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B08E4597-CF32-672E-EC9B-63DB714DCB7F}"/>
  <workbookPr codeName="ThisWorkbook" defaultThemeVersion="124226"/>
  <mc:AlternateContent xmlns:mc="http://schemas.openxmlformats.org/markup-compatibility/2006">
    <mc:Choice Requires="x15">
      <x15ac:absPath xmlns:x15ac="http://schemas.microsoft.com/office/spreadsheetml/2010/11/ac" url="D:\Usuarios\Sebastian Zapata\Documentos\workspace\circuvascular\financial\2019\"/>
    </mc:Choice>
  </mc:AlternateContent>
  <xr:revisionPtr revIDLastSave="0" documentId="13_ncr:1_{285ED76C-E40E-4140-ABD9-E6FDFF543CB2}" xr6:coauthVersionLast="45" xr6:coauthVersionMax="45" xr10:uidLastSave="{00000000-0000-0000-0000-000000000000}"/>
  <bookViews>
    <workbookView xWindow="-120" yWindow="-120" windowWidth="29040" windowHeight="15840" tabRatio="914" firstSheet="2" activeTab="10" xr2:uid="{00000000-000D-0000-FFFF-FFFF00000000}"/>
  </bookViews>
  <sheets>
    <sheet name="Portada" sheetId="7" r:id="rId1"/>
    <sheet name="Homologacion" sheetId="4" r:id="rId2"/>
    <sheet name="BP_Actual" sheetId="2" r:id="rId3"/>
    <sheet name="BP_Anterior" sheetId="3" r:id="rId4"/>
    <sheet name="Cuadraje" sheetId="6" r:id="rId5"/>
    <sheet name="Check_List" sheetId="5" r:id="rId6"/>
    <sheet name="A" sheetId="8" r:id="rId7"/>
    <sheet name="B" sheetId="9" r:id="rId8"/>
    <sheet name="C" sheetId="10" r:id="rId9"/>
    <sheet name="D" sheetId="11" r:id="rId10"/>
    <sheet name="E" sheetId="12" r:id="rId11"/>
    <sheet name="0" sheetId="13" state="hidden" r:id="rId12"/>
    <sheet name="1" sheetId="14" state="hidden" r:id="rId13"/>
    <sheet name="2" sheetId="15" state="hidden" r:id="rId14"/>
    <sheet name="3" sheetId="16" r:id="rId15"/>
    <sheet name="4" sheetId="17" state="hidden" r:id="rId16"/>
    <sheet name="5" sheetId="102" r:id="rId17"/>
    <sheet name="6" sheetId="103" state="hidden" r:id="rId18"/>
    <sheet name="7" sheetId="104" r:id="rId19"/>
    <sheet name="8" sheetId="105" state="hidden" r:id="rId20"/>
    <sheet name="9" sheetId="106" state="hidden" r:id="rId21"/>
    <sheet name="10" sheetId="107" state="hidden" r:id="rId22"/>
    <sheet name="11" sheetId="108" state="hidden" r:id="rId23"/>
    <sheet name="12" sheetId="109" state="hidden" r:id="rId24"/>
    <sheet name="13" sheetId="110" state="hidden" r:id="rId25"/>
    <sheet name="14" sheetId="111" state="hidden" r:id="rId26"/>
    <sheet name="15" sheetId="112" state="hidden" r:id="rId27"/>
    <sheet name="16" sheetId="113" state="hidden" r:id="rId28"/>
    <sheet name="17" sheetId="114" state="hidden" r:id="rId29"/>
    <sheet name="18" sheetId="115" state="hidden" r:id="rId30"/>
    <sheet name="19" sheetId="116" state="hidden" r:id="rId31"/>
    <sheet name="20" sheetId="117" state="hidden" r:id="rId32"/>
    <sheet name="21" sheetId="118" r:id="rId33"/>
    <sheet name="22" sheetId="119" state="hidden" r:id="rId34"/>
    <sheet name="23" sheetId="120" state="hidden" r:id="rId35"/>
    <sheet name="24" sheetId="121" state="hidden" r:id="rId36"/>
    <sheet name="25" sheetId="122" r:id="rId37"/>
    <sheet name="26" sheetId="123" r:id="rId38"/>
    <sheet name="27" sheetId="124" state="hidden" r:id="rId39"/>
    <sheet name="28" sheetId="125" state="hidden" r:id="rId40"/>
    <sheet name="29" sheetId="126" state="hidden" r:id="rId41"/>
    <sheet name="30" sheetId="127" state="hidden" r:id="rId42"/>
    <sheet name="31" sheetId="128" r:id="rId43"/>
    <sheet name="32" sheetId="129" r:id="rId44"/>
    <sheet name="33" sheetId="130" r:id="rId45"/>
    <sheet name="34" sheetId="131" state="hidden" r:id="rId46"/>
    <sheet name="35" sheetId="132" state="hidden" r:id="rId47"/>
    <sheet name="36" sheetId="133" state="hidden" r:id="rId48"/>
    <sheet name="37" sheetId="134" state="hidden" r:id="rId49"/>
    <sheet name="38" sheetId="135" state="hidden" r:id="rId50"/>
    <sheet name="40" sheetId="137" state="hidden" r:id="rId51"/>
    <sheet name="39" sheetId="136" state="hidden" r:id="rId52"/>
    <sheet name="41" sheetId="138" state="hidden" r:id="rId53"/>
    <sheet name="42" sheetId="139" state="hidden" r:id="rId54"/>
    <sheet name="43" sheetId="140" state="hidden" r:id="rId55"/>
    <sheet name="44" sheetId="141" state="hidden" r:id="rId56"/>
    <sheet name="45" sheetId="142" state="hidden" r:id="rId57"/>
    <sheet name="46" sheetId="143" state="hidden" r:id="rId58"/>
    <sheet name="47" sheetId="144" state="hidden" r:id="rId59"/>
    <sheet name="48" sheetId="145" state="hidden" r:id="rId60"/>
    <sheet name="49" sheetId="146" state="hidden" r:id="rId61"/>
    <sheet name="50" sheetId="147" state="hidden" r:id="rId62"/>
    <sheet name="51" sheetId="148" state="hidden" r:id="rId63"/>
    <sheet name="52" sheetId="149" state="hidden" r:id="rId64"/>
    <sheet name="53" sheetId="150" state="hidden" r:id="rId65"/>
    <sheet name="54" sheetId="151" state="hidden" r:id="rId66"/>
    <sheet name="55" sheetId="152" r:id="rId67"/>
    <sheet name="56" sheetId="153" state="hidden" r:id="rId68"/>
    <sheet name="57" sheetId="154" state="hidden" r:id="rId69"/>
    <sheet name="58" sheetId="155" state="hidden" r:id="rId70"/>
    <sheet name="59" sheetId="156" state="hidden" r:id="rId71"/>
    <sheet name="60" sheetId="157" r:id="rId72"/>
    <sheet name="61" sheetId="158" state="hidden" r:id="rId73"/>
    <sheet name="62" sheetId="159" state="hidden" r:id="rId74"/>
    <sheet name="63" sheetId="160" state="hidden" r:id="rId75"/>
    <sheet name="64" sheetId="161" state="hidden" r:id="rId76"/>
    <sheet name="65" sheetId="162" state="hidden" r:id="rId77"/>
    <sheet name="66" sheetId="163" state="hidden" r:id="rId78"/>
    <sheet name="67" sheetId="164" state="hidden" r:id="rId79"/>
    <sheet name="68" sheetId="165" state="hidden" r:id="rId80"/>
    <sheet name="69" sheetId="166" state="hidden" r:id="rId81"/>
    <sheet name="70" sheetId="167" r:id="rId82"/>
    <sheet name="71" sheetId="168" state="hidden" r:id="rId83"/>
    <sheet name="72" sheetId="169" state="hidden" r:id="rId84"/>
    <sheet name="73" sheetId="171" state="hidden" r:id="rId85"/>
    <sheet name="74" sheetId="172" r:id="rId86"/>
    <sheet name="81" sheetId="178" r:id="rId87"/>
    <sheet name="75" sheetId="173" r:id="rId88"/>
    <sheet name="76" sheetId="170" state="hidden" r:id="rId89"/>
    <sheet name="77" sheetId="174" r:id="rId90"/>
    <sheet name="78" sheetId="175" r:id="rId91"/>
    <sheet name="79" sheetId="176" state="hidden" r:id="rId92"/>
    <sheet name="80" sheetId="177" state="hidden" r:id="rId93"/>
    <sheet name="82" sheetId="179" state="hidden" r:id="rId94"/>
    <sheet name="83" sheetId="180" state="hidden" r:id="rId95"/>
    <sheet name="84" sheetId="181" state="hidden" r:id="rId96"/>
    <sheet name="85" sheetId="182" state="hidden" r:id="rId97"/>
    <sheet name="86" sheetId="183" state="hidden" r:id="rId98"/>
    <sheet name="87" sheetId="184" state="hidden" r:id="rId99"/>
    <sheet name="88" sheetId="185" state="hidden" r:id="rId100"/>
  </sheets>
  <externalReferences>
    <externalReference r:id="rId101"/>
    <externalReference r:id="rId102"/>
    <externalReference r:id="rId103"/>
    <externalReference r:id="rId104"/>
    <externalReference r:id="rId105"/>
    <externalReference r:id="rId106"/>
    <externalReference r:id="rId107"/>
  </externalReferences>
  <definedNames>
    <definedName name="__123Graph_A" localSheetId="23" hidden="1">#REF!</definedName>
    <definedName name="__123Graph_A" localSheetId="24" hidden="1">#REF!</definedName>
    <definedName name="__123Graph_A" localSheetId="27" hidden="1">#REF!</definedName>
    <definedName name="__123Graph_A" localSheetId="28" hidden="1">#REF!</definedName>
    <definedName name="__123Graph_A" localSheetId="30" hidden="1">#REF!</definedName>
    <definedName name="__123Graph_A" localSheetId="37" hidden="1">#REF!</definedName>
    <definedName name="__123Graph_A" localSheetId="38" hidden="1">#REF!</definedName>
    <definedName name="__123Graph_A" localSheetId="63" hidden="1">#REF!</definedName>
    <definedName name="__123Graph_A" localSheetId="82" hidden="1">#REF!</definedName>
    <definedName name="__123Graph_A" localSheetId="84" hidden="1">#REF!</definedName>
    <definedName name="__123Graph_A" localSheetId="99" hidden="1">#REF!</definedName>
    <definedName name="__123Graph_A" hidden="1">#REF!</definedName>
    <definedName name="__123Graph_B" localSheetId="23" hidden="1">#REF!</definedName>
    <definedName name="__123Graph_B" localSheetId="24" hidden="1">#REF!</definedName>
    <definedName name="__123Graph_B" localSheetId="27" hidden="1">#REF!</definedName>
    <definedName name="__123Graph_B" localSheetId="28" hidden="1">#REF!</definedName>
    <definedName name="__123Graph_B" localSheetId="30" hidden="1">#REF!</definedName>
    <definedName name="__123Graph_B" localSheetId="37" hidden="1">#REF!</definedName>
    <definedName name="__123Graph_B" localSheetId="38" hidden="1">#REF!</definedName>
    <definedName name="__123Graph_B" localSheetId="63" hidden="1">#REF!</definedName>
    <definedName name="__123Graph_B" localSheetId="82" hidden="1">#REF!</definedName>
    <definedName name="__123Graph_B" localSheetId="84" hidden="1">#REF!</definedName>
    <definedName name="__123Graph_B" localSheetId="99" hidden="1">#REF!</definedName>
    <definedName name="__123Graph_B" hidden="1">#REF!</definedName>
    <definedName name="__123Graph_C" localSheetId="23" hidden="1">#REF!</definedName>
    <definedName name="__123Graph_C" localSheetId="24" hidden="1">#REF!</definedName>
    <definedName name="__123Graph_C" localSheetId="27" hidden="1">#REF!</definedName>
    <definedName name="__123Graph_C" localSheetId="28" hidden="1">#REF!</definedName>
    <definedName name="__123Graph_C" localSheetId="30" hidden="1">#REF!</definedName>
    <definedName name="__123Graph_C" localSheetId="37" hidden="1">#REF!</definedName>
    <definedName name="__123Graph_C" localSheetId="38" hidden="1">#REF!</definedName>
    <definedName name="__123Graph_C" localSheetId="63" hidden="1">#REF!</definedName>
    <definedName name="__123Graph_C" localSheetId="82" hidden="1">#REF!</definedName>
    <definedName name="__123Graph_C" localSheetId="84" hidden="1">#REF!</definedName>
    <definedName name="__123Graph_C" localSheetId="99" hidden="1">#REF!</definedName>
    <definedName name="__123Graph_C" hidden="1">#REF!</definedName>
    <definedName name="__123Graph_D" localSheetId="23" hidden="1">#REF!</definedName>
    <definedName name="__123Graph_D" localSheetId="24" hidden="1">#REF!</definedName>
    <definedName name="__123Graph_D" localSheetId="27" hidden="1">#REF!</definedName>
    <definedName name="__123Graph_D" localSheetId="28" hidden="1">#REF!</definedName>
    <definedName name="__123Graph_D" localSheetId="30" hidden="1">#REF!</definedName>
    <definedName name="__123Graph_D" localSheetId="37" hidden="1">#REF!</definedName>
    <definedName name="__123Graph_D" localSheetId="38" hidden="1">#REF!</definedName>
    <definedName name="__123Graph_D" localSheetId="63" hidden="1">#REF!</definedName>
    <definedName name="__123Graph_D" localSheetId="82" hidden="1">#REF!</definedName>
    <definedName name="__123Graph_D" localSheetId="84" hidden="1">#REF!</definedName>
    <definedName name="__123Graph_D" localSheetId="99" hidden="1">#REF!</definedName>
    <definedName name="__123Graph_D" hidden="1">#REF!</definedName>
    <definedName name="__123Graph_E" localSheetId="23" hidden="1">#REF!</definedName>
    <definedName name="__123Graph_E" localSheetId="24" hidden="1">#REF!</definedName>
    <definedName name="__123Graph_E" localSheetId="27" hidden="1">#REF!</definedName>
    <definedName name="__123Graph_E" localSheetId="28" hidden="1">#REF!</definedName>
    <definedName name="__123Graph_E" localSheetId="30" hidden="1">#REF!</definedName>
    <definedName name="__123Graph_E" localSheetId="37" hidden="1">#REF!</definedName>
    <definedName name="__123Graph_E" localSheetId="38" hidden="1">#REF!</definedName>
    <definedName name="__123Graph_E" localSheetId="63" hidden="1">#REF!</definedName>
    <definedName name="__123Graph_E" localSheetId="82" hidden="1">#REF!</definedName>
    <definedName name="__123Graph_E" localSheetId="84" hidden="1">#REF!</definedName>
    <definedName name="__123Graph_E" localSheetId="99" hidden="1">#REF!</definedName>
    <definedName name="__123Graph_E" hidden="1">#REF!</definedName>
    <definedName name="__123Graph_F" localSheetId="23" hidden="1">#REF!</definedName>
    <definedName name="__123Graph_F" localSheetId="24" hidden="1">#REF!</definedName>
    <definedName name="__123Graph_F" localSheetId="27" hidden="1">#REF!</definedName>
    <definedName name="__123Graph_F" localSheetId="28" hidden="1">#REF!</definedName>
    <definedName name="__123Graph_F" localSheetId="30" hidden="1">#REF!</definedName>
    <definedName name="__123Graph_F" localSheetId="37" hidden="1">#REF!</definedName>
    <definedName name="__123Graph_F" localSheetId="38" hidden="1">#REF!</definedName>
    <definedName name="__123Graph_F" localSheetId="63" hidden="1">#REF!</definedName>
    <definedName name="__123Graph_F" localSheetId="82" hidden="1">#REF!</definedName>
    <definedName name="__123Graph_F" localSheetId="84" hidden="1">#REF!</definedName>
    <definedName name="__123Graph_F" localSheetId="99" hidden="1">#REF!</definedName>
    <definedName name="__123Graph_F" hidden="1">#REF!</definedName>
    <definedName name="__123Graph_X" localSheetId="23" hidden="1">#REF!</definedName>
    <definedName name="__123Graph_X" localSheetId="24" hidden="1">#REF!</definedName>
    <definedName name="__123Graph_X" localSheetId="27" hidden="1">#REF!</definedName>
    <definedName name="__123Graph_X" localSheetId="28" hidden="1">#REF!</definedName>
    <definedName name="__123Graph_X" localSheetId="30" hidden="1">#REF!</definedName>
    <definedName name="__123Graph_X" localSheetId="37" hidden="1">#REF!</definedName>
    <definedName name="__123Graph_X" localSheetId="38" hidden="1">#REF!</definedName>
    <definedName name="__123Graph_X" localSheetId="63" hidden="1">#REF!</definedName>
    <definedName name="__123Graph_X" localSheetId="82" hidden="1">#REF!</definedName>
    <definedName name="__123Graph_X" localSheetId="84" hidden="1">#REF!</definedName>
    <definedName name="__123Graph_X" localSheetId="99" hidden="1">#REF!</definedName>
    <definedName name="__123Graph_X" hidden="1">#REF!</definedName>
    <definedName name="__GAS09" localSheetId="23" hidden="1">[1]ANIM!#REF!</definedName>
    <definedName name="__GAS09" localSheetId="24" hidden="1">[1]ANIM!#REF!</definedName>
    <definedName name="__GAS09" localSheetId="27" hidden="1">[1]ANIM!#REF!</definedName>
    <definedName name="__GAS09" localSheetId="28" hidden="1">[1]ANIM!#REF!</definedName>
    <definedName name="__GAS09" localSheetId="30" hidden="1">[1]ANIM!#REF!</definedName>
    <definedName name="__GAS09" localSheetId="37" hidden="1">[1]ANIM!#REF!</definedName>
    <definedName name="__GAS09" localSheetId="38" hidden="1">[1]ANIM!#REF!</definedName>
    <definedName name="__GAS09" localSheetId="63" hidden="1">[1]ANIM!#REF!</definedName>
    <definedName name="__GAS09" localSheetId="82" hidden="1">[1]ANIM!#REF!</definedName>
    <definedName name="__GAS09" localSheetId="84" hidden="1">[1]ANIM!#REF!</definedName>
    <definedName name="__GAS09" localSheetId="99" hidden="1">[1]ANIM!#REF!</definedName>
    <definedName name="__GAS09" hidden="1">[1]ANIM!#REF!</definedName>
    <definedName name="_123Graph_C" localSheetId="23" hidden="1">#REF!</definedName>
    <definedName name="_123Graph_C" localSheetId="24" hidden="1">#REF!</definedName>
    <definedName name="_123Graph_C" localSheetId="27" hidden="1">#REF!</definedName>
    <definedName name="_123Graph_C" localSheetId="28" hidden="1">#REF!</definedName>
    <definedName name="_123Graph_C" localSheetId="30" hidden="1">#REF!</definedName>
    <definedName name="_123Graph_C" localSheetId="37" hidden="1">#REF!</definedName>
    <definedName name="_123Graph_C" localSheetId="38" hidden="1">#REF!</definedName>
    <definedName name="_123Graph_C" localSheetId="63" hidden="1">#REF!</definedName>
    <definedName name="_123Graph_C" localSheetId="82" hidden="1">#REF!</definedName>
    <definedName name="_123Graph_C" localSheetId="84" hidden="1">#REF!</definedName>
    <definedName name="_123Graph_C" localSheetId="99" hidden="1">#REF!</definedName>
    <definedName name="_123Graph_C" hidden="1">#REF!</definedName>
    <definedName name="_AUC14bea23f398d402f9fec28677c7575b1" localSheetId="23" hidden="1">#REF!</definedName>
    <definedName name="_AUC14bea23f398d402f9fec28677c7575b1" localSheetId="24" hidden="1">#REF!</definedName>
    <definedName name="_AUC14bea23f398d402f9fec28677c7575b1" localSheetId="27" hidden="1">#REF!</definedName>
    <definedName name="_AUC14bea23f398d402f9fec28677c7575b1" localSheetId="28" hidden="1">#REF!</definedName>
    <definedName name="_AUC14bea23f398d402f9fec28677c7575b1" localSheetId="30" hidden="1">#REF!</definedName>
    <definedName name="_AUC14bea23f398d402f9fec28677c7575b1" localSheetId="37" hidden="1">#REF!</definedName>
    <definedName name="_AUC14bea23f398d402f9fec28677c7575b1" localSheetId="38" hidden="1">#REF!</definedName>
    <definedName name="_AUC14bea23f398d402f9fec28677c7575b1" localSheetId="63" hidden="1">#REF!</definedName>
    <definedName name="_AUC14bea23f398d402f9fec28677c7575b1" localSheetId="82" hidden="1">#REF!</definedName>
    <definedName name="_AUC14bea23f398d402f9fec28677c7575b1" localSheetId="84" hidden="1">#REF!</definedName>
    <definedName name="_AUC14bea23f398d402f9fec28677c7575b1" localSheetId="99" hidden="1">#REF!</definedName>
    <definedName name="_AUC14bea23f398d402f9fec28677c7575b1" hidden="1">#REF!</definedName>
    <definedName name="_AUC19006f3d21d0476a9d0b40d14d11aa84" localSheetId="23" hidden="1">#REF!</definedName>
    <definedName name="_AUC19006f3d21d0476a9d0b40d14d11aa84" localSheetId="24" hidden="1">#REF!</definedName>
    <definedName name="_AUC19006f3d21d0476a9d0b40d14d11aa84" localSheetId="27" hidden="1">#REF!</definedName>
    <definedName name="_AUC19006f3d21d0476a9d0b40d14d11aa84" localSheetId="28" hidden="1">#REF!</definedName>
    <definedName name="_AUC19006f3d21d0476a9d0b40d14d11aa84" localSheetId="30" hidden="1">#REF!</definedName>
    <definedName name="_AUC19006f3d21d0476a9d0b40d14d11aa84" localSheetId="37" hidden="1">#REF!</definedName>
    <definedName name="_AUC19006f3d21d0476a9d0b40d14d11aa84" localSheetId="38" hidden="1">#REF!</definedName>
    <definedName name="_AUC19006f3d21d0476a9d0b40d14d11aa84" localSheetId="63" hidden="1">#REF!</definedName>
    <definedName name="_AUC19006f3d21d0476a9d0b40d14d11aa84" localSheetId="82" hidden="1">#REF!</definedName>
    <definedName name="_AUC19006f3d21d0476a9d0b40d14d11aa84" localSheetId="84" hidden="1">#REF!</definedName>
    <definedName name="_AUC19006f3d21d0476a9d0b40d14d11aa84" localSheetId="99" hidden="1">#REF!</definedName>
    <definedName name="_AUC19006f3d21d0476a9d0b40d14d11aa84" hidden="1">#REF!</definedName>
    <definedName name="_AUC1ade48618c734751afcb5287f7404ac1" localSheetId="23" hidden="1">#REF!</definedName>
    <definedName name="_AUC1ade48618c734751afcb5287f7404ac1" localSheetId="24" hidden="1">#REF!</definedName>
    <definedName name="_AUC1ade48618c734751afcb5287f7404ac1" localSheetId="27" hidden="1">#REF!</definedName>
    <definedName name="_AUC1ade48618c734751afcb5287f7404ac1" localSheetId="28" hidden="1">#REF!</definedName>
    <definedName name="_AUC1ade48618c734751afcb5287f7404ac1" localSheetId="30" hidden="1">#REF!</definedName>
    <definedName name="_AUC1ade48618c734751afcb5287f7404ac1" localSheetId="37" hidden="1">#REF!</definedName>
    <definedName name="_AUC1ade48618c734751afcb5287f7404ac1" localSheetId="38" hidden="1">#REF!</definedName>
    <definedName name="_AUC1ade48618c734751afcb5287f7404ac1" localSheetId="63" hidden="1">#REF!</definedName>
    <definedName name="_AUC1ade48618c734751afcb5287f7404ac1" localSheetId="82" hidden="1">#REF!</definedName>
    <definedName name="_AUC1ade48618c734751afcb5287f7404ac1" localSheetId="84" hidden="1">#REF!</definedName>
    <definedName name="_AUC1ade48618c734751afcb5287f7404ac1" localSheetId="99" hidden="1">#REF!</definedName>
    <definedName name="_AUC1ade48618c734751afcb5287f7404ac1" hidden="1">#REF!</definedName>
    <definedName name="_AUC211aaefc79fb41d3b8a07db4222282f9" localSheetId="23" hidden="1">#REF!</definedName>
    <definedName name="_AUC211aaefc79fb41d3b8a07db4222282f9" localSheetId="24" hidden="1">#REF!</definedName>
    <definedName name="_AUC211aaefc79fb41d3b8a07db4222282f9" localSheetId="27" hidden="1">#REF!</definedName>
    <definedName name="_AUC211aaefc79fb41d3b8a07db4222282f9" localSheetId="28" hidden="1">#REF!</definedName>
    <definedName name="_AUC211aaefc79fb41d3b8a07db4222282f9" localSheetId="30" hidden="1">#REF!</definedName>
    <definedName name="_AUC211aaefc79fb41d3b8a07db4222282f9" localSheetId="37" hidden="1">#REF!</definedName>
    <definedName name="_AUC211aaefc79fb41d3b8a07db4222282f9" localSheetId="38" hidden="1">#REF!</definedName>
    <definedName name="_AUC211aaefc79fb41d3b8a07db4222282f9" localSheetId="63" hidden="1">#REF!</definedName>
    <definedName name="_AUC211aaefc79fb41d3b8a07db4222282f9" localSheetId="82" hidden="1">#REF!</definedName>
    <definedName name="_AUC211aaefc79fb41d3b8a07db4222282f9" localSheetId="84" hidden="1">#REF!</definedName>
    <definedName name="_AUC211aaefc79fb41d3b8a07db4222282f9" localSheetId="99" hidden="1">#REF!</definedName>
    <definedName name="_AUC211aaefc79fb41d3b8a07db4222282f9" hidden="1">#REF!</definedName>
    <definedName name="_AUC49fe27293844461282fab00fd64f4d40" localSheetId="23" hidden="1">#REF!</definedName>
    <definedName name="_AUC49fe27293844461282fab00fd64f4d40" localSheetId="24" hidden="1">#REF!</definedName>
    <definedName name="_AUC49fe27293844461282fab00fd64f4d40" localSheetId="27" hidden="1">#REF!</definedName>
    <definedName name="_AUC49fe27293844461282fab00fd64f4d40" localSheetId="28" hidden="1">#REF!</definedName>
    <definedName name="_AUC49fe27293844461282fab00fd64f4d40" localSheetId="30" hidden="1">#REF!</definedName>
    <definedName name="_AUC49fe27293844461282fab00fd64f4d40" localSheetId="37" hidden="1">#REF!</definedName>
    <definedName name="_AUC49fe27293844461282fab00fd64f4d40" localSheetId="38" hidden="1">#REF!</definedName>
    <definedName name="_AUC49fe27293844461282fab00fd64f4d40" localSheetId="63" hidden="1">#REF!</definedName>
    <definedName name="_AUC49fe27293844461282fab00fd64f4d40" localSheetId="82" hidden="1">#REF!</definedName>
    <definedName name="_AUC49fe27293844461282fab00fd64f4d40" localSheetId="84" hidden="1">#REF!</definedName>
    <definedName name="_AUC49fe27293844461282fab00fd64f4d40" localSheetId="99" hidden="1">#REF!</definedName>
    <definedName name="_AUC49fe27293844461282fab00fd64f4d40" hidden="1">#REF!</definedName>
    <definedName name="_AUC63bd32a7c9f940e091c2da5a20c4011e" localSheetId="23" hidden="1">#REF!</definedName>
    <definedName name="_AUC63bd32a7c9f940e091c2da5a20c4011e" localSheetId="24" hidden="1">#REF!</definedName>
    <definedName name="_AUC63bd32a7c9f940e091c2da5a20c4011e" localSheetId="27" hidden="1">#REF!</definedName>
    <definedName name="_AUC63bd32a7c9f940e091c2da5a20c4011e" localSheetId="28" hidden="1">#REF!</definedName>
    <definedName name="_AUC63bd32a7c9f940e091c2da5a20c4011e" localSheetId="30" hidden="1">#REF!</definedName>
    <definedName name="_AUC63bd32a7c9f940e091c2da5a20c4011e" localSheetId="37" hidden="1">#REF!</definedName>
    <definedName name="_AUC63bd32a7c9f940e091c2da5a20c4011e" localSheetId="38" hidden="1">#REF!</definedName>
    <definedName name="_AUC63bd32a7c9f940e091c2da5a20c4011e" localSheetId="63" hidden="1">#REF!</definedName>
    <definedName name="_AUC63bd32a7c9f940e091c2da5a20c4011e" localSheetId="82" hidden="1">#REF!</definedName>
    <definedName name="_AUC63bd32a7c9f940e091c2da5a20c4011e" localSheetId="84" hidden="1">#REF!</definedName>
    <definedName name="_AUC63bd32a7c9f940e091c2da5a20c4011e" localSheetId="99" hidden="1">#REF!</definedName>
    <definedName name="_AUC63bd32a7c9f940e091c2da5a20c4011e" hidden="1">#REF!</definedName>
    <definedName name="_AUC8749c8c252e949bb94a745450c54d04a" localSheetId="23" hidden="1">#REF!</definedName>
    <definedName name="_AUC8749c8c252e949bb94a745450c54d04a" localSheetId="24" hidden="1">#REF!</definedName>
    <definedName name="_AUC8749c8c252e949bb94a745450c54d04a" localSheetId="27" hidden="1">#REF!</definedName>
    <definedName name="_AUC8749c8c252e949bb94a745450c54d04a" localSheetId="28" hidden="1">#REF!</definedName>
    <definedName name="_AUC8749c8c252e949bb94a745450c54d04a" localSheetId="30" hidden="1">#REF!</definedName>
    <definedName name="_AUC8749c8c252e949bb94a745450c54d04a" localSheetId="37" hidden="1">#REF!</definedName>
    <definedName name="_AUC8749c8c252e949bb94a745450c54d04a" localSheetId="38" hidden="1">#REF!</definedName>
    <definedName name="_AUC8749c8c252e949bb94a745450c54d04a" localSheetId="63" hidden="1">#REF!</definedName>
    <definedName name="_AUC8749c8c252e949bb94a745450c54d04a" localSheetId="82" hidden="1">#REF!</definedName>
    <definedName name="_AUC8749c8c252e949bb94a745450c54d04a" localSheetId="84" hidden="1">#REF!</definedName>
    <definedName name="_AUC8749c8c252e949bb94a745450c54d04a" localSheetId="99" hidden="1">#REF!</definedName>
    <definedName name="_AUC8749c8c252e949bb94a745450c54d04a" hidden="1">#REF!</definedName>
    <definedName name="_AUCb2683aba45c54442a305e8330849767d" localSheetId="23" hidden="1">#REF!</definedName>
    <definedName name="_AUCb2683aba45c54442a305e8330849767d" localSheetId="24" hidden="1">#REF!</definedName>
    <definedName name="_AUCb2683aba45c54442a305e8330849767d" localSheetId="27" hidden="1">#REF!</definedName>
    <definedName name="_AUCb2683aba45c54442a305e8330849767d" localSheetId="28" hidden="1">#REF!</definedName>
    <definedName name="_AUCb2683aba45c54442a305e8330849767d" localSheetId="30" hidden="1">#REF!</definedName>
    <definedName name="_AUCb2683aba45c54442a305e8330849767d" localSheetId="37" hidden="1">#REF!</definedName>
    <definedName name="_AUCb2683aba45c54442a305e8330849767d" localSheetId="38" hidden="1">#REF!</definedName>
    <definedName name="_AUCb2683aba45c54442a305e8330849767d" localSheetId="63" hidden="1">#REF!</definedName>
    <definedName name="_AUCb2683aba45c54442a305e8330849767d" localSheetId="82" hidden="1">#REF!</definedName>
    <definedName name="_AUCb2683aba45c54442a305e8330849767d" localSheetId="84" hidden="1">#REF!</definedName>
    <definedName name="_AUCb2683aba45c54442a305e8330849767d" localSheetId="99" hidden="1">#REF!</definedName>
    <definedName name="_AUCb2683aba45c54442a305e8330849767d" hidden="1">#REF!</definedName>
    <definedName name="_AUCc1f596b2e4e049fc967b12bbfed20816" localSheetId="23" hidden="1">#REF!</definedName>
    <definedName name="_AUCc1f596b2e4e049fc967b12bbfed20816" localSheetId="24" hidden="1">#REF!</definedName>
    <definedName name="_AUCc1f596b2e4e049fc967b12bbfed20816" localSheetId="27" hidden="1">#REF!</definedName>
    <definedName name="_AUCc1f596b2e4e049fc967b12bbfed20816" localSheetId="28" hidden="1">#REF!</definedName>
    <definedName name="_AUCc1f596b2e4e049fc967b12bbfed20816" localSheetId="30" hidden="1">#REF!</definedName>
    <definedName name="_AUCc1f596b2e4e049fc967b12bbfed20816" localSheetId="37" hidden="1">#REF!</definedName>
    <definedName name="_AUCc1f596b2e4e049fc967b12bbfed20816" localSheetId="38" hidden="1">#REF!</definedName>
    <definedName name="_AUCc1f596b2e4e049fc967b12bbfed20816" localSheetId="63" hidden="1">#REF!</definedName>
    <definedName name="_AUCc1f596b2e4e049fc967b12bbfed20816" localSheetId="82" hidden="1">#REF!</definedName>
    <definedName name="_AUCc1f596b2e4e049fc967b12bbfed20816" localSheetId="84" hidden="1">#REF!</definedName>
    <definedName name="_AUCc1f596b2e4e049fc967b12bbfed20816" localSheetId="99" hidden="1">#REF!</definedName>
    <definedName name="_AUCc1f596b2e4e049fc967b12bbfed20816" hidden="1">#REF!</definedName>
    <definedName name="_AUCc45394643f2d43cd9261d66712b9a1a0" localSheetId="23" hidden="1">#REF!</definedName>
    <definedName name="_AUCc45394643f2d43cd9261d66712b9a1a0" localSheetId="24" hidden="1">#REF!</definedName>
    <definedName name="_AUCc45394643f2d43cd9261d66712b9a1a0" localSheetId="27" hidden="1">#REF!</definedName>
    <definedName name="_AUCc45394643f2d43cd9261d66712b9a1a0" localSheetId="28" hidden="1">#REF!</definedName>
    <definedName name="_AUCc45394643f2d43cd9261d66712b9a1a0" localSheetId="30" hidden="1">#REF!</definedName>
    <definedName name="_AUCc45394643f2d43cd9261d66712b9a1a0" localSheetId="37" hidden="1">#REF!</definedName>
    <definedName name="_AUCc45394643f2d43cd9261d66712b9a1a0" localSheetId="38" hidden="1">#REF!</definedName>
    <definedName name="_AUCc45394643f2d43cd9261d66712b9a1a0" localSheetId="63" hidden="1">#REF!</definedName>
    <definedName name="_AUCc45394643f2d43cd9261d66712b9a1a0" localSheetId="82" hidden="1">#REF!</definedName>
    <definedName name="_AUCc45394643f2d43cd9261d66712b9a1a0" localSheetId="84" hidden="1">#REF!</definedName>
    <definedName name="_AUCc45394643f2d43cd9261d66712b9a1a0" localSheetId="99" hidden="1">#REF!</definedName>
    <definedName name="_AUCc45394643f2d43cd9261d66712b9a1a0" hidden="1">#REF!</definedName>
    <definedName name="_AUCda95bad85d1c46e6945e9dc55c67f986" localSheetId="23" hidden="1">#REF!</definedName>
    <definedName name="_AUCda95bad85d1c46e6945e9dc55c67f986" localSheetId="24" hidden="1">#REF!</definedName>
    <definedName name="_AUCda95bad85d1c46e6945e9dc55c67f986" localSheetId="27" hidden="1">#REF!</definedName>
    <definedName name="_AUCda95bad85d1c46e6945e9dc55c67f986" localSheetId="28" hidden="1">#REF!</definedName>
    <definedName name="_AUCda95bad85d1c46e6945e9dc55c67f986" localSheetId="30" hidden="1">#REF!</definedName>
    <definedName name="_AUCda95bad85d1c46e6945e9dc55c67f986" localSheetId="37" hidden="1">#REF!</definedName>
    <definedName name="_AUCda95bad85d1c46e6945e9dc55c67f986" localSheetId="38" hidden="1">#REF!</definedName>
    <definedName name="_AUCda95bad85d1c46e6945e9dc55c67f986" localSheetId="63" hidden="1">#REF!</definedName>
    <definedName name="_AUCda95bad85d1c46e6945e9dc55c67f986" localSheetId="82" hidden="1">#REF!</definedName>
    <definedName name="_AUCda95bad85d1c46e6945e9dc55c67f986" localSheetId="84" hidden="1">#REF!</definedName>
    <definedName name="_AUCda95bad85d1c46e6945e9dc55c67f986" localSheetId="99" hidden="1">#REF!</definedName>
    <definedName name="_AUCda95bad85d1c46e6945e9dc55c67f986" hidden="1">#REF!</definedName>
    <definedName name="_AUCe04ab7be14bc4e3f920148e186caa7f1" localSheetId="23" hidden="1">#REF!</definedName>
    <definedName name="_AUCe04ab7be14bc4e3f920148e186caa7f1" localSheetId="24" hidden="1">#REF!</definedName>
    <definedName name="_AUCe04ab7be14bc4e3f920148e186caa7f1" localSheetId="27" hidden="1">#REF!</definedName>
    <definedName name="_AUCe04ab7be14bc4e3f920148e186caa7f1" localSheetId="28" hidden="1">#REF!</definedName>
    <definedName name="_AUCe04ab7be14bc4e3f920148e186caa7f1" localSheetId="30" hidden="1">#REF!</definedName>
    <definedName name="_AUCe04ab7be14bc4e3f920148e186caa7f1" localSheetId="37" hidden="1">#REF!</definedName>
    <definedName name="_AUCe04ab7be14bc4e3f920148e186caa7f1" localSheetId="38" hidden="1">#REF!</definedName>
    <definedName name="_AUCe04ab7be14bc4e3f920148e186caa7f1" localSheetId="63" hidden="1">#REF!</definedName>
    <definedName name="_AUCe04ab7be14bc4e3f920148e186caa7f1" localSheetId="82" hidden="1">#REF!</definedName>
    <definedName name="_AUCe04ab7be14bc4e3f920148e186caa7f1" localSheetId="84" hidden="1">#REF!</definedName>
    <definedName name="_AUCe04ab7be14bc4e3f920148e186caa7f1" localSheetId="99" hidden="1">#REF!</definedName>
    <definedName name="_AUCe04ab7be14bc4e3f920148e186caa7f1" hidden="1">#REF!</definedName>
    <definedName name="_Dist_Values" localSheetId="23" hidden="1">#REF!</definedName>
    <definedName name="_Dist_Values" localSheetId="24" hidden="1">#REF!</definedName>
    <definedName name="_Dist_Values" localSheetId="27" hidden="1">#REF!</definedName>
    <definedName name="_Dist_Values" localSheetId="28" hidden="1">#REF!</definedName>
    <definedName name="_Dist_Values" localSheetId="30" hidden="1">#REF!</definedName>
    <definedName name="_Dist_Values" localSheetId="37" hidden="1">#REF!</definedName>
    <definedName name="_Dist_Values" localSheetId="38" hidden="1">#REF!</definedName>
    <definedName name="_Dist_Values" localSheetId="63" hidden="1">#REF!</definedName>
    <definedName name="_Dist_Values" localSheetId="82" hidden="1">#REF!</definedName>
    <definedName name="_Dist_Values" localSheetId="84" hidden="1">#REF!</definedName>
    <definedName name="_Dist_Values" localSheetId="99" hidden="1">#REF!</definedName>
    <definedName name="_Dist_Values" hidden="1">#REF!</definedName>
    <definedName name="_Fill" localSheetId="23" hidden="1">#REF!</definedName>
    <definedName name="_Fill" localSheetId="24" hidden="1">#REF!</definedName>
    <definedName name="_Fill" localSheetId="27" hidden="1">#REF!</definedName>
    <definedName name="_Fill" localSheetId="28" hidden="1">#REF!</definedName>
    <definedName name="_Fill" localSheetId="30" hidden="1">#REF!</definedName>
    <definedName name="_Fill" localSheetId="37" hidden="1">#REF!</definedName>
    <definedName name="_Fill" localSheetId="38" hidden="1">#REF!</definedName>
    <definedName name="_Fill" localSheetId="63" hidden="1">#REF!</definedName>
    <definedName name="_Fill" localSheetId="82" hidden="1">#REF!</definedName>
    <definedName name="_Fill" localSheetId="84" hidden="1">#REF!</definedName>
    <definedName name="_Fill" localSheetId="99" hidden="1">#REF!</definedName>
    <definedName name="_Fill" hidden="1">#REF!</definedName>
    <definedName name="_xlnm._FilterDatabase" localSheetId="96" hidden="1">'85'!$B$8:$X$37</definedName>
    <definedName name="_xlnm._FilterDatabase" localSheetId="2" hidden="1">BP_Actual!$A$1:$F$238</definedName>
    <definedName name="_xlnm._FilterDatabase" localSheetId="3" hidden="1">BP_Anterior!$A$1:$F$632</definedName>
    <definedName name="_xlnm._FilterDatabase" localSheetId="5" hidden="1">Check_List!$A$1:$K$235</definedName>
    <definedName name="_xlnm._FilterDatabase" localSheetId="1" hidden="1">Homologacion!$A$1:$G$491</definedName>
    <definedName name="_GAS09" localSheetId="23" hidden="1">[1]ANIM!#REF!</definedName>
    <definedName name="_GAS09" localSheetId="24" hidden="1">[1]ANIM!#REF!</definedName>
    <definedName name="_GAS09" localSheetId="27" hidden="1">[1]ANIM!#REF!</definedName>
    <definedName name="_GAS09" localSheetId="28" hidden="1">[1]ANIM!#REF!</definedName>
    <definedName name="_GAS09" localSheetId="30" hidden="1">[1]ANIM!#REF!</definedName>
    <definedName name="_GAS09" localSheetId="37" hidden="1">[1]ANIM!#REF!</definedName>
    <definedName name="_GAS09" localSheetId="38" hidden="1">[1]ANIM!#REF!</definedName>
    <definedName name="_GAS09" localSheetId="63" hidden="1">[1]ANIM!#REF!</definedName>
    <definedName name="_GAS09" localSheetId="82" hidden="1">[1]ANIM!#REF!</definedName>
    <definedName name="_GAS09" localSheetId="84" hidden="1">[1]ANIM!#REF!</definedName>
    <definedName name="_GAS09" localSheetId="99" hidden="1">[1]ANIM!#REF!</definedName>
    <definedName name="_GAS09" hidden="1">[1]ANIM!#REF!</definedName>
    <definedName name="_Key1" localSheetId="23" hidden="1">#REF!</definedName>
    <definedName name="_Key1" localSheetId="24" hidden="1">#REF!</definedName>
    <definedName name="_Key1" localSheetId="27" hidden="1">#REF!</definedName>
    <definedName name="_Key1" localSheetId="28" hidden="1">#REF!</definedName>
    <definedName name="_Key1" localSheetId="30" hidden="1">#REF!</definedName>
    <definedName name="_Key1" localSheetId="37" hidden="1">#REF!</definedName>
    <definedName name="_Key1" localSheetId="38" hidden="1">#REF!</definedName>
    <definedName name="_Key1" localSheetId="63" hidden="1">#REF!</definedName>
    <definedName name="_Key1" localSheetId="82" hidden="1">#REF!</definedName>
    <definedName name="_Key1" localSheetId="84" hidden="1">#REF!</definedName>
    <definedName name="_Key1" localSheetId="99" hidden="1">#REF!</definedName>
    <definedName name="_Key1" hidden="1">#REF!</definedName>
    <definedName name="_Key2" localSheetId="23" hidden="1">#REF!</definedName>
    <definedName name="_Key2" localSheetId="24" hidden="1">#REF!</definedName>
    <definedName name="_Key2" localSheetId="27" hidden="1">#REF!</definedName>
    <definedName name="_Key2" localSheetId="28" hidden="1">#REF!</definedName>
    <definedName name="_Key2" localSheetId="30" hidden="1">#REF!</definedName>
    <definedName name="_Key2" localSheetId="37" hidden="1">#REF!</definedName>
    <definedName name="_Key2" localSheetId="38" hidden="1">#REF!</definedName>
    <definedName name="_Key2" localSheetId="63" hidden="1">#REF!</definedName>
    <definedName name="_Key2" localSheetId="82" hidden="1">#REF!</definedName>
    <definedName name="_Key2" localSheetId="84" hidden="1">#REF!</definedName>
    <definedName name="_Key2" localSheetId="99" hidden="1">#REF!</definedName>
    <definedName name="_Key2" hidden="1">#REF!</definedName>
    <definedName name="_Order1" hidden="1">0</definedName>
    <definedName name="_Order2" hidden="1">0</definedName>
    <definedName name="_Sort" localSheetId="23" hidden="1">#REF!</definedName>
    <definedName name="_Sort" localSheetId="24" hidden="1">#REF!</definedName>
    <definedName name="_Sort" localSheetId="27" hidden="1">#REF!</definedName>
    <definedName name="_Sort" localSheetId="28" hidden="1">#REF!</definedName>
    <definedName name="_Sort" localSheetId="30" hidden="1">#REF!</definedName>
    <definedName name="_Sort" localSheetId="37" hidden="1">#REF!</definedName>
    <definedName name="_Sort" localSheetId="38" hidden="1">#REF!</definedName>
    <definedName name="_Sort" localSheetId="63" hidden="1">#REF!</definedName>
    <definedName name="_Sort" localSheetId="82" hidden="1">#REF!</definedName>
    <definedName name="_Sort" localSheetId="84" hidden="1">#REF!</definedName>
    <definedName name="_Sort" localSheetId="99" hidden="1">#REF!</definedName>
    <definedName name="_Sort" hidden="1">#REF!</definedName>
    <definedName name="AS2DocOpenMode" hidden="1">"AS2DocumentEdit"</definedName>
    <definedName name="BALAN" localSheetId="23" hidden="1">#REF!</definedName>
    <definedName name="BALAN" localSheetId="24" hidden="1">#REF!</definedName>
    <definedName name="BALAN" localSheetId="27" hidden="1">#REF!</definedName>
    <definedName name="BALAN" localSheetId="28" hidden="1">#REF!</definedName>
    <definedName name="BALAN" localSheetId="30" hidden="1">#REF!</definedName>
    <definedName name="BALAN" localSheetId="37" hidden="1">#REF!</definedName>
    <definedName name="BALAN" localSheetId="38" hidden="1">#REF!</definedName>
    <definedName name="BALAN" localSheetId="63" hidden="1">#REF!</definedName>
    <definedName name="BALAN" localSheetId="82" hidden="1">#REF!</definedName>
    <definedName name="BALAN" localSheetId="84" hidden="1">#REF!</definedName>
    <definedName name="BALAN" localSheetId="99" hidden="1">#REF!</definedName>
    <definedName name="BALAN" hidden="1">#REF!</definedName>
    <definedName name="BLPH29" hidden="1">'[2]bond curves-n.u.'!$C$16</definedName>
    <definedName name="BPActual">BP_Actual!$B:$F</definedName>
    <definedName name="BPActualC">BP_Actual!$E$1</definedName>
    <definedName name="BPAnterior">BP_Anterior!$B:$F</definedName>
    <definedName name="BPAnteriorC">BP_Anterior!$E$1</definedName>
    <definedName name="Cifras">Portada!$F$11</definedName>
    <definedName name="Cuadraje">Cuadraje!$A$1</definedName>
    <definedName name="ECP">D!$B$2:$AF$55</definedName>
    <definedName name="EFBasico1">A!$A$1</definedName>
    <definedName name="EFBasico2">B!$A$1</definedName>
    <definedName name="EFBasico3">'C'!$A$1</definedName>
    <definedName name="EFBasico4">D!$A$1</definedName>
    <definedName name="EFBasico5">E!$E$1</definedName>
    <definedName name="EFE">E!$F$2:$L$88</definedName>
    <definedName name="Empresa">Portada!$D$7</definedName>
    <definedName name="ERI">B!$B$2:$H$72</definedName>
    <definedName name="ERIGA">'C'!$B$2:$H$51</definedName>
    <definedName name="ESF_A">A!$B$2:$H$43</definedName>
    <definedName name="ESF_PP">A!$B$45:$H$89</definedName>
    <definedName name="EV__DECIMALSYMBOL__" hidden="1">","</definedName>
    <definedName name="EV__EVCOM_OPTIONS__" hidden="1">8</definedName>
    <definedName name="EV__EXPOPTIONS__" hidden="1">0</definedName>
    <definedName name="EV__LASTREFTIME__" hidden="1">40113.4360185185</definedName>
    <definedName name="EV__LOCKEDCVW__CORPORATIVO" hidden="1">"i_TOT,BALANCE,REAL,ENEL,ML,G001,2006.TOTAL,Contrib_ENDESA,YTD,"</definedName>
    <definedName name="EV__LOCKEDCVW__ECYR" hidden="1">"i_TOT,BALANCE,REAL,ENEL,ML,G051,2006.ENE,Input_M,YTD,"</definedName>
    <definedName name="EV__LOCKEDCVW__ENERSIS" hidden="1">"i_TOT,BALANCE,REAL,ENEL,ML,G300,2006.TOTAL,Contrib_ENDESA,YTD,"</definedName>
    <definedName name="EV__LOCKEDCVW__GRECIA" hidden="1">"i_TOT,BALANCE,REAL,ENEL,ML,G073,2006.TOTAL,Contrib_ENDESA,YTD,"</definedName>
    <definedName name="EV__LOCKEDCVW__IC" hidden="1">"i_TOT,BALANCE,Dec,REAL,ML,G001,2006.TOTAL,YTD,"</definedName>
    <definedName name="EV__LOCKEDCVW__PERIMETRO" hidden="1">"PCON,i_TOT,REAL,ML,G001,2006.TOTAL,YTD,"</definedName>
    <definedName name="EV__LOCKEDCVW__TCAMBIO" hidden="1">"REAL,BRL,Global,2006.TOTAL,CONSRATES,YTD,"</definedName>
    <definedName name="EV__LOCKEDCVW__VALIDACION" hidden="1">"i_TOT,REAL,2006.TOTAL,VALIDACIONESPRUEBA,vnone,YTD,"</definedName>
    <definedName name="EV__LOCKSTATUS__" hidden="1">4</definedName>
    <definedName name="EV__MAXEXPCOLS__" hidden="1">100</definedName>
    <definedName name="EV__MAXEXPROWS__" hidden="1">10000</definedName>
    <definedName name="EV__MEMORYCVW__" hidden="1">0</definedName>
    <definedName name="EV__WBEVMODE__" hidden="1">1</definedName>
    <definedName name="EV__WBREFOPTIONS__" hidden="1">134217732</definedName>
    <definedName name="EV__WBVERSION__" hidden="1">0</definedName>
    <definedName name="EV__WSINFO__" hidden="1">"endesabpc"</definedName>
    <definedName name="FactFin">Portada!$D$11</definedName>
    <definedName name="FactIni">Portada!$C$11</definedName>
    <definedName name="FantFin">Portada!$D$12</definedName>
    <definedName name="FantIni">Portada!$C$12</definedName>
    <definedName name="gas_01" localSheetId="23" hidden="1">#REF!</definedName>
    <definedName name="gas_01" localSheetId="24" hidden="1">#REF!</definedName>
    <definedName name="gas_01" localSheetId="27" hidden="1">#REF!</definedName>
    <definedName name="gas_01" localSheetId="28" hidden="1">#REF!</definedName>
    <definedName name="gas_01" localSheetId="30" hidden="1">#REF!</definedName>
    <definedName name="gas_01" localSheetId="37" hidden="1">#REF!</definedName>
    <definedName name="gas_01" localSheetId="38" hidden="1">#REF!</definedName>
    <definedName name="gas_01" localSheetId="63" hidden="1">#REF!</definedName>
    <definedName name="gas_01" localSheetId="82" hidden="1">#REF!</definedName>
    <definedName name="gas_01" localSheetId="84" hidden="1">#REF!</definedName>
    <definedName name="gas_01" localSheetId="99" hidden="1">#REF!</definedName>
    <definedName name="gas_01" hidden="1">#REF!</definedName>
    <definedName name="GAS00JUN" localSheetId="23" hidden="1">[3]ANIM!#REF!</definedName>
    <definedName name="GAS00JUN" localSheetId="24" hidden="1">[3]ANIM!#REF!</definedName>
    <definedName name="GAS00JUN" localSheetId="27" hidden="1">[3]ANIM!#REF!</definedName>
    <definedName name="GAS00JUN" localSheetId="28" hidden="1">[3]ANIM!#REF!</definedName>
    <definedName name="GAS00JUN" localSheetId="30" hidden="1">[3]ANIM!#REF!</definedName>
    <definedName name="GAS00JUN" localSheetId="37" hidden="1">[3]ANIM!#REF!</definedName>
    <definedName name="GAS00JUN" localSheetId="38" hidden="1">[3]ANIM!#REF!</definedName>
    <definedName name="GAS00JUN" localSheetId="63" hidden="1">[3]ANIM!#REF!</definedName>
    <definedName name="GAS00JUN" localSheetId="82" hidden="1">[3]ANIM!#REF!</definedName>
    <definedName name="GAS00JUN" localSheetId="84" hidden="1">[3]ANIM!#REF!</definedName>
    <definedName name="GAS00JUN" localSheetId="99" hidden="1">[3]ANIM!#REF!</definedName>
    <definedName name="GAS00JUN" hidden="1">[3]ANIM!#REF!</definedName>
    <definedName name="GASDIC_00" localSheetId="23" hidden="1">[4]ANIM!#REF!</definedName>
    <definedName name="GASDIC_00" localSheetId="24" hidden="1">[4]ANIM!#REF!</definedName>
    <definedName name="GASDIC_00" localSheetId="27" hidden="1">[4]ANIM!#REF!</definedName>
    <definedName name="GASDIC_00" localSheetId="28" hidden="1">[4]ANIM!#REF!</definedName>
    <definedName name="GASDIC_00" localSheetId="30" hidden="1">[4]ANIM!#REF!</definedName>
    <definedName name="GASDIC_00" localSheetId="37" hidden="1">[4]ANIM!#REF!</definedName>
    <definedName name="GASDIC_00" localSheetId="38" hidden="1">[4]ANIM!#REF!</definedName>
    <definedName name="GASDIC_00" localSheetId="63" hidden="1">[4]ANIM!#REF!</definedName>
    <definedName name="GASDIC_00" localSheetId="82" hidden="1">[4]ANIM!#REF!</definedName>
    <definedName name="GASDIC_00" localSheetId="84" hidden="1">[4]ANIM!#REF!</definedName>
    <definedName name="GASDIC_00" localSheetId="99" hidden="1">[4]ANIM!#REF!</definedName>
    <definedName name="GASDIC_00" hidden="1">[4]ANIM!#REF!</definedName>
    <definedName name="GASOCT" localSheetId="23" hidden="1">[5]ANIM!#REF!</definedName>
    <definedName name="GASOCT" localSheetId="24" hidden="1">[5]ANIM!#REF!</definedName>
    <definedName name="GASOCT" localSheetId="27" hidden="1">[5]ANIM!#REF!</definedName>
    <definedName name="GASOCT" localSheetId="28" hidden="1">[5]ANIM!#REF!</definedName>
    <definedName name="GASOCT" localSheetId="30" hidden="1">[5]ANIM!#REF!</definedName>
    <definedName name="GASOCT" localSheetId="37" hidden="1">[5]ANIM!#REF!</definedName>
    <definedName name="GASOCT" localSheetId="38" hidden="1">[5]ANIM!#REF!</definedName>
    <definedName name="GASOCT" localSheetId="63" hidden="1">[5]ANIM!#REF!</definedName>
    <definedName name="GASOCT" localSheetId="82" hidden="1">[5]ANIM!#REF!</definedName>
    <definedName name="GASOCT" localSheetId="84" hidden="1">[5]ANIM!#REF!</definedName>
    <definedName name="GASOCT" localSheetId="99" hidden="1">[5]ANIM!#REF!</definedName>
    <definedName name="GASOCT" hidden="1">[5]ANIM!#REF!</definedName>
    <definedName name="gg" localSheetId="37"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g" localSheetId="3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g" localSheetId="8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gg"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Homologacion">Homologacion!$C:$G</definedName>
    <definedName name="HomologacionC">Homologacion!$A$1</definedName>
    <definedName name="Instructivo">#REF!</definedName>
    <definedName name="LOLO" localSheetId="23" hidden="1">#REF!</definedName>
    <definedName name="LOLO" localSheetId="24" hidden="1">#REF!</definedName>
    <definedName name="LOLO" localSheetId="27" hidden="1">#REF!</definedName>
    <definedName name="LOLO" localSheetId="28" hidden="1">#REF!</definedName>
    <definedName name="LOLO" localSheetId="30" hidden="1">#REF!</definedName>
    <definedName name="LOLO" localSheetId="37" hidden="1">#REF!</definedName>
    <definedName name="LOLO" localSheetId="38" hidden="1">#REF!</definedName>
    <definedName name="LOLO" localSheetId="63" hidden="1">#REF!</definedName>
    <definedName name="LOLO" localSheetId="82" hidden="1">#REF!</definedName>
    <definedName name="LOLO" localSheetId="84" hidden="1">#REF!</definedName>
    <definedName name="LOLO" localSheetId="99" hidden="1">#REF!</definedName>
    <definedName name="LOLO" hidden="1">#REF!</definedName>
    <definedName name="MEWarning" hidden="1">1</definedName>
    <definedName name="movi" localSheetId="23" hidden="1">#REF!</definedName>
    <definedName name="movi" localSheetId="24" hidden="1">#REF!</definedName>
    <definedName name="movi" localSheetId="27" hidden="1">#REF!</definedName>
    <definedName name="movi" localSheetId="28" hidden="1">#REF!</definedName>
    <definedName name="movi" localSheetId="30" hidden="1">#REF!</definedName>
    <definedName name="movi" localSheetId="37" hidden="1">#REF!</definedName>
    <definedName name="movi" localSheetId="38" hidden="1">#REF!</definedName>
    <definedName name="movi" localSheetId="63" hidden="1">#REF!</definedName>
    <definedName name="movi" localSheetId="82" hidden="1">#REF!</definedName>
    <definedName name="movi" localSheetId="84" hidden="1">#REF!</definedName>
    <definedName name="movi" localSheetId="99" hidden="1">#REF!</definedName>
    <definedName name="movi" hidden="1">#REF!</definedName>
    <definedName name="Nota0_1">'0'!$B$2:$J$84</definedName>
    <definedName name="Nota0_2">'0'!$B$87:$J$164</definedName>
    <definedName name="Nota1">'1'!$B$2:$J$32</definedName>
    <definedName name="Nota10">'10'!$B$2:$P$15</definedName>
    <definedName name="Nota11">'11'!$B$2:$R$19</definedName>
    <definedName name="Nota12">'12'!$B$2:$J$24</definedName>
    <definedName name="Nota13">'13'!$B$2:$J$29</definedName>
    <definedName name="Nota14">'14'!$B$2:$N$14</definedName>
    <definedName name="Nota15">'15'!$B$2:$R$16</definedName>
    <definedName name="Nota16">'16'!$B$2:$F$13</definedName>
    <definedName name="Nota17">'17'!$B$2:$F$10</definedName>
    <definedName name="Nota18_1">'18'!$B$2:$R$16</definedName>
    <definedName name="Nota18_2">'18'!$B$22:$R$34</definedName>
    <definedName name="Nota19">'19'!$B$2:$F$10</definedName>
    <definedName name="Nota2">'2'!$B$2:$F$32</definedName>
    <definedName name="Nota20">'20'!$B$2:$F$12</definedName>
    <definedName name="Nota21">'21'!$B$2:$J$17</definedName>
    <definedName name="Nota22">'22'!$B$2:$J$37</definedName>
    <definedName name="Nota23">'23'!$B$2:$F$10</definedName>
    <definedName name="Nota24">'24'!$B$2:$F$12</definedName>
    <definedName name="Nota25_1">'25'!$B$2:$U$13</definedName>
    <definedName name="Nota25_2">'25'!$B$23:$U$32</definedName>
    <definedName name="Nota26">'26'!$B$2:$J$19</definedName>
    <definedName name="Nota27">'27'!$B$2:$F$11</definedName>
    <definedName name="Nota29">'29'!$B$2:$D$21</definedName>
    <definedName name="Nota3">'3'!$B$2:$F$21</definedName>
    <definedName name="Nota30">'30'!$B$3:$F$11</definedName>
    <definedName name="Nota31">'31'!$B$2:$H$22</definedName>
    <definedName name="Nota32_1">'32'!$D$2:$J$28</definedName>
    <definedName name="Nota32_2">'32'!$D$34:$J$60</definedName>
    <definedName name="Nota33">'33'!$B$4:$AN$27</definedName>
    <definedName name="Nota34">'34'!$B$2:$F$7</definedName>
    <definedName name="Nota35">'35'!$B$2:$F$23</definedName>
    <definedName name="Nota36">'36'!$B$2:$F$12</definedName>
    <definedName name="Nota37">'37'!$B$2:$F$19</definedName>
    <definedName name="Nota38_1">'38'!$E$2:$M$16</definedName>
    <definedName name="Nota38_2">'38'!$E$22:$M$34</definedName>
    <definedName name="Nota39">'39'!$B$2:$H$14</definedName>
    <definedName name="Nota4">'4'!$B$2:$F$16</definedName>
    <definedName name="Nota40">'40'!$B$2:$U$26</definedName>
    <definedName name="Nota41">'41'!$B$2:$F$11</definedName>
    <definedName name="Nota42">'42'!$B$2:$F$10</definedName>
    <definedName name="Nota43">'43'!$B$2:$G$10</definedName>
    <definedName name="Nota44">'44'!$B$2:$H$28</definedName>
    <definedName name="Nota45">'45'!$B$2:$H$14</definedName>
    <definedName name="Nota46">'46'!$B$2:$F$11</definedName>
    <definedName name="Nota47">'47'!$B$2:$F$25</definedName>
    <definedName name="Nota48">'48'!$B$2:$F$25</definedName>
    <definedName name="Nota49">'49'!$B$2:$F$16</definedName>
    <definedName name="Nota5">'5'!$B$2:$J$23</definedName>
    <definedName name="Nota50">'50'!$B$2:$F$16</definedName>
    <definedName name="Nota51">'51'!$B$2:$N$11</definedName>
    <definedName name="Nota52">'52'!$B$2:$F$8</definedName>
    <definedName name="Nota53">'53'!$B$2:$H$14</definedName>
    <definedName name="Nota54">'54'!$B$2:$J$16</definedName>
    <definedName name="Nota55">'55'!$B$2:$N$26</definedName>
    <definedName name="Nota56">'56'!$B$2:$AF$23</definedName>
    <definedName name="Nota57">'57'!$B$2:$N$41</definedName>
    <definedName name="Nota58">'58'!$B$2:$N$12</definedName>
    <definedName name="Nota59">'59'!$B$2:$F$12</definedName>
    <definedName name="Nota6">'6'!$B$2:$J$14</definedName>
    <definedName name="Nota60">'60'!$B$2:$J$34</definedName>
    <definedName name="Nota61">'61'!$B$2:$M$19</definedName>
    <definedName name="Nota62">'62'!$B$2:$J$15</definedName>
    <definedName name="Nota63">'63'!$B$2:$R$18</definedName>
    <definedName name="Nota64">'64'!$B$2:$J$11</definedName>
    <definedName name="Nota65">'65'!$B$2:$J$11</definedName>
    <definedName name="Nota66_1">'66'!$B$2:$F$9</definedName>
    <definedName name="Nota66_2">'66'!$B$12:$J$21</definedName>
    <definedName name="Nota67">'67'!$B$4:$F$17</definedName>
    <definedName name="Nota68">'68'!$B$2:$H$9</definedName>
    <definedName name="Nota69">'69'!$B$2:$D$11</definedName>
    <definedName name="Nota7">'7'!$B$2:$J$13</definedName>
    <definedName name="Nota70">'70'!$B$2:$J$22</definedName>
    <definedName name="Nota71">'71'!$B$2:$G$26</definedName>
    <definedName name="Nota72">'72'!$B$2:$F$15</definedName>
    <definedName name="Nota73">'73'!$B$2:$J$64</definedName>
    <definedName name="Nota74">'74'!$B$2:$J$14</definedName>
    <definedName name="Nota75">'75'!$B$2:$F$10</definedName>
    <definedName name="Nota76">'76'!$B$2:$F$16</definedName>
    <definedName name="Nota77">'77'!$B$2:$F$30</definedName>
    <definedName name="Nota78">'78'!$B$2:$F$11</definedName>
    <definedName name="Nota79">'79'!$B$2:$F$11</definedName>
    <definedName name="Nota8">'8'!$B$2:$L$16</definedName>
    <definedName name="Nota80">'80'!$B$2:$F$16</definedName>
    <definedName name="Nota81">'81'!$B$2:$F$20</definedName>
    <definedName name="Nota82">'82'!$B$3:$F$8</definedName>
    <definedName name="Nota83">'83'!$B$3:$F$9</definedName>
    <definedName name="Nota84">'84'!$B$2:$F$12</definedName>
    <definedName name="Nota85">'85'!$B$2:$V$19</definedName>
    <definedName name="Nota86">'86'!$B$2:$V$19</definedName>
    <definedName name="Nota87">'87'!$B$2:$N$32</definedName>
    <definedName name="Nota88">'88'!$B$2:$F$14</definedName>
    <definedName name="Nota9">'9'!$B$2:$J$14</definedName>
    <definedName name="NotaA">A!$B$7:$H$90</definedName>
    <definedName name="NotaB">B!$B$7:$H$80</definedName>
    <definedName name="NotaC">'C'!$B$7:$H$53</definedName>
    <definedName name="NotaD">D!$B$7:$AF$68</definedName>
    <definedName name="NotaE">E!$F$7:$L$94</definedName>
    <definedName name="Pesos">Portada!$H$1</definedName>
    <definedName name="PIPI" localSheetId="23" hidden="1">[6]ANIM!#REF!</definedName>
    <definedName name="PIPI" localSheetId="24" hidden="1">[6]ANIM!#REF!</definedName>
    <definedName name="PIPI" localSheetId="27" hidden="1">[6]ANIM!#REF!</definedName>
    <definedName name="PIPI" localSheetId="28" hidden="1">[6]ANIM!#REF!</definedName>
    <definedName name="PIPI" localSheetId="30" hidden="1">[6]ANIM!#REF!</definedName>
    <definedName name="PIPI" localSheetId="37" hidden="1">[6]ANIM!#REF!</definedName>
    <definedName name="PIPI" localSheetId="38" hidden="1">[6]ANIM!#REF!</definedName>
    <definedName name="PIPI" localSheetId="63" hidden="1">[6]ANIM!#REF!</definedName>
    <definedName name="PIPI" localSheetId="82" hidden="1">[6]ANIM!#REF!</definedName>
    <definedName name="PIPI" localSheetId="84" hidden="1">[6]ANIM!#REF!</definedName>
    <definedName name="PIPI" localSheetId="99" hidden="1">[6]ANIM!#REF!</definedName>
    <definedName name="PIPI" hidden="1">[6]ANIM!#REF!</definedName>
    <definedName name="POPIN" localSheetId="23" hidden="1">#REF!</definedName>
    <definedName name="POPIN" localSheetId="24" hidden="1">#REF!</definedName>
    <definedName name="POPIN" localSheetId="27" hidden="1">#REF!</definedName>
    <definedName name="POPIN" localSheetId="28" hidden="1">#REF!</definedName>
    <definedName name="POPIN" localSheetId="30" hidden="1">#REF!</definedName>
    <definedName name="POPIN" localSheetId="37" hidden="1">#REF!</definedName>
    <definedName name="POPIN" localSheetId="38" hidden="1">#REF!</definedName>
    <definedName name="POPIN" localSheetId="63" hidden="1">#REF!</definedName>
    <definedName name="POPIN" localSheetId="82" hidden="1">#REF!</definedName>
    <definedName name="POPIN" localSheetId="84" hidden="1">#REF!</definedName>
    <definedName name="POPIN" localSheetId="99" hidden="1">#REF!</definedName>
    <definedName name="POPIN" hidden="1">#REF!</definedName>
    <definedName name="Portada">Portada!$A$1</definedName>
    <definedName name="POTO" localSheetId="23" hidden="1">#REF!</definedName>
    <definedName name="POTO" localSheetId="24" hidden="1">#REF!</definedName>
    <definedName name="POTO" localSheetId="27" hidden="1">#REF!</definedName>
    <definedName name="POTO" localSheetId="28" hidden="1">#REF!</definedName>
    <definedName name="POTO" localSheetId="30" hidden="1">#REF!</definedName>
    <definedName name="POTO" localSheetId="37" hidden="1">#REF!</definedName>
    <definedName name="POTO" localSheetId="38" hidden="1">#REF!</definedName>
    <definedName name="POTO" localSheetId="63" hidden="1">#REF!</definedName>
    <definedName name="POTO" localSheetId="82" hidden="1">#REF!</definedName>
    <definedName name="POTO" localSheetId="84" hidden="1">#REF!</definedName>
    <definedName name="POTO" localSheetId="99" hidden="1">#REF!</definedName>
    <definedName name="POTO" hidden="1">#REF!</definedName>
    <definedName name="RangosEF">Portada!$H$2</definedName>
    <definedName name="TextRefCopyRangeCount" hidden="1">91</definedName>
    <definedName name="TOTO" localSheetId="23" hidden="1">[7]ANIM!#REF!</definedName>
    <definedName name="TOTO" localSheetId="24" hidden="1">[7]ANIM!#REF!</definedName>
    <definedName name="TOTO" localSheetId="27" hidden="1">[7]ANIM!#REF!</definedName>
    <definedName name="TOTO" localSheetId="28" hidden="1">[7]ANIM!#REF!</definedName>
    <definedName name="TOTO" localSheetId="30" hidden="1">[7]ANIM!#REF!</definedName>
    <definedName name="TOTO" localSheetId="37" hidden="1">[7]ANIM!#REF!</definedName>
    <definedName name="TOTO" localSheetId="38" hidden="1">[7]ANIM!#REF!</definedName>
    <definedName name="TOTO" localSheetId="63" hidden="1">[7]ANIM!#REF!</definedName>
    <definedName name="TOTO" localSheetId="82" hidden="1">[7]ANIM!#REF!</definedName>
    <definedName name="TOTO" localSheetId="84" hidden="1">[7]ANIM!#REF!</definedName>
    <definedName name="TOTO" localSheetId="99" hidden="1">[7]ANIM!#REF!</definedName>
    <definedName name="TOTO" hidden="1">[7]ANIM!#REF!</definedName>
    <definedName name="wrn.ANAL." localSheetId="37" hidden="1">{#N/A,#N/A,TRUE,"11010302 ";#N/A,#N/A,TRUE,"11010401"}</definedName>
    <definedName name="wrn.ANAL." localSheetId="38" hidden="1">{#N/A,#N/A,TRUE,"11010302 ";#N/A,#N/A,TRUE,"11010401"}</definedName>
    <definedName name="wrn.ANAL." localSheetId="82" hidden="1">{#N/A,#N/A,TRUE,"11010302 ";#N/A,#N/A,TRUE,"11010401"}</definedName>
    <definedName name="wrn.ANAL." hidden="1">{#N/A,#N/A,TRUE,"11010302 ";#N/A,#N/A,TRUE,"11010401"}</definedName>
    <definedName name="wrn.Anexos._.Informe._.de._.Gestión." localSheetId="37" hidden="1">{#N/A,#N/A,TRUE,"H";#N/A,#N/A,TRUE,"J"}</definedName>
    <definedName name="wrn.Anexos._.Informe._.de._.Gestión." localSheetId="38" hidden="1">{#N/A,#N/A,TRUE,"H";#N/A,#N/A,TRUE,"J"}</definedName>
    <definedName name="wrn.Anexos._.Informe._.de._.Gestión." localSheetId="82" hidden="1">{#N/A,#N/A,TRUE,"H";#N/A,#N/A,TRUE,"J"}</definedName>
    <definedName name="wrn.Anexos._.Informe._.de._.Gestión." hidden="1">{#N/A,#N/A,TRUE,"H";#N/A,#N/A,TRUE,"J"}</definedName>
    <definedName name="wrn.Informe._.Completo." localSheetId="37"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Completo." localSheetId="3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Completo." localSheetId="8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wrn.Informe._.Completo."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 localSheetId="37"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 localSheetId="3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 localSheetId="8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xx" localSheetId="37"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xx" localSheetId="38"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xx" localSheetId="82"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xxx" hidden="1">{#N/A,#N/A,TRUE,"Comparacion 96-95";#N/A,#N/A,TRUE,"Estado de Resultados";#N/A,#N/A,TRUE,"Presupuesto de Caja";#N/A,#N/A,TRUE,"FC Inversiones";#N/A,#N/A,TRUE,"Depreciación";#N/A,#N/A,TRUE,"Feriado";#N/A,#N/A,TRUE,"Participación";#N/A,#N/A,TRUE,"Remuner.";#N/A,#N/A,TRUE,"Adm., Explot. y Trib.";#N/A,#N/A,TRUE,"Importaciones";#N/A,#N/A,TRUE,"Ventas y Apoyos";#N/A,#N/A,TRUE,"Maestro Apoyos";#N/A,#N/A,TRUE,"Inst. Partic.";#N/A,#N/A,TRUE,"Entradas Varias";#N/A,#N/A,TRUE,"Subsidios";#N/A,#N/A,TRUE,"Mant. AP";#N/A,#N/A,TRUE,"Otros Egresos";#N/A,#N/A,TRUE,"Bonos";#N/A,#N/A,TRUE,"Inv. Temp.";#N/A,#N/A,TRUE,"Uso Efic. AP";#N/A,#N/A,TRUE,"Impuesto";#N/A,#N/A,TRUE,"IVA";#N/A,#N/A,TRUE,"Utilidad Relac.";#N/A,#N/A,TRUE,"Oblig. Bancos"}</definedName>
    <definedName name="Z_53E78593_0C5F_472F_9131_960BCABD6F9A_.wvu.FilterData" localSheetId="1" hidden="1">Homologacion!$A$1:$G$472</definedName>
  </definedNames>
  <calcPr calcId="181029"/>
  <customWorkbookViews>
    <customWorkbookView name="Cristina Echavarria Marulanda - Vista personalizada" guid="{53E78593-0C5F-472F-9131-960BCABD6F9A}" mergeInterval="0" personalView="1" maximized="1" windowWidth="1916" windowHeight="855" tabRatio="934" activeSheetId="1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86" i="12" l="1"/>
  <c r="D22" i="178" l="1"/>
  <c r="D12" i="178"/>
  <c r="D7" i="178"/>
  <c r="F46" i="157"/>
  <c r="F45" i="157"/>
  <c r="F44" i="157"/>
  <c r="F18" i="157"/>
  <c r="F10" i="157"/>
  <c r="J8" i="152"/>
  <c r="F12" i="123"/>
  <c r="F10" i="122"/>
  <c r="H10" i="122"/>
  <c r="F8" i="16"/>
  <c r="G61" i="9"/>
  <c r="H10" i="9"/>
  <c r="F15" i="174" s="1"/>
  <c r="H51" i="8" l="1"/>
  <c r="H19" i="102" s="1"/>
  <c r="H62" i="8"/>
  <c r="H14" i="8"/>
  <c r="F8" i="118" s="1"/>
  <c r="AB14" i="153" l="1"/>
  <c r="A97" i="2"/>
  <c r="V14" i="153"/>
  <c r="Z13" i="153"/>
  <c r="V13" i="153"/>
  <c r="V11" i="153"/>
  <c r="G15" i="178" l="1"/>
  <c r="G14" i="178"/>
  <c r="G13" i="178"/>
  <c r="G12" i="178"/>
  <c r="N10" i="137"/>
  <c r="N13" i="137"/>
  <c r="G18" i="178" l="1"/>
  <c r="F15" i="178" l="1"/>
  <c r="F14" i="178"/>
  <c r="F13" i="178"/>
  <c r="F12" i="178"/>
  <c r="F10" i="178"/>
  <c r="F9" i="178"/>
  <c r="F8" i="178"/>
  <c r="F7" i="178"/>
  <c r="H29" i="122"/>
  <c r="L27" i="122"/>
  <c r="H34" i="122"/>
  <c r="H37" i="122" s="1"/>
  <c r="E9" i="102" l="1"/>
  <c r="R20" i="130"/>
  <c r="I20" i="8"/>
  <c r="I21" i="8"/>
  <c r="I23" i="8"/>
  <c r="I24" i="8"/>
  <c r="I25" i="8"/>
  <c r="I40" i="8"/>
  <c r="I42" i="8"/>
  <c r="I44" i="8"/>
  <c r="I46" i="8"/>
  <c r="I47" i="8"/>
  <c r="I48" i="8"/>
  <c r="I49" i="8"/>
  <c r="I56" i="8"/>
  <c r="I58" i="8"/>
  <c r="I59" i="8"/>
  <c r="I60" i="8"/>
  <c r="I68" i="8"/>
  <c r="I70" i="8"/>
  <c r="I72" i="8"/>
  <c r="I73" i="8"/>
  <c r="I74" i="8"/>
  <c r="C445" i="4"/>
  <c r="A445" i="4"/>
  <c r="C400" i="4"/>
  <c r="A400" i="4"/>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J576" i="3"/>
  <c r="J534" i="3"/>
  <c r="J535" i="3"/>
  <c r="J537" i="3"/>
  <c r="J538" i="3"/>
  <c r="J540" i="3"/>
  <c r="J541" i="3"/>
  <c r="J542" i="3"/>
  <c r="J543" i="3"/>
  <c r="J544" i="3"/>
  <c r="J545" i="3"/>
  <c r="J547" i="3"/>
  <c r="J548" i="3"/>
  <c r="J550" i="3"/>
  <c r="J551" i="3"/>
  <c r="J553" i="3"/>
  <c r="J554" i="3"/>
  <c r="J556" i="3"/>
  <c r="J557" i="3"/>
  <c r="J558" i="3"/>
  <c r="J559" i="3"/>
  <c r="J560" i="3"/>
  <c r="J561" i="3"/>
  <c r="J562" i="3"/>
  <c r="J563" i="3"/>
  <c r="J564" i="3"/>
  <c r="J566" i="3"/>
  <c r="J567" i="3"/>
  <c r="J568" i="3"/>
  <c r="J569" i="3"/>
  <c r="J570" i="3"/>
  <c r="J571" i="3"/>
  <c r="J572" i="3"/>
  <c r="J574" i="3"/>
  <c r="J575" i="3"/>
  <c r="J503" i="3"/>
  <c r="J504" i="3"/>
  <c r="J505" i="3"/>
  <c r="J506" i="3"/>
  <c r="J507" i="3"/>
  <c r="J508" i="3"/>
  <c r="J509" i="3"/>
  <c r="J510" i="3"/>
  <c r="J511" i="3"/>
  <c r="J512" i="3"/>
  <c r="J513" i="3"/>
  <c r="J514" i="3"/>
  <c r="J515" i="3"/>
  <c r="J516" i="3"/>
  <c r="J517" i="3"/>
  <c r="J519" i="3"/>
  <c r="J520" i="3"/>
  <c r="J521" i="3"/>
  <c r="J522" i="3"/>
  <c r="J523" i="3"/>
  <c r="J524" i="3"/>
  <c r="J525" i="3"/>
  <c r="J526" i="3"/>
  <c r="J527" i="3"/>
  <c r="J528" i="3"/>
  <c r="J529" i="3"/>
  <c r="J530" i="3"/>
  <c r="J531" i="3"/>
  <c r="J533" i="3"/>
  <c r="J491" i="3"/>
  <c r="J492" i="3"/>
  <c r="J493" i="3"/>
  <c r="J494" i="3"/>
  <c r="J495" i="3"/>
  <c r="J497" i="3"/>
  <c r="J498" i="3"/>
  <c r="J499" i="3"/>
  <c r="J500" i="3"/>
  <c r="J502" i="3"/>
  <c r="J479" i="3"/>
  <c r="J480" i="3"/>
  <c r="J481" i="3"/>
  <c r="J482" i="3"/>
  <c r="J483" i="3"/>
  <c r="J485" i="3"/>
  <c r="J486" i="3"/>
  <c r="J487" i="3"/>
  <c r="J489" i="3"/>
  <c r="J466" i="3"/>
  <c r="J467" i="3"/>
  <c r="J468" i="3"/>
  <c r="J469" i="3"/>
  <c r="J470" i="3"/>
  <c r="J471" i="3"/>
  <c r="J473" i="3"/>
  <c r="J474" i="3"/>
  <c r="J475" i="3"/>
  <c r="J477" i="3"/>
  <c r="J478" i="3"/>
  <c r="J353" i="3"/>
  <c r="J354" i="3"/>
  <c r="J356" i="3"/>
  <c r="J357" i="3"/>
  <c r="J358" i="3"/>
  <c r="J359" i="3"/>
  <c r="J361" i="3"/>
  <c r="J363" i="3"/>
  <c r="J364" i="3"/>
  <c r="J365" i="3"/>
  <c r="J366" i="3"/>
  <c r="J368" i="3"/>
  <c r="J369" i="3"/>
  <c r="J370" i="3"/>
  <c r="J371" i="3"/>
  <c r="J372" i="3"/>
  <c r="J373" i="3"/>
  <c r="J374" i="3"/>
  <c r="J375" i="3"/>
  <c r="J376" i="3"/>
  <c r="J377" i="3"/>
  <c r="J378" i="3"/>
  <c r="J379" i="3"/>
  <c r="J380" i="3"/>
  <c r="J381" i="3"/>
  <c r="J382" i="3"/>
  <c r="J383" i="3"/>
  <c r="J384" i="3"/>
  <c r="J385" i="3"/>
  <c r="J386" i="3"/>
  <c r="J387" i="3"/>
  <c r="J388" i="3"/>
  <c r="J389" i="3"/>
  <c r="J391" i="3"/>
  <c r="J392" i="3"/>
  <c r="J393" i="3"/>
  <c r="J394" i="3"/>
  <c r="J395" i="3"/>
  <c r="J396" i="3"/>
  <c r="J397" i="3"/>
  <c r="J398" i="3"/>
  <c r="J399" i="3"/>
  <c r="J400" i="3"/>
  <c r="J401" i="3"/>
  <c r="J402" i="3"/>
  <c r="J403" i="3"/>
  <c r="J404" i="3"/>
  <c r="J405" i="3"/>
  <c r="J406" i="3"/>
  <c r="J407" i="3"/>
  <c r="J408" i="3"/>
  <c r="J409" i="3"/>
  <c r="J411" i="3"/>
  <c r="J412" i="3"/>
  <c r="J413" i="3"/>
  <c r="J414" i="3"/>
  <c r="J416" i="3"/>
  <c r="J417" i="3"/>
  <c r="J419" i="3"/>
  <c r="J420" i="3"/>
  <c r="J421" i="3"/>
  <c r="J422" i="3"/>
  <c r="J423" i="3"/>
  <c r="J424" i="3"/>
  <c r="J425" i="3"/>
  <c r="J426" i="3"/>
  <c r="J427" i="3"/>
  <c r="J428" i="3"/>
  <c r="J429" i="3"/>
  <c r="J430" i="3"/>
  <c r="J431" i="3"/>
  <c r="J432" i="3"/>
  <c r="J433" i="3"/>
  <c r="J434" i="3"/>
  <c r="J435" i="3"/>
  <c r="J437" i="3"/>
  <c r="J438" i="3"/>
  <c r="J439" i="3"/>
  <c r="J441" i="3"/>
  <c r="J442" i="3"/>
  <c r="J444" i="3"/>
  <c r="J445" i="3"/>
  <c r="J446" i="3"/>
  <c r="J447" i="3"/>
  <c r="J448" i="3"/>
  <c r="J449" i="3"/>
  <c r="J450" i="3"/>
  <c r="J451" i="3"/>
  <c r="J452" i="3"/>
  <c r="J453" i="3"/>
  <c r="J454" i="3"/>
  <c r="J455" i="3"/>
  <c r="J456" i="3"/>
  <c r="J458" i="3"/>
  <c r="J459" i="3"/>
  <c r="J460" i="3"/>
  <c r="J461" i="3"/>
  <c r="J462" i="3"/>
  <c r="J463" i="3"/>
  <c r="J464" i="3"/>
  <c r="J465" i="3"/>
  <c r="J329" i="3"/>
  <c r="J330" i="3"/>
  <c r="J332" i="3"/>
  <c r="J333" i="3"/>
  <c r="J334" i="3"/>
  <c r="J335" i="3"/>
  <c r="J337" i="3"/>
  <c r="J338" i="3"/>
  <c r="J339" i="3"/>
  <c r="J340" i="3"/>
  <c r="J341" i="3"/>
  <c r="J342" i="3"/>
  <c r="J343" i="3"/>
  <c r="J344" i="3"/>
  <c r="J345" i="3"/>
  <c r="J347" i="3"/>
  <c r="J348" i="3"/>
  <c r="J349" i="3"/>
  <c r="J351" i="3"/>
  <c r="J315" i="3"/>
  <c r="J316" i="3"/>
  <c r="J317" i="3"/>
  <c r="J318" i="3"/>
  <c r="J319" i="3"/>
  <c r="J320" i="3"/>
  <c r="J322" i="3"/>
  <c r="J323" i="3"/>
  <c r="J324" i="3"/>
  <c r="J325" i="3"/>
  <c r="J327" i="3"/>
  <c r="J328" i="3"/>
  <c r="J304" i="3"/>
  <c r="J305" i="3"/>
  <c r="J306" i="3"/>
  <c r="J307" i="3"/>
  <c r="J308" i="3"/>
  <c r="J309" i="3"/>
  <c r="J310" i="3"/>
  <c r="J311" i="3"/>
  <c r="J312" i="3"/>
  <c r="J313" i="3"/>
  <c r="J314" i="3"/>
  <c r="J300" i="3"/>
  <c r="J302" i="3"/>
  <c r="J303" i="3"/>
  <c r="J298" i="3"/>
  <c r="J299" i="3"/>
  <c r="J292" i="3"/>
  <c r="J294" i="3"/>
  <c r="J295" i="3"/>
  <c r="J296" i="3"/>
  <c r="J289" i="3"/>
  <c r="J290" i="3"/>
  <c r="J287" i="3"/>
  <c r="J269" i="3"/>
  <c r="J271" i="3"/>
  <c r="J272" i="3"/>
  <c r="J274" i="3"/>
  <c r="J275" i="3"/>
  <c r="J276" i="3"/>
  <c r="J278" i="3"/>
  <c r="J279" i="3"/>
  <c r="J281" i="3"/>
  <c r="J282" i="3"/>
  <c r="J283" i="3"/>
  <c r="J285" i="3"/>
  <c r="J286" i="3"/>
  <c r="J268" i="3"/>
  <c r="Q27" i="122" l="1"/>
  <c r="Q28" i="122"/>
  <c r="S28" i="122" s="1"/>
  <c r="Q29" i="122"/>
  <c r="S29" i="122" s="1"/>
  <c r="F9" i="185"/>
  <c r="R8" i="160"/>
  <c r="G45" i="129"/>
  <c r="G60" i="129" s="1"/>
  <c r="I45" i="129"/>
  <c r="I60" i="129" s="1"/>
  <c r="C401" i="4" l="1"/>
  <c r="A401" i="4"/>
  <c r="A2" i="3"/>
  <c r="A2" i="2"/>
  <c r="J75" i="12" l="1"/>
  <c r="F6" i="178"/>
  <c r="D6" i="178"/>
  <c r="D8" i="177"/>
  <c r="D14" i="147"/>
  <c r="U11" i="137"/>
  <c r="U12" i="137"/>
  <c r="U10" i="137"/>
  <c r="M11" i="135"/>
  <c r="M13" i="135"/>
  <c r="D11" i="178" l="1"/>
  <c r="D17" i="178" s="1"/>
  <c r="F11" i="178"/>
  <c r="F17" i="178" s="1"/>
  <c r="H19" i="14"/>
  <c r="F131" i="13"/>
  <c r="F155" i="13" l="1"/>
  <c r="F81" i="13" l="1"/>
  <c r="H55" i="13"/>
  <c r="H78" i="13"/>
  <c r="J73" i="12" l="1"/>
  <c r="L90" i="12"/>
  <c r="A3" i="2" l="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P6" i="160" l="1"/>
  <c r="H39" i="151" l="1"/>
  <c r="F19" i="147"/>
  <c r="F19" i="146"/>
  <c r="H31" i="141"/>
  <c r="H4" i="141"/>
  <c r="H20" i="141"/>
  <c r="H26" i="141" s="1"/>
  <c r="H28" i="141" s="1"/>
  <c r="F20" i="130" l="1"/>
  <c r="F25" i="130" s="1"/>
  <c r="F27" i="130" s="1"/>
  <c r="Q8" i="122"/>
  <c r="S8" i="122" l="1"/>
  <c r="D13" i="122"/>
  <c r="L16" i="112" l="1"/>
  <c r="F8" i="15" l="1"/>
  <c r="A355" i="4"/>
  <c r="C355" i="4"/>
  <c r="A356" i="4"/>
  <c r="C356" i="4"/>
  <c r="A357" i="4"/>
  <c r="C357" i="4"/>
  <c r="A358" i="4"/>
  <c r="C358" i="4"/>
  <c r="A359" i="4"/>
  <c r="C359" i="4"/>
  <c r="A360" i="4"/>
  <c r="C360" i="4"/>
  <c r="A361" i="4"/>
  <c r="C361" i="4"/>
  <c r="C352" i="4"/>
  <c r="A352" i="4"/>
  <c r="C351" i="4"/>
  <c r="A351" i="4"/>
  <c r="C150" i="4"/>
  <c r="A150" i="4"/>
  <c r="C149" i="4"/>
  <c r="A149" i="4"/>
  <c r="C148" i="4"/>
  <c r="A148" i="4"/>
  <c r="C147" i="4"/>
  <c r="A147" i="4"/>
  <c r="C146" i="4"/>
  <c r="A146" i="4"/>
  <c r="C145" i="4"/>
  <c r="A145" i="4"/>
  <c r="C144" i="4"/>
  <c r="A144" i="4"/>
  <c r="C143" i="4"/>
  <c r="A143" i="4"/>
  <c r="C142" i="4"/>
  <c r="A142" i="4"/>
  <c r="C164" i="4"/>
  <c r="A164" i="4"/>
  <c r="L94" i="12" l="1"/>
  <c r="L59" i="12"/>
  <c r="L78" i="12"/>
  <c r="L34" i="12"/>
  <c r="D11" i="11"/>
  <c r="J18" i="125" l="1"/>
  <c r="H18" i="125"/>
  <c r="F18" i="125"/>
  <c r="D18" i="125"/>
  <c r="C221" i="5" l="1"/>
  <c r="C220" i="5"/>
  <c r="C219" i="5"/>
  <c r="C218" i="5"/>
  <c r="C211" i="5"/>
  <c r="C210" i="5"/>
  <c r="C205" i="5"/>
  <c r="C204" i="5"/>
  <c r="C179" i="5"/>
  <c r="C177" i="5"/>
  <c r="C176" i="5"/>
  <c r="C175" i="5"/>
  <c r="C171" i="5"/>
  <c r="C169" i="5"/>
  <c r="C168" i="5"/>
  <c r="C162" i="5"/>
  <c r="C160" i="5"/>
  <c r="C159" i="5"/>
  <c r="C148" i="5"/>
  <c r="C147" i="5"/>
  <c r="C146" i="5"/>
  <c r="C145" i="5"/>
  <c r="C138" i="5"/>
  <c r="C139" i="5"/>
  <c r="C126" i="5"/>
  <c r="C125" i="5"/>
  <c r="C117" i="5"/>
  <c r="C116" i="5"/>
  <c r="C115" i="5"/>
  <c r="C113" i="5"/>
  <c r="C112" i="5"/>
  <c r="C111" i="5"/>
  <c r="C110" i="5"/>
  <c r="C109" i="5"/>
  <c r="C107" i="5"/>
  <c r="C106" i="5"/>
  <c r="C105" i="5"/>
  <c r="C104" i="5"/>
  <c r="C103" i="5"/>
  <c r="C102" i="5"/>
  <c r="C97" i="5"/>
  <c r="C96" i="5"/>
  <c r="C95" i="5"/>
  <c r="C9" i="5"/>
  <c r="C5" i="5"/>
  <c r="C4" i="5"/>
  <c r="AC38" i="11" l="1"/>
  <c r="AC40" i="11" s="1"/>
  <c r="AA38" i="11"/>
  <c r="AA40" i="11" s="1"/>
  <c r="Y47" i="11"/>
  <c r="Y38" i="11"/>
  <c r="Y40" i="11" s="1"/>
  <c r="W47" i="11"/>
  <c r="W38" i="11"/>
  <c r="W40" i="11" s="1"/>
  <c r="U47" i="11"/>
  <c r="U38" i="11"/>
  <c r="U40" i="11" s="1"/>
  <c r="S47" i="11"/>
  <c r="S38" i="11"/>
  <c r="S40" i="11" s="1"/>
  <c r="Q47" i="11"/>
  <c r="Q38" i="11"/>
  <c r="Q40" i="11" s="1"/>
  <c r="O47" i="11"/>
  <c r="O38" i="11"/>
  <c r="O40" i="11" s="1"/>
  <c r="M47" i="11"/>
  <c r="M38" i="11"/>
  <c r="M40" i="11" s="1"/>
  <c r="K47" i="11"/>
  <c r="K38" i="11"/>
  <c r="K40" i="11" s="1"/>
  <c r="H47" i="11"/>
  <c r="H38" i="11"/>
  <c r="H40" i="11" s="1"/>
  <c r="F47" i="11"/>
  <c r="F38" i="11"/>
  <c r="F40" i="11" s="1"/>
  <c r="AF51" i="11"/>
  <c r="AF50" i="11"/>
  <c r="AF49" i="11"/>
  <c r="AF37" i="11"/>
  <c r="AF36" i="11"/>
  <c r="F16" i="11"/>
  <c r="F18" i="11" s="1"/>
  <c r="AA25" i="11"/>
  <c r="Y25" i="11"/>
  <c r="W25" i="11"/>
  <c r="U25" i="11"/>
  <c r="S25" i="11"/>
  <c r="Q25" i="11"/>
  <c r="O25" i="11"/>
  <c r="M25" i="11"/>
  <c r="K25" i="11"/>
  <c r="H25" i="11"/>
  <c r="F25" i="11"/>
  <c r="AC16" i="11"/>
  <c r="AC18" i="11" s="1"/>
  <c r="AA16" i="11"/>
  <c r="AA18" i="11" s="1"/>
  <c r="AA31" i="11" s="1"/>
  <c r="Y16" i="11"/>
  <c r="Y18" i="11" s="1"/>
  <c r="W16" i="11"/>
  <c r="W18" i="11" s="1"/>
  <c r="U16" i="11"/>
  <c r="U18" i="11" s="1"/>
  <c r="S16" i="11"/>
  <c r="S18" i="11" s="1"/>
  <c r="S31" i="11" s="1"/>
  <c r="S33" i="11" s="1"/>
  <c r="Q16" i="11"/>
  <c r="Q18" i="11" s="1"/>
  <c r="Q31" i="11" s="1"/>
  <c r="Q33" i="11" s="1"/>
  <c r="O16" i="11"/>
  <c r="O18" i="11" s="1"/>
  <c r="O31" i="11" s="1"/>
  <c r="O33" i="11" s="1"/>
  <c r="M16" i="11"/>
  <c r="M18" i="11" s="1"/>
  <c r="M31" i="11" s="1"/>
  <c r="K16" i="11"/>
  <c r="K18" i="11" s="1"/>
  <c r="K31" i="11" s="1"/>
  <c r="K33" i="11" s="1"/>
  <c r="H16" i="11"/>
  <c r="H18" i="11" s="1"/>
  <c r="AF29" i="11"/>
  <c r="AF28" i="11"/>
  <c r="AF27" i="11"/>
  <c r="AF15" i="11"/>
  <c r="AF14" i="11"/>
  <c r="J21" i="125"/>
  <c r="H21" i="125"/>
  <c r="F21" i="125"/>
  <c r="D21" i="125"/>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51" i="4"/>
  <c r="A152" i="4"/>
  <c r="A153" i="4"/>
  <c r="A154" i="4"/>
  <c r="A155" i="4"/>
  <c r="A156" i="4"/>
  <c r="A157" i="4"/>
  <c r="A158" i="4"/>
  <c r="A159" i="4"/>
  <c r="A160" i="4"/>
  <c r="A161" i="4"/>
  <c r="A162" i="4"/>
  <c r="A163"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3" i="4"/>
  <c r="A354"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2" i="4"/>
  <c r="C475"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51" i="4"/>
  <c r="C152" i="4"/>
  <c r="C153" i="4"/>
  <c r="C154" i="4"/>
  <c r="C155" i="4"/>
  <c r="C156" i="4"/>
  <c r="C157" i="4"/>
  <c r="C158" i="4"/>
  <c r="C159" i="4"/>
  <c r="C160" i="4"/>
  <c r="C161" i="4"/>
  <c r="C162" i="4"/>
  <c r="C163"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3" i="4"/>
  <c r="C354"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6" i="4"/>
  <c r="C477" i="4"/>
  <c r="C478" i="4"/>
  <c r="C479" i="4"/>
  <c r="C480" i="4"/>
  <c r="C481" i="4"/>
  <c r="C482" i="4"/>
  <c r="C483" i="4"/>
  <c r="C484" i="4"/>
  <c r="C485" i="4"/>
  <c r="C486" i="4"/>
  <c r="C487" i="4"/>
  <c r="C488" i="4"/>
  <c r="C489" i="4"/>
  <c r="C490" i="4"/>
  <c r="C491" i="4"/>
  <c r="W53" i="11" l="1"/>
  <c r="O53" i="11"/>
  <c r="U31" i="11"/>
  <c r="F31" i="11"/>
  <c r="W31" i="11"/>
  <c r="W33" i="11" s="1"/>
  <c r="W55" i="11" s="1"/>
  <c r="H31" i="11"/>
  <c r="Y31" i="11"/>
  <c r="H53" i="11"/>
  <c r="M53" i="11"/>
  <c r="M55" i="11" s="1"/>
  <c r="Q53" i="11"/>
  <c r="Q55" i="11" s="1"/>
  <c r="U53" i="11"/>
  <c r="U55" i="11" s="1"/>
  <c r="Y53" i="11"/>
  <c r="C32" i="6"/>
  <c r="AF18" i="11"/>
  <c r="F53" i="11"/>
  <c r="K53" i="11"/>
  <c r="K55" i="11" s="1"/>
  <c r="S53" i="11"/>
  <c r="S55" i="11" s="1"/>
  <c r="O55" i="11"/>
  <c r="AF40" i="11"/>
  <c r="AF38" i="11"/>
  <c r="AF16" i="11"/>
  <c r="Y55" i="11" l="1"/>
  <c r="D4" i="126"/>
  <c r="D4" i="124"/>
  <c r="B45" i="12"/>
  <c r="C2" i="4" l="1"/>
  <c r="F97" i="2" l="1"/>
  <c r="F222" i="2"/>
  <c r="F17" i="3"/>
  <c r="F3" i="3"/>
  <c r="F24" i="3"/>
  <c r="F16" i="3"/>
  <c r="F4" i="3"/>
  <c r="F27" i="3"/>
  <c r="F7" i="3"/>
  <c r="F29" i="3"/>
  <c r="F41" i="3"/>
  <c r="F13" i="3"/>
  <c r="F3" i="2"/>
  <c r="F137" i="3"/>
  <c r="F161" i="3"/>
  <c r="F185" i="3"/>
  <c r="F209" i="3"/>
  <c r="F233" i="3"/>
  <c r="F257" i="3"/>
  <c r="F281" i="3"/>
  <c r="F305" i="3"/>
  <c r="F329" i="3"/>
  <c r="F353" i="3"/>
  <c r="F377" i="3"/>
  <c r="F401" i="3"/>
  <c r="F425" i="3"/>
  <c r="F449" i="3"/>
  <c r="F139" i="3"/>
  <c r="F171" i="3"/>
  <c r="F203" i="3"/>
  <c r="F235" i="3"/>
  <c r="F267" i="3"/>
  <c r="F299" i="3"/>
  <c r="F331" i="3"/>
  <c r="F363" i="3"/>
  <c r="F395" i="3"/>
  <c r="F427" i="3"/>
  <c r="F458" i="3"/>
  <c r="F482" i="3"/>
  <c r="F506" i="3"/>
  <c r="F530" i="3"/>
  <c r="F554" i="3"/>
  <c r="F6" i="3"/>
  <c r="F30" i="3"/>
  <c r="F54" i="3"/>
  <c r="F78" i="3"/>
  <c r="F102" i="3"/>
  <c r="F130" i="3"/>
  <c r="F162" i="3"/>
  <c r="F194" i="3"/>
  <c r="F226" i="3"/>
  <c r="F258" i="3"/>
  <c r="F136" i="3"/>
  <c r="F168" i="3"/>
  <c r="F200" i="3"/>
  <c r="F232" i="3"/>
  <c r="F264" i="3"/>
  <c r="F296" i="3"/>
  <c r="F328" i="3"/>
  <c r="F360" i="3"/>
  <c r="F392" i="3"/>
  <c r="F424" i="3"/>
  <c r="F456" i="3"/>
  <c r="F480" i="3"/>
  <c r="F504" i="3"/>
  <c r="F528" i="3"/>
  <c r="F164" i="3"/>
  <c r="F282" i="3"/>
  <c r="F346" i="3"/>
  <c r="F410" i="3"/>
  <c r="F469" i="3"/>
  <c r="F517" i="3"/>
  <c r="F557" i="3"/>
  <c r="F28" i="3"/>
  <c r="F60" i="3"/>
  <c r="F92" i="3"/>
  <c r="F148" i="3"/>
  <c r="F274" i="3"/>
  <c r="F338" i="3"/>
  <c r="F402" i="3"/>
  <c r="F463" i="3"/>
  <c r="F511" i="3"/>
  <c r="F553" i="3"/>
  <c r="F19" i="3"/>
  <c r="F154" i="3"/>
  <c r="F276" i="3"/>
  <c r="F340" i="3"/>
  <c r="F404" i="3"/>
  <c r="F465" i="3"/>
  <c r="F513" i="3"/>
  <c r="F555" i="3"/>
  <c r="F15" i="3"/>
  <c r="F52" i="3"/>
  <c r="F84" i="3"/>
  <c r="F138" i="3"/>
  <c r="F266" i="3"/>
  <c r="F332" i="3"/>
  <c r="F396" i="3"/>
  <c r="F117" i="3"/>
  <c r="F141" i="3"/>
  <c r="F165" i="3"/>
  <c r="F189" i="3"/>
  <c r="F213" i="3"/>
  <c r="F237" i="3"/>
  <c r="F261" i="3"/>
  <c r="F285" i="3"/>
  <c r="F309" i="3"/>
  <c r="F333" i="3"/>
  <c r="F357" i="3"/>
  <c r="F381" i="3"/>
  <c r="F405" i="3"/>
  <c r="F429" i="3"/>
  <c r="F453" i="3"/>
  <c r="F144" i="3"/>
  <c r="F176" i="3"/>
  <c r="F208" i="3"/>
  <c r="F240" i="3"/>
  <c r="F272" i="3"/>
  <c r="F304" i="3"/>
  <c r="F336" i="3"/>
  <c r="F368" i="3"/>
  <c r="F400" i="3"/>
  <c r="F432" i="3"/>
  <c r="F462" i="3"/>
  <c r="F486" i="3"/>
  <c r="F510" i="3"/>
  <c r="F534" i="3"/>
  <c r="F558" i="3"/>
  <c r="F10" i="3"/>
  <c r="F34" i="3"/>
  <c r="F58" i="3"/>
  <c r="F82" i="3"/>
  <c r="F106" i="3"/>
  <c r="F135" i="3"/>
  <c r="F167" i="3"/>
  <c r="F199" i="3"/>
  <c r="F231" i="3"/>
  <c r="F263" i="3"/>
  <c r="F142" i="3"/>
  <c r="F174" i="3"/>
  <c r="F206" i="3"/>
  <c r="F238" i="3"/>
  <c r="F270" i="3"/>
  <c r="F302" i="3"/>
  <c r="F334" i="3"/>
  <c r="F366" i="3"/>
  <c r="F398" i="3"/>
  <c r="F430" i="3"/>
  <c r="F460" i="3"/>
  <c r="F484" i="3"/>
  <c r="F508" i="3"/>
  <c r="F532" i="3"/>
  <c r="F186" i="3"/>
  <c r="F292" i="3"/>
  <c r="F356" i="3"/>
  <c r="F420" i="3"/>
  <c r="F477" i="3"/>
  <c r="F525" i="3"/>
  <c r="F563" i="3"/>
  <c r="F33" i="3"/>
  <c r="F65" i="3"/>
  <c r="F97" i="3"/>
  <c r="F170" i="3"/>
  <c r="F121" i="3"/>
  <c r="F145" i="3"/>
  <c r="F169" i="3"/>
  <c r="F193" i="3"/>
  <c r="F217" i="3"/>
  <c r="F241" i="3"/>
  <c r="F265" i="3"/>
  <c r="F289" i="3"/>
  <c r="F313" i="3"/>
  <c r="F337" i="3"/>
  <c r="F361" i="3"/>
  <c r="F385" i="3"/>
  <c r="F409" i="3"/>
  <c r="F433" i="3"/>
  <c r="F118" i="3"/>
  <c r="F150" i="3"/>
  <c r="F182" i="3"/>
  <c r="F214" i="3"/>
  <c r="F246" i="3"/>
  <c r="F278" i="3"/>
  <c r="F310" i="3"/>
  <c r="F342" i="3"/>
  <c r="F374" i="3"/>
  <c r="F406" i="3"/>
  <c r="F438" i="3"/>
  <c r="F466" i="3"/>
  <c r="F490" i="3"/>
  <c r="F514" i="3"/>
  <c r="F538" i="3"/>
  <c r="F562" i="3"/>
  <c r="F14" i="3"/>
  <c r="F38" i="3"/>
  <c r="F62" i="3"/>
  <c r="F86" i="3"/>
  <c r="F110" i="3"/>
  <c r="F140" i="3"/>
  <c r="F172" i="3"/>
  <c r="F204" i="3"/>
  <c r="F236" i="3"/>
  <c r="F268" i="3"/>
  <c r="F147" i="3"/>
  <c r="F179" i="3"/>
  <c r="F211" i="3"/>
  <c r="F243" i="3"/>
  <c r="F275" i="3"/>
  <c r="F307" i="3"/>
  <c r="F339" i="3"/>
  <c r="F371" i="3"/>
  <c r="F403" i="3"/>
  <c r="F435" i="3"/>
  <c r="F464" i="3"/>
  <c r="F488" i="3"/>
  <c r="F512" i="3"/>
  <c r="F536" i="3"/>
  <c r="F207" i="3"/>
  <c r="F303" i="3"/>
  <c r="F367" i="3"/>
  <c r="F431" i="3"/>
  <c r="F485" i="3"/>
  <c r="F533" i="3"/>
  <c r="F568" i="3"/>
  <c r="F39" i="3"/>
  <c r="F71" i="3"/>
  <c r="F103" i="3"/>
  <c r="F191" i="3"/>
  <c r="F295" i="3"/>
  <c r="F359" i="3"/>
  <c r="F423" i="3"/>
  <c r="F479" i="3"/>
  <c r="F527" i="3"/>
  <c r="F564" i="3"/>
  <c r="F83" i="3"/>
  <c r="F196" i="3"/>
  <c r="F298" i="3"/>
  <c r="F362" i="3"/>
  <c r="F426" i="3"/>
  <c r="F481" i="3"/>
  <c r="F129" i="3"/>
  <c r="F153" i="3"/>
  <c r="F177" i="3"/>
  <c r="F201" i="3"/>
  <c r="F225" i="3"/>
  <c r="F249" i="3"/>
  <c r="F273" i="3"/>
  <c r="F297" i="3"/>
  <c r="F321" i="3"/>
  <c r="F345" i="3"/>
  <c r="F369" i="3"/>
  <c r="F393" i="3"/>
  <c r="F417" i="3"/>
  <c r="F441" i="3"/>
  <c r="F128" i="3"/>
  <c r="F160" i="3"/>
  <c r="F192" i="3"/>
  <c r="F224" i="3"/>
  <c r="F256" i="3"/>
  <c r="F288" i="3"/>
  <c r="F320" i="3"/>
  <c r="F352" i="3"/>
  <c r="F384" i="3"/>
  <c r="F416" i="3"/>
  <c r="F448" i="3"/>
  <c r="F474" i="3"/>
  <c r="F181" i="3"/>
  <c r="F253" i="3"/>
  <c r="F325" i="3"/>
  <c r="F397" i="3"/>
  <c r="F134" i="3"/>
  <c r="F230" i="3"/>
  <c r="F326" i="3"/>
  <c r="F422" i="3"/>
  <c r="F498" i="3"/>
  <c r="F546" i="3"/>
  <c r="F22" i="3"/>
  <c r="F70" i="3"/>
  <c r="F119" i="3"/>
  <c r="F183" i="3"/>
  <c r="F247" i="3"/>
  <c r="F158" i="3"/>
  <c r="F222" i="3"/>
  <c r="F286" i="3"/>
  <c r="F350" i="3"/>
  <c r="F414" i="3"/>
  <c r="F472" i="3"/>
  <c r="F520" i="3"/>
  <c r="F250" i="3"/>
  <c r="F388" i="3"/>
  <c r="F501" i="3"/>
  <c r="F12" i="3"/>
  <c r="F81" i="3"/>
  <c r="F234" i="3"/>
  <c r="F348" i="3"/>
  <c r="F444" i="3"/>
  <c r="F519" i="3"/>
  <c r="F575" i="3"/>
  <c r="F175" i="3"/>
  <c r="F319" i="3"/>
  <c r="F415" i="3"/>
  <c r="F497" i="3"/>
  <c r="F549" i="3"/>
  <c r="F20" i="3"/>
  <c r="F63" i="3"/>
  <c r="F100" i="3"/>
  <c r="F223" i="3"/>
  <c r="F322" i="3"/>
  <c r="F407" i="3"/>
  <c r="F467" i="3"/>
  <c r="F515" i="3"/>
  <c r="F556" i="3"/>
  <c r="F11" i="3"/>
  <c r="F53" i="3"/>
  <c r="F85" i="3"/>
  <c r="F35" i="3"/>
  <c r="F72" i="3"/>
  <c r="F16" i="2"/>
  <c r="F120" i="2"/>
  <c r="F53" i="2"/>
  <c r="F215" i="2"/>
  <c r="F100" i="2"/>
  <c r="F27" i="2"/>
  <c r="F134" i="2"/>
  <c r="F18" i="2"/>
  <c r="F42" i="2"/>
  <c r="F70" i="2"/>
  <c r="F103" i="2"/>
  <c r="F139" i="2"/>
  <c r="F163" i="2"/>
  <c r="F199" i="2"/>
  <c r="F227" i="2"/>
  <c r="F36" i="2"/>
  <c r="F64" i="2"/>
  <c r="F105" i="2"/>
  <c r="F133" i="2"/>
  <c r="F157" i="2"/>
  <c r="F181" i="2"/>
  <c r="F205" i="2"/>
  <c r="F35" i="2"/>
  <c r="F126" i="2"/>
  <c r="F170" i="2"/>
  <c r="F220" i="2"/>
  <c r="F57" i="2"/>
  <c r="F108" i="2"/>
  <c r="F158" i="2"/>
  <c r="F208" i="2"/>
  <c r="F125" i="3"/>
  <c r="F197" i="3"/>
  <c r="F269" i="3"/>
  <c r="F341" i="3"/>
  <c r="F413" i="3"/>
  <c r="F155" i="3"/>
  <c r="F251" i="3"/>
  <c r="F347" i="3"/>
  <c r="F443" i="3"/>
  <c r="F502" i="3"/>
  <c r="F550" i="3"/>
  <c r="F26" i="3"/>
  <c r="F74" i="3"/>
  <c r="F124" i="3"/>
  <c r="F188" i="3"/>
  <c r="F252" i="3"/>
  <c r="F163" i="3"/>
  <c r="F227" i="3"/>
  <c r="F291" i="3"/>
  <c r="F355" i="3"/>
  <c r="F419" i="3"/>
  <c r="F476" i="3"/>
  <c r="F524" i="3"/>
  <c r="F271" i="3"/>
  <c r="F399" i="3"/>
  <c r="F509" i="3"/>
  <c r="F23" i="3"/>
  <c r="F87" i="3"/>
  <c r="F255" i="3"/>
  <c r="F370" i="3"/>
  <c r="F455" i="3"/>
  <c r="F535" i="3"/>
  <c r="F8" i="3"/>
  <c r="F218" i="3"/>
  <c r="F330" i="3"/>
  <c r="F436" i="3"/>
  <c r="F505" i="3"/>
  <c r="F560" i="3"/>
  <c r="F25" i="3"/>
  <c r="F68" i="3"/>
  <c r="F105" i="3"/>
  <c r="F244" i="3"/>
  <c r="F343" i="3"/>
  <c r="F418" i="3"/>
  <c r="F475" i="3"/>
  <c r="F523" i="3"/>
  <c r="F561" i="3"/>
  <c r="F21" i="3"/>
  <c r="F59" i="3"/>
  <c r="F91" i="3"/>
  <c r="F40" i="3"/>
  <c r="F77" i="3"/>
  <c r="F29" i="2"/>
  <c r="F167" i="2"/>
  <c r="F82" i="2"/>
  <c r="F7" i="2"/>
  <c r="F113" i="2"/>
  <c r="F49" i="2"/>
  <c r="F192" i="2"/>
  <c r="F22" i="2"/>
  <c r="F50" i="2"/>
  <c r="F74" i="2"/>
  <c r="F111" i="2"/>
  <c r="F143" i="2"/>
  <c r="F171" i="2"/>
  <c r="F203" i="2"/>
  <c r="F8" i="2"/>
  <c r="F40" i="2"/>
  <c r="F68" i="2"/>
  <c r="F109" i="2"/>
  <c r="F137" i="2"/>
  <c r="F161" i="2"/>
  <c r="F185" i="2"/>
  <c r="F209" i="2"/>
  <c r="F55" i="2"/>
  <c r="F132" i="2"/>
  <c r="F178" i="2"/>
  <c r="F9" i="2"/>
  <c r="F65" i="2"/>
  <c r="F133" i="3"/>
  <c r="F205" i="3"/>
  <c r="F277" i="3"/>
  <c r="F349" i="3"/>
  <c r="F421" i="3"/>
  <c r="F166" i="3"/>
  <c r="F262" i="3"/>
  <c r="F358" i="3"/>
  <c r="F454" i="3"/>
  <c r="F518" i="3"/>
  <c r="F566" i="3"/>
  <c r="F42" i="3"/>
  <c r="F90" i="3"/>
  <c r="F146" i="3"/>
  <c r="F210" i="3"/>
  <c r="F120" i="3"/>
  <c r="F184" i="3"/>
  <c r="F248" i="3"/>
  <c r="F312" i="3"/>
  <c r="F376" i="3"/>
  <c r="F440" i="3"/>
  <c r="F492" i="3"/>
  <c r="F540" i="3"/>
  <c r="F314" i="3"/>
  <c r="F442" i="3"/>
  <c r="F541" i="3"/>
  <c r="F44" i="3"/>
  <c r="F108" i="3"/>
  <c r="F284" i="3"/>
  <c r="F380" i="3"/>
  <c r="F471" i="3"/>
  <c r="F543" i="3"/>
  <c r="F51" i="3"/>
  <c r="F239" i="3"/>
  <c r="F351" i="3"/>
  <c r="F447" i="3"/>
  <c r="F521" i="3"/>
  <c r="F565" i="3"/>
  <c r="F31" i="3"/>
  <c r="F73" i="3"/>
  <c r="F111" i="3"/>
  <c r="F279" i="3"/>
  <c r="F354" i="3"/>
  <c r="F428" i="3"/>
  <c r="F483" i="3"/>
  <c r="F531" i="3"/>
  <c r="F567" i="3"/>
  <c r="F32" i="3"/>
  <c r="F64" i="3"/>
  <c r="F96" i="3"/>
  <c r="F45" i="3"/>
  <c r="F88" i="3"/>
  <c r="F52" i="2"/>
  <c r="F195" i="2"/>
  <c r="F95" i="2"/>
  <c r="F24" i="2"/>
  <c r="F131" i="2"/>
  <c r="F72" i="2"/>
  <c r="F224" i="2"/>
  <c r="F26" i="2"/>
  <c r="F54" i="2"/>
  <c r="F78" i="2"/>
  <c r="F115" i="2"/>
  <c r="F147" i="2"/>
  <c r="F175" i="2"/>
  <c r="F207" i="2"/>
  <c r="F12" i="2"/>
  <c r="F44" i="2"/>
  <c r="F80" i="2"/>
  <c r="F117" i="2"/>
  <c r="F141" i="2"/>
  <c r="F165" i="2"/>
  <c r="F189" i="2"/>
  <c r="F157" i="3"/>
  <c r="F229" i="3"/>
  <c r="F301" i="3"/>
  <c r="F373" i="3"/>
  <c r="F445" i="3"/>
  <c r="F198" i="3"/>
  <c r="F294" i="3"/>
  <c r="F390" i="3"/>
  <c r="F478" i="3"/>
  <c r="F526" i="3"/>
  <c r="F574" i="3"/>
  <c r="F50" i="3"/>
  <c r="F98" i="3"/>
  <c r="F156" i="3"/>
  <c r="F220" i="3"/>
  <c r="F131" i="3"/>
  <c r="F195" i="3"/>
  <c r="F259" i="3"/>
  <c r="F323" i="3"/>
  <c r="F387" i="3"/>
  <c r="F451" i="3"/>
  <c r="F500" i="3"/>
  <c r="F143" i="3"/>
  <c r="F335" i="3"/>
  <c r="F461" i="3"/>
  <c r="F552" i="3"/>
  <c r="F55" i="3"/>
  <c r="F127" i="3"/>
  <c r="F316" i="3"/>
  <c r="F412" i="3"/>
  <c r="F495" i="3"/>
  <c r="F559" i="3"/>
  <c r="F109" i="3"/>
  <c r="F287" i="3"/>
  <c r="F383" i="3"/>
  <c r="F473" i="3"/>
  <c r="F537" i="3"/>
  <c r="F576" i="3"/>
  <c r="F47" i="3"/>
  <c r="F89" i="3"/>
  <c r="F180" i="3"/>
  <c r="F300" i="3"/>
  <c r="F375" i="3"/>
  <c r="F450" i="3"/>
  <c r="F499" i="3"/>
  <c r="F545" i="3"/>
  <c r="F116" i="3"/>
  <c r="F43" i="3"/>
  <c r="F75" i="3"/>
  <c r="F107" i="3"/>
  <c r="F61" i="3"/>
  <c r="F104" i="3"/>
  <c r="F90" i="2"/>
  <c r="F17" i="2"/>
  <c r="F123" i="2"/>
  <c r="F61" i="2"/>
  <c r="F221" i="2"/>
  <c r="F101" i="2"/>
  <c r="F10" i="2"/>
  <c r="F34" i="2"/>
  <c r="F62" i="2"/>
  <c r="F94" i="2"/>
  <c r="F127" i="2"/>
  <c r="F155" i="2"/>
  <c r="F183" i="2"/>
  <c r="F219" i="2"/>
  <c r="F28" i="2"/>
  <c r="F56" i="2"/>
  <c r="F92" i="2"/>
  <c r="F125" i="2"/>
  <c r="F149" i="2"/>
  <c r="F173" i="2"/>
  <c r="F197" i="2"/>
  <c r="F15" i="2"/>
  <c r="F87" i="2"/>
  <c r="F156" i="2"/>
  <c r="F206" i="2"/>
  <c r="F45" i="2"/>
  <c r="F89" i="2"/>
  <c r="F142" i="2"/>
  <c r="F194" i="2"/>
  <c r="F59" i="2"/>
  <c r="F190" i="2"/>
  <c r="F91" i="2"/>
  <c r="F168" i="2"/>
  <c r="F317" i="3"/>
  <c r="F219" i="3"/>
  <c r="F494" i="3"/>
  <c r="F66" i="3"/>
  <c r="F242" i="3"/>
  <c r="F280" i="3"/>
  <c r="F468" i="3"/>
  <c r="F378" i="3"/>
  <c r="F76" i="3"/>
  <c r="F434" i="3"/>
  <c r="F132" i="3"/>
  <c r="F489" i="3"/>
  <c r="F57" i="3"/>
  <c r="F311" i="3"/>
  <c r="F507" i="3"/>
  <c r="F48" i="3"/>
  <c r="F67" i="3"/>
  <c r="F43" i="2"/>
  <c r="F13" i="2"/>
  <c r="F38" i="2"/>
  <c r="F135" i="2"/>
  <c r="F223" i="2"/>
  <c r="F96" i="2"/>
  <c r="F177" i="2"/>
  <c r="F63" i="2"/>
  <c r="F186" i="2"/>
  <c r="F77" i="2"/>
  <c r="F150" i="2"/>
  <c r="F39" i="2"/>
  <c r="F176" i="2"/>
  <c r="F110" i="2"/>
  <c r="F204" i="2"/>
  <c r="F19" i="2"/>
  <c r="F81" i="2"/>
  <c r="F25" i="2"/>
  <c r="F41" i="2"/>
  <c r="F152" i="2"/>
  <c r="F379" i="3"/>
  <c r="F122" i="3"/>
  <c r="F548" i="3"/>
  <c r="F159" i="3"/>
  <c r="F101" i="3"/>
  <c r="F6" i="2"/>
  <c r="F48" i="2"/>
  <c r="F23" i="2"/>
  <c r="F180" i="2"/>
  <c r="F31" i="2"/>
  <c r="F210" i="2"/>
  <c r="F149" i="3"/>
  <c r="F365" i="3"/>
  <c r="F283" i="3"/>
  <c r="F522" i="3"/>
  <c r="F94" i="3"/>
  <c r="F126" i="3"/>
  <c r="F318" i="3"/>
  <c r="F496" i="3"/>
  <c r="F452" i="3"/>
  <c r="F113" i="3"/>
  <c r="F487" i="3"/>
  <c r="F260" i="3"/>
  <c r="F529" i="3"/>
  <c r="F79" i="3"/>
  <c r="F364" i="3"/>
  <c r="F539" i="3"/>
  <c r="F69" i="3"/>
  <c r="F99" i="3"/>
  <c r="F107" i="2"/>
  <c r="F85" i="2"/>
  <c r="F58" i="2"/>
  <c r="F151" i="2"/>
  <c r="F20" i="2"/>
  <c r="F121" i="2"/>
  <c r="F193" i="2"/>
  <c r="F71" i="2"/>
  <c r="F198" i="2"/>
  <c r="F83" i="2"/>
  <c r="F166" i="2"/>
  <c r="F47" i="2"/>
  <c r="F196" i="2"/>
  <c r="F118" i="2"/>
  <c r="F216" i="2"/>
  <c r="F112" i="2"/>
  <c r="F104" i="2"/>
  <c r="F221" i="3"/>
  <c r="F570" i="3"/>
  <c r="F190" i="3"/>
  <c r="F547" i="3"/>
  <c r="F372" i="3"/>
  <c r="F439" i="3"/>
  <c r="F76" i="2"/>
  <c r="F86" i="2"/>
  <c r="F145" i="2"/>
  <c r="F140" i="2"/>
  <c r="F98" i="2"/>
  <c r="F160" i="2"/>
  <c r="F144" i="2"/>
  <c r="F225" i="2"/>
  <c r="F211" i="2"/>
  <c r="F21" i="2"/>
  <c r="F128" i="2"/>
  <c r="F75" i="2"/>
  <c r="F69" i="2"/>
  <c r="F173" i="3"/>
  <c r="F389" i="3"/>
  <c r="F315" i="3"/>
  <c r="F542" i="3"/>
  <c r="F114" i="3"/>
  <c r="F152" i="3"/>
  <c r="F344" i="3"/>
  <c r="F516" i="3"/>
  <c r="F493" i="3"/>
  <c r="F212" i="3"/>
  <c r="F503" i="3"/>
  <c r="F308" i="3"/>
  <c r="F544" i="3"/>
  <c r="F95" i="3"/>
  <c r="F386" i="3"/>
  <c r="F551" i="3"/>
  <c r="F80" i="3"/>
  <c r="F115" i="3"/>
  <c r="F188" i="2"/>
  <c r="F116" i="2"/>
  <c r="F66" i="2"/>
  <c r="F159" i="2"/>
  <c r="F32" i="2"/>
  <c r="F129" i="2"/>
  <c r="F201" i="2"/>
  <c r="F93" i="2"/>
  <c r="F214" i="2"/>
  <c r="F102" i="2"/>
  <c r="F172" i="2"/>
  <c r="F79" i="2"/>
  <c r="F212" i="2"/>
  <c r="F130" i="2"/>
  <c r="F73" i="2"/>
  <c r="F136" i="2"/>
  <c r="F124" i="2"/>
  <c r="F437" i="3"/>
  <c r="F151" i="3"/>
  <c r="F382" i="3"/>
  <c r="F306" i="3"/>
  <c r="F571" i="3"/>
  <c r="F572" i="3"/>
  <c r="F46" i="2"/>
  <c r="F179" i="2"/>
  <c r="F213" i="2"/>
  <c r="F114" i="2"/>
  <c r="F138" i="2"/>
  <c r="F182" i="2"/>
  <c r="F56" i="3"/>
  <c r="F30" i="2"/>
  <c r="F169" i="2"/>
  <c r="F51" i="2"/>
  <c r="F162" i="2"/>
  <c r="F11" i="2"/>
  <c r="F245" i="3"/>
  <c r="F123" i="3"/>
  <c r="F411" i="3"/>
  <c r="F18" i="3"/>
  <c r="F178" i="3"/>
  <c r="F216" i="3"/>
  <c r="F408" i="3"/>
  <c r="F228" i="3"/>
  <c r="F573" i="3"/>
  <c r="F327" i="3"/>
  <c r="F569" i="3"/>
  <c r="F394" i="3"/>
  <c r="F9" i="3"/>
  <c r="F202" i="3"/>
  <c r="F459" i="3"/>
  <c r="F5" i="3"/>
  <c r="F112" i="3"/>
  <c r="F106" i="2"/>
  <c r="F84" i="2"/>
  <c r="F14" i="2"/>
  <c r="F99" i="2"/>
  <c r="F187" i="2"/>
  <c r="F60" i="2"/>
  <c r="F153" i="2"/>
  <c r="F217" i="2"/>
  <c r="F148" i="2"/>
  <c r="F37" i="2"/>
  <c r="F122" i="2"/>
  <c r="F200" i="2"/>
  <c r="F146" i="2"/>
  <c r="F67" i="2"/>
  <c r="F154" i="2"/>
  <c r="F202" i="2"/>
  <c r="F33" i="2"/>
  <c r="F174" i="2"/>
  <c r="F218" i="2"/>
  <c r="F293" i="3"/>
  <c r="F187" i="3"/>
  <c r="F470" i="3"/>
  <c r="F46" i="3"/>
  <c r="F215" i="3"/>
  <c r="F254" i="3"/>
  <c r="F446" i="3"/>
  <c r="F324" i="3"/>
  <c r="F49" i="3"/>
  <c r="F391" i="3"/>
  <c r="F93" i="3"/>
  <c r="F457" i="3"/>
  <c r="F36" i="3"/>
  <c r="F290" i="3"/>
  <c r="F491" i="3"/>
  <c r="F37" i="3"/>
  <c r="F191" i="2"/>
  <c r="F119" i="2"/>
  <c r="F88" i="2"/>
  <c r="F164" i="2"/>
  <c r="F226" i="2"/>
  <c r="F184" i="2"/>
  <c r="F5" i="2"/>
  <c r="F4" i="2"/>
  <c r="F2" i="3"/>
  <c r="F2" i="2"/>
  <c r="D55" i="11"/>
  <c r="D33" i="11"/>
  <c r="F26" i="15" l="1"/>
  <c r="F32" i="15" s="1"/>
  <c r="C8" i="137"/>
  <c r="F3" i="127"/>
  <c r="D3" i="127"/>
  <c r="R5" i="115"/>
  <c r="R23" i="115"/>
  <c r="R23" i="112"/>
  <c r="R5" i="112"/>
  <c r="F25" i="174" l="1"/>
  <c r="D25" i="174"/>
  <c r="N20" i="152"/>
  <c r="L20" i="152"/>
  <c r="J20" i="152"/>
  <c r="H20" i="152"/>
  <c r="J6" i="159" l="1"/>
  <c r="H6" i="159"/>
  <c r="F6" i="159"/>
  <c r="D6" i="159"/>
  <c r="F14" i="185" l="1"/>
  <c r="D14" i="185"/>
  <c r="H4" i="184"/>
  <c r="V19" i="183"/>
  <c r="T19" i="183"/>
  <c r="T24" i="183" s="1"/>
  <c r="R19" i="183"/>
  <c r="P19" i="183"/>
  <c r="V6" i="183"/>
  <c r="T6" i="183"/>
  <c r="R6" i="183"/>
  <c r="P6" i="183"/>
  <c r="V19" i="182"/>
  <c r="T19" i="182"/>
  <c r="R19" i="182"/>
  <c r="P19" i="182"/>
  <c r="V6" i="182"/>
  <c r="T6" i="182"/>
  <c r="R6" i="182"/>
  <c r="P6" i="182"/>
  <c r="F4" i="181"/>
  <c r="D4" i="181"/>
  <c r="F3" i="179"/>
  <c r="D3" i="179"/>
  <c r="F8" i="179"/>
  <c r="D8" i="179"/>
  <c r="F4" i="178"/>
  <c r="D4" i="178"/>
  <c r="F4" i="177"/>
  <c r="D4" i="177"/>
  <c r="F4" i="175"/>
  <c r="D4" i="175"/>
  <c r="F4" i="174"/>
  <c r="D4" i="174"/>
  <c r="H60" i="171"/>
  <c r="D60" i="171"/>
  <c r="I60" i="171"/>
  <c r="G60" i="171"/>
  <c r="E60" i="171"/>
  <c r="E50" i="171"/>
  <c r="G50" i="171"/>
  <c r="H50" i="171"/>
  <c r="I50" i="171"/>
  <c r="D50" i="171"/>
  <c r="H36" i="171"/>
  <c r="D36" i="171"/>
  <c r="H35" i="171"/>
  <c r="D35" i="171"/>
  <c r="H19" i="171"/>
  <c r="H31" i="171" s="1"/>
  <c r="D19" i="171"/>
  <c r="D31" i="171" s="1"/>
  <c r="H5" i="171"/>
  <c r="H4" i="171"/>
  <c r="D5" i="171"/>
  <c r="D4" i="171"/>
  <c r="F15" i="169"/>
  <c r="D15" i="169"/>
  <c r="F5" i="169"/>
  <c r="D5" i="169"/>
  <c r="F4" i="169"/>
  <c r="D4" i="169"/>
  <c r="G5" i="168"/>
  <c r="E5" i="168"/>
  <c r="J6" i="167"/>
  <c r="H6" i="167"/>
  <c r="F6" i="167"/>
  <c r="D6" i="167"/>
  <c r="F9" i="165"/>
  <c r="D9" i="165"/>
  <c r="F4" i="165"/>
  <c r="D4" i="165"/>
  <c r="D32" i="164"/>
  <c r="D23" i="164"/>
  <c r="F6" i="164"/>
  <c r="D6" i="164"/>
  <c r="F17" i="164"/>
  <c r="D17" i="164"/>
  <c r="J21" i="163"/>
  <c r="H21" i="163"/>
  <c r="F21" i="163"/>
  <c r="D21" i="163"/>
  <c r="J14" i="163"/>
  <c r="H14" i="163"/>
  <c r="F14" i="163"/>
  <c r="D14" i="163"/>
  <c r="F4" i="163"/>
  <c r="D4" i="163"/>
  <c r="F9" i="163"/>
  <c r="D9" i="163"/>
  <c r="C18" i="160"/>
  <c r="P16" i="160"/>
  <c r="P18" i="160" s="1"/>
  <c r="P22" i="160" s="1"/>
  <c r="M16" i="160"/>
  <c r="K16" i="160"/>
  <c r="I16" i="160"/>
  <c r="G16" i="160"/>
  <c r="E16" i="160"/>
  <c r="R14" i="160"/>
  <c r="R13" i="160"/>
  <c r="R12" i="160"/>
  <c r="R11" i="160"/>
  <c r="R10" i="160"/>
  <c r="R16" i="160" s="1"/>
  <c r="R9" i="160"/>
  <c r="C6" i="160"/>
  <c r="B4" i="160"/>
  <c r="AF11" i="153"/>
  <c r="AF12" i="153"/>
  <c r="AF13" i="153"/>
  <c r="AF14" i="153"/>
  <c r="AF15" i="153"/>
  <c r="AF16" i="153"/>
  <c r="AF17" i="153"/>
  <c r="AF18" i="153"/>
  <c r="AF19" i="153"/>
  <c r="AF20" i="153"/>
  <c r="AF21" i="153"/>
  <c r="AF10" i="153"/>
  <c r="AF8" i="153"/>
  <c r="X14" i="153"/>
  <c r="X15" i="153"/>
  <c r="X16" i="153"/>
  <c r="X17" i="153"/>
  <c r="X18" i="153"/>
  <c r="X19" i="153"/>
  <c r="X20" i="153"/>
  <c r="X21" i="153"/>
  <c r="F4" i="150"/>
  <c r="D4" i="150"/>
  <c r="F4" i="143"/>
  <c r="D4" i="143"/>
  <c r="F4" i="141"/>
  <c r="F4" i="140"/>
  <c r="D4" i="140"/>
  <c r="F4" i="138"/>
  <c r="D4" i="138"/>
  <c r="C26" i="137"/>
  <c r="U22" i="137"/>
  <c r="U21" i="137"/>
  <c r="U20" i="137"/>
  <c r="U19" i="137"/>
  <c r="U17" i="137"/>
  <c r="U16" i="137"/>
  <c r="U15" i="137"/>
  <c r="S18" i="137"/>
  <c r="S24" i="137" s="1"/>
  <c r="Q18" i="137"/>
  <c r="Q24" i="137" s="1"/>
  <c r="N18" i="137"/>
  <c r="K18" i="137"/>
  <c r="K24" i="137" s="1"/>
  <c r="I18" i="137"/>
  <c r="G18" i="137"/>
  <c r="G24" i="137" s="1"/>
  <c r="E18" i="137"/>
  <c r="E24" i="137" s="1"/>
  <c r="E4" i="137"/>
  <c r="M9" i="135"/>
  <c r="M14" i="135"/>
  <c r="J15" i="129"/>
  <c r="J16" i="129"/>
  <c r="J17" i="129"/>
  <c r="J18" i="129"/>
  <c r="J19" i="129"/>
  <c r="J20" i="129"/>
  <c r="J21" i="129"/>
  <c r="J22" i="129"/>
  <c r="J23" i="129"/>
  <c r="J24" i="129"/>
  <c r="J25" i="129"/>
  <c r="J26" i="129"/>
  <c r="F4" i="124"/>
  <c r="J6" i="123"/>
  <c r="H6" i="123"/>
  <c r="F6" i="123"/>
  <c r="D6" i="123"/>
  <c r="H62" i="171" l="1"/>
  <c r="F21" i="164"/>
  <c r="F25" i="163"/>
  <c r="D23" i="163"/>
  <c r="V22" i="182"/>
  <c r="V24" i="182"/>
  <c r="P20" i="160"/>
  <c r="D25" i="163"/>
  <c r="D19" i="164"/>
  <c r="D21" i="164"/>
  <c r="T22" i="182"/>
  <c r="T24" i="182"/>
  <c r="D34" i="164"/>
  <c r="D36" i="164"/>
  <c r="F19" i="164"/>
  <c r="I24" i="137"/>
  <c r="U18" i="137"/>
  <c r="F23" i="163"/>
  <c r="C60" i="6" l="1"/>
  <c r="D27" i="130"/>
  <c r="AN24" i="130"/>
  <c r="AN23" i="130"/>
  <c r="AN22" i="130"/>
  <c r="AN21" i="130"/>
  <c r="AL20" i="130"/>
  <c r="AL25" i="130" s="1"/>
  <c r="AL27" i="130" s="1"/>
  <c r="AJ20" i="130"/>
  <c r="AJ25" i="130" s="1"/>
  <c r="AJ27" i="130" s="1"/>
  <c r="AH20" i="130"/>
  <c r="AH25" i="130" s="1"/>
  <c r="AH27" i="130" s="1"/>
  <c r="AF20" i="130"/>
  <c r="AF25" i="130" s="1"/>
  <c r="AF27" i="130" s="1"/>
  <c r="AD20" i="130"/>
  <c r="AD25" i="130" s="1"/>
  <c r="AD27" i="130" s="1"/>
  <c r="AB20" i="130"/>
  <c r="AB25" i="130" s="1"/>
  <c r="AB27" i="130" s="1"/>
  <c r="Z20" i="130"/>
  <c r="Z25" i="130" s="1"/>
  <c r="Z27" i="130" s="1"/>
  <c r="X20" i="130"/>
  <c r="X25" i="130" s="1"/>
  <c r="X27" i="130" s="1"/>
  <c r="V20" i="130"/>
  <c r="V25" i="130" s="1"/>
  <c r="V27" i="130" s="1"/>
  <c r="T20" i="130"/>
  <c r="T25" i="130" s="1"/>
  <c r="T27" i="130" s="1"/>
  <c r="R25" i="130"/>
  <c r="P20" i="130"/>
  <c r="P25" i="130" s="1"/>
  <c r="P27" i="130" s="1"/>
  <c r="N20" i="130"/>
  <c r="N25" i="130" s="1"/>
  <c r="L20" i="130"/>
  <c r="L25" i="130" s="1"/>
  <c r="L27" i="130" s="1"/>
  <c r="J20" i="130"/>
  <c r="J25" i="130" s="1"/>
  <c r="J27" i="130" s="1"/>
  <c r="H20" i="130"/>
  <c r="H25" i="130" s="1"/>
  <c r="H27" i="130" s="1"/>
  <c r="AN19" i="130"/>
  <c r="AN18" i="130"/>
  <c r="J15" i="12" s="1"/>
  <c r="AN17" i="130"/>
  <c r="AN16" i="130"/>
  <c r="AN15" i="130"/>
  <c r="AN14" i="130"/>
  <c r="AN13" i="130"/>
  <c r="AN12" i="130"/>
  <c r="D10" i="130"/>
  <c r="B4" i="130"/>
  <c r="V29" i="130" l="1"/>
  <c r="V31" i="130"/>
  <c r="X29" i="130"/>
  <c r="X31" i="130"/>
  <c r="T31" i="130"/>
  <c r="T29" i="130"/>
  <c r="AB29" i="130"/>
  <c r="AB31" i="130"/>
  <c r="AJ29" i="130"/>
  <c r="AJ31" i="130"/>
  <c r="AD29" i="130"/>
  <c r="AD31" i="130"/>
  <c r="AL29" i="130"/>
  <c r="AL31" i="130"/>
  <c r="D23" i="134"/>
  <c r="D21" i="134"/>
  <c r="AF29" i="130"/>
  <c r="AF31" i="130"/>
  <c r="Z29" i="130"/>
  <c r="Z31" i="130"/>
  <c r="AH29" i="130"/>
  <c r="AH31" i="130"/>
  <c r="AN25" i="130"/>
  <c r="AN20" i="130"/>
  <c r="D4" i="185" l="1"/>
  <c r="F4" i="185"/>
  <c r="L4" i="184"/>
  <c r="X6" i="183"/>
  <c r="F3" i="180"/>
  <c r="D3" i="180"/>
  <c r="F4" i="176"/>
  <c r="D4" i="176"/>
  <c r="F5" i="174"/>
  <c r="D5" i="174"/>
  <c r="F4" i="173"/>
  <c r="D4" i="173"/>
  <c r="J6" i="172"/>
  <c r="H6" i="172"/>
  <c r="F6" i="172"/>
  <c r="D6" i="172"/>
  <c r="J6" i="162"/>
  <c r="H6" i="162"/>
  <c r="F6" i="162"/>
  <c r="D6" i="162"/>
  <c r="J6" i="161"/>
  <c r="F6" i="161"/>
  <c r="H6" i="161"/>
  <c r="D6" i="161"/>
  <c r="J42" i="157"/>
  <c r="H42" i="157"/>
  <c r="F42" i="157"/>
  <c r="D42" i="157"/>
  <c r="J6" i="157"/>
  <c r="F6" i="157"/>
  <c r="H6" i="157"/>
  <c r="D6" i="157"/>
  <c r="F4" i="156"/>
  <c r="D4" i="156"/>
  <c r="J4" i="155"/>
  <c r="D4" i="155"/>
  <c r="X8" i="153"/>
  <c r="L4" i="152"/>
  <c r="H4" i="152"/>
  <c r="F37" i="151"/>
  <c r="D37" i="151"/>
  <c r="D24" i="151"/>
  <c r="D4" i="151"/>
  <c r="F4" i="149"/>
  <c r="D4" i="149"/>
  <c r="J4" i="148"/>
  <c r="D4" i="148"/>
  <c r="F4" i="147"/>
  <c r="D4" i="147"/>
  <c r="F4" i="146"/>
  <c r="D4" i="146"/>
  <c r="F4" i="145"/>
  <c r="D4" i="145"/>
  <c r="F4" i="144"/>
  <c r="D4" i="144"/>
  <c r="F4" i="139"/>
  <c r="D4" i="139"/>
  <c r="F5" i="138"/>
  <c r="D5" i="138"/>
  <c r="D13" i="134"/>
  <c r="G22" i="135"/>
  <c r="G4" i="135"/>
  <c r="F4" i="134"/>
  <c r="D4" i="134"/>
  <c r="F4" i="133"/>
  <c r="D4" i="133"/>
  <c r="F4" i="132"/>
  <c r="D4" i="132"/>
  <c r="F4" i="131"/>
  <c r="D4" i="131"/>
  <c r="F34" i="129"/>
  <c r="F4" i="129"/>
  <c r="U32" i="122"/>
  <c r="U13" i="122"/>
  <c r="F12" i="121"/>
  <c r="O30" i="122" s="1"/>
  <c r="Q30" i="122" s="1"/>
  <c r="S30" i="122" s="1"/>
  <c r="F4" i="121"/>
  <c r="D4" i="121"/>
  <c r="F4" i="120"/>
  <c r="D4" i="120"/>
  <c r="J6" i="119"/>
  <c r="F6" i="119"/>
  <c r="H6" i="119"/>
  <c r="D6" i="119"/>
  <c r="J6" i="118"/>
  <c r="H6" i="118"/>
  <c r="F6" i="118"/>
  <c r="D6" i="118"/>
  <c r="D12" i="117"/>
  <c r="F12" i="117"/>
  <c r="F6" i="117"/>
  <c r="D6" i="117"/>
  <c r="F4" i="116"/>
  <c r="D4" i="116"/>
  <c r="F4" i="114"/>
  <c r="D4" i="114"/>
  <c r="D13" i="113"/>
  <c r="F6" i="113"/>
  <c r="D6" i="113"/>
  <c r="L4" i="111"/>
  <c r="H4" i="111"/>
  <c r="H19" i="110"/>
  <c r="D19" i="110"/>
  <c r="H4" i="110"/>
  <c r="D4" i="110"/>
  <c r="J24" i="109"/>
  <c r="H24" i="109"/>
  <c r="F24" i="109"/>
  <c r="D24" i="109"/>
  <c r="H15" i="109"/>
  <c r="D15" i="109"/>
  <c r="L19" i="108"/>
  <c r="R19" i="108"/>
  <c r="P19" i="108"/>
  <c r="N19" i="108"/>
  <c r="N24" i="108" s="1"/>
  <c r="R8" i="108"/>
  <c r="P8" i="108"/>
  <c r="N8" i="108"/>
  <c r="L8" i="108"/>
  <c r="P8" i="107"/>
  <c r="L8" i="107"/>
  <c r="N8" i="107"/>
  <c r="J8" i="107"/>
  <c r="H4" i="106"/>
  <c r="D4" i="106"/>
  <c r="J4" i="105"/>
  <c r="F4" i="105"/>
  <c r="H4" i="104"/>
  <c r="D4" i="104"/>
  <c r="B88" i="13"/>
  <c r="B8" i="13"/>
  <c r="H163" i="13"/>
  <c r="F163" i="13"/>
  <c r="J30" i="14"/>
  <c r="J26" i="14"/>
  <c r="J22" i="14"/>
  <c r="J21" i="14"/>
  <c r="J20" i="14"/>
  <c r="J19" i="14"/>
  <c r="J18" i="14"/>
  <c r="J17" i="14"/>
  <c r="J16" i="14"/>
  <c r="J15" i="14"/>
  <c r="H13" i="14"/>
  <c r="H24" i="14" s="1"/>
  <c r="H28" i="14" s="1"/>
  <c r="H32" i="14" s="1"/>
  <c r="F13" i="14"/>
  <c r="F24" i="14" s="1"/>
  <c r="F28" i="14" s="1"/>
  <c r="F32" i="14" s="1"/>
  <c r="J11" i="14"/>
  <c r="N22" i="108" l="1"/>
  <c r="L22" i="108"/>
  <c r="L24" i="108"/>
  <c r="P22" i="108"/>
  <c r="P24" i="108"/>
  <c r="R22" i="108"/>
  <c r="R24" i="108"/>
  <c r="C21" i="6" l="1"/>
  <c r="J156" i="13"/>
  <c r="J157" i="13"/>
  <c r="J158" i="13"/>
  <c r="J159" i="13"/>
  <c r="J160" i="13"/>
  <c r="J161" i="13"/>
  <c r="J155" i="13"/>
  <c r="H149" i="13"/>
  <c r="F149" i="13"/>
  <c r="J142" i="13"/>
  <c r="J143" i="13"/>
  <c r="J144" i="13"/>
  <c r="J145" i="13"/>
  <c r="J146" i="13"/>
  <c r="J147" i="13"/>
  <c r="J141" i="13"/>
  <c r="H137" i="13"/>
  <c r="F137" i="13"/>
  <c r="J131" i="13"/>
  <c r="J132" i="13"/>
  <c r="J133" i="13"/>
  <c r="J134" i="13"/>
  <c r="J135" i="13"/>
  <c r="J130" i="13"/>
  <c r="F122" i="13"/>
  <c r="J108" i="13"/>
  <c r="J109" i="13"/>
  <c r="J110" i="13"/>
  <c r="J111" i="13"/>
  <c r="J112" i="13"/>
  <c r="J113" i="13"/>
  <c r="J115" i="13"/>
  <c r="J117" i="13"/>
  <c r="J118" i="13"/>
  <c r="J119" i="13"/>
  <c r="J120" i="13"/>
  <c r="J107" i="13"/>
  <c r="F103" i="13"/>
  <c r="J95" i="13"/>
  <c r="J98" i="13"/>
  <c r="J99" i="13"/>
  <c r="J100" i="13"/>
  <c r="J101" i="13"/>
  <c r="J94" i="13"/>
  <c r="H83" i="13"/>
  <c r="F83" i="13"/>
  <c r="J76" i="13"/>
  <c r="J77" i="13"/>
  <c r="J78" i="13"/>
  <c r="J79" i="13"/>
  <c r="J80" i="13"/>
  <c r="J81" i="13"/>
  <c r="J75" i="13"/>
  <c r="H69" i="13"/>
  <c r="F69" i="13"/>
  <c r="J67" i="13"/>
  <c r="J66" i="13"/>
  <c r="J65" i="13"/>
  <c r="J64" i="13"/>
  <c r="J63" i="13"/>
  <c r="J62" i="13"/>
  <c r="J61" i="13"/>
  <c r="H57" i="13"/>
  <c r="F57" i="13"/>
  <c r="J51" i="13"/>
  <c r="J52" i="13"/>
  <c r="J53" i="13"/>
  <c r="J54" i="13"/>
  <c r="J55" i="13"/>
  <c r="J50" i="13"/>
  <c r="H42" i="13"/>
  <c r="F42" i="13"/>
  <c r="J28" i="13"/>
  <c r="J29" i="13"/>
  <c r="J30" i="13"/>
  <c r="J31" i="13"/>
  <c r="J32" i="13"/>
  <c r="J33" i="13"/>
  <c r="J34" i="13"/>
  <c r="J35" i="13"/>
  <c r="J36" i="13"/>
  <c r="J37" i="13"/>
  <c r="J38" i="13"/>
  <c r="J39" i="13"/>
  <c r="J40" i="13"/>
  <c r="J27" i="13"/>
  <c r="H23" i="13"/>
  <c r="F23" i="13"/>
  <c r="J15" i="13"/>
  <c r="J16" i="13"/>
  <c r="J17" i="13"/>
  <c r="J18" i="13"/>
  <c r="J19" i="13"/>
  <c r="J20" i="13"/>
  <c r="J21" i="13"/>
  <c r="J14" i="13"/>
  <c r="H4" i="103"/>
  <c r="D4" i="103"/>
  <c r="H4" i="102"/>
  <c r="D4" i="102"/>
  <c r="F4" i="17"/>
  <c r="D4" i="17"/>
  <c r="J163" i="13" l="1"/>
  <c r="F124" i="13"/>
  <c r="H71" i="13"/>
  <c r="H84" i="13" s="1"/>
  <c r="F71" i="13"/>
  <c r="F84" i="13" s="1"/>
  <c r="F151" i="13"/>
  <c r="F164" i="13" s="1"/>
  <c r="J42" i="13"/>
  <c r="H44" i="13"/>
  <c r="J57" i="13"/>
  <c r="J69" i="13"/>
  <c r="J23" i="13"/>
  <c r="F44" i="13"/>
  <c r="J83" i="13"/>
  <c r="J137" i="13"/>
  <c r="J149" i="13"/>
  <c r="H151" i="13"/>
  <c r="H164" i="13" s="1"/>
  <c r="J44" i="13" l="1"/>
  <c r="J151" i="13"/>
  <c r="J164" i="13" s="1"/>
  <c r="J71" i="13"/>
  <c r="J84" i="13" s="1"/>
  <c r="F4" i="16"/>
  <c r="D4" i="16"/>
  <c r="F7" i="10" l="1"/>
  <c r="H45" i="8"/>
  <c r="F45" i="8"/>
  <c r="I45" i="8" l="1"/>
  <c r="N32" i="184"/>
  <c r="L32" i="184"/>
  <c r="J32" i="184"/>
  <c r="H32" i="184"/>
  <c r="F20" i="174"/>
  <c r="D20" i="174"/>
  <c r="J56" i="12" s="1"/>
  <c r="D10" i="170"/>
  <c r="F12" i="156"/>
  <c r="D12" i="156"/>
  <c r="L12" i="155"/>
  <c r="J12" i="155"/>
  <c r="F12" i="155"/>
  <c r="D12" i="155"/>
  <c r="N10" i="155"/>
  <c r="H10" i="155"/>
  <c r="N9" i="155"/>
  <c r="H9" i="155"/>
  <c r="N8" i="155"/>
  <c r="H8" i="155"/>
  <c r="AF23" i="153"/>
  <c r="AD23" i="153"/>
  <c r="AB23" i="153"/>
  <c r="Z23" i="153"/>
  <c r="V23" i="153"/>
  <c r="T23" i="153"/>
  <c r="R23" i="153"/>
  <c r="X13" i="153"/>
  <c r="X12" i="153"/>
  <c r="X11" i="153"/>
  <c r="X10" i="153"/>
  <c r="N24" i="152"/>
  <c r="L24" i="152"/>
  <c r="J24" i="152"/>
  <c r="H24" i="152"/>
  <c r="H30" i="151"/>
  <c r="F17" i="151"/>
  <c r="D17" i="151"/>
  <c r="H17" i="151"/>
  <c r="L11" i="148"/>
  <c r="F11" i="148"/>
  <c r="F14" i="147"/>
  <c r="F16" i="147" s="1"/>
  <c r="D16" i="147" s="1"/>
  <c r="F14" i="146"/>
  <c r="F16" i="146" s="1"/>
  <c r="D14" i="146"/>
  <c r="G20" i="141"/>
  <c r="G26" i="141" s="1"/>
  <c r="G28" i="141" s="1"/>
  <c r="F20" i="141"/>
  <c r="F13" i="134"/>
  <c r="F15" i="134" s="1"/>
  <c r="D6" i="134" s="1"/>
  <c r="F12" i="133"/>
  <c r="D12" i="133"/>
  <c r="C37" i="6"/>
  <c r="F11" i="127"/>
  <c r="D11" i="127"/>
  <c r="D19" i="126"/>
  <c r="D21" i="126" s="1"/>
  <c r="O32" i="122"/>
  <c r="L32" i="122"/>
  <c r="J32" i="122"/>
  <c r="H32" i="122"/>
  <c r="F32" i="122"/>
  <c r="D32" i="122"/>
  <c r="S27" i="122"/>
  <c r="L13" i="122"/>
  <c r="J13" i="122"/>
  <c r="H13" i="122"/>
  <c r="F13" i="122"/>
  <c r="Q10" i="122"/>
  <c r="S10" i="122" s="1"/>
  <c r="Q9" i="122"/>
  <c r="S9" i="122" s="1"/>
  <c r="D12" i="121"/>
  <c r="O11" i="122" s="1"/>
  <c r="J35" i="119"/>
  <c r="H35" i="119"/>
  <c r="F35" i="119"/>
  <c r="D35" i="119"/>
  <c r="P34" i="115"/>
  <c r="F16" i="117" s="1"/>
  <c r="N34" i="115"/>
  <c r="L34" i="115"/>
  <c r="R32" i="115"/>
  <c r="R31" i="115"/>
  <c r="R30" i="115"/>
  <c r="R29" i="115"/>
  <c r="R28" i="115"/>
  <c r="R27" i="115"/>
  <c r="R26" i="115"/>
  <c r="P16" i="115"/>
  <c r="N16" i="115"/>
  <c r="L16" i="115"/>
  <c r="R14" i="115"/>
  <c r="R13" i="115"/>
  <c r="R12" i="115"/>
  <c r="R11" i="115"/>
  <c r="R10" i="115"/>
  <c r="R9" i="115"/>
  <c r="R8" i="115"/>
  <c r="F13" i="113"/>
  <c r="P34" i="112"/>
  <c r="N34" i="112"/>
  <c r="L34" i="112"/>
  <c r="R32" i="112"/>
  <c r="R31" i="112"/>
  <c r="R30" i="112"/>
  <c r="R29" i="112"/>
  <c r="R28" i="112"/>
  <c r="R27" i="112"/>
  <c r="R26" i="112"/>
  <c r="P16" i="112"/>
  <c r="N16" i="112"/>
  <c r="R14" i="112"/>
  <c r="R13" i="112"/>
  <c r="R12" i="112"/>
  <c r="R11" i="112"/>
  <c r="R10" i="112"/>
  <c r="R9" i="112"/>
  <c r="R8" i="112"/>
  <c r="B5" i="14"/>
  <c r="B2" i="14"/>
  <c r="N12" i="155" l="1"/>
  <c r="R16" i="115"/>
  <c r="S32" i="122"/>
  <c r="B34" i="122" s="1"/>
  <c r="N17" i="155"/>
  <c r="N15" i="155"/>
  <c r="F15" i="133"/>
  <c r="J17" i="151"/>
  <c r="F14" i="117"/>
  <c r="F26" i="141"/>
  <c r="F28" i="141" s="1"/>
  <c r="F17" i="113"/>
  <c r="D14" i="117"/>
  <c r="C25" i="6" s="1"/>
  <c r="D16" i="117"/>
  <c r="D15" i="113"/>
  <c r="D17" i="113"/>
  <c r="H12" i="155"/>
  <c r="Q32" i="122"/>
  <c r="R34" i="115"/>
  <c r="X23" i="153"/>
  <c r="R16" i="112"/>
  <c r="R34" i="112"/>
  <c r="F15" i="113"/>
  <c r="J30" i="151"/>
  <c r="J37" i="151" s="1"/>
  <c r="H37" i="151"/>
  <c r="D15" i="134"/>
  <c r="D15" i="133" s="1"/>
  <c r="D16" i="146"/>
  <c r="C36" i="6" l="1"/>
  <c r="H17" i="155"/>
  <c r="H15" i="155"/>
  <c r="S40" i="122"/>
  <c r="S38" i="122"/>
  <c r="C23" i="6"/>
  <c r="L7" i="12" l="1"/>
  <c r="J7" i="12"/>
  <c r="J10" i="14" l="1"/>
  <c r="J13" i="14" s="1"/>
  <c r="J24" i="14" s="1"/>
  <c r="B2" i="13"/>
  <c r="B5" i="13"/>
  <c r="F5" i="12"/>
  <c r="F2" i="12"/>
  <c r="B5" i="11"/>
  <c r="B5" i="10"/>
  <c r="B2" i="11"/>
  <c r="H7" i="10"/>
  <c r="B2" i="10"/>
  <c r="H7" i="9"/>
  <c r="F7" i="9"/>
  <c r="B5" i="9"/>
  <c r="B2" i="9"/>
  <c r="H7" i="8"/>
  <c r="F7" i="8"/>
  <c r="B5" i="8"/>
  <c r="B2" i="8"/>
  <c r="J28" i="14" l="1"/>
  <c r="J32" i="14" s="1"/>
  <c r="H1" i="7"/>
  <c r="G12" i="129" l="1"/>
  <c r="F11" i="157"/>
  <c r="D11" i="157"/>
  <c r="D12" i="157"/>
  <c r="F12" i="129"/>
  <c r="D8" i="157"/>
  <c r="F14" i="129"/>
  <c r="F13" i="129" s="1"/>
  <c r="D8" i="118"/>
  <c r="F6" i="181"/>
  <c r="D10" i="174"/>
  <c r="E7" i="168"/>
  <c r="E8" i="168"/>
  <c r="D14" i="118"/>
  <c r="D6" i="175"/>
  <c r="D8" i="120"/>
  <c r="D7" i="175"/>
  <c r="F12" i="174"/>
  <c r="F7" i="175"/>
  <c r="F43" i="129"/>
  <c r="D8" i="175"/>
  <c r="H9" i="152"/>
  <c r="H43" i="129"/>
  <c r="H45" i="129" s="1"/>
  <c r="F8" i="175"/>
  <c r="L9" i="152"/>
  <c r="F44" i="129"/>
  <c r="J44" i="129" s="1"/>
  <c r="D7" i="181"/>
  <c r="D11" i="174"/>
  <c r="N9" i="152"/>
  <c r="N16" i="152" s="1"/>
  <c r="N26" i="152" s="1"/>
  <c r="H44" i="129"/>
  <c r="F7" i="181"/>
  <c r="D12" i="174"/>
  <c r="D11" i="118"/>
  <c r="F11" i="118"/>
  <c r="D15" i="118"/>
  <c r="F14" i="118"/>
  <c r="D12" i="118"/>
  <c r="F12" i="118"/>
  <c r="D13" i="118"/>
  <c r="F13" i="118"/>
  <c r="D9" i="118"/>
  <c r="F9" i="118"/>
  <c r="F15" i="118"/>
  <c r="D10" i="118"/>
  <c r="F10" i="118"/>
  <c r="H37" i="8"/>
  <c r="F37" i="8"/>
  <c r="F51" i="8"/>
  <c r="F78" i="8"/>
  <c r="H15" i="9"/>
  <c r="H76" i="8"/>
  <c r="I76" i="8" s="1"/>
  <c r="F18" i="9"/>
  <c r="F77" i="8"/>
  <c r="H77" i="8"/>
  <c r="H18" i="9"/>
  <c r="H80" i="8"/>
  <c r="F79" i="8"/>
  <c r="H78" i="8"/>
  <c r="F80" i="8"/>
  <c r="H79" i="8"/>
  <c r="F13" i="174"/>
  <c r="E14" i="168"/>
  <c r="E24" i="168" s="1"/>
  <c r="H9" i="159"/>
  <c r="H11" i="159"/>
  <c r="H45" i="157"/>
  <c r="H47" i="157"/>
  <c r="F9" i="157"/>
  <c r="F13" i="157"/>
  <c r="F15" i="157"/>
  <c r="F17" i="157"/>
  <c r="H19" i="157"/>
  <c r="T22" i="183" s="1"/>
  <c r="I28" i="135"/>
  <c r="I31" i="135"/>
  <c r="K10" i="135"/>
  <c r="F39" i="129"/>
  <c r="F49" i="129"/>
  <c r="F53" i="129"/>
  <c r="H10" i="129"/>
  <c r="J23" i="110"/>
  <c r="J9" i="159"/>
  <c r="H9" i="157"/>
  <c r="H15" i="157"/>
  <c r="K31" i="135"/>
  <c r="H39" i="129"/>
  <c r="H49" i="129"/>
  <c r="H57" i="129"/>
  <c r="D7" i="120"/>
  <c r="D10" i="159"/>
  <c r="D46" i="157"/>
  <c r="F7" i="120"/>
  <c r="F16" i="178"/>
  <c r="H19" i="167"/>
  <c r="H22" i="167" s="1"/>
  <c r="F10" i="159"/>
  <c r="F12" i="159"/>
  <c r="D10" i="157"/>
  <c r="D14" i="157"/>
  <c r="D16" i="157"/>
  <c r="D18" i="157"/>
  <c r="D8" i="138"/>
  <c r="I29" i="135"/>
  <c r="I32" i="135"/>
  <c r="K12" i="135"/>
  <c r="H40" i="129"/>
  <c r="H41" i="129" s="1"/>
  <c r="H46" i="129"/>
  <c r="H50" i="129"/>
  <c r="H54" i="129"/>
  <c r="H58" i="129"/>
  <c r="F19" i="167"/>
  <c r="F22" i="167" s="1"/>
  <c r="H10" i="159"/>
  <c r="H12" i="159"/>
  <c r="H46" i="157"/>
  <c r="H48" i="157"/>
  <c r="F16" i="157"/>
  <c r="H18" i="157"/>
  <c r="L8" i="152"/>
  <c r="F8" i="138"/>
  <c r="G27" i="135"/>
  <c r="K29" i="135"/>
  <c r="K32" i="135"/>
  <c r="F47" i="129"/>
  <c r="F51" i="129"/>
  <c r="F55" i="129"/>
  <c r="F48" i="129"/>
  <c r="F56" i="129"/>
  <c r="F9" i="159"/>
  <c r="D9" i="157"/>
  <c r="D15" i="157"/>
  <c r="F8" i="120"/>
  <c r="F11" i="174"/>
  <c r="D19" i="167"/>
  <c r="D22" i="167" s="1"/>
  <c r="J10" i="159"/>
  <c r="J12" i="159"/>
  <c r="J46" i="157"/>
  <c r="J48" i="157"/>
  <c r="H10" i="157"/>
  <c r="H12" i="157"/>
  <c r="H14" i="157"/>
  <c r="H16" i="157"/>
  <c r="J18" i="157"/>
  <c r="H8" i="152"/>
  <c r="H16" i="152" s="1"/>
  <c r="I27" i="135"/>
  <c r="I30" i="135"/>
  <c r="G30" i="135" s="1"/>
  <c r="H47" i="129"/>
  <c r="H51" i="129"/>
  <c r="H55" i="129"/>
  <c r="F9" i="129"/>
  <c r="F24" i="110"/>
  <c r="D10" i="177"/>
  <c r="D16" i="177" s="1"/>
  <c r="G7" i="168"/>
  <c r="G10" i="168" s="1"/>
  <c r="D9" i="159"/>
  <c r="D11" i="159"/>
  <c r="D45" i="157"/>
  <c r="D47" i="157"/>
  <c r="J10" i="157"/>
  <c r="J12" i="157"/>
  <c r="J14" i="157"/>
  <c r="J16" i="157"/>
  <c r="D19" i="157"/>
  <c r="K27" i="135"/>
  <c r="K30" i="135"/>
  <c r="G10" i="135"/>
  <c r="F52" i="129"/>
  <c r="H9" i="129"/>
  <c r="J24" i="110"/>
  <c r="F10" i="177"/>
  <c r="F16" i="177" s="1"/>
  <c r="G14" i="168"/>
  <c r="G24" i="168" s="1"/>
  <c r="F11" i="159"/>
  <c r="F47" i="157"/>
  <c r="D13" i="157"/>
  <c r="D17" i="157"/>
  <c r="G28" i="135"/>
  <c r="G31" i="135"/>
  <c r="I10" i="135"/>
  <c r="H42" i="129"/>
  <c r="J42" i="129" s="1"/>
  <c r="H48" i="129"/>
  <c r="H52" i="129"/>
  <c r="H56" i="129"/>
  <c r="F10" i="129"/>
  <c r="H24" i="110"/>
  <c r="F57" i="129"/>
  <c r="D15" i="174"/>
  <c r="D13" i="174" s="1"/>
  <c r="E10" i="168"/>
  <c r="J11" i="159"/>
  <c r="J45" i="157"/>
  <c r="J47" i="157"/>
  <c r="H11" i="157"/>
  <c r="H13" i="157"/>
  <c r="H17" i="157"/>
  <c r="V22" i="183"/>
  <c r="K28" i="135"/>
  <c r="H53" i="129"/>
  <c r="F11" i="129"/>
  <c r="F23" i="110"/>
  <c r="D16" i="178"/>
  <c r="J19" i="167"/>
  <c r="J22" i="167" s="1"/>
  <c r="D12" i="159"/>
  <c r="O30" i="135"/>
  <c r="F50" i="129"/>
  <c r="F54" i="129"/>
  <c r="J9" i="157"/>
  <c r="G32" i="135"/>
  <c r="F58" i="129"/>
  <c r="J15" i="157"/>
  <c r="J17" i="157"/>
  <c r="F40" i="129"/>
  <c r="J16" i="152"/>
  <c r="G29" i="135"/>
  <c r="H11" i="129"/>
  <c r="J13" i="157"/>
  <c r="F46" i="129"/>
  <c r="D48" i="157"/>
  <c r="F14" i="8"/>
  <c r="D9" i="102" s="1"/>
  <c r="B50" i="12"/>
  <c r="B53" i="12"/>
  <c r="B55" i="12"/>
  <c r="B54" i="12"/>
  <c r="B52" i="12"/>
  <c r="B51" i="12"/>
  <c r="F6" i="175"/>
  <c r="F11" i="175" s="1"/>
  <c r="D11" i="175"/>
  <c r="F12" i="181"/>
  <c r="F6" i="176"/>
  <c r="F11" i="176" s="1"/>
  <c r="D6" i="181"/>
  <c r="D12" i="181" s="1"/>
  <c r="D6" i="176"/>
  <c r="D11" i="176" s="1"/>
  <c r="J49" i="12" s="1"/>
  <c r="F9" i="174"/>
  <c r="F8" i="172"/>
  <c r="F14" i="172" s="1"/>
  <c r="F15" i="167"/>
  <c r="J8" i="161"/>
  <c r="J11" i="161" s="1"/>
  <c r="J8" i="159"/>
  <c r="H8" i="159"/>
  <c r="H8" i="172"/>
  <c r="H14" i="172" s="1"/>
  <c r="D8" i="159"/>
  <c r="D9" i="174"/>
  <c r="D8" i="172"/>
  <c r="D14" i="172" s="1"/>
  <c r="D10" i="167"/>
  <c r="D15" i="167" s="1"/>
  <c r="D8" i="161"/>
  <c r="D11" i="161" s="1"/>
  <c r="H10" i="167"/>
  <c r="H15" i="167" s="1"/>
  <c r="J8" i="172"/>
  <c r="J14" i="172" s="1"/>
  <c r="J10" i="167"/>
  <c r="J15" i="167" s="1"/>
  <c r="F8" i="159"/>
  <c r="J44" i="157"/>
  <c r="D6" i="150"/>
  <c r="D14" i="150" s="1"/>
  <c r="H44" i="157"/>
  <c r="D44" i="157"/>
  <c r="F6" i="150"/>
  <c r="F14" i="150" s="1"/>
  <c r="F7" i="138"/>
  <c r="O8" i="135"/>
  <c r="L8" i="129"/>
  <c r="D7" i="138"/>
  <c r="F6" i="132"/>
  <c r="F23" i="132" s="1"/>
  <c r="L38" i="129"/>
  <c r="D7" i="124"/>
  <c r="D6" i="132"/>
  <c r="D23" i="132" s="1"/>
  <c r="F7" i="124"/>
  <c r="H18" i="119"/>
  <c r="F18" i="119"/>
  <c r="J18" i="119"/>
  <c r="D18" i="119"/>
  <c r="H19" i="119"/>
  <c r="J8" i="118"/>
  <c r="D6" i="116"/>
  <c r="D10" i="116" s="1"/>
  <c r="H8" i="111"/>
  <c r="H14" i="111" s="1"/>
  <c r="D23" i="110"/>
  <c r="D29" i="110" s="1"/>
  <c r="D8" i="110"/>
  <c r="J10" i="107"/>
  <c r="J15" i="107" s="1"/>
  <c r="D8" i="106"/>
  <c r="D14" i="106" s="1"/>
  <c r="J8" i="105"/>
  <c r="J12" i="105" s="1"/>
  <c r="H9" i="104"/>
  <c r="H8" i="118"/>
  <c r="N8" i="111"/>
  <c r="N14" i="111" s="1"/>
  <c r="J8" i="110"/>
  <c r="J14" i="110" s="1"/>
  <c r="P10" i="107"/>
  <c r="P15" i="107" s="1"/>
  <c r="J8" i="106"/>
  <c r="J14" i="106" s="1"/>
  <c r="F8" i="105"/>
  <c r="F12" i="105" s="1"/>
  <c r="J10" i="104"/>
  <c r="F9" i="104"/>
  <c r="F6" i="114"/>
  <c r="F10" i="114" s="1"/>
  <c r="L8" i="111"/>
  <c r="L14" i="111" s="1"/>
  <c r="H23" i="110"/>
  <c r="H8" i="110"/>
  <c r="H14" i="110" s="1"/>
  <c r="N10" i="107"/>
  <c r="N15" i="107" s="1"/>
  <c r="H8" i="106"/>
  <c r="H14" i="106" s="1"/>
  <c r="H8" i="105"/>
  <c r="H12" i="105" s="1"/>
  <c r="J9" i="104"/>
  <c r="F10" i="104"/>
  <c r="F6" i="116"/>
  <c r="F10" i="116" s="1"/>
  <c r="D6" i="114"/>
  <c r="D10" i="114" s="1"/>
  <c r="J8" i="111"/>
  <c r="J14" i="111" s="1"/>
  <c r="F8" i="110"/>
  <c r="F14" i="110" s="1"/>
  <c r="L10" i="107"/>
  <c r="L15" i="107" s="1"/>
  <c r="F8" i="106"/>
  <c r="F14" i="106" s="1"/>
  <c r="L8" i="105"/>
  <c r="L12" i="105" s="1"/>
  <c r="H10" i="104"/>
  <c r="D9" i="104"/>
  <c r="J8" i="102"/>
  <c r="H8" i="102"/>
  <c r="F8" i="102"/>
  <c r="D8" i="102"/>
  <c r="D10" i="104"/>
  <c r="D8" i="103"/>
  <c r="H8" i="103"/>
  <c r="J8" i="103"/>
  <c r="F8" i="103"/>
  <c r="D14" i="16"/>
  <c r="F12" i="8"/>
  <c r="K88" i="12" s="1"/>
  <c r="B62" i="12"/>
  <c r="B66" i="12"/>
  <c r="B30" i="12"/>
  <c r="B34" i="12"/>
  <c r="J45" i="12" s="1"/>
  <c r="B38" i="12"/>
  <c r="B15" i="12"/>
  <c r="B19" i="12"/>
  <c r="B61" i="12"/>
  <c r="B28" i="12"/>
  <c r="B13" i="12"/>
  <c r="B65" i="12"/>
  <c r="B33" i="12"/>
  <c r="B14" i="12"/>
  <c r="B63" i="12"/>
  <c r="B67" i="12"/>
  <c r="B27" i="12"/>
  <c r="B31" i="12"/>
  <c r="B35" i="12"/>
  <c r="B26" i="12"/>
  <c r="B16" i="12"/>
  <c r="B64" i="12"/>
  <c r="B32" i="12"/>
  <c r="B36" i="12"/>
  <c r="B17" i="12"/>
  <c r="B29" i="12"/>
  <c r="B37" i="12"/>
  <c r="B18" i="12"/>
  <c r="J8" i="123"/>
  <c r="F17" i="16"/>
  <c r="D17" i="16"/>
  <c r="D6" i="145"/>
  <c r="F9" i="17"/>
  <c r="D6" i="144"/>
  <c r="D15" i="16"/>
  <c r="D16" i="16"/>
  <c r="J8" i="162"/>
  <c r="J11" i="162" s="1"/>
  <c r="J8" i="157"/>
  <c r="D7" i="145"/>
  <c r="D9" i="145"/>
  <c r="D11" i="145"/>
  <c r="D13" i="145"/>
  <c r="D15" i="145"/>
  <c r="D17" i="145"/>
  <c r="D19" i="145"/>
  <c r="D21" i="145"/>
  <c r="D23" i="145"/>
  <c r="D7" i="144"/>
  <c r="D9" i="144"/>
  <c r="D11" i="144"/>
  <c r="D13" i="144"/>
  <c r="D15" i="144"/>
  <c r="D17" i="144"/>
  <c r="D19" i="144"/>
  <c r="D21" i="144"/>
  <c r="F6" i="144"/>
  <c r="F7" i="140"/>
  <c r="F10" i="140" s="1"/>
  <c r="G26" i="135"/>
  <c r="H38" i="129"/>
  <c r="J10" i="119"/>
  <c r="J14" i="119" s="1"/>
  <c r="H8" i="162"/>
  <c r="H11" i="162" s="1"/>
  <c r="H8" i="161"/>
  <c r="H11" i="161" s="1"/>
  <c r="H8" i="157"/>
  <c r="F7" i="145"/>
  <c r="F9" i="145"/>
  <c r="F11" i="145"/>
  <c r="F13" i="145"/>
  <c r="F17" i="145"/>
  <c r="F19" i="145"/>
  <c r="F21" i="145"/>
  <c r="F23" i="145"/>
  <c r="F7" i="144"/>
  <c r="F13" i="144"/>
  <c r="F15" i="144"/>
  <c r="F17" i="144"/>
  <c r="F21" i="144"/>
  <c r="D7" i="140"/>
  <c r="D10" i="140" s="1"/>
  <c r="K8" i="135"/>
  <c r="F38" i="129"/>
  <c r="H10" i="119"/>
  <c r="H14" i="119" s="1"/>
  <c r="F8" i="162"/>
  <c r="F11" i="162" s="1"/>
  <c r="F8" i="161"/>
  <c r="F11" i="161" s="1"/>
  <c r="D8" i="145"/>
  <c r="D12" i="145"/>
  <c r="D16" i="145"/>
  <c r="D20" i="145"/>
  <c r="F6" i="145"/>
  <c r="D10" i="144"/>
  <c r="D14" i="144"/>
  <c r="D18" i="144"/>
  <c r="F19" i="144"/>
  <c r="D10" i="145"/>
  <c r="D14" i="145"/>
  <c r="D18" i="145"/>
  <c r="D22" i="145"/>
  <c r="D8" i="144"/>
  <c r="D12" i="144"/>
  <c r="D16" i="144"/>
  <c r="D20" i="144"/>
  <c r="D8" i="162"/>
  <c r="D11" i="162" s="1"/>
  <c r="F16" i="145"/>
  <c r="F14" i="144"/>
  <c r="D22" i="144"/>
  <c r="K26" i="135"/>
  <c r="H8" i="129"/>
  <c r="F18" i="145"/>
  <c r="F16" i="144"/>
  <c r="F22" i="144"/>
  <c r="I26" i="135"/>
  <c r="F8" i="129"/>
  <c r="F28" i="129" s="1"/>
  <c r="F12" i="145"/>
  <c r="F20" i="145"/>
  <c r="F18" i="144"/>
  <c r="F7" i="143"/>
  <c r="F11" i="143" s="1"/>
  <c r="I8" i="135"/>
  <c r="F10" i="119"/>
  <c r="F14" i="119" s="1"/>
  <c r="F14" i="145"/>
  <c r="F22" i="145"/>
  <c r="F12" i="144"/>
  <c r="F20" i="144"/>
  <c r="D7" i="143"/>
  <c r="D11" i="143" s="1"/>
  <c r="G8" i="135"/>
  <c r="D10" i="119"/>
  <c r="D14" i="119" s="1"/>
  <c r="D18" i="102"/>
  <c r="F18" i="102"/>
  <c r="H18" i="102"/>
  <c r="J18" i="102"/>
  <c r="H9" i="123"/>
  <c r="H10" i="123"/>
  <c r="H11" i="123"/>
  <c r="H12" i="123"/>
  <c r="H13" i="123"/>
  <c r="H14" i="123"/>
  <c r="H15" i="123"/>
  <c r="H16" i="123"/>
  <c r="H17" i="123"/>
  <c r="H16" i="102"/>
  <c r="H17" i="102"/>
  <c r="F15" i="102"/>
  <c r="H64" i="8"/>
  <c r="H66" i="8"/>
  <c r="F61" i="8"/>
  <c r="J9" i="123"/>
  <c r="J10" i="123"/>
  <c r="J11" i="123"/>
  <c r="J12" i="123"/>
  <c r="J13" i="123"/>
  <c r="J14" i="123"/>
  <c r="J15" i="123"/>
  <c r="J16" i="123"/>
  <c r="J17" i="123"/>
  <c r="D8" i="123"/>
  <c r="J19" i="119"/>
  <c r="J16" i="102"/>
  <c r="D15" i="102"/>
  <c r="F63" i="8"/>
  <c r="F67" i="8"/>
  <c r="D17" i="102"/>
  <c r="H65" i="8"/>
  <c r="D9" i="123"/>
  <c r="D10" i="123"/>
  <c r="D11" i="123"/>
  <c r="D12" i="123"/>
  <c r="D13" i="123"/>
  <c r="D14" i="123"/>
  <c r="D15" i="123"/>
  <c r="D16" i="123"/>
  <c r="D17" i="123"/>
  <c r="D19" i="119"/>
  <c r="J14" i="118"/>
  <c r="H8" i="123"/>
  <c r="F19" i="119"/>
  <c r="H14" i="118"/>
  <c r="F16" i="102"/>
  <c r="F17" i="102"/>
  <c r="H15" i="102"/>
  <c r="F62" i="8"/>
  <c r="F64" i="8"/>
  <c r="F66" i="8"/>
  <c r="J17" i="102"/>
  <c r="F65" i="8"/>
  <c r="D16" i="102"/>
  <c r="J15" i="102"/>
  <c r="H63" i="8"/>
  <c r="H67" i="8"/>
  <c r="H27" i="8"/>
  <c r="H38" i="8"/>
  <c r="F30" i="8"/>
  <c r="F38" i="8"/>
  <c r="F39" i="8"/>
  <c r="H29" i="8"/>
  <c r="J9" i="102" s="1"/>
  <c r="H30" i="8"/>
  <c r="F34" i="8"/>
  <c r="F33" i="8"/>
  <c r="H33" i="8"/>
  <c r="F28" i="8"/>
  <c r="F35" i="8"/>
  <c r="H39" i="8"/>
  <c r="F32" i="8"/>
  <c r="F27" i="8"/>
  <c r="F26" i="8"/>
  <c r="H36" i="8"/>
  <c r="H35" i="8"/>
  <c r="H31" i="8"/>
  <c r="F31" i="8"/>
  <c r="H34" i="8"/>
  <c r="H26" i="8"/>
  <c r="F36" i="8"/>
  <c r="F29" i="8"/>
  <c r="H28" i="8"/>
  <c r="F52" i="8"/>
  <c r="F18" i="8"/>
  <c r="F17" i="8"/>
  <c r="H55" i="8"/>
  <c r="H13" i="8"/>
  <c r="F54" i="8"/>
  <c r="F50" i="8"/>
  <c r="F15" i="8"/>
  <c r="H50" i="8"/>
  <c r="H17" i="8"/>
  <c r="F19" i="8"/>
  <c r="F55" i="8"/>
  <c r="I51" i="8"/>
  <c r="J70" i="12" s="1"/>
  <c r="H18" i="8"/>
  <c r="F16" i="8"/>
  <c r="F53" i="8"/>
  <c r="F13" i="8"/>
  <c r="H53" i="8"/>
  <c r="H52" i="8"/>
  <c r="H19" i="8"/>
  <c r="D7" i="17"/>
  <c r="D9" i="17"/>
  <c r="D7" i="16"/>
  <c r="F6" i="17"/>
  <c r="F8" i="17"/>
  <c r="F7" i="17"/>
  <c r="F15" i="16"/>
  <c r="F7" i="16"/>
  <c r="D6" i="16"/>
  <c r="D8" i="17"/>
  <c r="F14" i="16"/>
  <c r="D8" i="16"/>
  <c r="D6" i="17"/>
  <c r="F16" i="16"/>
  <c r="H22" i="9"/>
  <c r="H11" i="10"/>
  <c r="H10" i="10"/>
  <c r="H20" i="10"/>
  <c r="H30" i="9"/>
  <c r="H68" i="9" s="1"/>
  <c r="F18" i="10"/>
  <c r="F11" i="10"/>
  <c r="F10" i="9"/>
  <c r="F21" i="10"/>
  <c r="F17" i="9"/>
  <c r="F11" i="9"/>
  <c r="H41" i="9"/>
  <c r="H19" i="10"/>
  <c r="F22" i="10"/>
  <c r="F21" i="9"/>
  <c r="F17" i="10"/>
  <c r="F20" i="9"/>
  <c r="F26" i="9"/>
  <c r="H16" i="9"/>
  <c r="H23" i="10"/>
  <c r="I75" i="8"/>
  <c r="H46" i="9"/>
  <c r="F16" i="10"/>
  <c r="F24" i="10"/>
  <c r="F10" i="10"/>
  <c r="F15" i="9"/>
  <c r="F40" i="9"/>
  <c r="H17" i="10"/>
  <c r="H40" i="9"/>
  <c r="H85" i="8"/>
  <c r="H32" i="10"/>
  <c r="H47" i="10" s="1"/>
  <c r="H28" i="10"/>
  <c r="H47" i="9"/>
  <c r="H24" i="10"/>
  <c r="F20" i="10"/>
  <c r="F28" i="10"/>
  <c r="F39" i="9"/>
  <c r="F46" i="9"/>
  <c r="F23" i="10"/>
  <c r="F19" i="9"/>
  <c r="H21" i="10"/>
  <c r="H26" i="9"/>
  <c r="H18" i="10"/>
  <c r="H39" i="9"/>
  <c r="F41" i="9"/>
  <c r="F15" i="10"/>
  <c r="F30" i="9"/>
  <c r="F68" i="9" s="1"/>
  <c r="F47" i="9"/>
  <c r="H15" i="10"/>
  <c r="H22" i="10"/>
  <c r="H16" i="10"/>
  <c r="F16" i="9"/>
  <c r="F32" i="10"/>
  <c r="F47" i="10" s="1"/>
  <c r="F19" i="10"/>
  <c r="F22" i="9"/>
  <c r="F85" i="8"/>
  <c r="O28" i="135"/>
  <c r="O32" i="135"/>
  <c r="O26" i="135"/>
  <c r="O9" i="135"/>
  <c r="O13" i="135"/>
  <c r="L39" i="129"/>
  <c r="L45" i="129"/>
  <c r="L49" i="129"/>
  <c r="L53" i="129"/>
  <c r="L12" i="129"/>
  <c r="L16" i="129"/>
  <c r="L20" i="129"/>
  <c r="L24" i="129"/>
  <c r="O29" i="135"/>
  <c r="O10" i="135"/>
  <c r="O14" i="135"/>
  <c r="L40" i="129"/>
  <c r="L46" i="129"/>
  <c r="L50" i="129"/>
  <c r="L54" i="129"/>
  <c r="L9" i="129"/>
  <c r="L13" i="129"/>
  <c r="L17" i="129"/>
  <c r="L21" i="129"/>
  <c r="O11" i="135"/>
  <c r="L41" i="129"/>
  <c r="L47" i="129"/>
  <c r="L51" i="129"/>
  <c r="L55" i="129"/>
  <c r="L10" i="129"/>
  <c r="L14" i="129"/>
  <c r="L18" i="129"/>
  <c r="L22" i="129"/>
  <c r="L48" i="129"/>
  <c r="L15" i="129"/>
  <c r="O27" i="135"/>
  <c r="O12" i="135"/>
  <c r="L52" i="129"/>
  <c r="L19" i="129"/>
  <c r="O31" i="135"/>
  <c r="L23" i="129"/>
  <c r="L56" i="129"/>
  <c r="L42" i="129"/>
  <c r="L11" i="129"/>
  <c r="I37" i="8" l="1"/>
  <c r="I78" i="8"/>
  <c r="L16" i="152"/>
  <c r="L26" i="152" s="1"/>
  <c r="L32" i="152" s="1"/>
  <c r="P22" i="182"/>
  <c r="P24" i="182"/>
  <c r="I79" i="8"/>
  <c r="I77" i="8"/>
  <c r="I80" i="8"/>
  <c r="R22" i="182"/>
  <c r="R24" i="182"/>
  <c r="F45" i="129"/>
  <c r="J45" i="129" s="1"/>
  <c r="J43" i="129"/>
  <c r="J13" i="12"/>
  <c r="E19" i="102"/>
  <c r="F11" i="102"/>
  <c r="F27" i="102" s="1"/>
  <c r="J69" i="12"/>
  <c r="J16" i="12"/>
  <c r="I39" i="8"/>
  <c r="I15" i="8"/>
  <c r="J26" i="12" s="1"/>
  <c r="J40" i="129"/>
  <c r="H9" i="102"/>
  <c r="H11" i="102" s="1"/>
  <c r="H26" i="102" s="1"/>
  <c r="H41" i="8"/>
  <c r="I32" i="8"/>
  <c r="J44" i="12" s="1"/>
  <c r="I30" i="8"/>
  <c r="I18" i="8"/>
  <c r="I17" i="8"/>
  <c r="I33" i="8"/>
  <c r="I29" i="8"/>
  <c r="I19" i="8"/>
  <c r="I28" i="8"/>
  <c r="I61" i="8"/>
  <c r="J30" i="12" s="1"/>
  <c r="I52" i="8"/>
  <c r="I27" i="8"/>
  <c r="I55" i="8"/>
  <c r="I34" i="8"/>
  <c r="I38" i="8"/>
  <c r="I66" i="8"/>
  <c r="I36" i="8"/>
  <c r="I65" i="8"/>
  <c r="I64" i="8"/>
  <c r="I67" i="8"/>
  <c r="I62" i="8"/>
  <c r="J29" i="12" s="1"/>
  <c r="I16" i="8"/>
  <c r="I53" i="8"/>
  <c r="I50" i="8"/>
  <c r="I54" i="8"/>
  <c r="I31" i="8"/>
  <c r="I14" i="8"/>
  <c r="I13" i="8"/>
  <c r="I26" i="8"/>
  <c r="I35" i="8"/>
  <c r="I63" i="8"/>
  <c r="E26" i="168"/>
  <c r="E33" i="168" s="1"/>
  <c r="F41" i="129"/>
  <c r="J41" i="129" s="1"/>
  <c r="U13" i="137"/>
  <c r="J46" i="129"/>
  <c r="R27" i="130" s="1"/>
  <c r="H60" i="129"/>
  <c r="D21" i="181"/>
  <c r="D11" i="138"/>
  <c r="D13" i="138" s="1"/>
  <c r="L100" i="13"/>
  <c r="H11" i="11"/>
  <c r="H33" i="11" s="1"/>
  <c r="L107" i="13"/>
  <c r="L158" i="13"/>
  <c r="F11" i="11"/>
  <c r="R38" i="115"/>
  <c r="J96" i="12"/>
  <c r="I12" i="8"/>
  <c r="K84" i="12" s="1"/>
  <c r="J13" i="129"/>
  <c r="P31" i="130" s="1"/>
  <c r="D10" i="120"/>
  <c r="F29" i="110"/>
  <c r="D20" i="178"/>
  <c r="D23" i="178" s="1"/>
  <c r="M29" i="135"/>
  <c r="K8" i="137" s="1"/>
  <c r="K26" i="137" s="1"/>
  <c r="J29" i="110"/>
  <c r="M31" i="135"/>
  <c r="Q8" i="137" s="1"/>
  <c r="Q26" i="137" s="1"/>
  <c r="J57" i="129"/>
  <c r="I34" i="135"/>
  <c r="J58" i="129"/>
  <c r="J54" i="129"/>
  <c r="F11" i="138"/>
  <c r="F15" i="138" s="1"/>
  <c r="J50" i="129"/>
  <c r="K34" i="135"/>
  <c r="M32" i="135"/>
  <c r="S8" i="137" s="1"/>
  <c r="S26" i="137" s="1"/>
  <c r="I16" i="135"/>
  <c r="H28" i="129"/>
  <c r="K16" i="135"/>
  <c r="J11" i="129"/>
  <c r="L31" i="130" s="1"/>
  <c r="M10" i="135"/>
  <c r="J48" i="129"/>
  <c r="J49" i="129"/>
  <c r="G6" i="160"/>
  <c r="G18" i="160" s="1"/>
  <c r="G20" i="160" s="1"/>
  <c r="H29" i="110"/>
  <c r="F50" i="157"/>
  <c r="F54" i="157" s="1"/>
  <c r="H50" i="157"/>
  <c r="H54" i="157" s="1"/>
  <c r="H15" i="159"/>
  <c r="H17" i="159" s="1"/>
  <c r="F10" i="120"/>
  <c r="F16" i="120" s="1"/>
  <c r="M12" i="135"/>
  <c r="J39" i="129"/>
  <c r="J50" i="157"/>
  <c r="J52" i="157" s="1"/>
  <c r="D7" i="174"/>
  <c r="D30" i="174" s="1"/>
  <c r="D39" i="174" s="1"/>
  <c r="F7" i="174"/>
  <c r="F30" i="174" s="1"/>
  <c r="F37" i="174" s="1"/>
  <c r="K6" i="160"/>
  <c r="K18" i="160" s="1"/>
  <c r="J55" i="129"/>
  <c r="M6" i="160"/>
  <c r="M18" i="160" s="1"/>
  <c r="F15" i="159"/>
  <c r="F19" i="159" s="1"/>
  <c r="J10" i="129"/>
  <c r="M28" i="135"/>
  <c r="I8" i="137" s="1"/>
  <c r="I26" i="137" s="1"/>
  <c r="J9" i="129"/>
  <c r="J51" i="129"/>
  <c r="I18" i="160"/>
  <c r="D50" i="157"/>
  <c r="D52" i="157" s="1"/>
  <c r="H26" i="152"/>
  <c r="H30" i="152" s="1"/>
  <c r="X26" i="153"/>
  <c r="X28" i="153"/>
  <c r="J47" i="129"/>
  <c r="J15" i="159"/>
  <c r="J19" i="159" s="1"/>
  <c r="J56" i="129"/>
  <c r="F20" i="178"/>
  <c r="F25" i="178" s="1"/>
  <c r="J53" i="129"/>
  <c r="J52" i="129"/>
  <c r="J12" i="129"/>
  <c r="G26" i="168"/>
  <c r="G31" i="168" s="1"/>
  <c r="M27" i="135"/>
  <c r="G8" i="137" s="1"/>
  <c r="G26" i="137" s="1"/>
  <c r="M30" i="135"/>
  <c r="D19" i="102"/>
  <c r="D21" i="102" s="1"/>
  <c r="E6" i="160"/>
  <c r="L20" i="107"/>
  <c r="F14" i="103"/>
  <c r="F19" i="103" s="1"/>
  <c r="F19" i="106"/>
  <c r="F17" i="106"/>
  <c r="J14" i="103"/>
  <c r="J17" i="103" s="1"/>
  <c r="P20" i="107"/>
  <c r="P18" i="107"/>
  <c r="L18" i="107"/>
  <c r="H19" i="105"/>
  <c r="H21" i="105"/>
  <c r="D14" i="110"/>
  <c r="J19" i="12"/>
  <c r="J26" i="152"/>
  <c r="J30" i="152" s="1"/>
  <c r="AF28" i="153"/>
  <c r="AF26" i="153"/>
  <c r="H14" i="103"/>
  <c r="H17" i="103" s="1"/>
  <c r="N18" i="107"/>
  <c r="N20" i="107"/>
  <c r="H17" i="106"/>
  <c r="H19" i="106"/>
  <c r="F19" i="105"/>
  <c r="F21" i="105"/>
  <c r="J19" i="105"/>
  <c r="J21" i="105"/>
  <c r="D14" i="103"/>
  <c r="D17" i="103" s="1"/>
  <c r="J18" i="107"/>
  <c r="J20" i="107"/>
  <c r="L21" i="105"/>
  <c r="L19" i="105"/>
  <c r="J17" i="106"/>
  <c r="J19" i="106"/>
  <c r="D19" i="106"/>
  <c r="D17" i="106"/>
  <c r="H21" i="151"/>
  <c r="H19" i="151"/>
  <c r="F21" i="177"/>
  <c r="D21" i="177"/>
  <c r="F19" i="177"/>
  <c r="D19" i="177"/>
  <c r="J16" i="172"/>
  <c r="J18" i="172"/>
  <c r="H16" i="172"/>
  <c r="H18" i="172"/>
  <c r="J26" i="167"/>
  <c r="J28" i="167"/>
  <c r="H26" i="167"/>
  <c r="H28" i="167"/>
  <c r="J15" i="162"/>
  <c r="J13" i="162"/>
  <c r="H15" i="162"/>
  <c r="H13" i="162"/>
  <c r="F15" i="162"/>
  <c r="F13" i="162"/>
  <c r="D15" i="162"/>
  <c r="D13" i="162"/>
  <c r="J15" i="161"/>
  <c r="H15" i="161"/>
  <c r="J13" i="161"/>
  <c r="H13" i="161"/>
  <c r="F15" i="161"/>
  <c r="F13" i="161"/>
  <c r="D15" i="161"/>
  <c r="D13" i="161"/>
  <c r="D17" i="150"/>
  <c r="C49" i="6" s="1"/>
  <c r="D19" i="150"/>
  <c r="F13" i="140"/>
  <c r="F15" i="140"/>
  <c r="D15" i="140"/>
  <c r="D13" i="140"/>
  <c r="F35" i="141"/>
  <c r="F37" i="141"/>
  <c r="H35" i="141"/>
  <c r="H37" i="141"/>
  <c r="J8" i="104"/>
  <c r="J13" i="104" s="1"/>
  <c r="J18" i="104" s="1"/>
  <c r="J11" i="102"/>
  <c r="H8" i="104"/>
  <c r="H13" i="104" s="1"/>
  <c r="F8" i="104"/>
  <c r="F13" i="104" s="1"/>
  <c r="D8" i="104"/>
  <c r="D13" i="104" s="1"/>
  <c r="U36" i="122"/>
  <c r="L118" i="13"/>
  <c r="L114" i="13"/>
  <c r="H114" i="13" s="1"/>
  <c r="L109" i="13"/>
  <c r="L110" i="13"/>
  <c r="S36" i="122"/>
  <c r="L96" i="13"/>
  <c r="H96" i="13" s="1"/>
  <c r="J48" i="12"/>
  <c r="J47" i="12"/>
  <c r="J46" i="12"/>
  <c r="J41" i="12"/>
  <c r="J42" i="12"/>
  <c r="J40" i="12"/>
  <c r="J39" i="12"/>
  <c r="J37" i="12"/>
  <c r="J38" i="12"/>
  <c r="B78" i="12"/>
  <c r="B77" i="12"/>
  <c r="B85" i="12"/>
  <c r="B75" i="12"/>
  <c r="B79" i="12"/>
  <c r="B76" i="12"/>
  <c r="B80" i="12"/>
  <c r="B39" i="12"/>
  <c r="J28" i="12" s="1"/>
  <c r="U17" i="122"/>
  <c r="F14" i="143"/>
  <c r="F16" i="143"/>
  <c r="F31" i="141"/>
  <c r="F33" i="141"/>
  <c r="D14" i="143"/>
  <c r="D16" i="143"/>
  <c r="V24" i="183"/>
  <c r="R22" i="183"/>
  <c r="R24" i="183"/>
  <c r="P22" i="183"/>
  <c r="P24" i="183"/>
  <c r="F19" i="181"/>
  <c r="F21" i="181"/>
  <c r="D19" i="181"/>
  <c r="F15" i="181"/>
  <c r="F17" i="181"/>
  <c r="D15" i="181"/>
  <c r="D17" i="181"/>
  <c r="F18" i="175"/>
  <c r="F20" i="175"/>
  <c r="D18" i="175"/>
  <c r="D20" i="175"/>
  <c r="F14" i="175"/>
  <c r="F16" i="175"/>
  <c r="D14" i="175"/>
  <c r="D16" i="175"/>
  <c r="N32" i="152"/>
  <c r="F16" i="172"/>
  <c r="F18" i="172"/>
  <c r="D16" i="172"/>
  <c r="D18" i="172"/>
  <c r="J30" i="167"/>
  <c r="J32" i="167"/>
  <c r="H30" i="167"/>
  <c r="H32" i="167"/>
  <c r="F30" i="167"/>
  <c r="F32" i="167"/>
  <c r="D30" i="167"/>
  <c r="D32" i="167"/>
  <c r="F28" i="167"/>
  <c r="D26" i="167"/>
  <c r="D28" i="167"/>
  <c r="C59" i="6"/>
  <c r="R38" i="112"/>
  <c r="F19" i="150"/>
  <c r="L113" i="13"/>
  <c r="D24" i="126"/>
  <c r="C33" i="6" s="1"/>
  <c r="D26" i="126"/>
  <c r="L117" i="13"/>
  <c r="R18" i="115"/>
  <c r="R20" i="115"/>
  <c r="R18" i="112"/>
  <c r="R20" i="112"/>
  <c r="J32" i="102"/>
  <c r="H32" i="102"/>
  <c r="J8" i="129"/>
  <c r="G34" i="135"/>
  <c r="M26" i="135"/>
  <c r="J34" i="157"/>
  <c r="G16" i="135"/>
  <c r="M8" i="135"/>
  <c r="D24" i="144"/>
  <c r="D25" i="145"/>
  <c r="F25" i="145"/>
  <c r="J9" i="148" s="1"/>
  <c r="J38" i="129"/>
  <c r="H34" i="157"/>
  <c r="F24" i="144"/>
  <c r="J8" i="148" s="1"/>
  <c r="D34" i="157"/>
  <c r="D36" i="157" s="1"/>
  <c r="D15" i="159"/>
  <c r="F34" i="157"/>
  <c r="L30" i="14"/>
  <c r="H22" i="8"/>
  <c r="F22" i="8"/>
  <c r="F19" i="123"/>
  <c r="J19" i="123"/>
  <c r="H19" i="123"/>
  <c r="D19" i="123"/>
  <c r="H22" i="119"/>
  <c r="H37" i="119" s="1"/>
  <c r="F19" i="16"/>
  <c r="D19" i="16"/>
  <c r="D11" i="17"/>
  <c r="N30" i="152"/>
  <c r="L26" i="14"/>
  <c r="L98" i="13"/>
  <c r="F26" i="167"/>
  <c r="F17" i="150"/>
  <c r="L145" i="13"/>
  <c r="L99" i="13"/>
  <c r="L97" i="13"/>
  <c r="H43" i="9"/>
  <c r="L22" i="14"/>
  <c r="L20" i="14"/>
  <c r="L17" i="14"/>
  <c r="L11" i="14"/>
  <c r="L101" i="13"/>
  <c r="L120" i="13"/>
  <c r="L111" i="13"/>
  <c r="R36" i="112"/>
  <c r="L133" i="13"/>
  <c r="L144" i="13"/>
  <c r="L155" i="13"/>
  <c r="S34" i="122"/>
  <c r="L116" i="13"/>
  <c r="H116" i="13" s="1"/>
  <c r="J116" i="13" s="1"/>
  <c r="L143" i="13"/>
  <c r="L132" i="13"/>
  <c r="L160" i="13"/>
  <c r="L156" i="13"/>
  <c r="L95" i="13"/>
  <c r="U34" i="122"/>
  <c r="L115" i="13"/>
  <c r="L135" i="13"/>
  <c r="L147" i="13"/>
  <c r="L131" i="13"/>
  <c r="L142" i="13"/>
  <c r="L15" i="14"/>
  <c r="H49" i="9"/>
  <c r="L94" i="13"/>
  <c r="L119" i="13"/>
  <c r="L108" i="13"/>
  <c r="R36" i="115"/>
  <c r="L112" i="13"/>
  <c r="L146" i="13"/>
  <c r="L134" i="13"/>
  <c r="H69" i="8"/>
  <c r="J19" i="102" s="1"/>
  <c r="F13" i="10"/>
  <c r="L159" i="13"/>
  <c r="L157" i="13"/>
  <c r="L21" i="14"/>
  <c r="L18" i="14"/>
  <c r="L16" i="14"/>
  <c r="D10" i="16"/>
  <c r="F10" i="16"/>
  <c r="D11" i="102"/>
  <c r="D17" i="118"/>
  <c r="D21" i="118" s="1"/>
  <c r="D22" i="119"/>
  <c r="D37" i="119" s="1"/>
  <c r="D41" i="119" s="1"/>
  <c r="F17" i="118"/>
  <c r="F21" i="118" s="1"/>
  <c r="J17" i="118"/>
  <c r="J21" i="118" s="1"/>
  <c r="F22" i="119"/>
  <c r="F37" i="119" s="1"/>
  <c r="L130" i="13"/>
  <c r="L141" i="13"/>
  <c r="H57" i="8"/>
  <c r="L19" i="14"/>
  <c r="H13" i="10"/>
  <c r="F11" i="17"/>
  <c r="L10" i="14"/>
  <c r="H13" i="9"/>
  <c r="H17" i="118"/>
  <c r="H21" i="118" s="1"/>
  <c r="J22" i="119"/>
  <c r="J37" i="119" s="1"/>
  <c r="U15" i="122"/>
  <c r="F43" i="9"/>
  <c r="F13" i="9"/>
  <c r="F49" i="9"/>
  <c r="F57" i="8"/>
  <c r="F69" i="8"/>
  <c r="F19" i="102" s="1"/>
  <c r="F41" i="8"/>
  <c r="J27" i="12" l="1"/>
  <c r="L30" i="152"/>
  <c r="C70" i="6"/>
  <c r="B12" i="12"/>
  <c r="B22" i="12" s="1"/>
  <c r="I9" i="102"/>
  <c r="H55" i="11"/>
  <c r="F33" i="11"/>
  <c r="F55" i="11" s="1"/>
  <c r="I41" i="8"/>
  <c r="I57" i="8"/>
  <c r="I22" i="8"/>
  <c r="I69" i="8"/>
  <c r="E29" i="168"/>
  <c r="E35" i="168"/>
  <c r="E31" i="168"/>
  <c r="F60" i="129"/>
  <c r="N24" i="137"/>
  <c r="U24" i="137" s="1"/>
  <c r="R6" i="160"/>
  <c r="R18" i="160" s="1"/>
  <c r="R22" i="160" s="1"/>
  <c r="E18" i="160"/>
  <c r="E22" i="160" s="1"/>
  <c r="D15" i="138"/>
  <c r="P29" i="130"/>
  <c r="J60" i="129"/>
  <c r="J62" i="129" s="1"/>
  <c r="N27" i="130"/>
  <c r="J94" i="12"/>
  <c r="D12" i="120"/>
  <c r="D25" i="178"/>
  <c r="C68" i="6" s="1"/>
  <c r="F13" i="138"/>
  <c r="C40" i="6" s="1"/>
  <c r="D35" i="174"/>
  <c r="D15" i="121"/>
  <c r="D37" i="174"/>
  <c r="D14" i="120"/>
  <c r="D17" i="121"/>
  <c r="L29" i="130"/>
  <c r="R29" i="130"/>
  <c r="D33" i="174"/>
  <c r="R31" i="130"/>
  <c r="F14" i="120"/>
  <c r="G33" i="168"/>
  <c r="H19" i="159"/>
  <c r="G29" i="168"/>
  <c r="G35" i="168"/>
  <c r="F12" i="120"/>
  <c r="F18" i="120"/>
  <c r="F35" i="174"/>
  <c r="F39" i="174"/>
  <c r="F33" i="174"/>
  <c r="F17" i="121"/>
  <c r="F15" i="121"/>
  <c r="M16" i="135"/>
  <c r="K18" i="135" s="1"/>
  <c r="D54" i="157"/>
  <c r="J54" i="157"/>
  <c r="F52" i="157"/>
  <c r="H52" i="157"/>
  <c r="G22" i="160"/>
  <c r="J17" i="159"/>
  <c r="F17" i="159"/>
  <c r="H32" i="152"/>
  <c r="C52" i="6"/>
  <c r="F23" i="178"/>
  <c r="J29" i="130"/>
  <c r="J31" i="130"/>
  <c r="H36" i="152"/>
  <c r="H34" i="152"/>
  <c r="M22" i="160"/>
  <c r="M20" i="160"/>
  <c r="I20" i="160"/>
  <c r="I22" i="160"/>
  <c r="K20" i="160"/>
  <c r="K22" i="160"/>
  <c r="H31" i="130"/>
  <c r="H29" i="130"/>
  <c r="D17" i="159"/>
  <c r="D19" i="159"/>
  <c r="D9" i="148"/>
  <c r="D21" i="147"/>
  <c r="D19" i="147"/>
  <c r="H97" i="13"/>
  <c r="J97" i="13" s="1"/>
  <c r="H122" i="13"/>
  <c r="J114" i="13"/>
  <c r="J122" i="13" s="1"/>
  <c r="J96" i="13"/>
  <c r="H19" i="103"/>
  <c r="J32" i="152"/>
  <c r="D19" i="103"/>
  <c r="C18" i="6"/>
  <c r="F17" i="103"/>
  <c r="C16" i="6" s="1"/>
  <c r="C20" i="6"/>
  <c r="J19" i="103"/>
  <c r="C19" i="6"/>
  <c r="J36" i="152"/>
  <c r="J34" i="152"/>
  <c r="M34" i="135"/>
  <c r="E8" i="137"/>
  <c r="U8" i="137" s="1"/>
  <c r="J28" i="129"/>
  <c r="F31" i="130"/>
  <c r="F29" i="130"/>
  <c r="H16" i="104"/>
  <c r="H18" i="104"/>
  <c r="J16" i="104"/>
  <c r="J26" i="102"/>
  <c r="J28" i="102"/>
  <c r="F16" i="104"/>
  <c r="F18" i="104"/>
  <c r="D18" i="104"/>
  <c r="D16" i="104"/>
  <c r="D28" i="102"/>
  <c r="D23" i="102"/>
  <c r="J67" i="12"/>
  <c r="J68" i="12"/>
  <c r="J64" i="12"/>
  <c r="J65" i="12"/>
  <c r="B69" i="12"/>
  <c r="B57" i="12"/>
  <c r="B41" i="12"/>
  <c r="C53" i="6"/>
  <c r="C43" i="6"/>
  <c r="F28" i="144"/>
  <c r="F29" i="145"/>
  <c r="D21" i="146"/>
  <c r="D28" i="144"/>
  <c r="D29" i="145"/>
  <c r="C71" i="6"/>
  <c r="C66" i="6"/>
  <c r="C69" i="6"/>
  <c r="H24" i="9"/>
  <c r="H28" i="9" s="1"/>
  <c r="H67" i="9" s="1"/>
  <c r="F24" i="9"/>
  <c r="C61" i="6"/>
  <c r="J36" i="157"/>
  <c r="J38" i="157"/>
  <c r="H36" i="157"/>
  <c r="H38" i="157"/>
  <c r="F36" i="157"/>
  <c r="F38" i="157"/>
  <c r="D38" i="157"/>
  <c r="J22" i="123"/>
  <c r="J24" i="123"/>
  <c r="H22" i="123"/>
  <c r="H24" i="123"/>
  <c r="F22" i="123"/>
  <c r="F24" i="123"/>
  <c r="D22" i="123"/>
  <c r="D24" i="123"/>
  <c r="C24" i="6"/>
  <c r="J39" i="119"/>
  <c r="J41" i="119"/>
  <c r="H39" i="119"/>
  <c r="H41" i="119"/>
  <c r="F39" i="119"/>
  <c r="F41" i="119"/>
  <c r="D39" i="119"/>
  <c r="J19" i="118"/>
  <c r="H19" i="118"/>
  <c r="C22" i="6"/>
  <c r="F19" i="118"/>
  <c r="D19" i="118"/>
  <c r="H28" i="102"/>
  <c r="F28" i="102"/>
  <c r="N8" i="148"/>
  <c r="F26" i="144"/>
  <c r="N9" i="148"/>
  <c r="F27" i="145"/>
  <c r="D27" i="145"/>
  <c r="D8" i="148"/>
  <c r="H8" i="148" s="1"/>
  <c r="D19" i="146"/>
  <c r="D26" i="144"/>
  <c r="F21" i="16"/>
  <c r="J21" i="102"/>
  <c r="J23" i="102" s="1"/>
  <c r="H21" i="102"/>
  <c r="H23" i="102" s="1"/>
  <c r="F21" i="102"/>
  <c r="D21" i="16"/>
  <c r="C67" i="6"/>
  <c r="C64" i="6"/>
  <c r="C58" i="6"/>
  <c r="C57" i="6"/>
  <c r="C50" i="6"/>
  <c r="C42" i="6"/>
  <c r="C41" i="6"/>
  <c r="H52" i="9"/>
  <c r="AC24" i="11" s="1"/>
  <c r="H71" i="8"/>
  <c r="I88" i="8" s="1"/>
  <c r="L137" i="13"/>
  <c r="L122" i="13"/>
  <c r="L103" i="13"/>
  <c r="L13" i="14"/>
  <c r="L24" i="14" s="1"/>
  <c r="L28" i="14" s="1"/>
  <c r="L32" i="14" s="1"/>
  <c r="H26" i="10"/>
  <c r="H30" i="10" s="1"/>
  <c r="F26" i="10"/>
  <c r="D26" i="102"/>
  <c r="F26" i="102"/>
  <c r="L149" i="13"/>
  <c r="H43" i="8"/>
  <c r="F52" i="9"/>
  <c r="F71" i="8"/>
  <c r="F43" i="8"/>
  <c r="I71" i="8" l="1"/>
  <c r="I43" i="8"/>
  <c r="N26" i="137"/>
  <c r="Q11" i="122"/>
  <c r="O13" i="122"/>
  <c r="C29" i="6"/>
  <c r="F28" i="9"/>
  <c r="F67" i="9" s="1"/>
  <c r="F70" i="9" s="1"/>
  <c r="D7" i="171"/>
  <c r="F59" i="171" s="1"/>
  <c r="E20" i="160"/>
  <c r="C56" i="6" s="1"/>
  <c r="H9" i="148"/>
  <c r="H18" i="148" s="1"/>
  <c r="AN10" i="130"/>
  <c r="C65" i="6"/>
  <c r="K20" i="135"/>
  <c r="C51" i="6"/>
  <c r="J64" i="129"/>
  <c r="C55" i="6"/>
  <c r="N29" i="130"/>
  <c r="AN27" i="130"/>
  <c r="AN29" i="130" s="1"/>
  <c r="N31" i="130"/>
  <c r="F30" i="10"/>
  <c r="F34" i="10" s="1"/>
  <c r="F40" i="10" s="1"/>
  <c r="C62" i="6"/>
  <c r="K36" i="135"/>
  <c r="C38" i="6" s="1"/>
  <c r="K38" i="135"/>
  <c r="H169" i="13"/>
  <c r="F169" i="13"/>
  <c r="H103" i="13"/>
  <c r="H124" i="13" s="1"/>
  <c r="J103" i="13"/>
  <c r="J124" i="13" s="1"/>
  <c r="B71" i="12"/>
  <c r="R20" i="160"/>
  <c r="U26" i="137"/>
  <c r="E26" i="137"/>
  <c r="J30" i="129"/>
  <c r="C34" i="6" s="1"/>
  <c r="J32" i="129"/>
  <c r="C17" i="6"/>
  <c r="H34" i="10"/>
  <c r="H46" i="10"/>
  <c r="H49" i="10" s="1"/>
  <c r="H32" i="9"/>
  <c r="H70" i="9"/>
  <c r="J78" i="12"/>
  <c r="J59" i="12"/>
  <c r="J34" i="12"/>
  <c r="H40" i="171"/>
  <c r="H64" i="171" s="1"/>
  <c r="D40" i="171"/>
  <c r="B43" i="12"/>
  <c r="C45" i="6"/>
  <c r="F24" i="16"/>
  <c r="F26" i="16"/>
  <c r="N18" i="148"/>
  <c r="N20" i="148"/>
  <c r="D24" i="16"/>
  <c r="D26" i="16"/>
  <c r="H7" i="171"/>
  <c r="J55" i="171" s="1"/>
  <c r="C54" i="6"/>
  <c r="C31" i="6"/>
  <c r="C27" i="6"/>
  <c r="C26" i="6"/>
  <c r="F30" i="102"/>
  <c r="F32" i="102"/>
  <c r="D30" i="102"/>
  <c r="D32" i="102"/>
  <c r="C46" i="6"/>
  <c r="C44" i="6"/>
  <c r="C47" i="6"/>
  <c r="J11" i="148"/>
  <c r="D11" i="148"/>
  <c r="H30" i="102"/>
  <c r="J30" i="102"/>
  <c r="F23" i="102"/>
  <c r="L124" i="13"/>
  <c r="L151" i="13"/>
  <c r="AA11" i="11" l="1"/>
  <c r="AF11" i="11" s="1"/>
  <c r="H61" i="9"/>
  <c r="AC33" i="11" s="1"/>
  <c r="AA45" i="11"/>
  <c r="H20" i="148"/>
  <c r="S11" i="122"/>
  <c r="S13" i="122" s="1"/>
  <c r="Q13" i="122"/>
  <c r="D18" i="120"/>
  <c r="D16" i="120"/>
  <c r="C28" i="6" s="1"/>
  <c r="F32" i="9"/>
  <c r="J11" i="12" s="1"/>
  <c r="AF46" i="11"/>
  <c r="C35" i="6"/>
  <c r="AN33" i="130"/>
  <c r="AN35" i="130"/>
  <c r="AN31" i="130"/>
  <c r="F46" i="10"/>
  <c r="F49" i="10" s="1"/>
  <c r="H54" i="9"/>
  <c r="H34" i="14"/>
  <c r="H167" i="13"/>
  <c r="F167" i="13"/>
  <c r="N14" i="148"/>
  <c r="N16" i="148"/>
  <c r="U30" i="137"/>
  <c r="U28" i="137"/>
  <c r="C39" i="6" s="1"/>
  <c r="H14" i="148"/>
  <c r="H16" i="148"/>
  <c r="H55" i="10"/>
  <c r="H40" i="10"/>
  <c r="H36" i="14"/>
  <c r="F36" i="14"/>
  <c r="F34" i="14"/>
  <c r="L11" i="12"/>
  <c r="L23" i="12" s="1"/>
  <c r="L80" i="12" s="1"/>
  <c r="L84" i="12" s="1"/>
  <c r="L88" i="12" s="1"/>
  <c r="H53" i="10"/>
  <c r="J54" i="171"/>
  <c r="J53" i="171"/>
  <c r="C14" i="6"/>
  <c r="J13" i="171"/>
  <c r="J24" i="171"/>
  <c r="D9" i="171"/>
  <c r="D33" i="171" s="1"/>
  <c r="F57" i="171"/>
  <c r="F23" i="171"/>
  <c r="F49" i="171"/>
  <c r="J14" i="171"/>
  <c r="J49" i="171"/>
  <c r="F46" i="171"/>
  <c r="F17" i="171"/>
  <c r="F22" i="171"/>
  <c r="F58" i="171"/>
  <c r="J18" i="171"/>
  <c r="J15" i="171"/>
  <c r="J28" i="171"/>
  <c r="J25" i="171"/>
  <c r="J48" i="171"/>
  <c r="J45" i="171"/>
  <c r="J58" i="171"/>
  <c r="J57" i="171"/>
  <c r="H9" i="171"/>
  <c r="H33" i="171" s="1"/>
  <c r="H69" i="171" s="1"/>
  <c r="J17" i="171"/>
  <c r="J22" i="171"/>
  <c r="J27" i="171"/>
  <c r="J47" i="171"/>
  <c r="J59" i="171"/>
  <c r="J16" i="171"/>
  <c r="J26" i="171"/>
  <c r="J23" i="171"/>
  <c r="J46" i="171"/>
  <c r="J44" i="171"/>
  <c r="J56" i="171"/>
  <c r="F18" i="171"/>
  <c r="F15" i="171"/>
  <c r="F28" i="171"/>
  <c r="F47" i="171"/>
  <c r="F44" i="171"/>
  <c r="F56" i="171"/>
  <c r="F55" i="171"/>
  <c r="F16" i="171"/>
  <c r="F13" i="171"/>
  <c r="F27" i="171"/>
  <c r="F26" i="171"/>
  <c r="F45" i="171"/>
  <c r="F54" i="171"/>
  <c r="F53" i="171"/>
  <c r="F14" i="171"/>
  <c r="F25" i="171"/>
  <c r="F24" i="171"/>
  <c r="F48" i="171"/>
  <c r="H11" i="148"/>
  <c r="N11" i="148"/>
  <c r="C15" i="6"/>
  <c r="D62" i="171"/>
  <c r="D64" i="171" s="1"/>
  <c r="AF33" i="11" l="1"/>
  <c r="AG34" i="11" s="1"/>
  <c r="AC45" i="11"/>
  <c r="F61" i="9"/>
  <c r="J23" i="12"/>
  <c r="J84" i="12" s="1"/>
  <c r="I81" i="8"/>
  <c r="F54" i="9"/>
  <c r="S21" i="122"/>
  <c r="S19" i="122"/>
  <c r="S15" i="122"/>
  <c r="S17" i="122"/>
  <c r="F55" i="10"/>
  <c r="F53" i="10"/>
  <c r="C6" i="6" s="1"/>
  <c r="L161" i="13"/>
  <c r="L163" i="13" s="1"/>
  <c r="L164" i="13" s="1"/>
  <c r="AA47" i="11"/>
  <c r="AA53" i="11" s="1"/>
  <c r="AA55" i="11" s="1"/>
  <c r="D67" i="171"/>
  <c r="AF23" i="11"/>
  <c r="C13" i="6"/>
  <c r="H83" i="8"/>
  <c r="H67" i="171"/>
  <c r="J60" i="171"/>
  <c r="J19" i="171"/>
  <c r="J29" i="171"/>
  <c r="J50" i="171"/>
  <c r="F29" i="171"/>
  <c r="F50" i="171"/>
  <c r="F60" i="171"/>
  <c r="F19" i="171"/>
  <c r="D69" i="171"/>
  <c r="C48" i="6"/>
  <c r="K85" i="12" l="1"/>
  <c r="J80" i="12"/>
  <c r="K32" i="12"/>
  <c r="F83" i="8"/>
  <c r="F87" i="8" s="1"/>
  <c r="F89" i="8" s="1"/>
  <c r="B81" i="12"/>
  <c r="B83" i="12" s="1"/>
  <c r="B87" i="12" s="1"/>
  <c r="B89" i="12" s="1"/>
  <c r="B92" i="12" s="1"/>
  <c r="C30" i="6"/>
  <c r="H87" i="8"/>
  <c r="H89" i="8" s="1"/>
  <c r="AF45" i="11"/>
  <c r="AC47" i="11"/>
  <c r="AF47" i="11" s="1"/>
  <c r="C63" i="6"/>
  <c r="J62" i="171"/>
  <c r="J64" i="171" s="1"/>
  <c r="J31" i="171"/>
  <c r="J33" i="171" s="1"/>
  <c r="F62" i="171"/>
  <c r="F64" i="171" s="1"/>
  <c r="F31" i="171"/>
  <c r="F33" i="171" s="1"/>
  <c r="K80" i="12" l="1"/>
  <c r="K81" i="12"/>
  <c r="J88" i="12"/>
  <c r="K89" i="12" s="1"/>
  <c r="C4" i="6"/>
  <c r="F171" i="13"/>
  <c r="C12" i="6" s="1"/>
  <c r="H171" i="13"/>
  <c r="AC53" i="11"/>
  <c r="AF53" i="11" s="1"/>
  <c r="J92" i="12" l="1"/>
  <c r="J90" i="12"/>
  <c r="C8" i="6" s="1"/>
  <c r="AF24" i="11"/>
  <c r="AC25" i="11"/>
  <c r="AC31" i="11" l="1"/>
  <c r="AF25" i="11"/>
  <c r="AF31" i="11" l="1"/>
  <c r="AC55" i="11" l="1"/>
  <c r="AF55" i="11" l="1"/>
  <c r="AG55" i="11" l="1"/>
  <c r="C5" i="6"/>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ALEXANDRA GIL</author>
  </authors>
  <commentList>
    <comment ref="B16" authorId="0" shapeId="0" xr:uid="{00000000-0006-0000-0F00-000001000000}">
      <text>
        <r>
          <rPr>
            <b/>
            <sz val="9"/>
            <color indexed="81"/>
            <rFont val="Tahoma"/>
            <family val="2"/>
          </rPr>
          <t>TEXTO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ALEXANDRA GIL</author>
  </authors>
  <commentList>
    <comment ref="D16" authorId="0" shapeId="0" xr:uid="{00000000-0006-0000-1300-000001000000}">
      <text>
        <r>
          <rPr>
            <sz val="9"/>
            <color indexed="81"/>
            <rFont val="Tahoma"/>
            <family val="2"/>
          </rPr>
          <t>texto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ALEXANDRA GIL</author>
  </authors>
  <commentList>
    <comment ref="B4" authorId="0" shapeId="0" xr:uid="{00000000-0006-0000-2F00-000001000000}">
      <text>
        <r>
          <rPr>
            <b/>
            <sz val="9"/>
            <color indexed="81"/>
            <rFont val="Tahoma"/>
            <family val="2"/>
          </rPr>
          <t>el importe en libros al que se habría reconocido si se hubieran contabilizado según el modelo del costo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ALEXANDRA GIL</author>
  </authors>
  <commentList>
    <comment ref="B18" authorId="0" shapeId="0" xr:uid="{00000000-0006-0000-3000-000001000000}">
      <text>
        <r>
          <rPr>
            <b/>
            <sz val="9"/>
            <color indexed="81"/>
            <rFont val="Tahoma"/>
            <family val="2"/>
          </rPr>
          <t>Texto</t>
        </r>
      </text>
    </comment>
  </commentList>
</comments>
</file>

<file path=xl/sharedStrings.xml><?xml version="1.0" encoding="utf-8"?>
<sst xmlns="http://schemas.openxmlformats.org/spreadsheetml/2006/main" count="7778" uniqueCount="3389">
  <si>
    <t>Cuenta</t>
  </si>
  <si>
    <t>Descripción</t>
  </si>
  <si>
    <t>Liquidez</t>
  </si>
  <si>
    <t>Saldo</t>
  </si>
  <si>
    <t>Clasificación</t>
  </si>
  <si>
    <t>Corriente</t>
  </si>
  <si>
    <t>Activo</t>
  </si>
  <si>
    <t>Disponible</t>
  </si>
  <si>
    <t>Efectivo y equivalentes al efectivo</t>
  </si>
  <si>
    <t>Caja</t>
  </si>
  <si>
    <t>Bancos</t>
  </si>
  <si>
    <t>Remesas en tránsito</t>
  </si>
  <si>
    <t>Cuentas de ahorro</t>
  </si>
  <si>
    <t>Fondos</t>
  </si>
  <si>
    <t>Inversiones</t>
  </si>
  <si>
    <t>Otros activos financieros</t>
  </si>
  <si>
    <t>Acciones</t>
  </si>
  <si>
    <t>Cuotas o partes de interés social</t>
  </si>
  <si>
    <t>Bonos</t>
  </si>
  <si>
    <t>Cédulas</t>
  </si>
  <si>
    <t>Certificados</t>
  </si>
  <si>
    <t>Papeles comerciales</t>
  </si>
  <si>
    <t>Títulos</t>
  </si>
  <si>
    <t>Aceptaciones bancarias o financieras</t>
  </si>
  <si>
    <t>Derechos fiduciarios</t>
  </si>
  <si>
    <t>Derechos de recompra de inversiones negociadas (repos)</t>
  </si>
  <si>
    <t>Inversiones en subsidiarias</t>
  </si>
  <si>
    <t>Inversiones en asociadas</t>
  </si>
  <si>
    <t>Inversiones en negocios conjuntos</t>
  </si>
  <si>
    <t>Provisiones</t>
  </si>
  <si>
    <t>Deudores</t>
  </si>
  <si>
    <t xml:space="preserve">Cuentas comerciales por cobrar y otras cuentas por cobrar </t>
  </si>
  <si>
    <t>Clientes</t>
  </si>
  <si>
    <t>Cuentas comerciales por cobrar y otras cuentas por cobrar</t>
  </si>
  <si>
    <t>Cuentas corrientes comerciales</t>
  </si>
  <si>
    <t>Cuentas por cobrar a casa matriz</t>
  </si>
  <si>
    <t>Cuentas por cobrar a vinculados económicos</t>
  </si>
  <si>
    <t>Cuentas por cobrar a directores</t>
  </si>
  <si>
    <t>Cuentas por cobrar a socios y accionistas</t>
  </si>
  <si>
    <t>Aportes por cobrar</t>
  </si>
  <si>
    <t>Cuentas de operación conjunta</t>
  </si>
  <si>
    <t>Depósitos</t>
  </si>
  <si>
    <t>Promesas de compra venta</t>
  </si>
  <si>
    <t>Ingresos por cobrar</t>
  </si>
  <si>
    <t>Retención sobre contratos</t>
  </si>
  <si>
    <t>Reclamaciones</t>
  </si>
  <si>
    <t>Cuentas por cobrar a trabajadores</t>
  </si>
  <si>
    <t xml:space="preserve">Préstamos a particulares  </t>
  </si>
  <si>
    <t>Deudores varios</t>
  </si>
  <si>
    <t>Derechos de recompra de cartera negociada</t>
  </si>
  <si>
    <t>Deudas de difícil cobro</t>
  </si>
  <si>
    <t>Inventarios</t>
  </si>
  <si>
    <t>Materias primas</t>
  </si>
  <si>
    <t>Productos en proceso</t>
  </si>
  <si>
    <t>Obras de construcción en curso</t>
  </si>
  <si>
    <t>Obras de urbanismo</t>
  </si>
  <si>
    <t>Contratos en ejecución</t>
  </si>
  <si>
    <t>Cultivos en desarrollo</t>
  </si>
  <si>
    <t>Plantaciones agrícolas</t>
  </si>
  <si>
    <t>Productos terminados</t>
  </si>
  <si>
    <t>Mercancías no fabricadas por la empresa</t>
  </si>
  <si>
    <t>Bienes raíces para la venta</t>
  </si>
  <si>
    <t>Semovientes</t>
  </si>
  <si>
    <t>Activos biológicos, al valor razonable</t>
  </si>
  <si>
    <t>Terrenos</t>
  </si>
  <si>
    <t>Materiales, repuestos y accesorios</t>
  </si>
  <si>
    <t>Envases y empaques</t>
  </si>
  <si>
    <t>Inventarios en tránsito</t>
  </si>
  <si>
    <t>Propiedades, planta y equipo</t>
  </si>
  <si>
    <t>Materiales proyectos petroleros</t>
  </si>
  <si>
    <t>Construcciones en curso</t>
  </si>
  <si>
    <t>Maquinaria y equipos en montaje</t>
  </si>
  <si>
    <t>Construcciones y edificaciones</t>
  </si>
  <si>
    <t>Maquinaria y equipo</t>
  </si>
  <si>
    <t>Equipo de oficina</t>
  </si>
  <si>
    <t>Equipo de computación y comunicación</t>
  </si>
  <si>
    <t>Equipo médico-científico</t>
  </si>
  <si>
    <t>Equipo de hoteles y restaurantes</t>
  </si>
  <si>
    <t>Flota y equipo de transporte</t>
  </si>
  <si>
    <t>Flota y equipo fluvial y/o marítimo</t>
  </si>
  <si>
    <t>Flota y equipo aéreo</t>
  </si>
  <si>
    <t>Flota y equipo férreo</t>
  </si>
  <si>
    <t>Acueductos, plantas y redes</t>
  </si>
  <si>
    <t>Armamento de vigilancia</t>
  </si>
  <si>
    <t>Plantaciones agrícolas y forestales</t>
  </si>
  <si>
    <t>Vías de comunicación</t>
  </si>
  <si>
    <t>Minas y canteras</t>
  </si>
  <si>
    <t>Pozos artesianos</t>
  </si>
  <si>
    <t>Yacimientos</t>
  </si>
  <si>
    <t>Propiedades, planta y equipo en tránsito</t>
  </si>
  <si>
    <t>Depreciación acumulada</t>
  </si>
  <si>
    <t>Depreciación diferida</t>
  </si>
  <si>
    <t>Amortización acumulada</t>
  </si>
  <si>
    <t>Agotamiento acumulado</t>
  </si>
  <si>
    <t>Intangibles</t>
  </si>
  <si>
    <t>Activos intangibles distintos de la plusvalía</t>
  </si>
  <si>
    <t>Crédito mercantil</t>
  </si>
  <si>
    <t>Marcas</t>
  </si>
  <si>
    <t>Patentes</t>
  </si>
  <si>
    <t>Concesiones y franquicias</t>
  </si>
  <si>
    <t>Derechos</t>
  </si>
  <si>
    <t>Know how</t>
  </si>
  <si>
    <t>Licencias</t>
  </si>
  <si>
    <t>Depreciación y/o amortización acumulada</t>
  </si>
  <si>
    <t>Diferidos</t>
  </si>
  <si>
    <t>Gastos pagados por anticipado</t>
  </si>
  <si>
    <t>Gastos de administración</t>
  </si>
  <si>
    <t>Cargos diferidos</t>
  </si>
  <si>
    <t>ACTIVOS POR IMPUESTOS DIFERIDOS</t>
  </si>
  <si>
    <t>Activos por impuestos diferidos</t>
  </si>
  <si>
    <t>IMPUESTO DE RENTA Y CREE</t>
  </si>
  <si>
    <t>OTROS ACTIVOS</t>
  </si>
  <si>
    <t>Otros activos no financieros</t>
  </si>
  <si>
    <t>Propiedades de inversión</t>
  </si>
  <si>
    <t>Activos biológicos, al costo menos depreciación acumulada y deterioro del valor</t>
  </si>
  <si>
    <t>Pasivo</t>
  </si>
  <si>
    <t>Obligaciones financieras</t>
  </si>
  <si>
    <t>Otros pasivos financieros</t>
  </si>
  <si>
    <t>Bancos nacionales</t>
  </si>
  <si>
    <t>Bancos del exterior</t>
  </si>
  <si>
    <t>Corporaciones financieras</t>
  </si>
  <si>
    <t>Compañías de financiamiento comercial</t>
  </si>
  <si>
    <t>Corporaciones de ahorro y vivienda</t>
  </si>
  <si>
    <t>Entidades financieras del exterior</t>
  </si>
  <si>
    <t>Compromisos de recompra de inversiones negociadas</t>
  </si>
  <si>
    <t>Compromisos de recompra de cartera negociada</t>
  </si>
  <si>
    <t>Obligaciones gubernamentales</t>
  </si>
  <si>
    <t>Otras obligaciones</t>
  </si>
  <si>
    <t>Proveedores</t>
  </si>
  <si>
    <t>Cuentas comerciales por pagar y otras cuentas por pagar</t>
  </si>
  <si>
    <t>Nacionales</t>
  </si>
  <si>
    <t>Del exterior</t>
  </si>
  <si>
    <t>Casa matriz</t>
  </si>
  <si>
    <t>Compañías vinculadas</t>
  </si>
  <si>
    <t>Cuentas por pagar</t>
  </si>
  <si>
    <t>A casa matriz</t>
  </si>
  <si>
    <t>A compañías vinculadas</t>
  </si>
  <si>
    <t>A contratistas</t>
  </si>
  <si>
    <t>Órdenes de compra por utilizar</t>
  </si>
  <si>
    <t>Costos y gastos por pagar</t>
  </si>
  <si>
    <t>Instalamentos por pagar</t>
  </si>
  <si>
    <t>Acreedores oficiales</t>
  </si>
  <si>
    <t>Regalías por pagar</t>
  </si>
  <si>
    <t>Deudas con accionistas o socios</t>
  </si>
  <si>
    <t>Deudas con directores</t>
  </si>
  <si>
    <t>Dividendos o participaciones por pagar</t>
  </si>
  <si>
    <t>Retención en la fuente</t>
  </si>
  <si>
    <t>Impuesto a las ventas retenido</t>
  </si>
  <si>
    <t>Impuesto de industria y comercio retenido</t>
  </si>
  <si>
    <t>Retenciones y aportes de nómina</t>
  </si>
  <si>
    <t>Cuotas por devolver</t>
  </si>
  <si>
    <t>Acreedores varios</t>
  </si>
  <si>
    <t>Impuestos, gravámenes y tasas</t>
  </si>
  <si>
    <t>Pasivos por impuestos</t>
  </si>
  <si>
    <t>De renta y complementarios</t>
  </si>
  <si>
    <t>Impuesto sobre las ventas por pagar</t>
  </si>
  <si>
    <t>De industria y comercio</t>
  </si>
  <si>
    <t>A la propiedad raíz</t>
  </si>
  <si>
    <t>Derechos sobre instrumentos públicos</t>
  </si>
  <si>
    <t>De valorización</t>
  </si>
  <si>
    <t>De turismo</t>
  </si>
  <si>
    <t>Tasa por utilización de puertos</t>
  </si>
  <si>
    <t>De vehículos</t>
  </si>
  <si>
    <t>De espectáculos públicos</t>
  </si>
  <si>
    <t>De hidrocarburos y minas</t>
  </si>
  <si>
    <t>Regalías e impuestos a la pequeña y mediana minería</t>
  </si>
  <si>
    <t>A las exportaciones cafeteras</t>
  </si>
  <si>
    <t>A las importaciones</t>
  </si>
  <si>
    <t>Cuotas de fomento</t>
  </si>
  <si>
    <t>De licores, cervezas y cigarrillos</t>
  </si>
  <si>
    <t>Al sacrificio de ganado</t>
  </si>
  <si>
    <t>Al azar y juegos</t>
  </si>
  <si>
    <t>Gravámenes y regalías por utilización del suelo</t>
  </si>
  <si>
    <t>Otros</t>
  </si>
  <si>
    <t>Obligaciones laborales</t>
  </si>
  <si>
    <t>Salarios por pagar</t>
  </si>
  <si>
    <t>Cesantías consolidadas</t>
  </si>
  <si>
    <t>Intereses sobre cesantías</t>
  </si>
  <si>
    <t>Prima de servicios</t>
  </si>
  <si>
    <t>Vacaciones consolidadas</t>
  </si>
  <si>
    <t>Prestaciones extralegales</t>
  </si>
  <si>
    <t>Pensiones por pagar</t>
  </si>
  <si>
    <t>Cuotas partes pensiones de jubilación</t>
  </si>
  <si>
    <t>Indemnizaciones laborales</t>
  </si>
  <si>
    <t>Pasivos estimados y provisiones</t>
  </si>
  <si>
    <t>Otras provisiones</t>
  </si>
  <si>
    <t>Para costos y gastos</t>
  </si>
  <si>
    <t>Para obligaciones laborales</t>
  </si>
  <si>
    <t>Provisiones por beneficios a los empleados</t>
  </si>
  <si>
    <t>Para obligaciones fiscales</t>
  </si>
  <si>
    <t>Pensiones de jubilación</t>
  </si>
  <si>
    <t>Para obras de urbanismo</t>
  </si>
  <si>
    <t>Para mantenimiento y reparaciones</t>
  </si>
  <si>
    <t>Para contingencias</t>
  </si>
  <si>
    <t>Para obligaciones de garantías</t>
  </si>
  <si>
    <t>Provisiones diversas</t>
  </si>
  <si>
    <t>Impuesto diferido</t>
  </si>
  <si>
    <t>Otros pasivos</t>
  </si>
  <si>
    <t>Anticipos y avances recibidos</t>
  </si>
  <si>
    <t>Depósitos recibidos</t>
  </si>
  <si>
    <t>Ingresos recibidos para terceros</t>
  </si>
  <si>
    <t>Retenciones a terceros sobre contratos</t>
  </si>
  <si>
    <t>Embargos judiciales</t>
  </si>
  <si>
    <t>Acreedores del sistema</t>
  </si>
  <si>
    <t>Cuentas en participación</t>
  </si>
  <si>
    <t>Diversos</t>
  </si>
  <si>
    <t>Bonos y papeles comerciales</t>
  </si>
  <si>
    <t>Bonos en circulación</t>
  </si>
  <si>
    <t>Bonos obligatoriamente convertibles en acciones</t>
  </si>
  <si>
    <t>Bonos pensionales</t>
  </si>
  <si>
    <t>Títulos pensionales</t>
  </si>
  <si>
    <t>Patrimonio</t>
  </si>
  <si>
    <t>Capital social</t>
  </si>
  <si>
    <t>Capital emitido</t>
  </si>
  <si>
    <t>Capital suscrito y pagado</t>
  </si>
  <si>
    <t>Aportes sociales</t>
  </si>
  <si>
    <t>Capital asignado</t>
  </si>
  <si>
    <t>Inversión suplementaria al capital asignado</t>
  </si>
  <si>
    <t>Capital de personas naturales</t>
  </si>
  <si>
    <t>Aportes del Estado</t>
  </si>
  <si>
    <t>Fondo social</t>
  </si>
  <si>
    <t>Superávit de capital</t>
  </si>
  <si>
    <t>Reservas</t>
  </si>
  <si>
    <t>Reservas obligatorias</t>
  </si>
  <si>
    <t>Reservas estatutarias</t>
  </si>
  <si>
    <t>Reservas ocasionales</t>
  </si>
  <si>
    <t>Dividendos o participaciones decretados en acciones, cuotas o partes de interés social</t>
  </si>
  <si>
    <t>Prima de emisión</t>
  </si>
  <si>
    <t>Dividendos decretados en acciones</t>
  </si>
  <si>
    <t>Participaciones decretadas en cuotas o partes de interés social</t>
  </si>
  <si>
    <t>Resultados del ejercicio</t>
  </si>
  <si>
    <t>Utilidad del ejercicio</t>
  </si>
  <si>
    <t>Pérdida del ejercicio</t>
  </si>
  <si>
    <t>Resultados de ejercicios anteriores</t>
  </si>
  <si>
    <t>Utilidades acumuladas</t>
  </si>
  <si>
    <t>Pérdidas acumuladas</t>
  </si>
  <si>
    <t>Cambios en el superávit por revaluación</t>
  </si>
  <si>
    <t>Ganancias (pérdidas) actuariales por planes de beneficios definidos</t>
  </si>
  <si>
    <t>Participación en otro resultado integral de asociadas y negocios conjuntos que se contabilicen utilizando el método de la participación</t>
  </si>
  <si>
    <t>Diferencias de cambio por conversión</t>
  </si>
  <si>
    <t>Coberturas del flujo de efectivo</t>
  </si>
  <si>
    <t>Ingresos</t>
  </si>
  <si>
    <t>Operacionales</t>
  </si>
  <si>
    <t>Ingresos de actividades ordinarias</t>
  </si>
  <si>
    <t>Agricultura, ganadería, caza y silvicultura</t>
  </si>
  <si>
    <t>Pesca</t>
  </si>
  <si>
    <t>Explotación de minas y canteras</t>
  </si>
  <si>
    <t>Industrias manufactureras</t>
  </si>
  <si>
    <t>Suministro de electricidad, gas y agua</t>
  </si>
  <si>
    <t>Construcción</t>
  </si>
  <si>
    <t>Comercio al por mayor y al por menor</t>
  </si>
  <si>
    <t>Hoteles y restaurantes</t>
  </si>
  <si>
    <t>Transporte, almacenamiento y comunicaciones</t>
  </si>
  <si>
    <t>Actividad financiera</t>
  </si>
  <si>
    <t>Ingresos financieros</t>
  </si>
  <si>
    <t>Actividades inmobiliarias, empresariales y de alquiler</t>
  </si>
  <si>
    <t>Enseñanza</t>
  </si>
  <si>
    <t>Servicios sociales y de salud</t>
  </si>
  <si>
    <t>Otras actividades de servicios comunitarios, sociales y personales</t>
  </si>
  <si>
    <t>Devoluciones  en ventas (DB)</t>
  </si>
  <si>
    <t>No operacionales</t>
  </si>
  <si>
    <t>Otros ingresos, por función</t>
  </si>
  <si>
    <t xml:space="preserve">Otras ventas </t>
  </si>
  <si>
    <t>Financieros</t>
  </si>
  <si>
    <t>Dividendos y participaciones</t>
  </si>
  <si>
    <t>Ingresos método de participación</t>
  </si>
  <si>
    <t>Arrendamientos</t>
  </si>
  <si>
    <t>Comisiones</t>
  </si>
  <si>
    <t>Honorarios</t>
  </si>
  <si>
    <t>Servicios</t>
  </si>
  <si>
    <t>Utilidad en venta de inversiones</t>
  </si>
  <si>
    <t xml:space="preserve">Utilidad en venta de propiedades, planta y equipo </t>
  </si>
  <si>
    <t>Utilidad en venta de otros bienes</t>
  </si>
  <si>
    <t>Recuperaciones</t>
  </si>
  <si>
    <t>Indemnizaciones</t>
  </si>
  <si>
    <t>Participaciones en concesiones</t>
  </si>
  <si>
    <t>Ingresos de ejercicios anteriores</t>
  </si>
  <si>
    <t>Devoluciones en otras ventas (DB)</t>
  </si>
  <si>
    <t>OTROS INGRESOS</t>
  </si>
  <si>
    <t>Otras ganancias (pérdidas)</t>
  </si>
  <si>
    <t xml:space="preserve">OTRAS GANANCIAS </t>
  </si>
  <si>
    <t>Gastos</t>
  </si>
  <si>
    <t>Operacionales de administración</t>
  </si>
  <si>
    <t>Gastos de personal</t>
  </si>
  <si>
    <t>Impuestos</t>
  </si>
  <si>
    <t>Contribuciones y afiliaciones</t>
  </si>
  <si>
    <t>Seguros</t>
  </si>
  <si>
    <t>Gastos legales</t>
  </si>
  <si>
    <t>Mantenimiento y reparaciones</t>
  </si>
  <si>
    <t>Adecuación e instalación</t>
  </si>
  <si>
    <t>Gastos de viaje</t>
  </si>
  <si>
    <t>Depreciaciones</t>
  </si>
  <si>
    <t>Amortizaciones</t>
  </si>
  <si>
    <t>Operacionales de ventas</t>
  </si>
  <si>
    <t>Costos de distribución</t>
  </si>
  <si>
    <t>Financieros-reajuste del sistema</t>
  </si>
  <si>
    <t>Pérdidas método de participación</t>
  </si>
  <si>
    <t>Costos financieros</t>
  </si>
  <si>
    <t>Gastos diversos</t>
  </si>
  <si>
    <t>Otros gastos, por función</t>
  </si>
  <si>
    <t>Impuesto de renta y complementarios</t>
  </si>
  <si>
    <t>Ingreso (gasto) por impuestos</t>
  </si>
  <si>
    <t>Costos de ventas</t>
  </si>
  <si>
    <t>Costo de ventas</t>
  </si>
  <si>
    <t>Costo de ventas y de prestación de servicios</t>
  </si>
  <si>
    <t>Compras</t>
  </si>
  <si>
    <t>De mercancías</t>
  </si>
  <si>
    <t>De materias primas</t>
  </si>
  <si>
    <t>De materiales indirectos</t>
  </si>
  <si>
    <t>Compra de energía</t>
  </si>
  <si>
    <t>Devoluciones en compras (CR)</t>
  </si>
  <si>
    <t>Costos de producción o de operación</t>
  </si>
  <si>
    <t>Materia prima</t>
  </si>
  <si>
    <t>Cuenta disponible</t>
  </si>
  <si>
    <t>Mano de obra directa</t>
  </si>
  <si>
    <t>Costos indirectos</t>
  </si>
  <si>
    <t>Contratos de servicios</t>
  </si>
  <si>
    <t>Nivel</t>
  </si>
  <si>
    <t>Consecutivo</t>
  </si>
  <si>
    <t>No Corriente</t>
  </si>
  <si>
    <t>Si es especial</t>
  </si>
  <si>
    <t>Sección</t>
  </si>
  <si>
    <t>Nombre</t>
  </si>
  <si>
    <t>Tipo de información</t>
  </si>
  <si>
    <t>Párrafo</t>
  </si>
  <si>
    <t>Texto</t>
  </si>
  <si>
    <t xml:space="preserve">Cuadro </t>
  </si>
  <si>
    <t>TEXTO</t>
  </si>
  <si>
    <t>No aplica</t>
  </si>
  <si>
    <t>General</t>
  </si>
  <si>
    <t>Sección 3</t>
  </si>
  <si>
    <t>Presentación de Estados Financieros</t>
  </si>
  <si>
    <t>Cumplimiento con la NIIF para las PYMES</t>
  </si>
  <si>
    <t>3.3</t>
  </si>
  <si>
    <t>Una entidad cuyos estados financieros cumplan con la NIIF para las PYMES efectuará en las notas, una declaración, explícita y sin reservas, de este cumplimiento. Los estados financieros no deberán señalar que cumplen la NIIF para las PYMES a menos que cumplan con todos los requerimientos de esta Norma.</t>
  </si>
  <si>
    <t>3.5</t>
  </si>
  <si>
    <t>Cuando una entidad no aplique un requerimiento de esta Norma de acuerdo con el párrafo 3.4, revelará: 
(a) Que la gerencia ha llegado a la conclusión de  que los estados financieros presentan razonablemente la situación financiera, rendimiento financiero y flujos de efectivo;
(b) Que se ha cumplido con la NIIF para las PYMES, excepto que ha dejado de aplicar un requerimiento concreto para lograr una presentación razonable; y
(c) La naturaleza de la falta de aplicación, incluyendo el tratamiento que la NIIF para las PYMES requeriría, la razón por la que ese tratamiento sería en las circunstancias tan engañoso como para entrar en conflicto con el
objetivo de los estados financieros establecido en la Sección 2, y el tratamiento adoptado.</t>
  </si>
  <si>
    <t>3.6</t>
  </si>
  <si>
    <t>Cuando una entidad haya dejado de aplicar, en algún periodo anterior, un requerimiento de esta Norma, y eso afecte a los importes reconocidos en los estados financieros del periodo actual, revelará la información establecida en el párrafo 3.5(c).</t>
  </si>
  <si>
    <t>3.7</t>
  </si>
  <si>
    <t>En las circunstancias extremadamente excepcionales en que la gerencia concluya que cumplir con un requerimiento de esta Norma sería tan engañoso como para entrar en conflicto con el objetivo de los estados financieros de las PYMES establecido en la Sección 2, pero el marco regulatorio prohibiera dejar de aplicar el requerimiento, la entidad reducirá, en la mayor medida posible, los aspectos de cumplimiento que perciba como causantes del engaño, revelando lo siguiente:
(a) La naturaleza del requerimiento en esta Norma, y la razón por la cual la gerencia ha llegado a la conclusión de que su cumplimiento sería tan engañoso en las circunstancias que entra en conflicto con el objetivo de los estados financieros establecido en la Sección 2; y
(b) Para cada periodo presentado, los ajustes a cada partida de los estados financieros que la gerencia ha concluido que serían necesarios para lograr una presentación razonable.</t>
  </si>
  <si>
    <t>Cumplimiento con la NIIF para las PYES</t>
  </si>
  <si>
    <t>3.9</t>
  </si>
  <si>
    <t>Cuando la gerencia sea consciente, al realizar su evaluación, de la existencia de incertidumbres significativas relativas a sucesos o condiciones que puedan aportar dudas significativas sobre la capacidad de la entidad para continuar como un negocio en marcha, la entidad revelará esas incertidumbres. Cuando una entidad no prepare los estados financieros bajo la hipótesis de negocio en marcha, revelará este hecho, junto con las hipótesis sobre las que han sido elaborados, así como las razones por las que la entidad no se considera como un negocio en marcha.</t>
  </si>
  <si>
    <t>Especial</t>
  </si>
  <si>
    <t>Frecuencia de la información</t>
  </si>
  <si>
    <t>3.10</t>
  </si>
  <si>
    <t>Una entidad presentará un juego completo de estados financieros (incluyendo información comparativa—véase el párrafo 3.14) al menos anualmente. Cuando cambie el final del periodo sobre el que se informa de una entidad y los estados financieros anuales se presenten para un periodo superior o inferior al año, la entidad deberá revelar lo siguiente:
(a) ese hecho;
(b) la razón para utilizar un periodo de duración inferior o superior; y
(c) el hecho de que los importes comparativos presentados en los estados financieros (incluyendo las notas relacionadas) no son totalmente comparables.</t>
  </si>
  <si>
    <t>Reclasificación de partidas de EF</t>
  </si>
  <si>
    <t>Uniformidad en la presentación</t>
  </si>
  <si>
    <t>3.12</t>
  </si>
  <si>
    <t>Cuando se modifique la presentación o la clasificación de partidas de los estados financieros, una entidad reclasificará los importes comparativos, a menos que resulte impracticable hacerlo. Cuando los importes comparativos se reclasifiquen, una entidad revelará:
(a) la naturaleza de la reclasificación;
(b) el importe de cada partida o grupo de partidas que se han reclasificado; y 
(c) El motivo de la reclasificación.</t>
  </si>
  <si>
    <t>3.13</t>
  </si>
  <si>
    <t>Cuando la reclasificación de los importes comparativos sea impracticable, una entidad revelará por qué no ha sido practicable la reclasificación.</t>
  </si>
  <si>
    <t>Información comparativa</t>
  </si>
  <si>
    <t>3.14</t>
  </si>
  <si>
    <t>A menos que esta Norma permita o requiera otra cosa, una entidad revelará información comparativa respecto del periodo comparativo anterior para todos los importes incluidos en los estados financieros del periodo corriente. Una entidad incluirá información comparativa para la información descriptiva y narrativa, cuando esto sea relevante para la comprensión de los estados financieros del periodo corriente.</t>
  </si>
  <si>
    <t>EF</t>
  </si>
  <si>
    <t>Materialidad (importancia relativa) y agrupación de datos</t>
  </si>
  <si>
    <t>3.15</t>
  </si>
  <si>
    <t>Una entidad presentará por separado cada clase significativa de partidas similares. Una entidad presentará por separado las partidas de naturaleza o función distinta, a menos que no tengan importancia relativa.</t>
  </si>
  <si>
    <t>Conjunto completo de estados financieros</t>
  </si>
  <si>
    <t>3.17</t>
  </si>
  <si>
    <t>Un conjunto completo de estados financieros de una entidad incluye todo lo siguiente:
(a) un estado de situación financiera a la fecha sobre la que se informa;
(b) una u otra de las siguientes informaciones:
(i) un solo estado del resultado integral para el periodo sobre el que se informa que muestre todas las partidas de ingresos y gastos reconocidas durante el periodo incluyendo aquellas partidas reconocidas al determinar el resultado (que es un subtotal en el estado del resultado integral) y las partidas de otro resultado integral.
(ii) un estado de resultados separado y un estado del resultado integral separado. Si una entidad elige presentar un estado de resultados y un estado del resultado integral, el estado del resultado integral comenzará con el resultado y, a continuación, mostrará las partidas de otro resultado integral. 
(c) un estado de cambios en el patrimonio del periodo sobre el que se informa;
d) un estado de flujos de efectivo del periodo sobre el que se informa; y (e) Notas, que incluyan un resumen de las políticas contables significativas y otra información explicativa.</t>
  </si>
  <si>
    <t>3.18</t>
  </si>
  <si>
    <t>Si los únicos cambios en el patrimonio durante los periodos para los que se presentan los estados financieros surgen de ganancias o pérdidas, pago de dividendos, correcciones de errores de periodos anteriores, y cambios de políticas contables, la entidad puede presentar un único estado de resultados y ganancias acumuladas en lugar del estado del resultado integral y del estado de cambios en el patrimonio (véase el párrafo 6.4).</t>
  </si>
  <si>
    <t>C</t>
  </si>
  <si>
    <t>3.19</t>
  </si>
  <si>
    <t>Si una entidad no tiene partidas de otro resultado integral en ninguno de los periodos para los que se presentan estados financieros, puede presentar solo un estado de resultados o un estado del resultado integral en el que la última línea se denomine “resultado”.</t>
  </si>
  <si>
    <t>B,C</t>
  </si>
  <si>
    <t>3.20</t>
  </si>
  <si>
    <t>Puesto que el párrafo 3.14 requiere importes comparativos con respecto al periodo anterior para todos los importes presentados en los estados financieros, un conjunto completo de estados financieros significa que la entidad presentará, como mínimo, dos de cada uno de los estados financieros requeridos y de las notas relacionadas.</t>
  </si>
  <si>
    <t>3.21</t>
  </si>
  <si>
    <t>En un conjunto completo de estados financieros una entidad presentará cada estado financiero con el mismo nivel de importancia.</t>
  </si>
  <si>
    <t>Identificación de los estados financieros</t>
  </si>
  <si>
    <t>3.23</t>
  </si>
  <si>
    <t>Una entidad identificará claramente cada uno de los estados financieros y de las notas y los distinguirá de otra información que esté contenida en el mismo documento. Además, una entidad presentará la siguiente información de forma destacada, y la repetirá cuando sea necesario para la comprensión de la información presentada:
(a) el nombre de la entidad que informa y cualquier cambio en su denominación desde el final del periodo precedente sobre el que se informa;
(b) si los estados financieros pertenecen a la entidad individual o a un grupo de entidades; 
(c) la fecha del cierre del periodo sobre el que se informa y el periodo cubierto por los estados financieros;
(d) la moneda de presentación, tal como se define en la Sección 30 Conversión de Moneda Extranjera; y
(e) el grado de redondeo, si lo hay, practicado al presentar los importes en los estados financieros.</t>
  </si>
  <si>
    <t>3.24</t>
  </si>
  <si>
    <t>Una entidad revelará en las notas lo siguiente: 
(a) el domicilio y forma legal de la entidad, el país en que se ha constituido y la dirección de su sede social (o el domicilio principal donde desarrolle sus actividades, si fuese diferente de la sede social); y 
(b) una descripción de la naturaleza de las operaciones de la entidad y de sus principales actividades.</t>
  </si>
  <si>
    <t xml:space="preserve">Especial </t>
  </si>
  <si>
    <t>Información por segmentos</t>
  </si>
  <si>
    <t>Presentación de información no requerida por esta Norma</t>
  </si>
  <si>
    <t>3.25</t>
  </si>
  <si>
    <t>Esta Norma no trata la presentación de la información por segmentos, las ganancias por acción o la información financiera intermedia de una pequeña o mediana entidad. Una entidad que decida revelar esta información describirá los criterios para su preparación y presentación.</t>
  </si>
  <si>
    <t>Sección 4</t>
  </si>
  <si>
    <t>Estado de Situación Financiera</t>
  </si>
  <si>
    <t>Información a presentar en el estado de situación financiera</t>
  </si>
  <si>
    <t>4.2</t>
  </si>
  <si>
    <t>Como mínimo, el estado de situación financiera incluirá partidas que presenten los siguientes importes:
(a) efectivo y equivalentes al efectivo;
(b) deudores comerciales y otras cuentas por cobrar;
(c) activos financieros [excluidos los mencionados en los apartados (a), (b), (i) y (j)];
(d) inventarios;
(e) propiedades, planta y equipo;
(ea) propiedades de inversión registradas al costo menos la depreciación y el deterioro del valor acumulados;
(f) propiedades de inversión registradas al valor razonable con cambios en resultados;
(g) activos intangibles;
(h) activos biológicos registrados al costo menos la depreciación acumulada y el deterioro del valor;
(i) activos biológicos registrados al valor razonable con cambios en resultados;
(j) inversiones en asociadas;
(k) inversiones en entidades controladas de forma conjunta;
(l) acreedores comerciales y otras cuentas por pagar;
(m) pasivos financieros [excluyendo los importes mostrados en (l) y (p)];
(n) pasivos y activos por impuestos corrientes;
(o) pasivos por impuestos diferidos y activos por impuestos diferidos (éstos siempre se clasificarán como no corrientes);
(p) provisiones;
(q) participaciones no controladoras, presentadas dentro del patrimonio de forma separada al patrimonio atribuible a los propietarios de la controladora; y
(r) Patrimonio atribuible a los propietarios de la controladora.</t>
  </si>
  <si>
    <t>A</t>
  </si>
  <si>
    <t>4.3</t>
  </si>
  <si>
    <t>Una entidad presentará en el estado de situación financiera partidas adicionales, encabezamientos y subtotales, cuando sea relevante para comprender su situación financiera.</t>
  </si>
  <si>
    <t>Distinción entre partidas corrientes y no corrientes</t>
  </si>
  <si>
    <t>4.4</t>
  </si>
  <si>
    <t>Una entidad presentará sus activos corrientes y no corrientes, y sus pasivos corrientes y no corrientes, como categorías separadas en su estado de situación financiera, de acuerdo con los párrafos 4.5 a 4.8, excepto cuando una presentación basada en el grado de liquidez proporcione una información fiable que sea más relevante. Cuando se aplique tal excepción, todos los activos y pasivos se presentarán de acuerdo con su liquidez aproximada (ascendente o descendente).</t>
  </si>
  <si>
    <t>Ordenación y formato de las partidas del estado de situación financiera</t>
  </si>
  <si>
    <t>4.9</t>
  </si>
  <si>
    <t>Esta Norma no prescribe ni el orden ni el formato en que tienen que presentarse las partidas. El párrafo 4.2 simplemente proporciona una lista de partidas que son suficientemente diferentes en su naturaleza o función como para justificar su presentación por separado en el estado de situación financiera. Además:
(a) se incluirán otras partidas cuando el tamaño, naturaleza o función de una partida o grupo de partidas similares sea tal que la presentación por separado sea relevante para comprender la situación financiera de la entidad; y
(b) las denominaciones utilizadas y la ordenación de las partidas o agrupaciones de partidas similares podrán modificarse de acuerdo con la naturaleza de la entidad y de sus transacciones, para suministrar información que sea relevante para la comprensión de la situación financiera de la entidad.</t>
  </si>
  <si>
    <t>Información a presentar en el estado de situación financiera o en las notas</t>
  </si>
  <si>
    <t>4.11</t>
  </si>
  <si>
    <t>Una entidad revelará, ya sea en el estado de situación financiera o en las notas, las siguientes subclasificaciones de las partidas presentadas:
(a) propiedades, planta y equipo en clasificaciones adecuadas a la entidad;</t>
  </si>
  <si>
    <t>(b) deudores comerciales y otras cuentas por cobrar mostrando por separado los importes debidos por partes relacionadas, importes debidos por otras partes, y cuentas por cobrar que surgen de ingresos acumulados o devengados todavía no facturados;</t>
  </si>
  <si>
    <t>(c) inventarios, que muestren por separado importes de inventarios:
(i) poseídos para ser vendidos en el curso normal del negocio;
(ii) en proceso de producción con vistas a esa venta; y
(iii) en forma de materiales o suministros, para ser consumidos en el proceso de producción, o en la prestación de servicios.</t>
  </si>
  <si>
    <t>(d) cuentas por pagar comerciales y otras cuentas por pagar, mostrando de forma separada los importes por pagar a los proveedores comerciales, por pagar a partes relacionadas, ingresos diferidos y acumulados o devengados;</t>
  </si>
  <si>
    <t xml:space="preserve">
(e) provisiones por beneficios a los empleados y otras provisiones; y</t>
  </si>
  <si>
    <t>(f) Clases de patrimonio, tales como capital desembolsado, primas de emisión, ganancias acumuladas y partidas de ingreso y gasto que, como requiere esta Norma, se reconocen en otro resultado integral y se presentan por separado en el patrimonio.</t>
  </si>
  <si>
    <t>4.12</t>
  </si>
  <si>
    <t xml:space="preserve">Una entidad con capital en acciones revelará, ya sea en el estado de situación financiera o en las notas, lo siguiente:
(a) para cada clase de capital en acciones:
(i) El número de acciones autorizadas.
(ii) el número de acciones emitidas y pagadas totalmente, así como las emitidas pero aún no pagadas en su totalidad.
(iii) el valor nominal de las acciones, o el hecho de que no tengan valor nominal.
</t>
  </si>
  <si>
    <t>(iv) una conciliación entre el número de acciones en circulación al principio y al final del periodo; No es necesario presentar esta conciliación para periodos anteriores.
(v) Los derechos, privilegios y restricciones correspondientes a cada clase de acciones, incluyendo los que se refieran a las restricciones que afecten a la distribución de dividendos y al reembolso del capital.
(vi) las acciones de la entidad mantenidas por ella o por sus subsidiarias o asociadas.
(vii) las acciones cuya emisión está reservada como consecuencia de la existencia de opciones o contratos para la venta de acciones, describiendo las condiciones e importes.
(b) una descripción de cada reserva incluida en el patrimonio.</t>
  </si>
  <si>
    <t>4.13</t>
  </si>
  <si>
    <t>Una entidad sin capital en acciones, tal como las que responden a una fórmula societaria o fiduciaria, revelará información equivalente a la requerida en el párrafo 4.12(a), mostrando los cambios producidos durante el periodo en cada una de las categorías que componen el patrimonio y los derechos, privilegios y restricciones asociados a cada una.</t>
  </si>
  <si>
    <t>Propósito de venta grupo de activos</t>
  </si>
  <si>
    <t>4.14</t>
  </si>
  <si>
    <t>Si, en la fecha de presentación, una entidad tiene un acuerdo vinculante de venta para una disposición importante de activos, o de un grupo de activos y pasivos, la entidad revelará la siguiente información:
(a) una descripción de los activos o el grupo de activos y pasivos;
(b) una descripción de los hechos y circunstancias de la venta o plan; y
(c) El importe en libros de los activos o, si la disposición involucra a un grupo de activos y pasivos, los importes en libros de esos activos y pasivos.</t>
  </si>
  <si>
    <t>Revelaciones venta grupo de activos y pasivos</t>
  </si>
  <si>
    <t>Sección 5</t>
  </si>
  <si>
    <t>Estado del Resultado Integral y Estado de Resultados</t>
  </si>
  <si>
    <t>Presentación del resultado integral total</t>
  </si>
  <si>
    <t>5.2</t>
  </si>
  <si>
    <t>Una entidad presentará su resultado integral total para un periodo:
(a) en un único estado del resultado integral, en cuyo caso el estado del resultado integral presentará todas las partidas de ingreso y gasto reconocidas en el periodo; o
(b) En dos estados—un estado de resultados y un estado del resultado integral—, en cuyo caso el estado de resultados presentará todas las partidas de ingreso y gasto reconocidas en el periodo excepto las que se reconocen en el resultado integral total fuera del resultado, como permite o requiere esta Norma.</t>
  </si>
  <si>
    <t>5.5</t>
  </si>
  <si>
    <t>Como mínimo, una entidad incluirá, en el estado del resultado integral, partidas que presenten los siguientes importes para el periodo:
(a) los ingresos de actividades ordinarias.
(b) Los costos financieros.
(c) Participación en el resultado de las inversiones en asociadas (véase la Sección 14 Inversiones en Asociadas) y entidades controladas de forma conjunta (véase la Sección 15 Inversiones en Negocios Conjuntos) que se contabilicen utilizando el método de la participación.
(d) el gasto por impuestos excluyendo los impuestos asignados a los apartados (e), (g) y  
(h) a continuación (véase el párrafo 29.35).
(e) Un único importe que comprenda el total de:
(i) el resultado después de impuestos de las operaciones discontinuadas, y
(ii) la ganancia o pérdida después de impuestos atribuible al deterioro, o reversión de éste, de los activos en las operaciones discontinuadas (véase la Sección 27 Deterioro del Valor de los Activos) en el momento de clasificarse como una operación discontinuada, y posteriormente, y en la disposición de los activos netos que constituyan la operación discontinuada.
(f) El resultado (si una entidad no tiene partidas de otro resultado integral, no es necesario presentar esta línea).
(g) cada partida de otro resultado integral [véase el párrafo 5.4(b)] clasificada por naturaleza [excluyendo los importes a los que se hace referencia en el apartado (h)]. Estas partidas se agruparán en las que, de acuerdo con esta Norma:
(i) no se reclasifiquen posteriormente en el resultado del periodo—es decir, las del párrafo 5.4(b)(i), (ii) y (iv); y 
(ii) se reclasifiquen posteriormente en el resultado del periodo, cuando se cumplan las condiciones específicas—es decir, las del párrafo 5.4(b)(iii).
(h) La participación en el otro resultado integral de asociadas y entidades controladas de forma conjunta contabilizadas por el método de la participación.
(i) El resultado integral total (si una entidad no tiene partidas de otro resultado integral, puede usar otro término para esta línea tal como resultado).</t>
  </si>
  <si>
    <t>5.6</t>
  </si>
  <si>
    <t>Una entidad revelará por separado las siguientes partidas en el estado del resultado integral como distribuciones para el periodo: 
(a) el resultado del periodo atribuible a:
(i) la participación no controladora; y
(ii) los propietarios de la controladora.
(b) el resultado integral total del periodo atribuible a:
(i) la participación no controladora; y
(ii) los propietarios de la controladora.</t>
  </si>
  <si>
    <t>Requerimientos aplicables a ambos enfoques</t>
  </si>
  <si>
    <t>5.8</t>
  </si>
  <si>
    <t>Según esta Norma, los efectos de correcciones de errores y cambios en las políticas contables se presentarán como ajustes retroactivos de periodos anteriores y no como parte del resultado en el periodo en el que surgen (véase la Sección 10 Políticas, Estimaciones y Errores  ontables).</t>
  </si>
  <si>
    <t xml:space="preserve">Presentación </t>
  </si>
  <si>
    <t>5.9</t>
  </si>
  <si>
    <t>Una entidad presentará partidas adicionales, encabezamientos y subtotales en el estado del resultado integral (y en el estado de resultados, si se presenta), cuando esta presentación sea relevante para comprender el rendimiento financiero de la entidad.</t>
  </si>
  <si>
    <t>5.10</t>
  </si>
  <si>
    <t>Una entidad no presentará ni describirá ninguna partida de ingreso o gasto como “partidas extraordinarias” en el estado del resultado integral (o en el estado de resultados, si se presenta) o en las notas.</t>
  </si>
  <si>
    <t>Desglose de gastos</t>
  </si>
  <si>
    <t>5.11</t>
  </si>
  <si>
    <t>Una entidad presentará un desglose de gastos, utilizando una clasificación basada en la naturaleza o en la función de los gastos dentro de la entidad, lo que proporcione una información que sea fiable y más relevante. Desglose por naturaleza de los gastos 
(a) Según este método de clasificación los gastos se agrupan en el estado del resultado de acuerdo con su naturaleza (por ejemplo depreciación, compras de materiales, costos de transporte, beneficios a los empleados y costos de publicidad) y no los redistribuirá entre las diferentes funciones dentro de la entidad. Desglose por función de los gastos
(b) Según este método de clasificación, los gastos se agruparán de acuerdo con su función como parte del costo de las ventas o, por ejemplo, de los costos de actividades de distribución o administración. Como mínimo una entidad revelará, según este método, su costo de ventas de forma separada de otros gastos.</t>
  </si>
  <si>
    <t>Sección 6</t>
  </si>
  <si>
    <t>Estado de Cambios en el Patrimonio y Estado de Resultados y Ganancias Acumuladas</t>
  </si>
  <si>
    <t>Información a presentar en el estado de cambios en el patrimonio</t>
  </si>
  <si>
    <t>6.3</t>
  </si>
  <si>
    <t>El estado de cambios en el patrimonio incluye la información siguiente:
(a) el resultado integral total del periodo, mostrando de forma separada los importes totales atribuibles a los propietarios de la controladora y a las participaciones no controladoras;
(b) para cada componente de patrimonio, los efectos de la aplicación retroactiva o la reexpresión retroactiva reconocidos según la Sección 10 Políticas, Estimaciones y Errores Contables; y
(c) para cada componente del patrimonio, una conciliación entre los importes en libros, al inicio y al final del periodo, revelando por separado los cambios resultantes de:
(i) el resultado del periodo; 
(ii) otro resultado integral; y
(iii) los importes de las inversiones hechas por los propietarios y de los dividendos y otras distribuciones hechas a éstos en su capacidad de propietarios, mostrando por separado las emisiones de acciones, las transacciones de acciones propias en cartera, los dividendos y otras distribuciones a los propietarios, y los cambios en las participaciones en la propiedad en subsidiarias que no den lugar a una pérdida de control.</t>
  </si>
  <si>
    <t>D</t>
  </si>
  <si>
    <t>Información a presentar en el estado de resultados y ganancias acumuladas</t>
  </si>
  <si>
    <t>6.5</t>
  </si>
  <si>
    <t>Una entidad presentará en el estado de resultados y ganancias acumuladas, además de la información exigida en la Sección 5 Estado del Resultado Integral y Estado de Resultados, las siguientes partidas:
(a) ganancias acumuladas al comienzo del periodo sobre el que se informa;
(b) dividendos declarados durante el periodo, pagados o por pagar;
(c) reexpresión de ganancias acumuladas por correcciones de errores de periodos anteriores;
(d) reexpresiones de ganancias acumuladas por cambios en políticas contables; y
(e) Ganancias acumuladas al final del periodo sobre el que se informa.</t>
  </si>
  <si>
    <t>Sección 7</t>
  </si>
  <si>
    <t>Estados de Flujos de Efectivo</t>
  </si>
  <si>
    <t>Información a presentar en el estado de flujos de efectivo</t>
  </si>
  <si>
    <t>7.3</t>
  </si>
  <si>
    <t>Una entidad presentará un estado de flujos de efectivo que muestre los flujos de efectivo habidos durante el periodo sobre el que se informa, clasificados por actividades de operación, actividades de inversión y actividades de financiación.</t>
  </si>
  <si>
    <t>F</t>
  </si>
  <si>
    <t>Información sobre flujos de efectivo procedentes de actividades de operación</t>
  </si>
  <si>
    <t>7.7</t>
  </si>
  <si>
    <t>Una entidad presentará los flujos de efectivo procedentes de actividades de operaciones utilizando:
(a) el método indirecto, según el cual la ganancia o pérdida se ajusta por los efectos de las transacciones no monetarias, por todo tipo de partidas de pago diferido o acumulaciones (o devengo) de cobros o pagos en efectivo pasados o futuros y de las partidas de ingreso o gasto asociadas con flujos de efectivo de inversión o financiación; o
(b) el método directo, según el cual se revelan las principales categorías de cobros y pagos en términos brutos.</t>
  </si>
  <si>
    <t>Información sobre flujos de efectivo de las actividades de inversión y financiación</t>
  </si>
  <si>
    <t>7.10</t>
  </si>
  <si>
    <t>Una entidad presentará por separado las principales categorías de cobros y pagos brutos procedentes de actividades de inversión y financiación. Los flujos de efectivo agregados procedentes de adquisiciones y ventas y disposición de subsidiarias o de otras unidades de negocio deberán presentarse por separado, y clasificarse como actividades de inversión.</t>
  </si>
  <si>
    <t>Intereses y dividendos</t>
  </si>
  <si>
    <t>7.14</t>
  </si>
  <si>
    <t>Una entidad presentará por separado los flujos de efectivo procedentes de intereses y dividendos recibidos y pagados. La entidad clasificará los flujos de efectivo de forma coherente, periodo a periodo, como de actividades de operación, de inversión o de financiación.</t>
  </si>
  <si>
    <t>Impuesto a las ganancias</t>
  </si>
  <si>
    <t>7.17</t>
  </si>
  <si>
    <t>Una entidad presentará por separado los flujos de efectivo procedentes del impuesto a las ganancias, y los clasificará como flujos de efectivo procedentes de actividades de operación, a menos que puedan ser específicamente identificados con actividades de inversión y de financiación. Cuando los flujos de efectivo por impuestos se distribuyan entre más de un tipo de actividad, la entidad revelará el importe total de impuestos pagados.</t>
  </si>
  <si>
    <t>Transacciones no monetarias</t>
  </si>
  <si>
    <t>7.18</t>
  </si>
  <si>
    <t>Una entidad excluirá del estado de flujos de efectivo las transacciones de inversión y financiación que no requieran el uso de efectivo o equivalentes al efectivo. Una entidad revelará tales transacciones en cualquier parte de los estados financieros, de forma que suministren toda la información relevante acerca de estas actividades de inversión o financiación.</t>
  </si>
  <si>
    <t>Componentes de la partida efectivo y equivalentes al efectivo</t>
  </si>
  <si>
    <t>7.20</t>
  </si>
  <si>
    <t>Una entidad presentará los componentes del efectivo y equivalentes al efectivo, así como una conciliación de los importes presentados en el estado de flujos de efectivo con las partidas equivalentes presentadas en el estado de situación financiera. Sin embargo, no se requiere que una entidad presente esta conciliación si el importe del efectivo y equivalentes al efectivo presentado en el estado de flujos de efectivo es idéntico al importe que se describe de forma similar en el estado de situación financiera.</t>
  </si>
  <si>
    <t>Otra información a revelar</t>
  </si>
  <si>
    <t>7.21</t>
  </si>
  <si>
    <t>Una entidad revelará, junto con un comentario de la gerencia, el importe de los saldos de efectivo y equivalentes al efectivo significativos mantenidos por la entidad que no están disponibles para ser utilizados por ésta. El efectivo y los equivalentes al efectivo mantenidos por una entidad pueden no estar disponibles para el uso por ésta, debido a, entre otras razones, controles de cambio de moneda extranjera o por restricciones legales.</t>
  </si>
  <si>
    <t>Sección 8</t>
  </si>
  <si>
    <t>Notas a los Estados Financieros</t>
  </si>
  <si>
    <t>Estructura de las notas</t>
  </si>
  <si>
    <t>8.2</t>
  </si>
  <si>
    <t>Las notas:
(a) presentarán información sobre las bases para la preparación de los estados financieros, y sobre las políticas contables específicas utilizadas, de acuerdo con los párrafos 8.5 a 8.7;
(b) revelarán la información requerida por esta Norma que no se presente en otro lugar de los estados financieros; y
(c) proporcionarán información adicional que no se presenta en ninguno de los estados financieros, pero que es relevante para la comprensión de cualquiera de ellos.</t>
  </si>
  <si>
    <t>Presentación</t>
  </si>
  <si>
    <t>8.3</t>
  </si>
  <si>
    <t>Una entidad presentará las notas, en la medida en que sea practicable, de una forma sistemática. Una entidad hará referencia para cada partida de los estados financieros a cualquier información en las notas con la que esté relacionada.</t>
  </si>
  <si>
    <t>8.4</t>
  </si>
  <si>
    <t>Una entidad presentará normalmente las notas en el siguiente orden:
(a) una declaración de que los estados financieros se ha elaborado cumpliendo con la NIIF para las PYMES (véase el párrafo 3.3); 
(b) un resumen de las políticas contables significativas aplicadas (véase el párrafo 8.5);
(c) información de apoyo para las partidas presentadas en los estados financieros en el mismo orden en que se presente cada estado y cada partida; y
(d) cualquier otra información a revelar.</t>
  </si>
  <si>
    <t>Información a revelar sobre políticas contables</t>
  </si>
  <si>
    <t>8.5</t>
  </si>
  <si>
    <t>Una entidad revelará lo siguiente, en el resumen de políticas contables significativas:
(a) la base (o bases) de medición utilizada para la elaboración de los estados financieros; y
(b) las otras políticas contables utilizadas que sean relevantes para la comprensión de los estados financieros.</t>
  </si>
  <si>
    <t>Resumen de políticas contables</t>
  </si>
  <si>
    <t>Información sobre juicios</t>
  </si>
  <si>
    <t>8.6</t>
  </si>
  <si>
    <t>Una entidad revelará, en el resumen de las políticas contables significativas o en otras notas, los juicios, diferentes de aquéllos que involucran estimaciones (véase el párrafo 8.7), que la gerencia haya realizado al aplicar las políticas contables de la entidad y que tengan el efecto más significativo sobre los importes reconocidos en los estados financieros.</t>
  </si>
  <si>
    <t>Información sobre las fuentes clave de incertidumbre en la estimación</t>
  </si>
  <si>
    <t>8.7</t>
  </si>
  <si>
    <t>Una entidad revelará en las notas información sobre los supuestos clave acerca del futuro y otras causas clave de incertidumbre en la estimación en la fecha sobre la que se informa, que tengan un riesgo significativo de ocasionar ajustes significativos en el importe en libros de los activos y pasivos dentro del ejercicio contable siguiente. Con respecto a esos activos y pasivos, las notas incluirán detalles de:
(a) su naturaleza; y
(b) su importe en libros al final del periodo sobre el que se informa.</t>
  </si>
  <si>
    <t>EF Consolidados</t>
  </si>
  <si>
    <t>Sección 9</t>
  </si>
  <si>
    <t>Estados Financieros Consolidados y Separados</t>
  </si>
  <si>
    <t>Requerimientos para presentar estados financieros consolidados</t>
  </si>
  <si>
    <t>9.2</t>
  </si>
  <si>
    <t>Excepto por lo permitido o requerido en ellos párrafos 9.3 y 9.3C, una entidad controladora presentará estados financieros consolidados en los que consolide sus inversiones en subsidiarias. Los estados financieros consolidados incluirán todas las subsidiarias de la controladora.</t>
  </si>
  <si>
    <t>9.3</t>
  </si>
  <si>
    <t>Una controladora no necesita presentar estados financieros consolidados si se cumplen las dos condiciones siguientes:
(a) la controladora es ella misma una subsidiaria; y
(b) su controladora última (o cualquier controladora intermedia) elabora estados financieros con propósito de información general consolidados que cumplen las NIIF completas o con esta Norma.</t>
  </si>
  <si>
    <t>9.3C</t>
  </si>
  <si>
    <t>Si una controladora no tiene subsidiarias distintas de aquellas que no se requiere consolidar de acuerdo con los párrafos 9.3A y 9.3B, no presentará estados financieros consolidados. Sin embargo, la controladora proporcionará la información a revelar del párrafo 9.23A.</t>
  </si>
  <si>
    <t>Participaciones no controladoras en subsidiarias</t>
  </si>
  <si>
    <t>9.20</t>
  </si>
  <si>
    <t>Una entidad presentará las participaciones no controladoras en el estado de situación financiera consolidado dentro del patrimonio, por separado del patrimonio de los propietarios de la controladora, como se requiere en el párrafo 4.2(q).</t>
  </si>
  <si>
    <t>9.21</t>
  </si>
  <si>
    <t>Una entidad revelará las participaciones no controladoras en los resultados del grupo por separado del estado del resultado integral, como se requiere en el párrafo 5.6 (o en el estado de resultados, si se presenta, como se requiere en el párrafo 5.7).</t>
  </si>
  <si>
    <t>Información a revelar en los estados financieros consolidados</t>
  </si>
  <si>
    <t>9.23</t>
  </si>
  <si>
    <t>En los estados financieros consolidados deberá revelarse la siguiente información:
(a) el hecho de que los estados son estados financieros consolidados;
(b) la base para concluir que existe control cuando la controladora no posee, directa o indirectamente a través de subsidiarias, más de la mitad del poder de voto;
(c) cualquier diferencia en la fecha sobre la que se informa de los estados financieros de la controladora y sus subsidiarias utilizados para la
elaboración de los estados financieros consolidados; y
(d) la naturaleza y el alcance de cualquier restricción significativa, (por ejemplo, como las procedentes de acuerdos de fondos tomados en préstamo o requerimientos de los reguladores) sobre la capacidad de las subsidiarias para transferir fondos a la controladora en forma de dividendos en efectivo o de reembolsos de préstamos.</t>
  </si>
  <si>
    <t>9.23A</t>
  </si>
  <si>
    <t>Además, de los requerimientos de información a revelar de la Sección 11, una entidad controladora revelará el importe en libros de las inversiones en subsidiarias que no se consolidan (véanse los párrafos 9.3A a 9.3C) en la fecha de presentación, en total, en el estado de situación financiera o en las notas.</t>
  </si>
  <si>
    <t>Información a revelar en los estados financieros separados</t>
  </si>
  <si>
    <t>9.27</t>
  </si>
  <si>
    <t>Cuando una controladora, un inversor en una asociada o un participante con una participación en una entidad controlada de forma conjunta elabore estados financieros separados, revelarán:
(a) que los estados son estados financieros separados; y
(b) una descripción de los métodos utilizados para contabilizar las inversiones en subsidiarias, entidades controladas de forma conjunta y asociadas, e identificará los estados financieros consolidados u otros estados financieros principales con los que se relacionan.</t>
  </si>
  <si>
    <t>EF Combinados</t>
  </si>
  <si>
    <t>Información a revelar en los estados financieros combinados</t>
  </si>
  <si>
    <t>9.30</t>
  </si>
  <si>
    <t>Los estados financieros combinados revelarán la siguiente información:
(a) el hecho de que los estados financieros son estados financieros combinados;
(b) la razón por la que se preparan estados financieros combinados;
(c) la base para determinar qué entidades se incluyen en los estados financieros combinados;
(d) la base para la preparación de los estados financieros combinados; y 
(e) la información a revelar sobre partes relacionadas requerida en la Sección 33 Información a Revelar sobre Partes Relacionadas.</t>
  </si>
  <si>
    <t>Cambios normativos</t>
  </si>
  <si>
    <t>Sección 10</t>
  </si>
  <si>
    <t>Políticas, Estimaciones y Errores Contables</t>
  </si>
  <si>
    <t>Información a revelar sobre un cambio de política contable</t>
  </si>
  <si>
    <t>10.13</t>
  </si>
  <si>
    <t>Cuando una modificación a esta Norma tenga un efecto en el periodo corriente o en cualquier periodo anterior, o pueda tener un efecto en futuros periodos, una entidad revelará:
(a) la naturaleza del cambio en la política contable;
(b) el importe del ajuste para cada partida afectada de los estados financieros para el periodo corriente y para cada periodo anterior del que se presente información, en la medida en que sea practicable;
(c) el importe del ajuste relativo a periodos anteriores a los presentados, en la medida en que sea practicable; y
(d) una explicación en el caso de que la determinación de los importes a revelar de los apartados (b) o (c) anteriores no sea practicable.
No es necesario repetir esta información a revelar en estados financieros de periodos posteriores.</t>
  </si>
  <si>
    <t>Nuevos pronunciamientos contables</t>
  </si>
  <si>
    <t>Cambio voluntario en política contable</t>
  </si>
  <si>
    <t>10.14</t>
  </si>
  <si>
    <t>Cuando un cambio voluntario en una política contable tenga un efecto en el periodo corriente o en cualquier periodo anterior, una entidad revelará:
(a) la naturaleza del cambio en la política contable;
(b) las razones por las que la aplicación de la nueva política contable suministra información más fiable y relevante;
(c) en la medida en que sea practicable, el importe del ajuste para cada partida de los estados financieros afectada, mostrado por separado:
(i) para el periodo corriente;
(ii) para cada periodo anteri or presentado; y
(iii) para periodos anteriores a los presentados, de forma agregada.
(d) una explicación en el caso de que sea impracticable la determinación de los importes a revelar en el apartado (c).
No es necesario repetir esta información a revelar en estados financieros de periodos posteriores.</t>
  </si>
  <si>
    <t>Efecto cambios en políticas contables</t>
  </si>
  <si>
    <t>Cambio en estimaciones</t>
  </si>
  <si>
    <t>Información a revelar sobre un cambio en una estimación</t>
  </si>
  <si>
    <t>10.18</t>
  </si>
  <si>
    <t>Una entidad revelará la naturaleza de cualquier cambio en una estimación contable y el efecto  el cambio sobre los activos, pasivos, ingresos y gastos para el periodo corriente. Si es practicable para la entidad estimar el efecto del cambio sobre uno o más periodos futuros, la entidad revelará estas estimaciones.</t>
  </si>
  <si>
    <t>Errores de periodos anteriores</t>
  </si>
  <si>
    <t>Información a revelar sobre errores de periodos anteriores</t>
  </si>
  <si>
    <t>10.23</t>
  </si>
  <si>
    <t>Una entidad revelará la siguiente información sobre errores en periodos anteriores:
(a) la naturaleza del error del periodo anterior;
(b) para cada periodo anterior presentado, en la medida en que sea practicable, el importe de la corrección para cada partida afectada de los estados financieros;
(c) en la medida en que sea practicable, el importe de la corrección al principio del primer periodo anterior sobre el que se presente información; y
(d) una explicación si no es practicable determinar los importes a revelar en los apartados (b) o (c).
No es necesario repetir esta información a revelar en estados financieros de periodos posteriores.</t>
  </si>
  <si>
    <t>Sección 11</t>
  </si>
  <si>
    <t>Instrumentos Financieros Básicos</t>
  </si>
  <si>
    <t>Información a revelar</t>
  </si>
  <si>
    <t>11.39</t>
  </si>
  <si>
    <t>La siguiente información a revelar hace referencia a la información a revelar para pasivos financieros medidos al valor razonable con cambios en resultados. Las entidades que solo tienen instrumentos financieros básicos (y, por lo tanto, no aplican la Sección 12 Otros Temas Relacionados con los Instrumentos Financieros) no tendrán ningún pasivo financiero medido al valor razonable con cambios en resultados y, por lo tanto, no necesitarán revelar esta información.</t>
  </si>
  <si>
    <t>Revelación se define en párrafo siguiente</t>
  </si>
  <si>
    <t>Información a revelar sobre las políticas contables de instrumentos financieros</t>
  </si>
  <si>
    <t>11.40</t>
  </si>
  <si>
    <t>De acuerdo con el párrafo 8.5, una entidad revelará, en el resumen de las políticas contables significativas, la base (o bases) de medición utilizadas para instrumentos financieros y otras políticas contables utilizadas para instrumentos financieros que sean relevantes para la comprensión de los estados financieros.</t>
  </si>
  <si>
    <t>Revelación de instrumentos financieros</t>
  </si>
  <si>
    <t>Estado de situación financiera – categorías de activos</t>
  </si>
  <si>
    <t>11.41</t>
  </si>
  <si>
    <t>Una entidad revelará los importes en libros de cada una de las siguientes categorías de activos financieros y pasivos financieros en la fecha de presentación, en total, en el estado de situación financiera o en las notas:</t>
  </si>
  <si>
    <t>(a) activos financieros medidos al valor razonable con cambios en resultados (párrafo 11.14(c)(i) y párrafos 12.8 y 12.9);</t>
  </si>
  <si>
    <t>(b) activos financieros que son instrumentos de deuda medidos al costo amortizado [párrafo 11.14(a)];</t>
  </si>
  <si>
    <t>(c) activos financieros que son instrumentos de patrimonio medidos al costo menos deterioro del valor (párrafo 11.14(c)(ii) y párrafos 12.8 y 2.9);</t>
  </si>
  <si>
    <t xml:space="preserve">
(d) pasivos financieros medidos al valor razonable con cambios en resultados (párrafos 12.8 y 12.9);</t>
  </si>
  <si>
    <t>(e) pasivos financieros medidos al costo amortizado [párrafo 11.14(a)]; y
(f) compromisos de préstamo medidos al costo menos deterioro del valor [párrafo 11.14(b)].</t>
  </si>
  <si>
    <t>11.42</t>
  </si>
  <si>
    <t>Una entidad revelará información que permita a los usuarios de sus estados financieros evaluar la significatividad de los instrumentos financieros en su situación financiera y en su rendimiento. Por ejemplo, para las deudas a largo plazo, esta información normalmente incluiría los plazos y condiciones del instrumento de deuda (tal como la tasa de interés, vencimiento, plazos de reembolso y restricciones que el instrumento de deuda impone a la entidad).</t>
  </si>
  <si>
    <t>11.43</t>
  </si>
  <si>
    <t>Para todos activos financieros y pasivos financieros medidos al valor razonable, la entidad informará sobre la base utilizada para determinar el valor razonable, esto es, el precio de mercado cotizado en un mercado activo u otra técnica de valoración. Cuando se utilice una técnica de valoración, la entidad revelará los supuestos aplicados para determinar los valores razonables de cada clase de activos financieros o pasivos financieros. Por ejemplo, si fuera aplicable, una entidad revelará información sobre las hipótesis relacionadas con las tasas de pagos anticipados, las tasas de pérdidas estimadas en los créditos y las tasas de 
interés o de descuento.</t>
  </si>
  <si>
    <t>Descripción de los métodos y suposiciones para determinar el valor razonable</t>
  </si>
  <si>
    <t>VR de Instrumentos financieros con costo o esfuerzo desproporcionado</t>
  </si>
  <si>
    <t>11.44</t>
  </si>
  <si>
    <t>Si una medida fiable del valor razonable deja de estar disponible, o no está disponible sin esfuerzo o costo desproporcionado cuando se proporciona esta exención para los instrumentos financieros que se requeriría en otro caso que se midiese a valor razonable con cambios en resultados de acuerdo con esta Norma, la entidad revelará ese hecho, el importe en libros de los instrumentos financieros, y, si se ha usado la exención por esfuerzo o costo desproporcionado, las razones por las que una medición fiable del valor razonable involucraría un esfuerzo o costo desproporcionado.</t>
  </si>
  <si>
    <t>Transferencia de activos financieros a una tercera parte que no cumple las condiciones para la baja en cuentas</t>
  </si>
  <si>
    <t>Baja en cuentas</t>
  </si>
  <si>
    <t>11.45</t>
  </si>
  <si>
    <t>Si una entidad ha transferido activos financieros a una tercera parte en una transacción que no cumple las condiciones para la baja en cuentas (véanse los párrafos 11.33 a 11.35), la entidad revelará para cada clase de estos activos financieros:
(a) la naturaleza de los activos;
(b) la naturaleza de los riesgos y ventajas inherentes a la propiedad a los que la entidad continúe expuesta; y
(c) El importe en libros de los activos o de cualesquiera pasivos asociados que la entidad continúe reconociendo.</t>
  </si>
  <si>
    <t>Activos financieros pignorados como garantías</t>
  </si>
  <si>
    <t>Garantía</t>
  </si>
  <si>
    <t>11.46</t>
  </si>
  <si>
    <t>Cuando una entidad haya pignorado activos financieros como garantía por pasivos o pasivos contingentes, revelará lo siguiente:
 (a) el importe en libros de los activos financieros pignorados como garantía; y
(b) Los plazos y condiciones relacionados con su pignoración.</t>
  </si>
  <si>
    <t>Incumplimientos y otras infracciones de préstamos por pagar</t>
  </si>
  <si>
    <t>11.47</t>
  </si>
  <si>
    <t>Para los préstamos por pagar reconocidos en la fecha de presentación, en los que se haya producido una infracción de los plazos o un incumplimiento de pagos del principal, intereses, fondos de amortización o cláusulas de reembolso que no se hayan corregido en la fecha de presentación, la entidad revelará lo siguiente:
(a) detalles de esa infracción o incumplimiento;
(b) el importe en libros de los préstamos por pagar relacionados en la fecha de presentación; y
(c) si la infracción o incumplimiento ha sido corregido o si se han renegociado las condiciones de los préstamos por pagar antes de la fecha de autorización para emisión de los estados financieros.</t>
  </si>
  <si>
    <t>Partidas de ingresos, gastos, ganancias o pérdidas</t>
  </si>
  <si>
    <t>11.48</t>
  </si>
  <si>
    <t>Una entidad revelará las siguientes partidas de ingresos, gastos, ganancias o pérdidas:
(a) ingresos, gastos, ganancias o pérdidas, incluidos los cambios al valor razonable reconocidos en:
      (i) activos financieros medidos al valor razonable con cambios en resultados;
      (ii) pasivos financieros medidos al valor razonable con cambios en resultados;
      (iii) activos financieros medidos al costo amortizado; y
      (iv) Pasivos financieros medidos al costo amortizado.
(b) ingresos por intereses totales y los gastos por intereses totales (calculados utilizando el método del interés efectivo) por activos financieros y pasivos financieros que no se miden al valor razonable con cambios en resultados; y
(c) el importe de las pérdidas por deterioro de valor para cada clase de activo financiero.</t>
  </si>
  <si>
    <t>No es un requerimiento de la norma, pero se considera relevante para efectos de presentación.</t>
  </si>
  <si>
    <t>Sección 12</t>
  </si>
  <si>
    <t>Otros Temas relacionadas con Instrumentos Financieros</t>
  </si>
  <si>
    <t>12.26</t>
  </si>
  <si>
    <t>Una entidad que aplique esta sección revelará toda la información requerida en la Sección 11 Instrumentos Financieros Básicos e incorporar a esa información los instrumentos financieros que queden dentro del alcance de esta sección, así como los que queden dentro del alcance de la Sección 11. Además, si la entidad utiliza contabilidad de coberturas, revelará la información adicional de los párrafos 12.27 a 12.29.</t>
  </si>
  <si>
    <t>Ya está en las revelaciones anteriores de IF básicos</t>
  </si>
  <si>
    <t>Coberturas</t>
  </si>
  <si>
    <t>12.27</t>
  </si>
  <si>
    <t>Una entidad revelará la siguiente información de forma separada para coberturas de cada uno de los cuatro tipos de riesgo descritos en el párrafo 12.17:
(a) una descripción de la cobertura;
(b) una descripción de los instrumentos financieros designados como instrumentos de cobertura y de sus valores razonables en la fecha sobre la que se informa; y
(c) La naturaleza de los riesgos cubiertos, incluyendo una descripción de la partida cubierta.</t>
  </si>
  <si>
    <t>12.28</t>
  </si>
  <si>
    <t>Si una entidad utiliza la contabilidad de coberturas para una cobertura de riesgo de tasa de interés fijo o de precio de una materia prima cotizada que posea (párrafos 12.19 a 12.22), revelará lo siguiente:
(a) el importe del cambio en el valor razonable del instrumento de cobertura reconocido en el resultado; y
(b) el importe del cambio en el valor razonable del instrumento de cobertura reconocido en el resultado del periodo.</t>
  </si>
  <si>
    <t>12.29</t>
  </si>
  <si>
    <t>Si una entidad utiliza la contabilidad de coberturas para una cobertura de riesgo de tasa de interés variable, riesgo de tasa de cambio, riesgo de precio de materia prima cotizada en un compromiso en firme o transacción prevista altamente probable, o inversión neta en un negocio en el extranjero (párrafos 12.23 a 12.25), revelará lo siguiente:
(a) los periodos en los que se espera que se produzcan los flujos de efectivo, cuándo se espera que afecten al resultado;
(b) una descripción de las transacciones previstas para las que se haya utilizado anteriormente la contabilidad de coberturas, pero cuya ocurrencia ya no se espere 
(c) el importe del cambio en el valor razonable del instrumento de cobertura que se reconoció en otro resultado integral durante el periodo (párrafo 12.23);
(d) el importe reclasificado a resultados para el periodo (párrafos 12.23 a 12.25); y
(e) el importe de cualquier exceso del cambio acumulado en el valor razonable del instrumento de cobertura sobre el cambio acumulado en el valor razonable de los flujos de efectivo esperados que se reconoció en el resultado del periodo (párrafo 12.23).</t>
  </si>
  <si>
    <t>Sección 13</t>
  </si>
  <si>
    <t>13.22</t>
  </si>
  <si>
    <t xml:space="preserve"> Una entidad revelará la siguiente información:
(a) las políticas contables adoptadas para la medición de los inventarios, incluyendo la fórmula de medición de los costos que se haya utilizado;
(b) el importe total en libros de los inventarios, y los importes parciales según la clasificación apropiada para la entidad;
</t>
  </si>
  <si>
    <t>Políticas de inventarios y fórmula del costo</t>
  </si>
  <si>
    <t xml:space="preserve">
(c) el importe de los inventarios reconocido como gasto durante el periodo;
(d) las pérdidas por deterioro del valor reconocidas o revertidas en el resultado de acuerdo con la Sección 27 Deterioro del Valor de los Activos; y
(e) El importe total en libros de los inventarios pignorados en garantía de pasivos.</t>
  </si>
  <si>
    <t>Sección 14</t>
  </si>
  <si>
    <t>Inversiones en Asociadas</t>
  </si>
  <si>
    <t>Presentación de los estados financieros</t>
  </si>
  <si>
    <t>14.11</t>
  </si>
  <si>
    <t>Un inversor clasificará las inversiones en asociadas como activos no corrientes.</t>
  </si>
  <si>
    <t>14.12</t>
  </si>
  <si>
    <t xml:space="preserve">Una entidad revelará la siguiente información:
(a) su política contable para inversiones en asociadas;
</t>
  </si>
  <si>
    <t>Política para inversiones en asociadas</t>
  </si>
  <si>
    <t xml:space="preserve">
(b) el importe en libros de las inversiones en asociadas [véase el párrafo 4.2(j)]; y
</t>
  </si>
  <si>
    <t xml:space="preserve">
(c) El valor razonable de las inversiones en asociadas, contabilizadas utilizando el método de la participación, para las que existan precios de cotización públicos.</t>
  </si>
  <si>
    <t>14.13</t>
  </si>
  <si>
    <t>Para las inversiones en asociadas contabilizadas por el método del costo, un inversor revelará el importe de los dividendos y otras distribuciones reconocidas como ingresos.</t>
  </si>
  <si>
    <t>14.14</t>
  </si>
  <si>
    <t>Para inversiones en asociadas contabilizadas por el método de la participación, un inversor revelará por separado su participación en los resultados de estas asociadas y su participación en operaciones discontinuadas de estas asociadas.</t>
  </si>
  <si>
    <t>14.15</t>
  </si>
  <si>
    <t>Para las inversiones en asociadas contabilizadas por el modelo del valor razonable, un inversor revelará la información requerida por los párrafos 11.41 a 11.44. Si un inversor aplica la exención por esfuerzo o costo desproporcionado del párrafo 14.10 a cualquier asociada, revelará ese hecho, las razones por las que la medición del valor razonable involucraría  un esfuerzo o costo desproporcionado y el importe en libros de las inversiones en asociadas contabilizadas según el modelo del costo.</t>
  </si>
  <si>
    <t>Sección 15</t>
  </si>
  <si>
    <t>Inversiones en Negocios Conjuntos</t>
  </si>
  <si>
    <t>15.19</t>
  </si>
  <si>
    <t>Una entidad revelará la siguiente información:
(a) la política contable que utiliza para reconocer sus participaciones en entidades controladas de forma conjunta;</t>
  </si>
  <si>
    <t>Politica negocios conjuntos</t>
  </si>
  <si>
    <t>(b) el importe en libros de las inversiones en entidades controladas de forma conjunta [véase el párrafo 4.2(k)];</t>
  </si>
  <si>
    <t xml:space="preserve">
(c) el valor razonable de las inversiones en entidades controladas de forma conjunta, contabilizadas utilizando el método de la participación, para las que existan precios de cotización públicos; y</t>
  </si>
  <si>
    <t>(d) El importe agregado de sus compromisos relacionados con negocios conjuntos, incluyendo su participación en los compromisos de inversión de capital en los que se haya incurrido de forma conjunta con otros participantes, así como su participación en los compromisos de inversión de capital asumidos por los propios negocios conjuntos.</t>
  </si>
  <si>
    <t>15.20</t>
  </si>
  <si>
    <t>Para las entidades controladas de forma conjunta contabilizadas de acuerdo con el método de la participación, el inversor también revelará la información que requiere el párrafo 14.14 para las inversiones por el método de la participación.</t>
  </si>
  <si>
    <t>15.21</t>
  </si>
  <si>
    <t>Para las inversiones en entidades controladas de forma conjunta contabilizadas de acuerdo con el modelo del valor razonable, el inversor revelará la información requerida por los párrafos 11.41 a 11.44. Si un participante en un negocio conjunto aplica la exención del esfuerzo o costo desproporcionado del párrafo 15.15 a cualquiera de las entidades controladas de forma conjunta, revelará ese hecho, las razones por las que la medición del valor razonable involucraría un esfuerzo o costo desproporcionado y el importe en libros de las inversiones en entidades controladas de forma conjunta contabilizadas según el modelo del costo.</t>
  </si>
  <si>
    <t>Sección 16</t>
  </si>
  <si>
    <t>Propiedades de Inversión</t>
  </si>
  <si>
    <t>16.10</t>
  </si>
  <si>
    <t>Una entidad revelará la siguiente información para todas las propiedades de inversión contabilizadas por el valor razonable con cambios en resultados (párrafo 16.7):
(a) Los métodos e hipótesis significativos empleados en la determinación del valor razonable de las propiedades de inversión.
(b) La medida en que el valor razonable de las propiedades de inversión (como han sido medidas o reveladas en los estados financeros) está basado en una tasación hecha por un tasador independiente, de reconocida cualificación profesional y con suficiente experiencia reciente en la zona y categoría de la propiedad de inversión objeto de valoración. Si no hubiera tenido lugar dicha forma de valoración, se revelará este hecho.
(c) La existencia e importe de las restricciones a la realización de las propiedades de inversión, al cobro de los ingresos derivados de la mismas o de los recursos obtenidos por su disposición.
(d) Las obligaciones contractuales para adquisición, construcción o desarrollo de propiedades de inversión, o por concepto de reparaciones, mantenimiento o mejoras de las mismas.</t>
  </si>
  <si>
    <t>Revelaciones de la propiedad de inversión, avalúo y restricciones.</t>
  </si>
  <si>
    <t xml:space="preserve">
(e) Una conciliación entre el importe en libros de las propiedades de inversión al inicio y al final del periodo, que muestre por separado lo siguiente:
(i) adiciones, revelando por separado las procedentes de adquisiciones a través de combinaciones de negocios;
(ii) ganancias o pérdidas netas procedentes de los ajustes al valor razonable.
(iii) transferencias a y desde propiedades de inversión registradas al costo menos la depreciación y el deterioro de valor  cumulados (véase el párrafo 16.8); 
(iv) transferencias de propiedades a inventarios, o de inventarios a propiedades, y hacia o desde propiedades ocupadas por el dueño; y
(v) otros cambios.
No es necesario presentar esta conciliación para periodos anteriores.</t>
  </si>
  <si>
    <t>16.11</t>
  </si>
  <si>
    <t>De acuerdo con la Sección 20 Arrendamientos, el dueño de propiedades de inversión proporcionará información a revelar del arrendador sobre arrendamientos en los que haya participado. Una entidad que mantenga propiedades de inversión en arrendamiento financiero u operativo, proporcionará la información a revelar del arrendatario para lo 
arrendamientos financieros y la información a revelar del arrendador para los arrendamientos operativos en los que haya participado</t>
  </si>
  <si>
    <t>Está contenido en las revelaciones de la sección 20</t>
  </si>
  <si>
    <t>Sección 17</t>
  </si>
  <si>
    <t>Propiedades, Planta y Equipo</t>
  </si>
  <si>
    <t>17.31</t>
  </si>
  <si>
    <t>Una entidad revelará la siguiente información para cada clase de propiedades, planta y equipo determinada de acuerdo con el párrafo 4.11(a) y de forma separada las propiedades de inversión registradas al costo menos la depreciación y deterioro de valor acumulados:
(a) las bases de medición utilizadas para determinar el importe en libros bruto;</t>
  </si>
  <si>
    <t>Bases de medición PPYE</t>
  </si>
  <si>
    <t xml:space="preserve">
(b) los métodos de depreciación utilizados;
(c) las vidas útiles o las tasas de depreciación utilizadas;</t>
  </si>
  <si>
    <t xml:space="preserve">
(d) el importe bruto en libros y la depreciación acumulada (agregada con pérdidas por deterioro del valor acumuladas), al principio y final del periodo sobre el que se informa; y</t>
  </si>
  <si>
    <t xml:space="preserve">
(e) Una conciliación entre los importes en libros al principio y al final del periodo sobre el que se informa, que muestre por separado:
(i) las adiciones;
(ii) las disposiciones;
(iii) las adquisiciones mediante combinaciones de negocios;
(iv) los incrementos o disminuciones, resultantes de las revaluaciones, de acuerdo con los párrafos 17.15B a 17.15D, así como las pérdidas por deterioro del valor reconocidas, o revertidas en otro resultado integral, en función de lo establecido en la Sección 27;
(v) transferencias a y desde propiedades de inversión registradas a valor razonable con cambios en resultados (véase el párrafo 16.8); 
(vi) las pérdidas por deterioro del valor reconocidas o revertidas en el resultado de acuerdo con la Sección 27 Deterioro del Valor de los Activos;
(vii) depreciación; y
(viii) otros cambios.
No es necesario presentar esta conciliación para periodos anteriores.</t>
  </si>
  <si>
    <t>17.32</t>
  </si>
  <si>
    <t xml:space="preserve">La entidad revelará también:
(a) la existencia e importes en libros de las propiedades, planta y equipo a que la entidad tiene alguna restricción o que está pignorada como garantía de deudas;
(b) el importe de los compromisos contractuales para la adquisición de propiedades, planta y equipo; y
</t>
  </si>
  <si>
    <t xml:space="preserve">
(c) si una entidad tiene propiedades de inversión cuyo valor razonable no puede medirse con fiabilidad sin esfuerzo o costo desproporcionado revelará ese hecho y las razones por las que la medición del valor razonable involucraría un esfuerzo o costo desproporcionado para los elementos de propiedades de inversión.</t>
  </si>
  <si>
    <t>Justificación costo o esfuerzo desproporcionado propiedades de Inversión</t>
  </si>
  <si>
    <t>17.33</t>
  </si>
  <si>
    <t>Cuando los elementos de propiedades, planta y equipo se contabilicen por sus importes revaluados, se revelará la siguiente información:
(a) la fecha efectiva de la revaluación;
(b) si se han utilizado los servicios de un tasador independiente;
(c) los métodos y suposiciones significativas aplicadas al estimar los valores razonables de las partidas;</t>
  </si>
  <si>
    <t>Revelaciones modelo de revaluación PPYE</t>
  </si>
  <si>
    <t>(d) para cada clase de propiedades, planta y equipo que se haya revaluado, el importe en libros al que se habría reconocido si se hubieran contabilizado según el modelo del costo; y</t>
  </si>
  <si>
    <t>(e) el superávit de revaluación, indicando los movimientos del periodo, así como cualquier restricción sobre la distribución de su saldo a los accionistas.</t>
  </si>
  <si>
    <t>Sección 18</t>
  </si>
  <si>
    <t>Activos Intangibles distintos de la Plusvalía</t>
  </si>
  <si>
    <t>18.27</t>
  </si>
  <si>
    <t xml:space="preserve">Una entidad revelará, para cada clase de activos intangibles, lo siguiente:
(a) las vidas útiles o las tasas de amortización utilizadas;
(b) los métodos de amortización utilizados; 
</t>
  </si>
  <si>
    <t xml:space="preserve">
(c) el importe en libros bruto y cualquier amortización acumulada (junto con el importe acumulado de las pérdidas por deterioro del valor), tanto al principio como al final de cada periodo sobre el que se informa;
</t>
  </si>
  <si>
    <t xml:space="preserve">
(d) la partida o partidas, en el estado de resultado integral (y en el estado de resultados, si se presenta) en las que está incluida cualquier amortización de los activos intangibles; y</t>
  </si>
  <si>
    <t>(e) Una conciliación entre los importes en libros al principio y al final del periodo sobre el que se informa, que muestre por separado:
(i) las adiciones;
(ii) las disposiciones;
(iii) las adquisiciones mediante combinaciones de negocios;
(iv) la amortización;
(v) las pérdidas por deterioro del valor;
(vi) otros cambios.
No es necesario presentar esta conciliación para periodos anteriores.</t>
  </si>
  <si>
    <t>18.28</t>
  </si>
  <si>
    <t>Una entidad revelará también:
(a) una descripción, el importe en libros y el periodo de amortización restante de cualquier activo intangible individual que sea significativo para los estados financieros de la entidad;</t>
  </si>
  <si>
    <t>Intangibles- Subvención del gobierno</t>
  </si>
  <si>
    <t xml:space="preserve">
(b) para los activos intangibles adquiridos mediante una subvención del gobierno, y que hayan sido reconocidos inicialmente al valor razonable (véase el párrafo 18.12):
(i) el valor razonable por el que se han reconocido inicialmente estos activos; y
(ii) sus importes en libros.
(c) la existencia e importes en libros de los activos intangibles a cuya titularidad la entidad tiene alguna restricción o que está pignorada como garantía de deudas; y</t>
  </si>
  <si>
    <t>(d) El importe de los compromisos contractuales para la adquisición de activos intangibles</t>
  </si>
  <si>
    <t>Costos de investigación y desembolso</t>
  </si>
  <si>
    <t>18.29</t>
  </si>
  <si>
    <t>Una entidad revelará el importe agregado de los desembolsos en investigación y desarrollo reconocido como un gasto durante el periodo (es decir, el importe de los desembolsos incurridos internamente en investigación y desarrollo que no se ha capitalizado como parte del costo de otro activo que cumple los criterios de reconocimiento de esta Norma).</t>
  </si>
  <si>
    <t>Combinaciones de negocios</t>
  </si>
  <si>
    <t>Sección 19</t>
  </si>
  <si>
    <t>Combinaciones de Negocios y Plusvalía</t>
  </si>
  <si>
    <t>Información a revelar para combinaciones de negocios durante el periodo sobre el que se informa</t>
  </si>
  <si>
    <t>19.25</t>
  </si>
  <si>
    <t xml:space="preserve">Para cada combinación de negocios durante el periodo, la adquirente revelará la siguiente información:
(a) los nombres y descripciones de las entidades o negocios combinados; 
(b) la fecha de adquisición;
(c) el porcentaje de instrumentos de patrimonio con derecho a voto adquiridos;
(d) el costo de la combinación, y una descripción de los componentes de éste (tales como efectivo, instrumentos de patrimonio e instrumentos de deuda);
(e) los importes reconocidos, en la fecha de adquisición, para cada clase de activos, pasivos y pasivos contingentes de la adquirida, incluyendo la plusvalía;
(f) el importe de cualquier exceso reconocido en el resultado del periodo de acuerdo con el párrafo 19.24, y la partida del estado del resultado integral (y el estado de resultados, si se presenta) en la que esté reconocido dicho exceso; y
(g) una descripción cualitativa de los factores que constituyen la plusvalía reconocida, tales como sinergias esperadas de las operaciones combinadas de la adquirida y la adquirente, activos intangibles u otras partidas no reconocidas de acuerdo con el párrafo 19.15. </t>
  </si>
  <si>
    <t>No aplica para esta plantilla</t>
  </si>
  <si>
    <t>Información a revelar para todas las combinaciones de negocios</t>
  </si>
  <si>
    <t>19.26</t>
  </si>
  <si>
    <t>La adquirente revelará información sobre las vidas útiles utilizadas para la plusvalía y una conciliación del importe en libros de la plusvalía al principio y al final del periodo, mostrando por separado:
(a) los cambios que surgen de las nuevas combinaciones de negocios;
(b) las pérdidas por deterioro del valor;
(c) las disposiciones de negocios adquiridos previamente; y
(d) otros cambios.
No es necesario presentar esta conciliación para periodos anteriores.</t>
  </si>
  <si>
    <t>Sección 20</t>
  </si>
  <si>
    <t>Estados financieros de los arrendatarios – arrendamientos financieros</t>
  </si>
  <si>
    <t>20.13</t>
  </si>
  <si>
    <t xml:space="preserve">Un arrendatario revelará la siguiente información sobre los arrendamientos financieros:
(a) para cada clase de activos, el importe neto en libros al final del periodo sobre el que se informa;
</t>
  </si>
  <si>
    <t xml:space="preserve">
(b) el total de pagos mínimos futuros del arrendamiento al final del periodo sobre el que se informa, para cada uno de los siguientes periodos:
(i) hasta un año;
(ii) entre uno y cinco años; y
(iii) más de cinco años.
</t>
  </si>
  <si>
    <t>(c) una descripción general de los acuerdos de arrendamiento significativos incluyendo, por ejemplo, información sobre cuotas contingentes, opciones de renovación o adquisición y cláusulas de revisión, subarrendamientos y restricciones impuestas por los acuerdos de arrendamiento.</t>
  </si>
  <si>
    <t>Descripción general de acuerdos de arrendamiento financiero</t>
  </si>
  <si>
    <t>20.14</t>
  </si>
  <si>
    <t>Además, los requerimientos de información a revelar sobre activos de acuerdo con la Sección 17 Propiedades, Planta y Equipo, la Sección 18 Activos Intangibles Distintos de la Plusvalía, la Sección 27 Deterioro del Valor de los Activos y la Sección 34 Actividades Especializadas se aplicarán a los arrendatarios de activos arrendados bajo arrendamientos financieros.</t>
  </si>
  <si>
    <t>Es una aclaración, no revelación exigida</t>
  </si>
  <si>
    <t>Estados financieros de los arrendatarios – arrendamientos operativos</t>
  </si>
  <si>
    <t>20.16</t>
  </si>
  <si>
    <t xml:space="preserve">Un arrendatario revelará la siguiente información para los arrendamientos operativos:
(a) el total de pagos futuros mínimos del arrendamiento, bajo contratos de arrendamiento operativo no cancelables para cada uno de los siguientes periodos:
(i) hasta un año;
(ii) entre uno y cinco años; y
(iii) más de cinco años.
</t>
  </si>
  <si>
    <t>(b) los pagos por arrendamiento reconocidos como un gasto; y</t>
  </si>
  <si>
    <t>Ya se encuentra en el ER por naturaleza</t>
  </si>
  <si>
    <t xml:space="preserve">
(c) una descripción general de los acuerdos de arrendamiento significativos incluyendo, por ejemplo, información sobre cuotas contingentes, opciones de renovación o adquisición y cláusulas de revisión, subarrendamientos y restricciones impuestas por los acuerdos de arrendamiento.</t>
  </si>
  <si>
    <t>Descripción general de acuerdos de arrendamiento operativo, arrendatario</t>
  </si>
  <si>
    <t xml:space="preserve">Arrendadores, arrendamiento financiero </t>
  </si>
  <si>
    <t>Estados financieros de los arrendadores—arrendamientos financieros</t>
  </si>
  <si>
    <t>20.23</t>
  </si>
  <si>
    <t>Un arrendador revelará la siguiente información para los arrendamientos financieros:
(a) Una conciliación entre la inversión bruta en el arrendamiento al final del periodo sobre el que se informa y el valor presente de los pagos mínimos por cobrar en esa misma fecha. Además, el arrendador revelará, al final del periodo sobre el que se informa, la inversión bruta en el arrendamiento y el valor presente de los pagos mínimos por cobrar en esa misma fecha, para cada uno de los siguientes plazos:
(i) hasta un año;
(ii) entre uno y cinco años; y
(iii) más de cinco años.
(b) los ingresos financieros no ganados.
(c) el importe de los valores residuales no garantizados acumulables a favor del arrendador.
(d) la estimación de incobrables relativa a los pagos mínimos por el arrendamiento pendientes de cobro.
(e) las cuotas contingentes reconocidas como ingresos en el periodo.
(f) una descripción general de los acuerdos de arrendamiento significativos del arrendador incluyendo, por ejemplo, información sobre cuotas contingentes, opciones de renovación o adquisición y cláusulas de escalación, subarrendamientos y restricciones impuestas por los acuerdos de arrendamiento.</t>
  </si>
  <si>
    <t>No desarrollado en este cuadro esta revelación</t>
  </si>
  <si>
    <t>Estados financieros de los arrendadores—arrendamientos operativos</t>
  </si>
  <si>
    <t>20.30</t>
  </si>
  <si>
    <t>Un arrendador revelará la siguiente información para los arrendamientos operativos:
(a) Los pagos futuros mínimos del arrendamiento en arrendamientos operativos no cancelables, para cada uno de los siguientes periodos:
(i) hasta un año;
(ii) entre uno y cinco años; y
(iii) más de cinco años.</t>
  </si>
  <si>
    <t>(b) las cuotas contingentes totales reconocidas como ingreso; y</t>
  </si>
  <si>
    <t>Se encuentra el el detalle de ingresos</t>
  </si>
  <si>
    <t xml:space="preserve">
(c) Una descripción general de los acuerdos de arrendamiento significativos del arrendador, incluyendo, por ejemplo, información sobre cuotas contingentes, opciones de renovación o adquisición y cláusulas de revisión, y restricciones impuestas por los acuerdos de arrendamiento.</t>
  </si>
  <si>
    <t>Descripción general de acuerdos de arrendamiento operativo, arrendador</t>
  </si>
  <si>
    <t>20.31</t>
  </si>
  <si>
    <t>Además, se aplicarán los requerimientos sobre información a revelar sobre activos de acuerdo con las Secciones 17, 18, 27 y 34 a los arrendadores por los activos suministrados en arrendamiento operativo.</t>
  </si>
  <si>
    <t>No da indicaciones de revelación o presentación</t>
  </si>
  <si>
    <t>Lease back</t>
  </si>
  <si>
    <t>Transacciones de venta con arrendamiento posterior</t>
  </si>
  <si>
    <t>20.35</t>
  </si>
  <si>
    <t>Los requerimientos de información a revelar para arrendatarios y arrendadores se aplicarán igualmente a las ventas con arrendamiento posterior. La descripción requerida sobre los acuerdos sobre arrendamientos significativos incluye la descripción de las disposiciones únicas o no habituales de los acuerdos o términos de las transacciones de venta con arrendamiento posterior.</t>
  </si>
  <si>
    <t>Sección 21</t>
  </si>
  <si>
    <t>Provisiones y Contingencias</t>
  </si>
  <si>
    <t>Información a revelar sobre provisiones</t>
  </si>
  <si>
    <t>21.14</t>
  </si>
  <si>
    <t xml:space="preserve">Para cada tipo de provisión, una entidad revelará lo siguiente:
(a) una conciliación que muestre:
(i) el importe en libros al principio y al final del periodo; 
(ii) las adiciones realizadas durante el periodo, incluyendo los ajustes procedentes de los cambios en la medición del importe descontado;
(iii) los importes cargados contra la provisión durante el periodo; y
(iv) los importes no utilizados revertidos en el periodo.
</t>
  </si>
  <si>
    <t>(b) una breve descripción de la naturaleza de la obligación y del importe y calendario esperados de cualquier pago resultante;
(c) una indicación acerca de las incertidumbres relativas al importe o al calendario de las salidas de recursos; y
(d) el importe de cualquier reembolso esperado, indicando el importe de los activos que hayan sido reconocidos por esos reembolsos esperados.
No se requiere información comparativa para los periodos anteriores.</t>
  </si>
  <si>
    <t>Descripción e información de provisiones</t>
  </si>
  <si>
    <t>Información a revelar sobre pasivos contingentes</t>
  </si>
  <si>
    <t>21.15</t>
  </si>
  <si>
    <t>A menos que la posibilidad de una eventual salida de recursos para liquidarlo sea remota, una entidad revelará para cada clase de pasivo contingente, en la fecha de presentación, una breve descripción de la naturaleza del mismo y, cuando fuese practicable:
(a) una estimación de sus efectos financieros, medidos de acuerdo con los párrafos 21.7 a 21.11;
(b) una indicación de las incertidumbres relacionadas con el importe o el calendario de las salidas de recursos; y
(c) la posibilidad de cualquier reembolso.
Si resulta impracticable revelar una o más de estas informaciones, este hecho deberá indicarse.</t>
  </si>
  <si>
    <t>Revelación pasivos contingentes</t>
  </si>
  <si>
    <t>Activos contingentes</t>
  </si>
  <si>
    <t>Información a revelar sobre activos contingentes</t>
  </si>
  <si>
    <t>21.16</t>
  </si>
  <si>
    <t>Si es probable una entrada de beneficios económicos (con mayor probabilidad de que ocurra que de lo contrario) pero no prácticamente cierta, una entidad revelará una descripción de la naturaleza de los activos contingentes al final del periodo sobre el que se informa y, a menos que involucrase costos o esfuerzos desproporcionados, una estimación de su efecto financiero, medido utilizando los principios establecidos en los párrafos 21.7 a 21.11. Si esta estimación involucrara esfuerzo o costo desproporcionado, la entidad revelará ese hecho y las razones por las que la estimación del efecto financiero involucraría dicho esfuerzo o costo desproporcionado.</t>
  </si>
  <si>
    <t>Revelación activos contingentes</t>
  </si>
  <si>
    <t>No revelación de activos opasivos contingentes</t>
  </si>
  <si>
    <t>Información a revelar perjudicial</t>
  </si>
  <si>
    <t>21.17</t>
  </si>
  <si>
    <t>En casos extremadamente excepcionales, puede esperarse que la revelación de información, total o parcial, requerida por los párrafos 21.14 a 21.16 pueda esperarse que perjudique seriamente la posición de la entidad, en disputas con terceros sobre las situaciones que contemplan las provisiones, los pasivos contingentes o los activos contingentes. En estos casos, una entidad no necesita revelar la información, pero revelará la naturaleza genérica de la disputa, junto con el hecho de que la información no se ha revelado y las razones por las que han llevado a tomar tal decisión.</t>
  </si>
  <si>
    <t>Distribuciones a los propietarios distinto del efectivo</t>
  </si>
  <si>
    <t>Sección 22</t>
  </si>
  <si>
    <t>Pasivos y Patrimonio</t>
  </si>
  <si>
    <t>22.20</t>
  </si>
  <si>
    <t>Si el valor razonable de los activos a distribuir, como se describe en los párrafos 22.18 y 22.18A no puede medirse con fiabilidad sin esfuerzo o costo desproporcionado, la entidad revelará ese hecho y las razones por las que una medición del valor razonable fiable involucraría un esfuerzo o costo desproporcionado.</t>
  </si>
  <si>
    <t>Sección 23</t>
  </si>
  <si>
    <t>Ingresos de Actividades Ordinarias</t>
  </si>
  <si>
    <t>Información general a revelar sobre los ingresos de actividades
ordinarias</t>
  </si>
  <si>
    <t>23.30</t>
  </si>
  <si>
    <t>Una entidad revelará:
(a) las políticas contables adoptadas para el reconocimiento de los ingresos de actividades ordinarias, incluyendo los métodos utilizados para determinar el porcentaje de terminación de las transacciones involucradas en la prestación de servicios; y</t>
  </si>
  <si>
    <t>Políticas de Ingresos</t>
  </si>
  <si>
    <t xml:space="preserve">
(b) el importe de cada categoría de ingresos de actividades ordinarias reconocida durante el periodo, que mostrará de forma separada como mínimo los ingresos de actividades ordinarias procedentes de:
(i) venta de bienes;
(ii) la prestación de servicios;
(iii) intereses;
(iv) regalías;
(v) dividendos;
(vi) comisiones;
(vii) subvenciones del gobierno; y
(viii) cualesquiera otros tipos de ingresos de actividades ordinarias significativos.</t>
  </si>
  <si>
    <t>Contratos de construcción</t>
  </si>
  <si>
    <t>Información a revelar relacionada con los ingresos de actividades ordinarias procedentes de contratos de construcción</t>
  </si>
  <si>
    <t>23.31</t>
  </si>
  <si>
    <t xml:space="preserve">Una entidad revelará la siguiente información:
(a) el importe de los ingresos de actividades ordinarias del contrato reconocidos como tales en el periodo;
</t>
  </si>
  <si>
    <t>(b) los métodos utilizados para determinar la porción de ingreso de actividades ordinarias del contrato reconocido como tal en el periodo; y
(c) los métodos usados para determinar el grado de realización del contrato en proceso.</t>
  </si>
  <si>
    <t>Ingresos derivados de contratos de construcción</t>
  </si>
  <si>
    <t>23.32</t>
  </si>
  <si>
    <t>Una entidad presentará:
(a) los importes brutos por cobrar a los clientes por contratos ejecutados, como un activo; y
(b) los importes brutos por cobrar a los clientes por contratos ejecutados, como un pasivo.</t>
  </si>
  <si>
    <t>Subvenciones del gobierno</t>
  </si>
  <si>
    <t>Sección 24</t>
  </si>
  <si>
    <t>Subvenciones del Gobierno</t>
  </si>
  <si>
    <t>24.6</t>
  </si>
  <si>
    <t>Una entidad revelará la siguiente información:
(a) la naturaleza y los importes de las subvenciones del gobierno reconocidas en los estados financieros;
(b) las condiciones incumplidas y otras contingencias relacionadas con las subvenciones del gobierno que no se hayan reconocido en resultados; y
(c) Una indicación de otras modalidades de ayudas gubernamentales de las que se haya beneficiado directamente la entidad.</t>
  </si>
  <si>
    <t>Condiciones incumplidas, contingencias, y modalidades de ayuda</t>
  </si>
  <si>
    <t>24.7</t>
  </si>
  <si>
    <t>A efectos de la información a revelar requerida en el párrafo 24.6(c), ayuda gubernamental es la acción diseñada por el gobierno con el propósito de suministrar beneficios económicos específicos a una entidad o un conjunto de entidades que cumplen las condiciones bajo criterios especificados. Son ejemplos los servicios de asistencia técnica o comercial gratuitos, la prestación de garantías y los préstamos a tasas de interés bajas o sin interés.</t>
  </si>
  <si>
    <t>No da especificaciones de revelación o presentación</t>
  </si>
  <si>
    <t>Sección 25</t>
  </si>
  <si>
    <t>Costos por Préstamos</t>
  </si>
  <si>
    <t>25.3</t>
  </si>
  <si>
    <t>El párrafo 5.5(b) requiere que se revelen los costos financieros. El párrafo 11.48(b) requiere que se revele el gasto total por intereses (utilizando el método del interés efectivo) de los pasivos financieros que no están al valor razonable en resultados. Esta sección no requiere ninguna otra información adicional a revelar.</t>
  </si>
  <si>
    <t>Ya está presentado separado en el ERI</t>
  </si>
  <si>
    <t>Pagos basados en acciones</t>
  </si>
  <si>
    <t>Sección 26</t>
  </si>
  <si>
    <t>Pagos basados en Acciones</t>
  </si>
  <si>
    <t>26.18</t>
  </si>
  <si>
    <t>Una entidad revelará la siguiente información sobre la naturaleza y el alcance de los acuerdos con pagos basados en acciones que hayan existido durante el periodo:
(a) Una descripción de cada tipo de acuerdo con pagos basados en acciones que haya existido a lo largo del periodo, incluyendo los plazos y condiciones generales de cada acuerdo, tales como requerimientos para la consolidación (irrevocabilidad) de la concesión, el plazo máximo de las opciones concedidas y el método de liquidación (por ejemplo, en efectivo o patrimonio). Una entidad con tipos de acuerdos con pago basados en acciones esencialmente similares puede agregar esta información.
(b) El número y la media ponderada de los precios de ejercicio de las opciones sobre acciones, para cada uno de los siguientes grupos de opciones:
(i) existentes al comienzo del periodo;
(ii) concedidas durante el periodo;
(iii) anuladas durante el periodo;
(iv) ejercitadas durante el periodo;
(v) expiradas durante el periodo;
(vi) existentes al final del periodo; y
(vii) Ejercitables al final del periodo.</t>
  </si>
  <si>
    <t>No desarrollado en esta plantilla</t>
  </si>
  <si>
    <t>26.19</t>
  </si>
  <si>
    <t>Para los acuerdos con pagos basados en acciones que se liquiden con instrumentos de patrimonio, la entidad revelará información acerca de cómo ha medido el valor razonable de los bienes o servicios recibidos o el valor de los instrumentos de patrimonio concedidos. Si se ha utilizado una metodología de valoración, la entidad revelará el método y el motivo por el que lo eligió.</t>
  </si>
  <si>
    <t>26.20</t>
  </si>
  <si>
    <t>Para los acuerdos con pagos basados en acciones que se liquiden en efectivo, la entidad revelará información sobre la forma en que se midió el pasivo.</t>
  </si>
  <si>
    <t>26.21</t>
  </si>
  <si>
    <t>Para los acuerdos con pagos basados en acciones que se modificaron a lo largo del periodo, la entidad revelará una explicación de esas modificaciones.</t>
  </si>
  <si>
    <t>26.22</t>
  </si>
  <si>
    <t>Si la entidad participa en un plan de grupo de pagos basados en acciones, y mide los gastos relativos a los pagos basados en acciones sobre la base de una distribución razonable del gasto reconocido del grupo, revelará ese hecho y la base de la distribución (véase el párrafo 26.16).</t>
  </si>
  <si>
    <t>26.23</t>
  </si>
  <si>
    <t>Una entidad revelará la siguiente información acerca del efecto que las transacciones con pagos basados en acciones tienen sobre el resultado de la entidad durante el periodo, así como sobre su situación financiera:
(a) el gasto total reconocido en los resultados del periodo; y
(b) El importe total en libros al final del periodo para los pasivos que surgen de transacciones con pagos basados en acciones.</t>
  </si>
  <si>
    <t>Deterioro de valor de activos no financieros</t>
  </si>
  <si>
    <t>Sección 27</t>
  </si>
  <si>
    <t>Deterioro del Valor de los Activos</t>
  </si>
  <si>
    <t>27.32</t>
  </si>
  <si>
    <t>Una entidad revelará, para cada clase de activos indicada en el párrafo 27.33, la siguiente información:
(a) el importe de las pérdidas por deterioro del valor reconocidas en resultados durante el periodo y la partida o partidas del estado del resultado integral (y del estado de resultados, si se presenta) en las que esas pérdidas por deterioro del valor estén incluidas; y
(b) el importe de las reversiones de pérdidas por deterioro del valor reconocidas en resultados durante el periodo y la partida o partidas del estado del resultado integral (y del estado de resultados, si se presenta) en que tales pérdidas por deterioro del valor revirtieron.</t>
  </si>
  <si>
    <t>27.33</t>
  </si>
  <si>
    <t>Una entidad revelará la información requerida en el párrafo 27.32 para cada una de las siguientes clases de activos:
(a) inventarios;
(b) propiedades, plantas y equipos (incluidas las propiedades de inversión contabilizadas mediante el método del costo);
(c) plusvalía;
(d) activos intangibles diferentes de la plusvalía;
(e) inversiones en asociadas; y
(f) Inversiones en negocios conjuntos.</t>
  </si>
  <si>
    <t>Sección 28</t>
  </si>
  <si>
    <t>Beneficios a los Empleados</t>
  </si>
  <si>
    <t>Información a revelar sobre los beneficios a los empleados a corto plazo</t>
  </si>
  <si>
    <t>28.39</t>
  </si>
  <si>
    <t>Esta sección no requiere información a revelar específica sobre beneficios a los empleados a corto plazo.</t>
  </si>
  <si>
    <t>Información a revelar sobre los planes de aportaciones definidas</t>
  </si>
  <si>
    <t>28.40</t>
  </si>
  <si>
    <t>Una entidad revelará el importe reconocido en resultados como un gasto por los planes de aportaciones definidas. Si la entidad trata a un plan multi-patronal de beneficios definidos como un plan de aportaciones definidas porque no dispone de información suficiente para utilizar la contabilidad de los planes de beneficios definidos (véase el párrafo 28.11), revelará el hecho de que es un plan de beneficios definidos y la razón por la que se contabiliza como un plan de aportaciones definidas, junto con cualquier información disponible sobre el superávit o el déficit del plan y las implicaciones, si las hubiere, para la entidad.</t>
  </si>
  <si>
    <t>Información a revelar sobre los planes de beneficios definidos</t>
  </si>
  <si>
    <t>28.41</t>
  </si>
  <si>
    <t xml:space="preserve">Una entidad revelará la siguiente información sobre los planes de beneficios definidos (excepto para cualesquiera planes multi-patronales de beneficios definidos que se contabilicen como planes de aportaciones definidas de acuerdo con el párrafo 28.11, para los que se aplica en su lugar la información a revelar del párrafo 28.40). Si una entidad tiene más de un plan de beneficios definidos, estas informaciones pueden ser reveladas sobre el conjunto de los planes, sobre cada plan por separado o agrupadas de la manera que se considere más útil:
(a) una descripción general del tipo de plan incluyendo la política de financiación.
(b) la política contable de la entidad para reconocer las ganancias y pérdidas actuariales (en resultados o como una partida de otro resultado integral) y el importe de las pérdidas y ganancias actuariales reconocidas durante el periodo;
(c) si la entidad utiliza cualquier simplificación del párrafo 28.19 para medir la obligación por beneficios definidos, revelará ese hecho y las razones por las que usar el método de la unidad de crédito proyectada para medir su obligación y el costo bajo un plan de beneficios definidos involucraría un esfuerzo o costo desproporcionado;
(d) la fecha de la valoración actuarial integral más reciente y, si no se hizo en la fecha sobre la que se informa, una descripción de los ajustes que se hicieron para medir la obligación por beneficios definidos en la fecha sobre la que se informa;
(e) una conciliación de los saldos de apertura y cierre de la obligación por beneficios definidos que muestre por separado los beneficios pagados y todos los demás cambios;
</t>
  </si>
  <si>
    <t>Política y descripción plan de beneficios definidos</t>
  </si>
  <si>
    <t xml:space="preserve">
(f) Una conciliación de los saldos de apertura y cierre del valor razonable de los activos del plan y de los saldos de apertura y cierre de cualquier
derecho de reembolso reconocido como un activo, que muestre por separado, si procede:
(i) aportaciones;
(ii) beneficios pagados; y
(iii) otros cambios en los activos del plan.
(g) el costo total relativo a planes de beneficios definidos del periodo, revelando de forma separada los importes:
(i) reconocidos en resultados como un gasto; e
(ii) incluidos en el costo como un activo.
(h) para cada una de las principales clases de activos del plan, las cuales incluirán, pero no se limitarán a, los instrumentos de patrimonio, los
instrumentos de deuda, los inmuebles y todos otros activos, el porcentaje o importe que cada clase principal representa en el valor razonable de los activos totales del plan en la fecha sobre la que se informa;
(i) Los importes incluidos en el valor razonable de los activos del plan para:
(i) cada clase de los instrumentos de patrimonio propio de la entidad; y
(ii) cualquier inmueble ocupado u otros activos utilizados por la entidad.
(j) el rendimiento real de los activos del plan; y
(k) Los supuestos actuariales principales utilizados, incluyendo, cuando sea aplicable:
(i) las tasas de descuento;
(ii) las tasas de rendimiento esperadas de cualesquiera activos del plan para los periodos presentados en los estados financieros;
(iii) las tasas esperadas de incrementos salariales;
(iv) las tasas de tendencia de los costos de asistencia médica; y
(v) cualquier otra suposición actuarial significativa utilizada.
Las conciliaciones a que se refieren los apartados (e) y (f) no deben presentarse para los periodos anteriores.
Una subsidiaria que reconozca y mida el gasto de beneficios a los empleados sobre la base de una distribución razonable del gasto reconocido del grupo (véase el párrafo 28.38) describirá, en sus estados financieros separados, su política para realizar la distribución, y revelará la información prevista en (a) a (k) para el plan como un conjunto.</t>
  </si>
  <si>
    <t>Información a revelar sobre otros beneficios a largo plazo</t>
  </si>
  <si>
    <t>28.42</t>
  </si>
  <si>
    <t>Para cada categoría de otros beneficios a largo plazo que una entidad proporcione a sus empleados, la entidad revelará la naturaleza de los beneficios, el importe de su obligación y el nivel de financiación en la fecha en la que se informa.</t>
  </si>
  <si>
    <t>Descripción de la financiación de obligaciones de otros de beneficios a los empleados a
largo plazo</t>
  </si>
  <si>
    <t>Información a revelar sobre los beneficios por terminación</t>
  </si>
  <si>
    <t>28.43</t>
  </si>
  <si>
    <t>Descripción de la financiación de obligaciones de beneficios a los empleados por terminación</t>
  </si>
  <si>
    <t>Beneficios por terminación con incertidumbres</t>
  </si>
  <si>
    <t>28.44</t>
  </si>
  <si>
    <t>Cuando exista incertidumbre acerca del número de empleados que aceptarán una oferta de beneficios por terminación, existirá un pasivo contingente. La Sección 21 Provisiones y Contingencias requiere que la entidad revele información sobre sus pasivos contingentes, a menos que la posibilidad de salida de efectivo en la liquidación sea remota.</t>
  </si>
  <si>
    <t>Sección 29</t>
  </si>
  <si>
    <t>Impuesto a las Ganancias</t>
  </si>
  <si>
    <t>Separación entre partidas corrientes y no corrientes</t>
  </si>
  <si>
    <t>29.36</t>
  </si>
  <si>
    <t>Cuando una entidad presente activos corrientes o no corrientes y pasivos corrientes o no corrientes, como clasificaciones separadas en su estado de situación financiera no clasificará ningún activo (pasivo) por impuestos diferidos como activo (o pasivo) corriente.</t>
  </si>
  <si>
    <t>Compensación</t>
  </si>
  <si>
    <t>29.37</t>
  </si>
  <si>
    <t>Una entidad compensará los activos por impuestos corrientes y los pasivos por impuestos corrientes, o los activos por impuestos diferidos y los pasivos por impuestos diferidos, si y solo si tiene el derecho, exigible legalmente, de compensar los importes y puede demostrar sin esfuerzo o costo desproporcionado que tenga planes de liquidarlos en términos netos o de realizar el activo y liquidar el pasivo simultáneamente.</t>
  </si>
  <si>
    <t>29.38</t>
  </si>
  <si>
    <t>Una entidad revelará información que permita a los usuarios de sus estados financieros evaluar la naturaleza y el efecto financiero de las consecuencias de los impuestos corrientes y diferidos de transacciones y otros eventos reconocidos.</t>
  </si>
  <si>
    <t>29.39</t>
  </si>
  <si>
    <t>Una entidad deberá revelar separadamente los principales componentes del gasto (ingreso) por el impuesto a las ganancias. Estos componentes del gasto (ingreso) por impuestos pueden incluir:
(a) el gasto (ingreso) por impuesto a las ganancias corriente;
(b) cualesquiera ajustes de los impuestos corrientes del periodo presente o de los anteriores;
(c) el importe del gasto (ingreso) por impuestos diferidos relacionado con el nacimiento y reversión de diferencias temporarias;
(d) el importe del gasto (ingreso) por impuestos diferidos relacionado con cambios en las tasas fiscales o con la aparición de nuevos impuestos;
(e) el importe de los beneficios de carácter fiscal, procedentes de pérdidas fiscales, créditos fiscales o diferencias temporarias, no reconocidos en periodos anteriores, que se han utilizado para reducir el gasto por impuestos;
(f) los ajustes al gasto (ingreso) por impuestos diferidos que surjan de un cambio en el estatus fiscal de la entidad o sus accionistas;
(g) el impuesto diferido surgido de la baja, o la reversión de bajas anteriores, de saldos de activos por impuestos diferidos, de acuerdo con
lo establecido en el párrafo 29.31; y
(h) el importe del gasto (ingreso) por el impuesto relacionado con los cambios en las políticas y los errores contables, que se ha incluido en la determinación del resultado del periodo, de acuerdo con la Sección 10 Políticas, Estimaciones y Errores Contables porque no ha podido ser contabilizado de forma retroactiva.</t>
  </si>
  <si>
    <t>29.40</t>
  </si>
  <si>
    <t xml:space="preserve">Una entidad revelará la siguiente información de forma separada:
(a) Los impuestos corrientes y diferidos agregados relacionados con partidas reconocidas como partidas de otro resultado integral.
(b) El importe total de los impuestos, corrientes y diferidos, relacionados con las partidas cargadas o acreditadas directamente a patrimonio.
</t>
  </si>
  <si>
    <t xml:space="preserve">(c) Una explicación de cualquier diferencia significativa entre el gasto (ingreso) por impuestos y la ganancia contable multiplicada por la tasa impositiva aplicable. Por ejemplo, estas diferencias pueden surgir de transacciones tales como ingresos de actividades ordinarias que están exentas de impuestos o gastos que no son deducibles para la determinación de la ganancia fiscal (pérdida fiscal).
</t>
  </si>
  <si>
    <t>(d) Una explicación de los cambios en la tasa o tasas impositivas aplicables, en comparación con las del periodo sobre el que se informa anterior.</t>
  </si>
  <si>
    <t>Explicación cambio de tasas impositivas</t>
  </si>
  <si>
    <t xml:space="preserve">
(e) Para cada tipo de diferencia temporaria y para cada tipo de pérdidas y créditos fiscales no utilizados:
       (i) el importe de los activos por impuestos diferidos y pasivos por impuestos diferidos al final del periodo sobre el que se informa; y
     (ii) un análisis de los cambios en los activos por impuestos diferidos y pasivos por impuestos diferidos durante el periodo.</t>
  </si>
  <si>
    <t xml:space="preserve">
(f) el importe (y fecha de validez, si la tuvieran), de las diferencias temporarias deducibles, pérdidas o créditos fiscales no utilizados para
los cuales no se hayan reconocido activos por impuestos diferidos en el estado de situación financiera;
(g) en las circunstancias descritas en el párrafo 29.33, una explicación de la naturaleza de las consecuencias potenciales que podrían producirse en el impuesto a las ganancias por el pago de dividendos a sus accionistas.</t>
  </si>
  <si>
    <t>No compensación de A Y P I Diferido por no poder justificar</t>
  </si>
  <si>
    <t>29.41</t>
  </si>
  <si>
    <t>Si una entidad no compensa activos y pasivos por impuestos de acuerdo con el párrafo 29.37 porque no puede demostrar sin esfuerzo o costo desproporcionado que tiene previsto liquidarlos sobre una base neta o realizarlos de forma simultánea, la entidad revelará los importes que no han sido compensados y las razones por las que la aplicación del requerimiento involucraría esfuerzo o costo desproporcionado.</t>
  </si>
  <si>
    <t>Revelación de otros pasivos no financieros</t>
  </si>
  <si>
    <t>Sección 30</t>
  </si>
  <si>
    <t>Conversión de moneda extranjera</t>
  </si>
  <si>
    <t>30.24</t>
  </si>
  <si>
    <t>En los párrafos 30.26 y 30.27, las referencias a la “moneda funcional” se aplicarán, en el caso de un grupo, a la moneda funcional de la controladora</t>
  </si>
  <si>
    <t>No define presentación o revelación</t>
  </si>
  <si>
    <t>30.25</t>
  </si>
  <si>
    <t>Una entidad revelará la siguiente información:
(a) El importe de las diferencias de cambio reconocidas en los resultados durante el periodo, con excepción de las procedentes de los instrumentos financieros medidos al valor razonable con cambios en resultados, de acuerdo con la Sección 11 Instrumentos Financieros Básicos y la Sección 12 Otros Temas relacionadas con Instrumentos Financieros; y
(b) El importe de las diferencias de cambio que surjan durante el periodo y que se clasifiquen en un componente separado del patrimonio al final del periodo.</t>
  </si>
  <si>
    <t>Ya se encuentra separado en los Estados Financieros</t>
  </si>
  <si>
    <t>30.26</t>
  </si>
  <si>
    <t>Una entidad revelará la moneda en la cual se presentan los estados financieros. Cuando la moneda de presentación sea diferente de la moneda funcional, una entidad señalará este hecho y revelará la moneda funcional y la razón de utilizar una moneda de presentación diferente.</t>
  </si>
  <si>
    <t>Cambio de moneda funcional</t>
  </si>
  <si>
    <t>30.27</t>
  </si>
  <si>
    <t>Cuando se produzca un cambio en la moneda funcional de la entidad que informa o de algún negocio en el extranjero significativo, la entidad revelará este hecho, así como la razón de dicho cambio en la moneda funcional.</t>
  </si>
  <si>
    <t>Sección 31</t>
  </si>
  <si>
    <t>Hiperinflación</t>
  </si>
  <si>
    <t>31.15</t>
  </si>
  <si>
    <t>Una entidad a la que sea aplicable esta sección revelará lo siguiente:
(a) el hecho de que los estados financieros y otros datos del periodo anterior han sido reexpresados para reflejar los cambios en el poder adquisitivo general de la moneda funcional;
(b) la identificación y el nivel del índice general de precios, en la fecha sobre la que se informa y las variaciones durante el periodo corriente y el anterior; y
(c) El importe de la ganancia o pérdida en las partidas monetarias.</t>
  </si>
  <si>
    <t>No aplica hiperinflación en Colombia</t>
  </si>
  <si>
    <t>Hechos ocurridos después del periodo sobre el que se informa</t>
  </si>
  <si>
    <t>Sección 32</t>
  </si>
  <si>
    <t>Hechos Ocurridos después del Periodo sobre el que se Informa</t>
  </si>
  <si>
    <t>Fecha de autorización para la publicación</t>
  </si>
  <si>
    <t>32.9</t>
  </si>
  <si>
    <t>Una entidad revelará la fecha en que los estados financieros han sido autorizados para su publicación y quién ha concedido esa autorización. Si los propietarios de la entidad u otros tienen poder para modificar los estados financieros tras la publicación, la entidad revelará ese hecho.</t>
  </si>
  <si>
    <t>Hechos ocurridos después del periodo sobre el que se informa que no implican ajuste</t>
  </si>
  <si>
    <t>32.10</t>
  </si>
  <si>
    <t>Una entidad revelará la siguiente información para cada categoría de hechos ocurridos después del periodo sobre el que se informa que no implican ajuste:
(a) la naturaleza del hecho; y
(b) una estimación de sus efectos financieros, o un pronunciamiento de que no se puede realizar esta estimación.</t>
  </si>
  <si>
    <t>32.11</t>
  </si>
  <si>
    <t>Los siguientes son ejemplos de hechos ocurridos después del periodo sobre el que se informa que no implican ajuste, si bien por lo general darían lugar a revelar información; la información a revelar reflejará información conocida después del final del periodo sobre el que se informa pero antes de que se autorice la publicación de los estados financieros:
(a) una combinación de negocios importante o la disposición de una subsidiaria importante;
(b) el anuncio de un plan para discontinuar definitivamente una operación;
(c) las compras de activos muy importantes, las disposiciones o planes para la disposición de activos, o la expropiación de activos importantes por parte del gobierno;
(d) la destrucción por incendio de una planta de producción importante;
(e) el anuncio, o el comienzo de la ejecución, de una reestructuración importante;
(f) las emisiones o recompras de la deuda o los instrumentos de patrimonio de una entidad;
(g) los cambios anormalmente grandes en los precios de los activos o en las tasas de cambio de la moneda extranjera;
(h) cambios en las tasas impositivas o en las leyes fiscales, aprobadas o anunciadas, que tengan un efecto significativo en los activos y pasivos por impuestos corrientes y diferidos;
(i) la asunción de compromisos o pasivos contingentes significativos, por ejemplo, al emitir garantías significativas; y
(j) el inicio de litigios importantes, surgidos exclusivamente como consecuencia de hechos ocurridos después del periodo sobre el que se
informa.</t>
  </si>
  <si>
    <t>Existencia de controladora o subsidiaria</t>
  </si>
  <si>
    <t>Sección 33</t>
  </si>
  <si>
    <t>Información a Revelar sobre Partes Relacionadas</t>
  </si>
  <si>
    <t>Información a revelar sobre las relaciones controladora-subsidiaria</t>
  </si>
  <si>
    <t>33.5</t>
  </si>
  <si>
    <t>Deberán revelarse las relaciones entre una controladora y sus subsidiarias con independencia de que haya habido transacciones entre dichas partes relacionadas. Una entidad revelará el nombre de su controladora y, si fuera diferente, el de la parte controladora última del grupo. Si ni la controladora de la entidad ni la parte controladora última del grupo elaboran estados
financieros disponibles para uso público, se revelará también el nombre de la controladora próxima más importante que ejerce como tal (si la hay).</t>
  </si>
  <si>
    <t>Informe de subsidiarias y controladoras</t>
  </si>
  <si>
    <t>Información a revelar sobre las remuneraciones del personal clave de la gerencia</t>
  </si>
  <si>
    <t>33.7</t>
  </si>
  <si>
    <t>Una entidad revelará el total de las remuneraciones del personal clave de la gerencia.</t>
  </si>
  <si>
    <t>Información a revelar sobre las transacciones entre partes relacionadas</t>
  </si>
  <si>
    <t>33.8</t>
  </si>
  <si>
    <t>Una transacción entre partes relacionadas es una transferencia de recursos, servicios u obligaciones entre una entidad que informa y una parte relacionada, con independencia de que se cargue o no un precio. Ejemplos habituales de transacciones entre partes relacionadas en las PYMES incluyen, sin ser una lista exhaustiva, las siguientes:
(a) transacciones entre una entidad y su(s) propietario(s) principal(es);
(b) transacciones entre una entidad y otra cuando ambas están bajo el control común de una sola entidad o persona; y
(c) Transacciones en las que una entidad o persona que controla la entidad que informa lleva a cabo gastos directamente, que de otra forma se hubieran realizado por la entidad que informa.</t>
  </si>
  <si>
    <t>Partes relacionadas</t>
  </si>
  <si>
    <t>33.9</t>
  </si>
  <si>
    <t>Si una entidad realiza transacciones entre partes relacionadas, revelará la naturaleza de la relación con cada parte relacionada, así como la información sobre las transacciones, los saldos pendientes y los compromisos que sean necesarios para la comprensión de los efectos potenciales que la relación tiene en los estados financieros. Estos requerimientos de información a revelar son adicionales a los contenidos en el párrafo 33.7, para revelar las remuneraciones del personal clave de la gerencia. Como mínimo, tal información a revelar incluirá:
(a) el importe de las transacciones;
(b) El importe de los saldos pendientes y:
(i) sus plazos y condiciones, incluyendo si están garantizados y la naturaleza de la contraprestación a proporcionar en la liquidación; y
(ii) detalles de cualquier garantía otorgada o recibida.
(c) provisiones por cuentas por cobrar incobrables relacionadas con el importe de los saldos pendientes; y
(d) el gasto reconocido durante el periodo con respecto a las deudas incobrables y de dudoso cobro, procedentes de partes relacionadas. 
Estas transacciones pueden incluir las compras, ventas o transferencias de bienes o servicios; arrendamientos; garantías; y liquidaciones que haga la entidad en nombre de la parte relacionada, o viceversa.</t>
  </si>
  <si>
    <t>33.10</t>
  </si>
  <si>
    <t>Una entidad revelará la información requerida por el párrafo 33.9 de forma separada para cada una de las siguientes categorías:
(a) entidades con control, control conjunto o influencia significativa sobre la entidad;
(b) entidades sobre las que la entidad ejerza control, control conjunto o influencia significativa;
(c) personal clave de la gerencia de la entidad o de su controladora (en total); y
(d) otras partes relacionadas.</t>
  </si>
  <si>
    <t>Está contenido en la revelación anterior</t>
  </si>
  <si>
    <t>33.11</t>
  </si>
  <si>
    <t>Una entidad estará exenta de los requerimientos de información a revelar del párrafo 33.9 con relación a lo siguiente:
(a) un estado (un gobierno nacional, regional o local) que ejerza control, control conjunto o influencia significativa sobre la entidad que informa; y
(b) otra entidad que sea una parte relacionada, porque el mismo estado ejerce control, control conjunto o influencia significativa sobre la entidad que informa y sobre la otra entidad.
 Sin embargo, la entidad debe revelar, en todo caso, las relaciones controladora-subsidiaria, tal como requiere el párrafo 33.5.</t>
  </si>
  <si>
    <t>33.12</t>
  </si>
  <si>
    <t>Los siguientes son ejemplos de transacciones que deberán revelarse si son con una parte relacionada:
(a) compras o ventas de bienes (terminados o no);
(b) compras o ventas de inmuebles y otros activos;
(c) prestación o recepción de servicios;
(d) arrendamientos;
(e) transferencias de investigación y desarrollo;
(f) transferencias en función de acuerdos sobre licencias;
(g) transferencias realizadas en función de acuerdos de financiación (incluyendo préstamos y aportaciones de patrimonio en efectivo o en especie);
(h) otorgamiento de garantías colaterales y avales;
(i) liquidación de pasivos en nombre de la entidad, o por la entidad en nombre de un tercero; y
(j) Participación de una controladora o de una subsidiaria en un plan de beneficios definidos que comparta riesgos entre las entidades del grupo.</t>
  </si>
  <si>
    <t>33.13</t>
  </si>
  <si>
    <t>Una entidad no señalará que las transacciones entre partes relacionadas fueron realizadas en términos equivalentes a los que prevalecen en transacciones realizadas en condiciones de independencia mutua, a menos que estas condiciones puedan ser justificadas o comprobadas.</t>
  </si>
  <si>
    <t>33.14</t>
  </si>
  <si>
    <t>Una entidad puede revelar las partidas de naturaleza similar de forma agregada, excepto cuando la revelación de información separada sea necesaria para una comprensión de los efectos de las transacciones entre partes relacionadas en los estados financieros de la entidad.</t>
  </si>
  <si>
    <t>Sección 34</t>
  </si>
  <si>
    <t>Actividades Especializadas</t>
  </si>
  <si>
    <t>Información a revelar sobre agricultura—modelo del valor razonable</t>
  </si>
  <si>
    <t>34.7</t>
  </si>
  <si>
    <t>Una entidad revelará lo siguiente con respecto a sus activos biológicos medidos al valor razonable:
(a) Una descripción de cada clase de activos biológicos.
(b) Los métodos y las hipótesis significativas aplicadas en la determinación del valor razonable de cada clase de productos agrícolas, en el punto de cosecha o recolección, y de cada clase de activos biológicos.</t>
  </si>
  <si>
    <t>Descripción de activos biológicos, métodos e hipótesis.</t>
  </si>
  <si>
    <t>(c) Una conciliación de los cambios en el importe en libros de los activos biológicos entre el comienzo y el final del periodo corriente. La conciliación incluirá:
(i) la ganancia o pérdida surgida de cambios en el valor razonable menos los costos de venta;
(ii) los incrementos procedentes de compras;
(iii) las disminuciones procedentes de la cosecha;
(iv) los incrementos que procedan de combinaciones de negocios;
(v) las diferencias netas de cambio derivadas de la conversión de los estados financieros a una moneda de presentación diferente, así como las que se derivan de la conversión de un negocio en el extranjero a la moneda de presentación de la entidad que informa; y (vi) otros cambios.
No es necesario presentar esta conciliación para periodos anteriores.</t>
  </si>
  <si>
    <t>Información a revelar sobre agricultura—modelo del costo</t>
  </si>
  <si>
    <t>34.10</t>
  </si>
  <si>
    <t xml:space="preserve">Una entidad revelará lo siguiente con respecto a los activos biológicos medidos utilizando el modelo del costo:
(a) una descripción de cada clase de activos biológicos;
(b) una explicación de por qué el valor razonable no se puede medir con fiabilidad sin esfuerzo o costo desproporcionado;
</t>
  </si>
  <si>
    <t>Descripción de activos biológicos, justificación del no uso del VR</t>
  </si>
  <si>
    <t>(c) el método de depreciación utilizado;
(d) las vidas útiles o las tasas de depreciación utilizadas; y</t>
  </si>
  <si>
    <t>(e) El importe en libros bruto y la depreciación acumulada (a la que se agregarán las pérdidas por deterioro del valor acumuladas), al principio y al final del periodo.</t>
  </si>
  <si>
    <t>Exploración y evaluación de recursos minerales</t>
  </si>
  <si>
    <t>34.11C</t>
  </si>
  <si>
    <t>Se evaluará el deterioro del valor de los activos para exploración y evaluación cuando los hechos y circunstancias sugieran que el importe en libros de un activo para exploración y evaluación puede superar a su importe recuperable. Una entidad medirá, presentará y revelará las pérdidas por deterioro de valor resultantes de acuerdo con la Sección 27 Deterioro del Valor de los Activos, excepto por lo previsto en el párrafo 34.11F.</t>
  </si>
  <si>
    <t>Deterioro activos de Exploración y evaluación de recursos minerales</t>
  </si>
  <si>
    <t>Acuerdos de concesión de servicios—ingresos de actividades ordinarias de operación</t>
  </si>
  <si>
    <t>34.16</t>
  </si>
  <si>
    <t>El operador de un acuerdo de concesión de servicios reconocerá, medirá y revelará los ingresos de actividades ordinarias por los servicios que preste de acuerdo con la Sección 23 Ingresos de Actividades Ordinarias.</t>
  </si>
  <si>
    <t>Ya está contenido en la revelación de ingresos</t>
  </si>
  <si>
    <t>Sección 35</t>
  </si>
  <si>
    <t>Transición a la NIIF para las PYMES</t>
  </si>
  <si>
    <t>Alcance de esta sección</t>
  </si>
  <si>
    <t>35.2</t>
  </si>
  <si>
    <t>Una entidad que haya aplicado la NIIF para las PYMES en un periodo sobre el que se informa anterior, pero cuyos estados financieros anuales anteriores más recientes no contenían una declaración explícita y sin reservas de cumplimento con la NIIF para las PYMES, deberá aplicar esta sección o la NIIF para las PYMES de forma retroactiva de acuerdo con la Sección 10 Políticas, Estimaciones y Errores Contables, como si la entidad nunca hubiera dejado de aplicar la NIIF para las PYMES. Cuando esta entidad decide no aplicar esta sección, todavía se le requiere que aplique los requerimientos de información a revelar del párrafo 35.12A, además de los requerimientos de información a revelar de la Sección 10.</t>
  </si>
  <si>
    <t>Casos especiales adopción por primera vez</t>
  </si>
  <si>
    <t>Procedimientos para preparar los estados financieros en la fecha de transición</t>
  </si>
  <si>
    <t>35.11</t>
  </si>
  <si>
    <t>Cuando sea impracticable para una entidad realizar uno o varios de los ajustes requeridos por el párrafo 35.7 en la fecha de transición, la entidad aplicará los párrafos 35.7 a 35.10 para dichos ajustes en el primer periodo para el que resulte practicable hacerlo, e identificará qué importes de los estados financieros no han sido reexpresados Si es impracticable para una entidad proporcionar alguna de la información a revelar requerida por esta Norma, incluyendo la de periodos comparativos, debe revelarse la omisión.</t>
  </si>
  <si>
    <t>Explicación de la transición a la NIIF para las PYMES</t>
  </si>
  <si>
    <t>35.12</t>
  </si>
  <si>
    <t>Una entidad explicará cómo ha afectado la transición desde el marco de información financiera anterior a esta Norma a su situación financiera, al rendimiento financiero y a los flujos de efectivo presentados con anterioridad.</t>
  </si>
  <si>
    <t>35.12A</t>
  </si>
  <si>
    <t>Una entidad que haya aplicado la NIIF para las PYMES en un periodo anterior, tal como se describe en el párrafo 35.2, revelará:
(a) la razón por la que dejó de aplicar la NIIF para las PYMES;
(b) la razón por la que reanuda la aplicación de la NIIF para las PYMES; y
(c) si ha aplicado esta sección o ha aplicado la NIIF para las PYMES retroactivamente de acuerdo con la Sección 10.</t>
  </si>
  <si>
    <t>Conciliaciones</t>
  </si>
  <si>
    <t>35.13</t>
  </si>
  <si>
    <t>Para cumplir con el párrafo 35.12, los primeros estados financieros preparados conforme a esta Norma de una entidad incluirán:
(a) una descripción de la naturaleza de cada cambio en la política contable;</t>
  </si>
  <si>
    <t>Revelacion de cambios significativos frente al PCGA anterior</t>
  </si>
  <si>
    <t xml:space="preserve">
(b) Conciliaciones de su patrimonio, determinado de acuerdo con su marco de información financiera anterior, con su patrimonio determinado de acuerdo con esta Norma, para cada una de las siguientes fechas:
(i) la fecha de transición a esta Norma; y
(ii) el final del último periodo presentado en los estados financieros anuales más recientes de la entidad determinado de acuerdo con su marco de información financiera anterior.</t>
  </si>
  <si>
    <t xml:space="preserve">
(c) una conciliación del resultado, determinado de acuerdo con su marco de información financiera anterior, para el último periodo incluido en los estados financieros anuales más recientes de la entidad, con su resultado determinado de acuerdo con esta Norma para ese mismo periodo.</t>
  </si>
  <si>
    <t>35.14</t>
  </si>
  <si>
    <t>Si una entidad tuviese conocimiento de errores contenidos en la información elaborada conforme al marco de información financiera anterior, las conciliaciones requeridas por el párrafo 35.13(b) y (c) distinguirán, en la medida en que resulte practicable, las correcciones de esos errores de los cambios en las políticas contables.</t>
  </si>
  <si>
    <t>Contenido en 35.13</t>
  </si>
  <si>
    <t>Nueva entidad (constituida a partir de 20159</t>
  </si>
  <si>
    <t>35.15</t>
  </si>
  <si>
    <t>Si una entidad no presentó estados financieros en periodos anteriores, revelará este hecho en sus primeros estados financieros conforme a esta Norma.</t>
  </si>
  <si>
    <t>Primeros EF</t>
  </si>
  <si>
    <t>Aplicación anticipada NIIF PYMES 2015</t>
  </si>
  <si>
    <t>Sección A</t>
  </si>
  <si>
    <t>Fecha de vigencia y transición</t>
  </si>
  <si>
    <t>A1</t>
  </si>
  <si>
    <t>Se permite la aplicación anticipada de Modificaciones de 2015 a la NIIF para las PYMES. Si una entidad aplicase Modificaciones de 2015 a la NIIF para las PYMES en un período que comience con anterioridad, revelará este hecho.</t>
  </si>
  <si>
    <t>Revelación aplicación anticipada</t>
  </si>
  <si>
    <t>A2</t>
  </si>
  <si>
    <t>La entidad identificará qué importes en los estados financieros no han sido reexpresados como resultado de la aplicación del párrafo A2.</t>
  </si>
  <si>
    <t>B</t>
  </si>
  <si>
    <t>PLANTILLA NOTAS ESTADOS FINANCIEROS BAJO NIIF</t>
  </si>
  <si>
    <t>Fecha actual</t>
  </si>
  <si>
    <t>Fecha anterior</t>
  </si>
  <si>
    <t>Cifra no conciliada</t>
  </si>
  <si>
    <t>Cifra conciliada</t>
  </si>
  <si>
    <t>Inicio</t>
  </si>
  <si>
    <t>Fin</t>
  </si>
  <si>
    <t>Nombre de la Entidad a reportar:</t>
  </si>
  <si>
    <t>Cifras expresadas en:</t>
  </si>
  <si>
    <t>Datos Informativos:</t>
  </si>
  <si>
    <t>ESTADO DE SITUACIÓN FINANCIERA</t>
  </si>
  <si>
    <t>ACTIVOS</t>
  </si>
  <si>
    <t>Nota</t>
  </si>
  <si>
    <t>ACTIVOS CORRIENTES</t>
  </si>
  <si>
    <t xml:space="preserve">Otros activos no financieros </t>
  </si>
  <si>
    <t>Total activos corrientes</t>
  </si>
  <si>
    <t>ACTIVOS NO CORRIENTES</t>
  </si>
  <si>
    <t>Plusvalía</t>
  </si>
  <si>
    <t>Total activos no corrientes</t>
  </si>
  <si>
    <t>TOTAL ACTIVOS</t>
  </si>
  <si>
    <t>PATRIMONIO  Y PASIVOS</t>
  </si>
  <si>
    <t>PASIVOS CORRIENTES</t>
  </si>
  <si>
    <t>Cuentas por pagar comerciales y otras cuentas por pagar</t>
  </si>
  <si>
    <t>Otros pasivos no financieros</t>
  </si>
  <si>
    <t>Total pasivos corrientes</t>
  </si>
  <si>
    <t>PASIVOS NO CORRIENTES</t>
  </si>
  <si>
    <t>Pasivo por impuesto diferido</t>
  </si>
  <si>
    <t>Total pasivos no corrientes</t>
  </si>
  <si>
    <t>TOTAL PASIVOS</t>
  </si>
  <si>
    <t xml:space="preserve">PATRIMONIO </t>
  </si>
  <si>
    <t>Acciones propias en cartera</t>
  </si>
  <si>
    <t>Otras participaciones en el patrimonio</t>
  </si>
  <si>
    <t>Superávit por revaluación</t>
  </si>
  <si>
    <t>Otras reservas</t>
  </si>
  <si>
    <t>Ganancias (pérdidas) acumuladas</t>
  </si>
  <si>
    <t>Patrimonio  atribuible a los propietarios de la controladora</t>
  </si>
  <si>
    <t>Participaciones no controladoras</t>
  </si>
  <si>
    <t>Total patrimonio</t>
  </si>
  <si>
    <t>TOTAL PATRIMONIO Y PASIVOS</t>
  </si>
  <si>
    <t>Clasificacion</t>
  </si>
  <si>
    <t>ESTADO DE RESULTADO INTEGRAL (Por función del gasto)</t>
  </si>
  <si>
    <t xml:space="preserve">Detalle </t>
  </si>
  <si>
    <t>Ganancia bruta</t>
  </si>
  <si>
    <t>Ganancias (pérdidas) que surgen de la baja en cuentas de activos financieros medidos al costo amortizado</t>
  </si>
  <si>
    <t>Participación en ganancia (pérdida) de asociadas y negocios conjuntos que se contabilicen utilizando el método de la participación</t>
  </si>
  <si>
    <t>Ganancia (pérdida) antes de impuesto</t>
  </si>
  <si>
    <t>Ganancia (pérdida) procedente de operaciones continuadas.</t>
  </si>
  <si>
    <t>Ganancia (pérdida) procedente de operaciones discontinuadas.</t>
  </si>
  <si>
    <t>Ganancia (pérdida)</t>
  </si>
  <si>
    <t>OTRO RESULTADO INTEGRAL</t>
  </si>
  <si>
    <t>Componentes de otro resultado integral, neto de impuestos</t>
  </si>
  <si>
    <t>Componentes de otro resultado integral que no se reclasificarán al resultado del período</t>
  </si>
  <si>
    <t>Otro resultado integral que no se reclasificarán al resultado del período, neto de impuestos</t>
  </si>
  <si>
    <t>Componentes de otro resultado integral que se reclasificarán al resultado del período, antes de impuestos</t>
  </si>
  <si>
    <t>Otro resultado integral que se reclasificarán al resultado del período, neto de impuestos</t>
  </si>
  <si>
    <t>Otro resultado integral</t>
  </si>
  <si>
    <t>Total resultado integral</t>
  </si>
  <si>
    <t>Resultado integral atribuible a</t>
  </si>
  <si>
    <t>Resultado integral atribuible a los propietarios de la controladora.</t>
  </si>
  <si>
    <t>Resultado integral atribuible a participaciones no controladas.</t>
  </si>
  <si>
    <t>Ganancias por acción</t>
  </si>
  <si>
    <t>Ganancia por acción básica y diluida ($ por acción)</t>
  </si>
  <si>
    <t>Ganancia (pérdida) por acción básica en operaciones continuadas.</t>
  </si>
  <si>
    <t>Ganancia (pérdida) por acción básica en operaciones descontinuadas.</t>
  </si>
  <si>
    <t>Ganancia (pérdida) por acción básica.</t>
  </si>
  <si>
    <t>Cantidad de acciones</t>
  </si>
  <si>
    <t>Conciliado</t>
  </si>
  <si>
    <t>ESTADO DE RESULTADO INTEGRAL Y GANANCIAS ACUMULADAS (Por función del gasto)</t>
  </si>
  <si>
    <t>Ganancia (pérdida) del año</t>
  </si>
  <si>
    <t>Ganancias acumuladas al comienzo del año</t>
  </si>
  <si>
    <t>Dividendos</t>
  </si>
  <si>
    <t>Ganancias acumuladas al final del año</t>
  </si>
  <si>
    <t>ESTADO DE CAMBIOS EN EL PATRIMONIO</t>
  </si>
  <si>
    <t>Patrimonio total</t>
  </si>
  <si>
    <t>Superávit de revaluación</t>
  </si>
  <si>
    <t>Reserva Obligatoria</t>
  </si>
  <si>
    <t>Reserva Estatutaria</t>
  </si>
  <si>
    <t>Reserva ocasional</t>
  </si>
  <si>
    <t>Adopción por primera vez NIIF</t>
  </si>
  <si>
    <t xml:space="preserve">Corrección de errores y cambios políticas contables </t>
  </si>
  <si>
    <t>Diferencia utilidad NIIF Periodo de transición</t>
  </si>
  <si>
    <t xml:space="preserve">Patrimonio al comienzo </t>
  </si>
  <si>
    <t xml:space="preserve">Ajustes de períodos anteriores </t>
  </si>
  <si>
    <t>Incremento (disminución) por cambios en políticas contables.</t>
  </si>
  <si>
    <t>Incremento (disminución) por correcciones de errores.</t>
  </si>
  <si>
    <t>Total ajustes de períodos anteriores</t>
  </si>
  <si>
    <t>Patrimonio reexpresado</t>
  </si>
  <si>
    <t>Cambios en patrimonio</t>
  </si>
  <si>
    <t>Resultado integral</t>
  </si>
  <si>
    <t>Aportes de los accionistas</t>
  </si>
  <si>
    <t>Apropiaciones</t>
  </si>
  <si>
    <t>Dividendos.</t>
  </si>
  <si>
    <t>Total incremento (disminución) en el patrimonio</t>
  </si>
  <si>
    <t xml:space="preserve">Patrimonio al final </t>
  </si>
  <si>
    <t>Flujos de efectivo procedentes de (utilizados en) actividades de operación</t>
  </si>
  <si>
    <t>Ganancia (Pérdida)</t>
  </si>
  <si>
    <t>Ajustes para conciliar la ganancia (pérdida)</t>
  </si>
  <si>
    <t>Ajustes gastos por impuestos a las ganancias</t>
  </si>
  <si>
    <t>Ajustes por gastos de depreciación y amortización</t>
  </si>
  <si>
    <t>Ajustes por deterioro de valor (reversiones de pérdidas por deterioro de valor) reconocidas en el resultado del periodo</t>
  </si>
  <si>
    <t>Ajustes por provisiones</t>
  </si>
  <si>
    <t>Ajustes por costos financieros</t>
  </si>
  <si>
    <t>Ajustes por pérdidas (ganancias) de moneda extranjera no realizadas</t>
  </si>
  <si>
    <t>Ajustes por pérdidas (ganancias) del valor razonable</t>
  </si>
  <si>
    <t>Ajustes por ganancias no distribuidas de asociadas</t>
  </si>
  <si>
    <t>Ajustes por pérdidas (ganancias) por la disposición de activos no corrientes</t>
  </si>
  <si>
    <t>Otros ajustes para conciliar la ganancia (pérdida)</t>
  </si>
  <si>
    <t>Total ajustes para conciliar la ganancia (pérdida)</t>
  </si>
  <si>
    <t xml:space="preserve">Flujos de efectivo procedentes de (utilizados en) actividades de operación </t>
  </si>
  <si>
    <t xml:space="preserve"> Ajustes por disminuciones (incrementos) en los inventarios</t>
  </si>
  <si>
    <t xml:space="preserve"> Ajustes por la disminución (incremento) de cuentas por cobrar de origen comercial</t>
  </si>
  <si>
    <t xml:space="preserve"> Ajustes por disminuciones (incrementos) en otras cuentas por cobrar derivadas de las actividades de operación</t>
  </si>
  <si>
    <t xml:space="preserve"> Ajustes por el incremento (disminución) de cuentas por pagar de origen comercial</t>
  </si>
  <si>
    <t xml:space="preserve"> Ajustes por incrementos (disminuciones) en otras cuentas por pagar derivadas de las actividades de operación</t>
  </si>
  <si>
    <t xml:space="preserve"> Otras entradas (salidas) de efectivo</t>
  </si>
  <si>
    <t>Flujos de efectivo netos procedentes de (utilizados en) actividades de operación</t>
  </si>
  <si>
    <t xml:space="preserve">Flujos de efectivo procedentes de (utilizados en) actividades de inversión </t>
  </si>
  <si>
    <t>Flujos de efectivo procedentes de la pérdida de control de subsidiarias u otros negocios</t>
  </si>
  <si>
    <t>Flujos de efectivo utilizados para obtener el control de subsidiarias u otros negocios</t>
  </si>
  <si>
    <t>Otros cobros por la venta de patrimonio o instrumentos de deuda de otras entidades</t>
  </si>
  <si>
    <t>Otros pagos para adquirir patrimonio o instrumentos de deuda de otras entidades</t>
  </si>
  <si>
    <t>Otros cobros por la venta de participaciones en negocios conjuntos</t>
  </si>
  <si>
    <t>Otros pagos para adquirir participaciones en negocios conjuntos</t>
  </si>
  <si>
    <t>Importes procedentes de la venta de propiedades, planta y equipo</t>
  </si>
  <si>
    <t>Compras de propiedades, planta y equipo</t>
  </si>
  <si>
    <t>Importes procedentes de ventas de activos intangibles</t>
  </si>
  <si>
    <t>Compras de activos intangibles</t>
  </si>
  <si>
    <t>Recursos por ventas de otros activos a largo plazo</t>
  </si>
  <si>
    <t>Compras de otros activos a largo plazo</t>
  </si>
  <si>
    <t>Importes procedentes de subvenciones del gobierno</t>
  </si>
  <si>
    <t>Anticipos de efectivo y préstamos concedidos a terceros</t>
  </si>
  <si>
    <t>Cobros procedentes del reembolso de anticipos y préstamos concedidos a terceros</t>
  </si>
  <si>
    <t>Pagos derivados de contratos de futuro, a término, de opciones y de permuta financiera</t>
  </si>
  <si>
    <t>Cobros procedentes de contratos de futuro, a término, de opciones y de permuta financiera</t>
  </si>
  <si>
    <t>Dividendos recibidos</t>
  </si>
  <si>
    <t>Intereses pagados</t>
  </si>
  <si>
    <t>Intereses recibidos</t>
  </si>
  <si>
    <t>Impuestos a las ganancias reembolsados (pagados)</t>
  </si>
  <si>
    <t>Otras entradas (salidas) de efectivo</t>
  </si>
  <si>
    <t>Flujos de efectivo netos procedentes de (utilizados en) actividades de inversión</t>
  </si>
  <si>
    <t>Flujos de efectivo procedentes de (utilizados en) actividades de financiación</t>
  </si>
  <si>
    <t xml:space="preserve"> Recursos por cambios en las participaciones en la propiedad en subsidiarias que no dan lugar a la pérdida de control</t>
  </si>
  <si>
    <t xml:space="preserve"> Pagos por cambios en las participaciones en la propiedad en subsidiarias que no dan lugar a la pérdida de control</t>
  </si>
  <si>
    <t xml:space="preserve"> Importes procedentes de aumento de capital y/o recolocación de acciones</t>
  </si>
  <si>
    <t xml:space="preserve"> Disminución de capital social y/o readquisición de acciones</t>
  </si>
  <si>
    <t xml:space="preserve"> Pagos por otras participaciones en el patrimonio</t>
  </si>
  <si>
    <t xml:space="preserve"> Importe procedente del aumento prima por emisión</t>
  </si>
  <si>
    <t xml:space="preserve"> Disminución de prima por emisión</t>
  </si>
  <si>
    <t xml:space="preserve"> Importes procedentes de préstamos</t>
  </si>
  <si>
    <t xml:space="preserve"> Reembolsos de préstamos</t>
  </si>
  <si>
    <t xml:space="preserve"> Pagos de pasivos por arrendamientos financieros</t>
  </si>
  <si>
    <t xml:space="preserve"> Importes procedentes de subvenciones del gobierno</t>
  </si>
  <si>
    <t xml:space="preserve"> Dividendos pagados</t>
  </si>
  <si>
    <t xml:space="preserve"> Intereses pagados</t>
  </si>
  <si>
    <t>Flujos de efectivo netos procedentes de (utilizados en) actividades de financiación</t>
  </si>
  <si>
    <t>Incremento (disminución) neto de efectivo y equivalentes al efectivo, antes del efecto de los cambios en la tasa de cambio</t>
  </si>
  <si>
    <t>Incremento neto (disminución) en el efectivo y equivalentes al efectivo, antes del efecto de los cambios en la tasa de cambios</t>
  </si>
  <si>
    <t>Efectos de la variación en la tasa de cambio sobre el efectivo y equivalentes al efectivo.</t>
  </si>
  <si>
    <t>Incremento (disminución) neto de efectivo y equivalentes al efectivo</t>
  </si>
  <si>
    <t>Efectivo y equivalentes al efectivo al principio del período o ejercicio.</t>
  </si>
  <si>
    <t>Efectivo y equivalentes al efectivo al final del período o ejercicio</t>
  </si>
  <si>
    <t>CONCILIACIÓN DE PATRIMONIO</t>
  </si>
  <si>
    <t>Al 1 de enero de 2015 y al 31 de diciembre de 2015</t>
  </si>
  <si>
    <t>Cifras bajo los PCGA colombianos</t>
  </si>
  <si>
    <t>Ajustes transición</t>
  </si>
  <si>
    <t>Cifras bajo las NIIF</t>
  </si>
  <si>
    <t>Activos corrientes</t>
  </si>
  <si>
    <t>Activos no corrientes</t>
  </si>
  <si>
    <t>PASIVOS Y PATRIMONIO</t>
  </si>
  <si>
    <t>Pasivo corriente</t>
  </si>
  <si>
    <t>Total pasivo no corriente</t>
  </si>
  <si>
    <t>Pasivo no corriente</t>
  </si>
  <si>
    <t>PATRIMONIO</t>
  </si>
  <si>
    <t>Total del patrimonio</t>
  </si>
  <si>
    <t>TOTAL PASIVO Y PATRIMONIO</t>
  </si>
  <si>
    <t>Prueba</t>
  </si>
  <si>
    <t>Conciliación cifras activo</t>
  </si>
  <si>
    <t>Conciliación cifras pasivo</t>
  </si>
  <si>
    <t>Conciliación cifras patrimonio</t>
  </si>
  <si>
    <t>CONCILIACIÓN DEL RESULTADO</t>
  </si>
  <si>
    <t>Para el año finalizado a 31 de diciembre de 2015</t>
  </si>
  <si>
    <t>Conciliación cifras ER_B</t>
  </si>
  <si>
    <t>Conciliación cifras ER_C</t>
  </si>
  <si>
    <t>Categorías de activos financieros y pasivos financieros</t>
  </si>
  <si>
    <t>Activos financieros a valor razonable con cambios en resultados.</t>
  </si>
  <si>
    <t>Activos financieros que son instrumentos de deuda, al costo amortizado</t>
  </si>
  <si>
    <t>Activos financieros que son instrumentos de patrimonio, al costo</t>
  </si>
  <si>
    <t>Pasivos financieros al valor razonable con cambios en resultados</t>
  </si>
  <si>
    <t>Pasivos financieros al costo amortizado</t>
  </si>
  <si>
    <t>Compromisos de préstamo, al costo</t>
  </si>
  <si>
    <t>Total pasivos financieros y compromisos de préstamo</t>
  </si>
  <si>
    <t>Total</t>
  </si>
  <si>
    <t>CONCILIACIÓN</t>
  </si>
  <si>
    <t>Instrumentos financieros a valor razonable con cambios en resultados</t>
  </si>
  <si>
    <t>Activos financieros</t>
  </si>
  <si>
    <t xml:space="preserve">Total </t>
  </si>
  <si>
    <t>Bono Argos</t>
  </si>
  <si>
    <t>CDT Corficolombiana</t>
  </si>
  <si>
    <t>Porcentaje participación</t>
  </si>
  <si>
    <t>Adila SAS</t>
  </si>
  <si>
    <t>Pasivos financieros medidos a valor razonable</t>
  </si>
  <si>
    <t>Pasivos financieros</t>
  </si>
  <si>
    <t>Derivados de cobertura de flujo de caja</t>
  </si>
  <si>
    <t>Derivados de cobertura valor razonable.</t>
  </si>
  <si>
    <t>Valor razonable</t>
  </si>
  <si>
    <t>Sociedad</t>
  </si>
  <si>
    <t>Tipo de contrato</t>
  </si>
  <si>
    <t>Tipo de cobertura</t>
  </si>
  <si>
    <t>Riesgo de cobertura</t>
  </si>
  <si>
    <t>Partida cubierta</t>
  </si>
  <si>
    <t>Swaps</t>
  </si>
  <si>
    <t>Flujo de efectivo</t>
  </si>
  <si>
    <t>Exposición de variaciones de tipo de cambio y tasa de interés variable.</t>
  </si>
  <si>
    <t>Moneda y tasa de interés</t>
  </si>
  <si>
    <t>Moneda</t>
  </si>
  <si>
    <t>Forward</t>
  </si>
  <si>
    <t>Ajustes de reclasificación en coberturas de flujos de efectivo, neto de impuestos</t>
  </si>
  <si>
    <t>Ajustes de reclasificación en coberturas de flujos de efectivo, antes de impuestos</t>
  </si>
  <si>
    <t>Descripción de los periodos en los que ocurren los flujos de efectivo esperados</t>
  </si>
  <si>
    <t>Descripción de los periodos en los que los flujos de efectivo afectan al resultado</t>
  </si>
  <si>
    <t>Ingresos, gastos, ganancias o pérdidas de instrumentos financieros</t>
  </si>
  <si>
    <t>Ganancias y pérdidas por instrumentos financieros</t>
  </si>
  <si>
    <t xml:space="preserve">En activos financieros al valor razonable con cambios en resultados </t>
  </si>
  <si>
    <t>En pasivos financieros al valor razonable con cambios en resultados</t>
  </si>
  <si>
    <t xml:space="preserve">Por activos financieros al costo amortizado </t>
  </si>
  <si>
    <t>Por pasivos financieros al costo amortizado</t>
  </si>
  <si>
    <t>Ingresos por intereses y gastos por intereses por activos financieros o pasivos financieros valorados de forma distinta al valor razonable con cambios en resultados</t>
  </si>
  <si>
    <t>Ingresos por intereses por activos financieros calculados utilizando el método del interés efectivo</t>
  </si>
  <si>
    <t>Gastos por intereses por pasivos financieros calculados utilizando el método del interés efectivo</t>
  </si>
  <si>
    <t>Activos financieros pignorados como garantía</t>
  </si>
  <si>
    <t>Plazo</t>
  </si>
  <si>
    <t>Condiciones</t>
  </si>
  <si>
    <t>Detalle inversión en asociadas</t>
  </si>
  <si>
    <t>País de origen</t>
  </si>
  <si>
    <t>Moneda funcional</t>
  </si>
  <si>
    <t>Porcentaje poder de votos</t>
  </si>
  <si>
    <t>Medidas al costo</t>
  </si>
  <si>
    <t>Medidas al valor razonable</t>
  </si>
  <si>
    <t>Medidas por el MPP</t>
  </si>
  <si>
    <t xml:space="preserve">Saldo al 
</t>
  </si>
  <si>
    <t>E</t>
  </si>
  <si>
    <t>R</t>
  </si>
  <si>
    <t>G</t>
  </si>
  <si>
    <t>Efectos de inversiones en asociadas en resultados del ejercicio</t>
  </si>
  <si>
    <t>Dividendos y otras distribuciones procedentes de asociadas contabilizados por el modelo del costo reconocidos como ingresos</t>
  </si>
  <si>
    <t>Participación en ganancias (pérdidas) de asociadas contabilizadas utilizando el método de la participación</t>
  </si>
  <si>
    <t>Participación en ganancias (pérdidas) de operaciones discontinuadas de asociadas contabilizadas utilizando el método de la participación</t>
  </si>
  <si>
    <t>Razones por las que la medición del valor razonable involucraría  un esfuerzo o costo desproporcionado:</t>
  </si>
  <si>
    <t>Detalle inversión entidades controladas conjuntamente</t>
  </si>
  <si>
    <t>Detalle inversión en entidades controladas conjuntamente</t>
  </si>
  <si>
    <t>Compromisos en relación con negocios conjuntos</t>
  </si>
  <si>
    <t>Participación en las ganancias (pérdidas) de negocios conjuntos contabilizados utilizando el método de la participación</t>
  </si>
  <si>
    <t>Participación en las ganancias (pérdidas) de operaciones discontinuadas de negocios conjuntos contabilizados utilizando el método de la participación</t>
  </si>
  <si>
    <t>Clases de deudores comerciales y otras cuentas por cobrar, neto</t>
  </si>
  <si>
    <t>Deudores comerciales</t>
  </si>
  <si>
    <t>Ingresos devengados no facturados</t>
  </si>
  <si>
    <t>Otras cuentas por cobrar</t>
  </si>
  <si>
    <t>Deterioro</t>
  </si>
  <si>
    <t>Anticipo de remuneraciones.</t>
  </si>
  <si>
    <t xml:space="preserve">Sub total </t>
  </si>
  <si>
    <t xml:space="preserve">Provisión de deterioro. </t>
  </si>
  <si>
    <t>Importe en libros de deudores comerciales, otras cuentas por cobrar deteriorados</t>
  </si>
  <si>
    <t>Cuentas por cobrar por arrendamiento financiero.</t>
  </si>
  <si>
    <t>Saldo inicial.</t>
  </si>
  <si>
    <t>Baja de deudores comerciales y otras cuentas por cobrar deterioradas del período o ejercicio.</t>
  </si>
  <si>
    <t>Aumento (disminución) consolidación subsidiarias del período o ejercicio</t>
  </si>
  <si>
    <t>Incremento (decremento) en el cambio de moneda extranjera.</t>
  </si>
  <si>
    <t>Aumento (disminución) del período o ejercicio.</t>
  </si>
  <si>
    <t>Cartera 
al día</t>
  </si>
  <si>
    <t>Total deudores</t>
  </si>
  <si>
    <t>Total 
corrientes</t>
  </si>
  <si>
    <t>Total 
no corrientes</t>
  </si>
  <si>
    <t>Morosidad</t>
  </si>
  <si>
    <t>1-30 dias</t>
  </si>
  <si>
    <t>Provision deterioro</t>
  </si>
  <si>
    <t>Total corrientes</t>
  </si>
  <si>
    <t>Clases de inventarios</t>
  </si>
  <si>
    <t>No corriente</t>
  </si>
  <si>
    <t>Otra información de inventarios</t>
  </si>
  <si>
    <t>Importe de rebajas de importes de los inventarios.</t>
  </si>
  <si>
    <t>Importe de reversiones de rebajas de importes de inventarios.</t>
  </si>
  <si>
    <t>Costos de inventarios reconocidos como gastos durante el período o ejercicio.</t>
  </si>
  <si>
    <t>Inventarios pignorados como garantía de pasivos</t>
  </si>
  <si>
    <t xml:space="preserve">Saldo Inicial </t>
  </si>
  <si>
    <t>Adiciones, propiedades de inversión.</t>
  </si>
  <si>
    <t>Desembolsos posterior capitalizado, propiedades de inversión.</t>
  </si>
  <si>
    <t>Transferencias (desde) inventarios, propiedades de inversión.</t>
  </si>
  <si>
    <t>Transferencias (desde) propiedades ocupadas por el dueño, propiedades de inversión.</t>
  </si>
  <si>
    <t>Aumento (disminución) consolidación subsidiarias del periodo o ejercicio</t>
  </si>
  <si>
    <t>Transferencia (desde) activos no corrientes y grupos en desapropiación mantenidos para la venta, propiedades de inversión.</t>
  </si>
  <si>
    <t>Retiros, propiedades de inversión.</t>
  </si>
  <si>
    <t>Ganancias (pérdidas) por ajustes del valor razonable.</t>
  </si>
  <si>
    <t>Otro Incremento (decremento), propiedades de inversión.</t>
  </si>
  <si>
    <t>Total de cambios en propiedades de inversión, modelo del valor razonable</t>
  </si>
  <si>
    <t>Pagos mínimos a recibir por arrendamiento, obligaciones por contratos de arrendamiento operativo no cancelables</t>
  </si>
  <si>
    <t>No posterior a un año.</t>
  </si>
  <si>
    <t>Posterior a un año pero menor de cinco años.</t>
  </si>
  <si>
    <t>Más de cinco años.</t>
  </si>
  <si>
    <t>Métodos de depreciación y vida útil  propiedades, planta y equipo</t>
  </si>
  <si>
    <t>Método de depreciación</t>
  </si>
  <si>
    <t>Vida útil</t>
  </si>
  <si>
    <t>Mínima</t>
  </si>
  <si>
    <t>Máxima</t>
  </si>
  <si>
    <t>Línea recta</t>
  </si>
  <si>
    <t>Valores brutos</t>
  </si>
  <si>
    <t>Depreciación Acumulada</t>
  </si>
  <si>
    <t>Valores netos</t>
  </si>
  <si>
    <t>Propiedades de inversión cuyo valor razonable no puede medirse con fiabilidad
sin costo o esfuerzo indebido sobre la hipótesis de negocio en marcha</t>
  </si>
  <si>
    <t>Repuestos</t>
  </si>
  <si>
    <t>Propiedades, planta y equipo, neto</t>
  </si>
  <si>
    <t>neto</t>
  </si>
  <si>
    <t>Cambios</t>
  </si>
  <si>
    <t>Adquisiciones mediante combinaciones de negocios.</t>
  </si>
  <si>
    <t>Retiros.</t>
  </si>
  <si>
    <t>Gasto por depreciación.</t>
  </si>
  <si>
    <t>Reversiones de deterioro de valor reconocidas en el patrimonio neto.</t>
  </si>
  <si>
    <t>Pérdida por deterioro reconocida en el estado de resultados.</t>
  </si>
  <si>
    <t>Reversiones de deterioro de valor reconocidas en el estado de resultados.</t>
  </si>
  <si>
    <t>Otros incrementos (decrementos).</t>
  </si>
  <si>
    <t>Total cambios</t>
  </si>
  <si>
    <t>Informaciones adicionales a revelar sobre propiedades, planta y equipos</t>
  </si>
  <si>
    <t>Valor de Propiedad, Planta y Equipo que posee alguna restricción o se encuentra pignorado en garantía</t>
  </si>
  <si>
    <t>Importe de compromisos por la adquisición de propiedades, planta y equipo.</t>
  </si>
  <si>
    <t>Clases de efectivo y equivalentes al efectivo</t>
  </si>
  <si>
    <t>Efectivo</t>
  </si>
  <si>
    <t>Total efectivo.</t>
  </si>
  <si>
    <t xml:space="preserve"> </t>
  </si>
  <si>
    <t>Equivalente al efectivo</t>
  </si>
  <si>
    <t>Fondos de inversión colectiva</t>
  </si>
  <si>
    <t>Otros equivalentes al efectivo</t>
  </si>
  <si>
    <t>Total equivalente al efectivo.</t>
  </si>
  <si>
    <t/>
  </si>
  <si>
    <t>Conciliación</t>
  </si>
  <si>
    <t>Efectivo y equivalentes al efectivo restringido</t>
  </si>
  <si>
    <t>Detalle</t>
  </si>
  <si>
    <t>Efectivo en entidades financieras</t>
  </si>
  <si>
    <t>Fondos especiales</t>
  </si>
  <si>
    <t>Equivalentes al efectivo</t>
  </si>
  <si>
    <t>Total efectivo y equivalente al efectivo restringido</t>
  </si>
  <si>
    <t>Comentario de la gerencia sobre saldos de efectivo y equivalentes al efectivo significativos mantenidos por la entidad que no están disponibles para su uso:</t>
  </si>
  <si>
    <t>Propiedades, planta y equipos en arrendamiento financiero, neto</t>
  </si>
  <si>
    <t>Otras propiedades, planta y equipos bajo arrendamiento financiero.</t>
  </si>
  <si>
    <t>Valor de libros de Propiedades, planta y equipo revaluado según el modelo del costo</t>
  </si>
  <si>
    <t>Saldo inicial</t>
  </si>
  <si>
    <t>Ajustes de revaluación.</t>
  </si>
  <si>
    <t>Retiros de propiedades, planta y equipos revaluado.</t>
  </si>
  <si>
    <t>Depreciación de la porción del valor de propiedades, planta y equipos revaluado.</t>
  </si>
  <si>
    <t>Movimiento del ejercicio</t>
  </si>
  <si>
    <t>Explicación restricción sobre la distribución de su saldo a los accionistas.</t>
  </si>
  <si>
    <t>Activos Intangibles</t>
  </si>
  <si>
    <t>Movimientos en activos intangibles</t>
  </si>
  <si>
    <t>Amortización.</t>
  </si>
  <si>
    <t>Cambios, total</t>
  </si>
  <si>
    <t>Informaciones adicionales a revelar sobre Intangibles</t>
  </si>
  <si>
    <t>Importe de compromisos para la adquisición de intangibles</t>
  </si>
  <si>
    <t>Medición de activos Biológicos</t>
  </si>
  <si>
    <t>Medidos al valor razonable</t>
  </si>
  <si>
    <t>Medidos al costo</t>
  </si>
  <si>
    <t>Conciliación de cambios en activos biológicos</t>
  </si>
  <si>
    <t>Activos biológicos al inicio del periodo</t>
  </si>
  <si>
    <t>Incrementos distintos de los procedentes de combinaciones de negocios, activos biológicos</t>
  </si>
  <si>
    <t>Incremento (disminución) por diferencias de cambio netas, activos biológicos</t>
  </si>
  <si>
    <t>Depreciación, activos biológicos</t>
  </si>
  <si>
    <t>Pérdidas por deterioro de valor reconocidas en el resultado del periodo, activos biológicos</t>
  </si>
  <si>
    <t>Reversión de pérdidas por deterioro de valor reconocidas en el resultado del periodo, activos biológicos</t>
  </si>
  <si>
    <t>Ganancias (pérdidas) en ajustes del valor  razonable</t>
  </si>
  <si>
    <t xml:space="preserve">Ganancias (pérdidas) en ajustes del valor razonable atribuibles a cambios físicos, </t>
  </si>
  <si>
    <t>Ganancias (pérdidas) en ajustes del valor razonable atribuibles a cambios de precios</t>
  </si>
  <si>
    <t>Total ganancias (pérdidas) en ajustes del valor razonable</t>
  </si>
  <si>
    <t>Incremento (decremento) por otros cambios</t>
  </si>
  <si>
    <t>Disposiciones activos biológicos</t>
  </si>
  <si>
    <t>Disminuciones debidas a la cosecha o recolección, activos biológicos</t>
  </si>
  <si>
    <t>Disminuciones por clasificar como mantenidos para la venta,</t>
  </si>
  <si>
    <t>Total incremento (disminución) en activos biológicos</t>
  </si>
  <si>
    <t>Activos biológicos al final del periodo</t>
  </si>
  <si>
    <t>Métodos de depreciación y vida útil  Activos biológicos medidos por el modelo del costo</t>
  </si>
  <si>
    <t>Vida útil (años)</t>
  </si>
  <si>
    <t>Caballos de 0-1 años</t>
  </si>
  <si>
    <t>Terneras</t>
  </si>
  <si>
    <t>Activos biológicos medidos utilizando el modelo del costo</t>
  </si>
  <si>
    <t>Importe en libros en términos brutos</t>
  </si>
  <si>
    <t>Deterioro de valor</t>
  </si>
  <si>
    <t>Relativos a propiedades de inversión.</t>
  </si>
  <si>
    <t>Pasivos por impuestos diferidos</t>
  </si>
  <si>
    <t>Movimientos en activos por impuestos diferidos</t>
  </si>
  <si>
    <t>Incremento (decremento) en activos impuestos diferidos.</t>
  </si>
  <si>
    <t>Adquisiciones mediante combinaciones de negocios, activos por impuestos diferidos.</t>
  </si>
  <si>
    <t>Incremento (decremento) en el cambio de moneda extranjera, activos por impuesto diferido.</t>
  </si>
  <si>
    <t>Otros incrementos (decrementos), activos por impuestos diferidos.</t>
  </si>
  <si>
    <t>Cambios en activos por impuestos diferidos, total</t>
  </si>
  <si>
    <t>Incremento (decremento) en pasivos impuestos diferidos.</t>
  </si>
  <si>
    <t>Adquisiciones mediante combinaciones de negocios, pasivos por impuestos diferidos.</t>
  </si>
  <si>
    <t>Incremento (decremento) en el cambio de moneda extranjera, pasivos por impuesto diferido.</t>
  </si>
  <si>
    <t>Otros incrementos (decrementos), pasivos por impuestos diferidos.</t>
  </si>
  <si>
    <t>Concepto</t>
  </si>
  <si>
    <t>Activos  (pasivos)</t>
  </si>
  <si>
    <t>Valores compensados</t>
  </si>
  <si>
    <t>Saldos netos al cierre</t>
  </si>
  <si>
    <t>Activos por impuestos diferidos.</t>
  </si>
  <si>
    <t>Pasivos por impuestos diferidos.</t>
  </si>
  <si>
    <t>Diferencias temporarias no reconocidas</t>
  </si>
  <si>
    <t>Diferencias temporarias deducibles por las que no se reconoce activo por impuestos diferidos.</t>
  </si>
  <si>
    <t>Pérdidas fiscales no utilizadas para las que no se han reconocido activos por impuestos diferidos.</t>
  </si>
  <si>
    <t>Créditos fiscales no utilizados para los que no se han reconocido activos por impuestos diferidos.</t>
  </si>
  <si>
    <t>Deterioro de valor de los activos</t>
  </si>
  <si>
    <t>Reversión deterioro de valor</t>
  </si>
  <si>
    <t>Reconocida en Resultado del periodo</t>
  </si>
  <si>
    <t>Reconocida en ORI</t>
  </si>
  <si>
    <t>Activos intangibles distintos a la plusvalía</t>
  </si>
  <si>
    <t>Ref. nota</t>
  </si>
  <si>
    <t>Otras</t>
  </si>
  <si>
    <t>Total préstamos bancarios</t>
  </si>
  <si>
    <t>Obligaciones por arrendamiento financiero</t>
  </si>
  <si>
    <t>Pasivos de cobertura</t>
  </si>
  <si>
    <t>País</t>
  </si>
  <si>
    <t>Institución acreedora</t>
  </si>
  <si>
    <t>Tipo de amortización</t>
  </si>
  <si>
    <t xml:space="preserve">Tasa efectiva anual </t>
  </si>
  <si>
    <t>Vencimiento</t>
  </si>
  <si>
    <t>Garantía y/o restricciones</t>
  </si>
  <si>
    <t>Vencimientos</t>
  </si>
  <si>
    <t>Total no corrientes</t>
  </si>
  <si>
    <t>hasta 1 mes</t>
  </si>
  <si>
    <t>1 a 3 meses</t>
  </si>
  <si>
    <t>3 a 12 meses</t>
  </si>
  <si>
    <t>1 hasta 2 años</t>
  </si>
  <si>
    <t>más de 2
hasta 3 años</t>
  </si>
  <si>
    <t>Totales</t>
  </si>
  <si>
    <t>Tasa nominal anual</t>
  </si>
  <si>
    <t>Pagos mínimos a pagar por arrendamiento, obligaciones por arrendamientos financieros</t>
  </si>
  <si>
    <t>Pagos mínimos a pagar por arrendamiento, obligaciones por contratos de arrendamiento operativo no cancelables</t>
  </si>
  <si>
    <t xml:space="preserve"> Costos y gastos por pagar </t>
  </si>
  <si>
    <t xml:space="preserve"> Retención en la fuente </t>
  </si>
  <si>
    <t xml:space="preserve"> Impuesto a las ventas retenido </t>
  </si>
  <si>
    <t xml:space="preserve"> Impuestos gravámenes y tasas </t>
  </si>
  <si>
    <t xml:space="preserve"> Beneficios a empleados </t>
  </si>
  <si>
    <t>Por garantía</t>
  </si>
  <si>
    <t>Por contratos onerosos</t>
  </si>
  <si>
    <t>Total cambio en provisiones</t>
  </si>
  <si>
    <t>Bonificaciones</t>
  </si>
  <si>
    <t>Costo de ventas - gastos de administración.</t>
  </si>
  <si>
    <t>Costos Financieros.</t>
  </si>
  <si>
    <t>Activos, pasivos por impuestos</t>
  </si>
  <si>
    <t>Activos por impuestos</t>
  </si>
  <si>
    <t>Subtotal activos por impuestos</t>
  </si>
  <si>
    <t>Subtotal pasivos por impuestos</t>
  </si>
  <si>
    <t>Impuestos diferidos</t>
  </si>
  <si>
    <t>Beneficios de carácter fiscal, procedentes de pérdidas fiscales, créditos fiscales o diferencias temporarias no reconocidos en periodos anteriores utilizadas para reducir el gasto por impuestos del periodo corriente.</t>
  </si>
  <si>
    <t>Beneficios de carácter fiscal, procedentes de pérdidas fiscales, créditos fiscales o diferencias temporarias no reconocidos en periodos anteriores utilizadas para reducir el gasto por impuestos diferido.</t>
  </si>
  <si>
    <t>Gasto por impuestos diferidos surgido de la baja o la reversión de la baja de activos por impuestos diferidos.</t>
  </si>
  <si>
    <t>Gasto (ingreso) por impuestos relacionado con cambios en políticas contables y errores incluidos en el resultado del periodo.</t>
  </si>
  <si>
    <t>Otros componentes del gasto (ingreso) por impuestos diferido.</t>
  </si>
  <si>
    <t>(Gasto) ingreso por impuesto a las ganancias</t>
  </si>
  <si>
    <t>Impuesto a las ganancias relacionado con Otro Resultado Integral</t>
  </si>
  <si>
    <t>Otra información a revelar sobre el capital en acciones</t>
  </si>
  <si>
    <t>Conciliación de acciones en circulación</t>
  </si>
  <si>
    <t>Número de acciones en circulación al comienzo del periodo</t>
  </si>
  <si>
    <t>Cambios en el número de acciones en circulación</t>
  </si>
  <si>
    <t>Total incremento (disminución) en el número de acciones en circulación</t>
  </si>
  <si>
    <t>Número de acciones en circulación al final del periodo</t>
  </si>
  <si>
    <t>Derechos, privilegios y restricciones correspondientes a cada clase de acciones</t>
  </si>
  <si>
    <t>Número de acciones de la entidad que estén en su poder o bien en el de sus subsidiarias
o asociadas</t>
  </si>
  <si>
    <t>Número de acciones cuya emisión está reservada como consecuencia de la existencia de opciones o contratos para la venta de acciones</t>
  </si>
  <si>
    <t>Total ajustes al gasto por impuestos utilizando la tasa legal</t>
  </si>
  <si>
    <t>Detalle capital</t>
  </si>
  <si>
    <t>Número de acciones autorizadas</t>
  </si>
  <si>
    <t>Número de acciones emitidas y pagadas totalmente</t>
  </si>
  <si>
    <t>Número de acciones emitidas y pero aún no pagadas en su totalidad</t>
  </si>
  <si>
    <t>Valor nominal de las acciones</t>
  </si>
  <si>
    <t>Ventas</t>
  </si>
  <si>
    <t>Prestaciones de servicios</t>
  </si>
  <si>
    <t>Intereses</t>
  </si>
  <si>
    <t>Naturaleza</t>
  </si>
  <si>
    <t>Fomento agrario</t>
  </si>
  <si>
    <t>Tasa de interés</t>
  </si>
  <si>
    <t>Ingresos ordinarios de contrato de construcción reconocido durante el período o ejercicio.</t>
  </si>
  <si>
    <t>Costos ordinarios de contrato de construcción reconocido durante el período o ejercicio.</t>
  </si>
  <si>
    <t>Importe de anticipos recibidos sobre contratos de construcción.</t>
  </si>
  <si>
    <t>Importe de retenciones en contratos de construcción.</t>
  </si>
  <si>
    <t>Importe bruto debido por clientes por contratos de construcción como activos.</t>
  </si>
  <si>
    <t>Importe bruto debido por clientes por contratos de construcción como pasivos.</t>
  </si>
  <si>
    <t>Cuentas por cobrar partes relacionadas</t>
  </si>
  <si>
    <t>Descripción de la transacción</t>
  </si>
  <si>
    <t>Plazo de la transacción</t>
  </si>
  <si>
    <t>Categoría parte relacionada</t>
  </si>
  <si>
    <t>TOTALES</t>
  </si>
  <si>
    <t>Cuentas por pagar partes relacionadas</t>
  </si>
  <si>
    <t>Remuneraciones recibidas por el personal clave de la gerencia</t>
  </si>
  <si>
    <t>Descripcion</t>
  </si>
  <si>
    <t>Total activos financieros</t>
  </si>
  <si>
    <t>CONCILIACIÓN activos financieros</t>
  </si>
  <si>
    <t>CONCILIACIÓN pasivos financieros</t>
  </si>
  <si>
    <t>Instrumentos financieros derivados</t>
  </si>
  <si>
    <t>Acciones Ecopetrol</t>
  </si>
  <si>
    <t>Acciones Argos</t>
  </si>
  <si>
    <t>Fiducuenta cerrada Bancolombia</t>
  </si>
  <si>
    <t>Instrumentos deuda a costo amortizado</t>
  </si>
  <si>
    <t>Entidad</t>
  </si>
  <si>
    <t>% Participación</t>
  </si>
  <si>
    <t>Exposición de variación de tipo de cambio.</t>
  </si>
  <si>
    <t>Pasivos de coberturas</t>
  </si>
  <si>
    <t>Bancolombia</t>
  </si>
  <si>
    <t>Ganancias y pérdidas por intrumentos de coberturas</t>
  </si>
  <si>
    <t>Coberturas a valor razonable</t>
  </si>
  <si>
    <t>Ganancias y pérdidas coberturas a valor razonable y de flujos de efectivo</t>
  </si>
  <si>
    <t>Ganancias (pérdidas) por partidas cubiertas atribuibles al riesgo cubierto, coberturas a valor razonable</t>
  </si>
  <si>
    <t>Ganancias (pérdidas) por coberturas de flujos de efectivo, neto de impuestos</t>
  </si>
  <si>
    <t>Ganancias (pérdidas) por coberturas de flujos de efectivo, antes de impuestos</t>
  </si>
  <si>
    <t>Ganancias (pérdidas) por ineficacia de las coberturas de flujos de efectivo reconocidas en el resultado del periodo</t>
  </si>
  <si>
    <t>Nombre entidad</t>
  </si>
  <si>
    <t xml:space="preserve"> Valor razonable de las inversiones en asociadas, contabilizadas utilizando el método de la participación.</t>
  </si>
  <si>
    <t xml:space="preserve">Entidad </t>
  </si>
  <si>
    <t>Otra información a revelar, entidades controladas conjuntamente</t>
  </si>
  <si>
    <t xml:space="preserve"> Valor razonable de las inversiones entidades controladas conjuntamente, contabilizadas utilizando el método de la participación.</t>
  </si>
  <si>
    <t>Detalle otras cuentas por cobrar</t>
  </si>
  <si>
    <t>Por cobrar a empleados</t>
  </si>
  <si>
    <t>Descuadres en caja</t>
  </si>
  <si>
    <t>Impuestos por cobrar</t>
  </si>
  <si>
    <t>Iva</t>
  </si>
  <si>
    <t>Industria y comercio</t>
  </si>
  <si>
    <t>A particulares</t>
  </si>
  <si>
    <t>Depositarios</t>
  </si>
  <si>
    <t>Comisionistas de bolsas</t>
  </si>
  <si>
    <t>Fondo de inversión</t>
  </si>
  <si>
    <t>Cuentas por cobrar de terceros</t>
  </si>
  <si>
    <t>Pagos por cuenta de terceros</t>
  </si>
  <si>
    <t>Fondos de inversión social</t>
  </si>
  <si>
    <t>Deterioro deudores comerciales y otras cuentas por cobrar vencidos y no pagados con deterioro</t>
  </si>
  <si>
    <t>Relación deudores comerciales y otros deudores por vencimiento</t>
  </si>
  <si>
    <t>1105</t>
  </si>
  <si>
    <t>1110</t>
  </si>
  <si>
    <t>112005</t>
  </si>
  <si>
    <t>112010</t>
  </si>
  <si>
    <t>112015</t>
  </si>
  <si>
    <t>112020</t>
  </si>
  <si>
    <t>13</t>
  </si>
  <si>
    <t>21</t>
  </si>
  <si>
    <t>22</t>
  </si>
  <si>
    <t>23</t>
  </si>
  <si>
    <t>CHEQUEO DE CADA UNA DE LAS HOJAS</t>
  </si>
  <si>
    <t>Valor</t>
  </si>
  <si>
    <t>Estados Financieros Básicos</t>
  </si>
  <si>
    <t>Notas</t>
  </si>
  <si>
    <t>Aplica Cuadro</t>
  </si>
  <si>
    <t>Ganancias (pérdidas) que surgen de la diferencia entre el valor libro anterior y el valor justo de activos financieros reclasificados medidos a valor razonable</t>
  </si>
  <si>
    <t xml:space="preserve">Desembolsos en investigación y desarrollo reconocido como un gasto durante el periodo </t>
  </si>
  <si>
    <t>Equipo de hoteles y restauranteso</t>
  </si>
  <si>
    <t xml:space="preserve">Saldo inicial </t>
  </si>
  <si>
    <t>Adquisiciones</t>
  </si>
  <si>
    <t xml:space="preserve">Transferencias de propiedades de inversión </t>
  </si>
  <si>
    <t>Incremento (disminución) por diferencias de cambio netas, propiedades, planta y equipo</t>
  </si>
  <si>
    <t>Depreciación</t>
  </si>
  <si>
    <t xml:space="preserve">Incrementos (decrementos) reconocido en el patrimonio </t>
  </si>
  <si>
    <t>Revaluación</t>
  </si>
  <si>
    <t>Reversión de deterioro</t>
  </si>
  <si>
    <t xml:space="preserve">Sub total reconocido en patrimonio </t>
  </si>
  <si>
    <t>Incrementos (disminuciones) por otros cambios, propiedades, planta y equipo</t>
  </si>
  <si>
    <t>Disposiciones/Retiros</t>
  </si>
  <si>
    <t xml:space="preserve">Saldo final </t>
  </si>
  <si>
    <t>Propiedades de inversión programadas para ser enajenadas</t>
  </si>
  <si>
    <t>Conciliación por cambios en propiedades de inversión</t>
  </si>
  <si>
    <t>Clase de Propiedad, Planta y Equipo</t>
  </si>
  <si>
    <t>Detalle de Propiedad, Planta y Equipo</t>
  </si>
  <si>
    <t>Clase</t>
  </si>
  <si>
    <t>Clase de Propiedad, planta y equipo</t>
  </si>
  <si>
    <t>Movimiento</t>
  </si>
  <si>
    <t>Activos intangibles</t>
  </si>
  <si>
    <t>Concesiones y Franquicias</t>
  </si>
  <si>
    <t xml:space="preserve">Derechos </t>
  </si>
  <si>
    <t>Activos intangibles de exploración y evaluación</t>
  </si>
  <si>
    <t>Otros activos intangibles</t>
  </si>
  <si>
    <t>Métodos de depreciación y vida útil intangibles</t>
  </si>
  <si>
    <t>Licencia</t>
  </si>
  <si>
    <t>Conciliación de cambios en intangibles</t>
  </si>
  <si>
    <t>De exploración y evaluación de recursos minerales</t>
  </si>
  <si>
    <t xml:space="preserve">Activos intangibles neto
</t>
  </si>
  <si>
    <t>Adiciones</t>
  </si>
  <si>
    <t>Adquisiciones mediante combinaciones de negocios</t>
  </si>
  <si>
    <t>Incremento (disminución) por diferencias de cambio netas</t>
  </si>
  <si>
    <t>Incrementos (disminuciones) por otros cambios</t>
  </si>
  <si>
    <t>Saldo final</t>
  </si>
  <si>
    <t>Partidas en el estado de resultados donde se incluye la amortización de intangibles</t>
  </si>
  <si>
    <t>Activos intangibles cuya titularidad está restringida</t>
  </si>
  <si>
    <t>Activos intangibles pignorados como garantía al cumplimiento de deudas</t>
  </si>
  <si>
    <t>Medición de activos biológicos</t>
  </si>
  <si>
    <t>Movimiento en activos biológicos</t>
  </si>
  <si>
    <t xml:space="preserve">Relativos a </t>
  </si>
  <si>
    <t xml:space="preserve"> Efectivo y equivalentes al efectivo </t>
  </si>
  <si>
    <t xml:space="preserve"> Instrumentos financieros  </t>
  </si>
  <si>
    <t xml:space="preserve"> Cuentas comerciales por cobrar y otras cuentas por cobrar </t>
  </si>
  <si>
    <t xml:space="preserve"> Inventarios </t>
  </si>
  <si>
    <t xml:space="preserve"> Propiedad, planta y equipo </t>
  </si>
  <si>
    <t xml:space="preserve"> Intangibles distintos de la plusvalía </t>
  </si>
  <si>
    <t xml:space="preserve"> Plusvalía  </t>
  </si>
  <si>
    <t xml:space="preserve"> Otros activos </t>
  </si>
  <si>
    <t xml:space="preserve"> Pasivos financieros </t>
  </si>
  <si>
    <t xml:space="preserve"> Cuentas comerciales por pagar </t>
  </si>
  <si>
    <t xml:space="preserve"> Otras cuentas por pagar </t>
  </si>
  <si>
    <t xml:space="preserve"> Provisiones    </t>
  </si>
  <si>
    <t xml:space="preserve"> Contratos de leasing</t>
  </si>
  <si>
    <t xml:space="preserve"> Obligaciones por beneficios a empleados </t>
  </si>
  <si>
    <t xml:space="preserve"> Revaluaciones de instrumentos financieros </t>
  </si>
  <si>
    <t xml:space="preserve"> Pérdidas fiscales </t>
  </si>
  <si>
    <t>Conciliación cambios en activos diferidos</t>
  </si>
  <si>
    <t>Conciliación cambios en pasivos diferidos</t>
  </si>
  <si>
    <t>Detalle compensación activos y pasivos diferidos</t>
  </si>
  <si>
    <t>Otra información a revelar, pérdidas y créditos fiscales no utilizados</t>
  </si>
  <si>
    <t>Detalle de otros activos no financieros</t>
  </si>
  <si>
    <t>Pasivos financieros medidos al costo amortizado</t>
  </si>
  <si>
    <t>Relación préstamos bancarios por vencimiento</t>
  </si>
  <si>
    <t>5 o más años</t>
  </si>
  <si>
    <t>Bruto</t>
  </si>
  <si>
    <t>Interés</t>
  </si>
  <si>
    <t>Valor presente</t>
  </si>
  <si>
    <t>Beneficios a los empleados</t>
  </si>
  <si>
    <t>Préstamos por pagar con infracción en los plazos</t>
  </si>
  <si>
    <t>Entidad acreedora</t>
  </si>
  <si>
    <t>Fecha pactada de pago</t>
  </si>
  <si>
    <t>Importe en libros</t>
  </si>
  <si>
    <t>Valor penalización o intereses mora</t>
  </si>
  <si>
    <t>Nueva fecha prevista de pago</t>
  </si>
  <si>
    <t>Otras condiciones</t>
  </si>
  <si>
    <t>Detalle de otras provisiones</t>
  </si>
  <si>
    <t>Provisión por garantía</t>
  </si>
  <si>
    <t>Provisión  por reestructuración</t>
  </si>
  <si>
    <t>Provisiones por procesos legales</t>
  </si>
  <si>
    <t>Provisión por reembolsos</t>
  </si>
  <si>
    <t>Provisiones por contratos onerosos</t>
  </si>
  <si>
    <t>Otras provisiones diversas</t>
  </si>
  <si>
    <t>Conciliación de cambios en provisiones</t>
  </si>
  <si>
    <t>Por reestructuración</t>
  </si>
  <si>
    <t>Por procesos legales</t>
  </si>
  <si>
    <t>Por reembolsos</t>
  </si>
  <si>
    <t>Provisiones adicionales</t>
  </si>
  <si>
    <t>Provisión utilizada</t>
  </si>
  <si>
    <t>Provisiones revertidas no utilizadas</t>
  </si>
  <si>
    <t>Incremento por ajuste del valor del dinero en el tiempo</t>
  </si>
  <si>
    <t>Incremento (decremento) de cambio en la tasa de descuento</t>
  </si>
  <si>
    <t>Incremento (disminución) por transferencias y otros cambios</t>
  </si>
  <si>
    <t>Provisiones por beneficios a empleados largo plazo</t>
  </si>
  <si>
    <t>Provisión por antigüedad.</t>
  </si>
  <si>
    <t>Provisión beneficios a los empleados por terminación</t>
  </si>
  <si>
    <t>Obligaciones según los planes de beneficios definidos</t>
  </si>
  <si>
    <t>Planes post-empleo, planes de beneficios definidos</t>
  </si>
  <si>
    <t>Presentados como un pasivo</t>
  </si>
  <si>
    <t>Presentados como un activo</t>
  </si>
  <si>
    <t>Planes de pensión de beneficios definidos</t>
  </si>
  <si>
    <t>Beneficios post-empleo
de asistencia médica</t>
  </si>
  <si>
    <t>Valor presente de las obligaciones financiadas</t>
  </si>
  <si>
    <t>Valor razonable de los activos del plan</t>
  </si>
  <si>
    <t>Valor presente de las obligaciones no financiadas</t>
  </si>
  <si>
    <t>Pasivo neto</t>
  </si>
  <si>
    <t>Cambios en el valor presente de las obligaciones por beneficios definidos</t>
  </si>
  <si>
    <t>Beneficios post empleo de asistencia médica</t>
  </si>
  <si>
    <t>Obligaciones por beneficios definidos iniciales</t>
  </si>
  <si>
    <t>Costo del servicio</t>
  </si>
  <si>
    <t>Costo por intereses</t>
  </si>
  <si>
    <t>Pérdidas actuariales (ganancias)</t>
  </si>
  <si>
    <t>Pérdidas (ganancias) procedentes de reducciones
del plan</t>
  </si>
  <si>
    <t>Diferencias de cambio por planes extranjeros</t>
  </si>
  <si>
    <t>Beneficios pagados</t>
  </si>
  <si>
    <t>Obligaciones por beneficios definidos finales</t>
  </si>
  <si>
    <t>Valor razonable inicial de los activos del plan</t>
  </si>
  <si>
    <t>Rendimiento real de los activos del plan</t>
  </si>
  <si>
    <t>Activos distribuidos en liquidaciones</t>
  </si>
  <si>
    <t>Aportaciones por empleador</t>
  </si>
  <si>
    <t>Valor razonable final de los activos del plan</t>
  </si>
  <si>
    <t>Importes reconocidos en el Estado de Resultados, planes de beneficios definidos</t>
  </si>
  <si>
    <t>Clase de beneficio</t>
  </si>
  <si>
    <t>Línea del Estado de Resultados</t>
  </si>
  <si>
    <t>Principales suposiciones actuariales al final del periodo sobre el que se informa</t>
  </si>
  <si>
    <t>Tasa de descuento real utilizada</t>
  </si>
  <si>
    <t>Aumento futuros de salarios</t>
  </si>
  <si>
    <t>Aumento futuro en las pensiones</t>
  </si>
  <si>
    <t>Tabla de mortalidad</t>
  </si>
  <si>
    <t>Tabla de invalidez</t>
  </si>
  <si>
    <t>Tasa de rotación anual</t>
  </si>
  <si>
    <t>Fecha valoración actuarial integral más reciente</t>
  </si>
  <si>
    <t>Activos y pasivos por impuestos</t>
  </si>
  <si>
    <t>Saldos a favor CREE</t>
  </si>
  <si>
    <t>Impuesto por pagar renta</t>
  </si>
  <si>
    <t>Impuesto por pagar CREE</t>
  </si>
  <si>
    <t>Gasto (Ingreso) por impuesto a las ganancias</t>
  </si>
  <si>
    <t xml:space="preserve">Impuestos corrientes </t>
  </si>
  <si>
    <t>(Gasto) ingreso por impuestos corrientes</t>
  </si>
  <si>
    <t>Total gasto por impuestos corrientes</t>
  </si>
  <si>
    <t>Gasto (ingreso) por impuestos diferidos relacionado con el nacimiento y reversión de diferencias temporarias (Efecto en resultados por impuesto diferido del ejercicio)</t>
  </si>
  <si>
    <t>Gasto (ingreso) por impuestos diferidos relacionado con cambios en las tasas fiscales o con la imposición de nuevos impuestos</t>
  </si>
  <si>
    <t>Efecto sobre los gastos por impuestos diferidos procedentes de una revisión por las autoridades fiscales</t>
  </si>
  <si>
    <t>Gastos (ingresos) por impuestos procedentes de cambios en correcciones valorativas contra activos por impuestos diferidos</t>
  </si>
  <si>
    <t>Total (gasto) ingreso por impuestos diferidos</t>
  </si>
  <si>
    <t>CONCILIACIÓN con ERI por función</t>
  </si>
  <si>
    <t>CONCILIACIÓN con ERI y GA</t>
  </si>
  <si>
    <t>Impuesto a las ganancias relacionado con diferencias de cambio de conversión de otro resultado integral</t>
  </si>
  <si>
    <t>Impuesto a las ganancias relacionado con coberturas de flujos de efectivo de otro resultado integral.</t>
  </si>
  <si>
    <t>Impuesto a las ganancias relacionado con planes de beneficios definidos de otro resultado integral</t>
  </si>
  <si>
    <t>Impuesto a las ganancias relacionado con la participación en el otro resultado integral de asociadas y negocios conjuntos que se contabilicen mediante el método de la participación</t>
  </si>
  <si>
    <t>Conciliación de la tasa efectiva, impuesto a las ganancias</t>
  </si>
  <si>
    <t>Impuesto a título de RENTA</t>
  </si>
  <si>
    <t>Tasa</t>
  </si>
  <si>
    <t>Ganancia contable antes de impuesto</t>
  </si>
  <si>
    <t>Impuesto sobre la utilidad contable</t>
  </si>
  <si>
    <t>Más gastos no deducibles e ingresos gravables:</t>
  </si>
  <si>
    <t>Pérdida en venta de activos fijos</t>
  </si>
  <si>
    <t>Impuestos no deducibles</t>
  </si>
  <si>
    <t>Otros gastos no deducibles</t>
  </si>
  <si>
    <t>Ingreso por valoración de inversiones</t>
  </si>
  <si>
    <t>Interés presuntivo</t>
  </si>
  <si>
    <t>Total gastos no deducibles e ingresos gravables:</t>
  </si>
  <si>
    <t>Menos ingresos no gravables y gastos deducibles:</t>
  </si>
  <si>
    <t>Otros ingresos no gravables</t>
  </si>
  <si>
    <t>Ingresos no gravables por recuperaciones</t>
  </si>
  <si>
    <t>Provisiones deducibles</t>
  </si>
  <si>
    <t>Mayor gasto depreciación fiscal</t>
  </si>
  <si>
    <t>Ajuste por inflación en retiro de
inventarios</t>
  </si>
  <si>
    <t>Deducción activos fijos reales productivos</t>
  </si>
  <si>
    <t>Indemnización por daño emergente</t>
  </si>
  <si>
    <t>Total ingresos no gravables y gastos deducibles:</t>
  </si>
  <si>
    <t xml:space="preserve"> Gasto por impuestos a las ganancias</t>
  </si>
  <si>
    <t>Impuesto a título de CREE</t>
  </si>
  <si>
    <t>Ingresos recibidos por anticipado</t>
  </si>
  <si>
    <t>CONCILIACIÓN ER integral</t>
  </si>
  <si>
    <t>CONCILIACIÓN ERI y GA</t>
  </si>
  <si>
    <t>Detalle de otros ingresos</t>
  </si>
  <si>
    <t>Detalle de gastos por naturaleza</t>
  </si>
  <si>
    <t>Esta nota es opcional, para brindar al usuario mayor información</t>
  </si>
  <si>
    <t>Variación en los inventarios de productos terminados y en proceso</t>
  </si>
  <si>
    <t>Consumo de materias primas y consumibles</t>
  </si>
  <si>
    <t>Gastos por depreciación</t>
  </si>
  <si>
    <t>Gastos por amortización</t>
  </si>
  <si>
    <t>Deterioro de valor y reversiones deterioro de valor</t>
  </si>
  <si>
    <t>Otros gastos</t>
  </si>
  <si>
    <t>CONCILIACIÓN ER Integral</t>
  </si>
  <si>
    <t>Detalle gastos de personal</t>
  </si>
  <si>
    <t>Sueldos y salarios</t>
  </si>
  <si>
    <t>Beneficios a corto plazo a los empleados</t>
  </si>
  <si>
    <t>Otros beneficios a largo plazo</t>
  </si>
  <si>
    <t>Otros gastos de personal</t>
  </si>
  <si>
    <t>Detalle otras ganancias (pérdidas)</t>
  </si>
  <si>
    <t>Castigo o deterioro de propiedades, planta y equipos</t>
  </si>
  <si>
    <t>Otras (pérdidas) ganancias</t>
  </si>
  <si>
    <t>Ganancia (pérdida) actuarial</t>
  </si>
  <si>
    <t>Cambios en el valor razonable en propiedad de inversión</t>
  </si>
  <si>
    <t>CONCILIACIÓN ERI y GANANCIAS</t>
  </si>
  <si>
    <t>NIT</t>
  </si>
  <si>
    <t>Otra información a revelar, cuentas por cobrar partes relacionadas</t>
  </si>
  <si>
    <t>Provisiones por deudas incobrables relacionadas con el importe de los saldos pendientes</t>
  </si>
  <si>
    <t>Gasto reconocido durante el periodo con respecto a deudas incobrables y de dudoso cobro</t>
  </si>
  <si>
    <t xml:space="preserve">Compras o ventas de bienes </t>
  </si>
  <si>
    <t>Compras o ventas de inmuebles y otros activos</t>
  </si>
  <si>
    <t>Prestación o recepción de servicios</t>
  </si>
  <si>
    <t>Transferencias de investigación y desarrollo</t>
  </si>
  <si>
    <t>Transferencias en función de acuerdos sobre licencias</t>
  </si>
  <si>
    <t>Transferencias realizadas en función de acuerdos de financiación (incluyendo préstamos y aportaciones de patrimonio en efectivo o en especie)</t>
  </si>
  <si>
    <t>Otorgamiento de garantías colaterales y avales</t>
  </si>
  <si>
    <t>Liquidación de pasivos en nombre de la entidad, o por la entidad en nombre de un tercero</t>
  </si>
  <si>
    <t>Participación de una controladora o de una subsidiaria en un plan de beneficios definidos que comparta riesgos entre las entidades del grupo</t>
  </si>
  <si>
    <t>Efecto en el estado de resultados, partes relacionadas</t>
  </si>
  <si>
    <t>Modelo de valor razonable</t>
  </si>
  <si>
    <t>Movimiento en pasivos diferidos</t>
  </si>
  <si>
    <t>Total cambios en activos diferidos</t>
  </si>
  <si>
    <t>Instrumentos financieros</t>
  </si>
  <si>
    <t xml:space="preserve"> Proveedores nacionales </t>
  </si>
  <si>
    <t>Intereses a las cesantías</t>
  </si>
  <si>
    <t>Prima extralegal</t>
  </si>
  <si>
    <t>Salario</t>
  </si>
  <si>
    <t>Beneficios a corto plazo para los empleados</t>
  </si>
  <si>
    <t>Beneficios post-empleo</t>
  </si>
  <si>
    <t>1</t>
  </si>
  <si>
    <t>11</t>
  </si>
  <si>
    <t>12</t>
  </si>
  <si>
    <t>1235</t>
  </si>
  <si>
    <t>1305</t>
  </si>
  <si>
    <t>1320</t>
  </si>
  <si>
    <t>1330</t>
  </si>
  <si>
    <t>1355</t>
  </si>
  <si>
    <t>1360</t>
  </si>
  <si>
    <t>1365</t>
  </si>
  <si>
    <t>1380</t>
  </si>
  <si>
    <t>14</t>
  </si>
  <si>
    <t>1405</t>
  </si>
  <si>
    <t>1410</t>
  </si>
  <si>
    <t>1420</t>
  </si>
  <si>
    <t>1430</t>
  </si>
  <si>
    <t>1435</t>
  </si>
  <si>
    <t>1455</t>
  </si>
  <si>
    <t>1465</t>
  </si>
  <si>
    <t>15</t>
  </si>
  <si>
    <t>1504</t>
  </si>
  <si>
    <t>1508</t>
  </si>
  <si>
    <t>1512</t>
  </si>
  <si>
    <t>1516</t>
  </si>
  <si>
    <t>1520</t>
  </si>
  <si>
    <t>1524</t>
  </si>
  <si>
    <t>1528</t>
  </si>
  <si>
    <t>1532</t>
  </si>
  <si>
    <t>1540</t>
  </si>
  <si>
    <t>1568</t>
  </si>
  <si>
    <t>1576</t>
  </si>
  <si>
    <t>1592</t>
  </si>
  <si>
    <t>1599</t>
  </si>
  <si>
    <t>16</t>
  </si>
  <si>
    <t>1625</t>
  </si>
  <si>
    <t>17</t>
  </si>
  <si>
    <t>1705</t>
  </si>
  <si>
    <t>1710</t>
  </si>
  <si>
    <t>18</t>
  </si>
  <si>
    <t>1805</t>
  </si>
  <si>
    <t>19</t>
  </si>
  <si>
    <t>1910</t>
  </si>
  <si>
    <t>1920</t>
  </si>
  <si>
    <t>2</t>
  </si>
  <si>
    <t>2105</t>
  </si>
  <si>
    <t>2110</t>
  </si>
  <si>
    <t>2205</t>
  </si>
  <si>
    <t>2210</t>
  </si>
  <si>
    <t>2225</t>
  </si>
  <si>
    <t>2335</t>
  </si>
  <si>
    <t>2345</t>
  </si>
  <si>
    <t>2365</t>
  </si>
  <si>
    <t>2367</t>
  </si>
  <si>
    <t>2368</t>
  </si>
  <si>
    <t>2370</t>
  </si>
  <si>
    <t>24</t>
  </si>
  <si>
    <t>2404</t>
  </si>
  <si>
    <t>2408</t>
  </si>
  <si>
    <t>25</t>
  </si>
  <si>
    <t>2505</t>
  </si>
  <si>
    <t>2510</t>
  </si>
  <si>
    <t>2515</t>
  </si>
  <si>
    <t>2520</t>
  </si>
  <si>
    <t>2525</t>
  </si>
  <si>
    <t>2530</t>
  </si>
  <si>
    <t>26</t>
  </si>
  <si>
    <t>2605</t>
  </si>
  <si>
    <t>2610</t>
  </si>
  <si>
    <t>27</t>
  </si>
  <si>
    <t>2705</t>
  </si>
  <si>
    <t>28</t>
  </si>
  <si>
    <t>2805</t>
  </si>
  <si>
    <t>2895</t>
  </si>
  <si>
    <t>3</t>
  </si>
  <si>
    <t>31</t>
  </si>
  <si>
    <t>3105</t>
  </si>
  <si>
    <t>33</t>
  </si>
  <si>
    <t>3305</t>
  </si>
  <si>
    <t>3310</t>
  </si>
  <si>
    <t>36</t>
  </si>
  <si>
    <t>3605</t>
  </si>
  <si>
    <t>37</t>
  </si>
  <si>
    <t>38</t>
  </si>
  <si>
    <t>3805</t>
  </si>
  <si>
    <t>3810</t>
  </si>
  <si>
    <t>4</t>
  </si>
  <si>
    <t>41</t>
  </si>
  <si>
    <t>4120</t>
  </si>
  <si>
    <t>4135</t>
  </si>
  <si>
    <t>4145</t>
  </si>
  <si>
    <t>4175</t>
  </si>
  <si>
    <t>42</t>
  </si>
  <si>
    <t>4205</t>
  </si>
  <si>
    <t>4210</t>
  </si>
  <si>
    <t>4220</t>
  </si>
  <si>
    <t>4250</t>
  </si>
  <si>
    <t>4255</t>
  </si>
  <si>
    <t>4265</t>
  </si>
  <si>
    <t>4295</t>
  </si>
  <si>
    <t>43</t>
  </si>
  <si>
    <t>4305</t>
  </si>
  <si>
    <t>5</t>
  </si>
  <si>
    <t>51</t>
  </si>
  <si>
    <t>5105</t>
  </si>
  <si>
    <t>5110</t>
  </si>
  <si>
    <t>5115</t>
  </si>
  <si>
    <t>5120</t>
  </si>
  <si>
    <t>5125</t>
  </si>
  <si>
    <t>5130</t>
  </si>
  <si>
    <t>5135</t>
  </si>
  <si>
    <t>5140</t>
  </si>
  <si>
    <t>5145</t>
  </si>
  <si>
    <t>5150</t>
  </si>
  <si>
    <t>5155</t>
  </si>
  <si>
    <t>5160</t>
  </si>
  <si>
    <t>5165</t>
  </si>
  <si>
    <t>5195</t>
  </si>
  <si>
    <t>5199</t>
  </si>
  <si>
    <t>52</t>
  </si>
  <si>
    <t>5205</t>
  </si>
  <si>
    <t>5210</t>
  </si>
  <si>
    <t>5215</t>
  </si>
  <si>
    <t>5220</t>
  </si>
  <si>
    <t>5230</t>
  </si>
  <si>
    <t>5235</t>
  </si>
  <si>
    <t>5240</t>
  </si>
  <si>
    <t>5245</t>
  </si>
  <si>
    <t>5255</t>
  </si>
  <si>
    <t>5260</t>
  </si>
  <si>
    <t>5265</t>
  </si>
  <si>
    <t>5270</t>
  </si>
  <si>
    <t>5295</t>
  </si>
  <si>
    <t>5299</t>
  </si>
  <si>
    <t>53</t>
  </si>
  <si>
    <t>5305</t>
  </si>
  <si>
    <t>5310</t>
  </si>
  <si>
    <t>5395</t>
  </si>
  <si>
    <t>54</t>
  </si>
  <si>
    <t>5405</t>
  </si>
  <si>
    <t>6</t>
  </si>
  <si>
    <t>61</t>
  </si>
  <si>
    <t>6120</t>
  </si>
  <si>
    <t>6135</t>
  </si>
  <si>
    <t>1115</t>
  </si>
  <si>
    <t>1120</t>
  </si>
  <si>
    <t>1125</t>
  </si>
  <si>
    <t>1205</t>
  </si>
  <si>
    <t>1210</t>
  </si>
  <si>
    <t>1220</t>
  </si>
  <si>
    <t>1225</t>
  </si>
  <si>
    <t>1230</t>
  </si>
  <si>
    <t>1240</t>
  </si>
  <si>
    <t>1245</t>
  </si>
  <si>
    <t>1250</t>
  </si>
  <si>
    <t>1255</t>
  </si>
  <si>
    <t>1260</t>
  </si>
  <si>
    <t>1295</t>
  </si>
  <si>
    <t>1299</t>
  </si>
  <si>
    <t>1310</t>
  </si>
  <si>
    <t>1315</t>
  </si>
  <si>
    <t>1323</t>
  </si>
  <si>
    <t>1325</t>
  </si>
  <si>
    <t>1328</t>
  </si>
  <si>
    <t>1332</t>
  </si>
  <si>
    <t>1335</t>
  </si>
  <si>
    <t>1340</t>
  </si>
  <si>
    <t>1345</t>
  </si>
  <si>
    <t>1350</t>
  </si>
  <si>
    <t>1370</t>
  </si>
  <si>
    <t>1385</t>
  </si>
  <si>
    <t>1390</t>
  </si>
  <si>
    <t>1399</t>
  </si>
  <si>
    <t>1415</t>
  </si>
  <si>
    <t>1417</t>
  </si>
  <si>
    <t>1425</t>
  </si>
  <si>
    <t>1428</t>
  </si>
  <si>
    <t>1440</t>
  </si>
  <si>
    <t>1445</t>
  </si>
  <si>
    <t>1450</t>
  </si>
  <si>
    <t>1460</t>
  </si>
  <si>
    <t>1499</t>
  </si>
  <si>
    <t>1506</t>
  </si>
  <si>
    <t>1536</t>
  </si>
  <si>
    <t>1544</t>
  </si>
  <si>
    <t>1548</t>
  </si>
  <si>
    <t>1552</t>
  </si>
  <si>
    <t>1556</t>
  </si>
  <si>
    <t>1560</t>
  </si>
  <si>
    <t>1562</t>
  </si>
  <si>
    <t>1564</t>
  </si>
  <si>
    <t>1572</t>
  </si>
  <si>
    <t>1580</t>
  </si>
  <si>
    <t>1584</t>
  </si>
  <si>
    <t>1588</t>
  </si>
  <si>
    <t>1596</t>
  </si>
  <si>
    <t>1597</t>
  </si>
  <si>
    <t>1598</t>
  </si>
  <si>
    <t>1605</t>
  </si>
  <si>
    <t>1610</t>
  </si>
  <si>
    <t>1620</t>
  </si>
  <si>
    <t>1630</t>
  </si>
  <si>
    <t>1635</t>
  </si>
  <si>
    <t>1698</t>
  </si>
  <si>
    <t>1699</t>
  </si>
  <si>
    <t>1615</t>
  </si>
  <si>
    <t>1915</t>
  </si>
  <si>
    <t>1925</t>
  </si>
  <si>
    <t>1930</t>
  </si>
  <si>
    <t>1935</t>
  </si>
  <si>
    <t>2115</t>
  </si>
  <si>
    <t>2120</t>
  </si>
  <si>
    <t>2125</t>
  </si>
  <si>
    <t>2130</t>
  </si>
  <si>
    <t>2135</t>
  </si>
  <si>
    <t>2140</t>
  </si>
  <si>
    <t>2145</t>
  </si>
  <si>
    <t>2195</t>
  </si>
  <si>
    <t>2215</t>
  </si>
  <si>
    <t>2220</t>
  </si>
  <si>
    <t>2305</t>
  </si>
  <si>
    <t>2310</t>
  </si>
  <si>
    <t>2315</t>
  </si>
  <si>
    <t>2320</t>
  </si>
  <si>
    <t>2330</t>
  </si>
  <si>
    <t>2340</t>
  </si>
  <si>
    <t>2350</t>
  </si>
  <si>
    <t>2355</t>
  </si>
  <si>
    <t>2357</t>
  </si>
  <si>
    <t>2360</t>
  </si>
  <si>
    <t>2375</t>
  </si>
  <si>
    <t>2380</t>
  </si>
  <si>
    <t>2412</t>
  </si>
  <si>
    <t>2416</t>
  </si>
  <si>
    <t>2420</t>
  </si>
  <si>
    <t>2424</t>
  </si>
  <si>
    <t>2428</t>
  </si>
  <si>
    <t>2432</t>
  </si>
  <si>
    <t>2436</t>
  </si>
  <si>
    <t>2440</t>
  </si>
  <si>
    <t>2444</t>
  </si>
  <si>
    <t>2448</t>
  </si>
  <si>
    <t>2452</t>
  </si>
  <si>
    <t>2456</t>
  </si>
  <si>
    <t>2460</t>
  </si>
  <si>
    <t>2464</t>
  </si>
  <si>
    <t>2468</t>
  </si>
  <si>
    <t>2472</t>
  </si>
  <si>
    <t>2476</t>
  </si>
  <si>
    <t>2495</t>
  </si>
  <si>
    <t>2532</t>
  </si>
  <si>
    <t>2535</t>
  </si>
  <si>
    <t>2540</t>
  </si>
  <si>
    <t>2615</t>
  </si>
  <si>
    <t>2620</t>
  </si>
  <si>
    <t>2625</t>
  </si>
  <si>
    <t>2630</t>
  </si>
  <si>
    <t>2635</t>
  </si>
  <si>
    <t>2640</t>
  </si>
  <si>
    <t>2695</t>
  </si>
  <si>
    <t>2810</t>
  </si>
  <si>
    <t>2815</t>
  </si>
  <si>
    <t>2820</t>
  </si>
  <si>
    <t>2825</t>
  </si>
  <si>
    <t>2830</t>
  </si>
  <si>
    <t>2835</t>
  </si>
  <si>
    <t>2840</t>
  </si>
  <si>
    <t>29</t>
  </si>
  <si>
    <t>2905</t>
  </si>
  <si>
    <t>2910</t>
  </si>
  <si>
    <t>2915</t>
  </si>
  <si>
    <t>2920</t>
  </si>
  <si>
    <t>2925</t>
  </si>
  <si>
    <t>3115</t>
  </si>
  <si>
    <t>3120</t>
  </si>
  <si>
    <t>3125</t>
  </si>
  <si>
    <t>3130</t>
  </si>
  <si>
    <t>3135</t>
  </si>
  <si>
    <t>3140</t>
  </si>
  <si>
    <t>32</t>
  </si>
  <si>
    <t>3205</t>
  </si>
  <si>
    <t>3315</t>
  </si>
  <si>
    <t>35</t>
  </si>
  <si>
    <t>3505</t>
  </si>
  <si>
    <t>3510</t>
  </si>
  <si>
    <t>3610</t>
  </si>
  <si>
    <t>3710</t>
  </si>
  <si>
    <t>4105</t>
  </si>
  <si>
    <t>4110</t>
  </si>
  <si>
    <t>4115</t>
  </si>
  <si>
    <t>4125</t>
  </si>
  <si>
    <t>4140</t>
  </si>
  <si>
    <t>4150</t>
  </si>
  <si>
    <t>4155</t>
  </si>
  <si>
    <t>4160</t>
  </si>
  <si>
    <t>4130</t>
  </si>
  <si>
    <t>4165</t>
  </si>
  <si>
    <t>4170</t>
  </si>
  <si>
    <t>4215</t>
  </si>
  <si>
    <t>4218</t>
  </si>
  <si>
    <t>4225</t>
  </si>
  <si>
    <t>4230</t>
  </si>
  <si>
    <t>4235</t>
  </si>
  <si>
    <t>4240</t>
  </si>
  <si>
    <t>4245</t>
  </si>
  <si>
    <t>4248</t>
  </si>
  <si>
    <t>4260</t>
  </si>
  <si>
    <t>4275</t>
  </si>
  <si>
    <t>5225</t>
  </si>
  <si>
    <t>5250</t>
  </si>
  <si>
    <t>5275</t>
  </si>
  <si>
    <t>6105</t>
  </si>
  <si>
    <t>6110</t>
  </si>
  <si>
    <t>6115</t>
  </si>
  <si>
    <t>6125</t>
  </si>
  <si>
    <t>6130</t>
  </si>
  <si>
    <t>6140</t>
  </si>
  <si>
    <t>6145</t>
  </si>
  <si>
    <t>6150</t>
  </si>
  <si>
    <t>6155</t>
  </si>
  <si>
    <t>6160</t>
  </si>
  <si>
    <t>6165</t>
  </si>
  <si>
    <t>6170</t>
  </si>
  <si>
    <t>62</t>
  </si>
  <si>
    <t>6205</t>
  </si>
  <si>
    <t>6210</t>
  </si>
  <si>
    <t>6215</t>
  </si>
  <si>
    <t>6220</t>
  </si>
  <si>
    <t>6225</t>
  </si>
  <si>
    <t>7</t>
  </si>
  <si>
    <t>71</t>
  </si>
  <si>
    <t>7101</t>
  </si>
  <si>
    <t>7199</t>
  </si>
  <si>
    <t>72</t>
  </si>
  <si>
    <t>7201</t>
  </si>
  <si>
    <t>7299</t>
  </si>
  <si>
    <t>73</t>
  </si>
  <si>
    <t>7301</t>
  </si>
  <si>
    <t>7399</t>
  </si>
  <si>
    <t>74</t>
  </si>
  <si>
    <t>7401</t>
  </si>
  <si>
    <t>7499</t>
  </si>
  <si>
    <t>1215</t>
  </si>
  <si>
    <t>ID</t>
  </si>
  <si>
    <t>Periodo de amortización (años)</t>
  </si>
  <si>
    <t>Conciliación de ganancias acumuladas</t>
  </si>
  <si>
    <t>Patrimonio PCGA Local</t>
  </si>
  <si>
    <t>Patrimonio NIIF</t>
  </si>
  <si>
    <t xml:space="preserve">Diferencia </t>
  </si>
  <si>
    <t>Rubro</t>
  </si>
  <si>
    <t>Concepto de ajuste</t>
  </si>
  <si>
    <t>Eliminar activos menor cuantía PPYE</t>
  </si>
  <si>
    <t>Propiedad, Planta y Equipo</t>
  </si>
  <si>
    <t>Otras cuentas por pagar</t>
  </si>
  <si>
    <t>Total ajustes</t>
  </si>
  <si>
    <t xml:space="preserve">Total variación patrimonio </t>
  </si>
  <si>
    <t>ESF_A,ESF_PP,ERI,ERIGA,ECP,EFE</t>
  </si>
  <si>
    <t>2366</t>
  </si>
  <si>
    <t>RETENCION IMPUESTO CREE</t>
  </si>
  <si>
    <t>2369</t>
  </si>
  <si>
    <t>4310</t>
  </si>
  <si>
    <t>INGRESOS FINANCIEROS</t>
  </si>
  <si>
    <t>4395</t>
  </si>
  <si>
    <t>5170</t>
  </si>
  <si>
    <t>5315</t>
  </si>
  <si>
    <t>ADECUACION E INSTLACIONES</t>
  </si>
  <si>
    <t>6195</t>
  </si>
  <si>
    <t>Impuesto al consumo</t>
  </si>
  <si>
    <t xml:space="preserve">Deterioro </t>
  </si>
  <si>
    <t>Gastos extraordinarios</t>
  </si>
  <si>
    <t>No Conciliado</t>
  </si>
  <si>
    <t>1130</t>
  </si>
  <si>
    <t>Anticipo de impuestos y contribuciones o saldos a favor I GANANCIAS</t>
  </si>
  <si>
    <t>1356</t>
  </si>
  <si>
    <t>OTROS Anticipo de impuestos y contribuciones o saldos a favor</t>
  </si>
  <si>
    <t>Propiedades de inversión medidas al VR</t>
  </si>
  <si>
    <t>Propiedades de inversión medidas al costo</t>
  </si>
  <si>
    <t>Activos biológicos al costo</t>
  </si>
  <si>
    <t>Activos biológicos al VR</t>
  </si>
  <si>
    <t>Garantías de arriendo</t>
  </si>
  <si>
    <t>Obras de arte</t>
  </si>
  <si>
    <t>2550</t>
  </si>
  <si>
    <t>2560</t>
  </si>
  <si>
    <t>Beneficios a largo plazo</t>
  </si>
  <si>
    <t>2725</t>
  </si>
  <si>
    <t>Prima en colocación de acciones</t>
  </si>
  <si>
    <t>3705</t>
  </si>
  <si>
    <t>Otras partidas en el patrimonio</t>
  </si>
  <si>
    <t>Adopción por primera vez</t>
  </si>
  <si>
    <t>3815</t>
  </si>
  <si>
    <t>Por nuevas mediciones de planes de beneficios definidos</t>
  </si>
  <si>
    <t>3820</t>
  </si>
  <si>
    <t>Participación de ORI de asociadas y negocios conjunto contabilizados utilizando el método de la participación que no se reclasificara al resultado del periodo</t>
  </si>
  <si>
    <t>3825</t>
  </si>
  <si>
    <t>Diferencia de cambio por conversión</t>
  </si>
  <si>
    <t>3830</t>
  </si>
  <si>
    <t>Pérdida en venta de bienes</t>
  </si>
  <si>
    <t>Declaración de cumplimiento con las NIIF para las PYMES</t>
  </si>
  <si>
    <t>No aplicación completa NIIF para PYMES</t>
  </si>
  <si>
    <t>Duda negocio en marcha</t>
  </si>
  <si>
    <t>Cambio fecha EF</t>
  </si>
  <si>
    <t>Información general</t>
  </si>
  <si>
    <t>Entidades que son fiducia</t>
  </si>
  <si>
    <t>Efectivo restringido</t>
  </si>
  <si>
    <t>Supuestos clave  de la incertidumbre en la estimación</t>
  </si>
  <si>
    <t>Inversión en asociadas</t>
  </si>
  <si>
    <t>Inversión en negocios conjuntos</t>
  </si>
  <si>
    <t>Propiedades de Inversión medidas al costo</t>
  </si>
  <si>
    <t>PPYE medida por modelo revaluación</t>
  </si>
  <si>
    <t>Compromiso para comprar intangibles</t>
  </si>
  <si>
    <t>Arrendatario- Arrendamiento financiero</t>
  </si>
  <si>
    <t>Arrendatario- Arrendamiento operativo  no cancelable</t>
  </si>
  <si>
    <t>5120, 5220, 7320</t>
  </si>
  <si>
    <t>Arrendadores- Arrendamiento operativo no cancelable</t>
  </si>
  <si>
    <t>Pasivos contingentes</t>
  </si>
  <si>
    <t>Beneficios empleados a largo plazo</t>
  </si>
  <si>
    <t>Beneficios empleados por terminación</t>
  </si>
  <si>
    <t>Impuesto diferido en el ORI</t>
  </si>
  <si>
    <t xml:space="preserve">Cambio de tasa impositivas </t>
  </si>
  <si>
    <t>Pérdidas y créditos fiscales no utilizados</t>
  </si>
  <si>
    <t>Activos Biológicos</t>
  </si>
  <si>
    <t>135517</t>
  </si>
  <si>
    <t>Cta costo</t>
  </si>
  <si>
    <t>Cta dep</t>
  </si>
  <si>
    <t>Cta Neto</t>
  </si>
  <si>
    <t>150401</t>
  </si>
  <si>
    <t>150402</t>
  </si>
  <si>
    <t>1590</t>
  </si>
  <si>
    <t>1595</t>
  </si>
  <si>
    <t>Cta deterioro</t>
  </si>
  <si>
    <t>161001</t>
  </si>
  <si>
    <t>161002</t>
  </si>
  <si>
    <t>161003</t>
  </si>
  <si>
    <t>1695</t>
  </si>
  <si>
    <t>180505</t>
  </si>
  <si>
    <t>180510</t>
  </si>
  <si>
    <t>180515</t>
  </si>
  <si>
    <t>180520</t>
  </si>
  <si>
    <t>180525</t>
  </si>
  <si>
    <t>180530</t>
  </si>
  <si>
    <t>180535</t>
  </si>
  <si>
    <t>180540</t>
  </si>
  <si>
    <t>180545</t>
  </si>
  <si>
    <t>180550</t>
  </si>
  <si>
    <t>180555</t>
  </si>
  <si>
    <t>180560</t>
  </si>
  <si>
    <t>180565</t>
  </si>
  <si>
    <t>180570</t>
  </si>
  <si>
    <t>180575</t>
  </si>
  <si>
    <t>180580</t>
  </si>
  <si>
    <t>180585</t>
  </si>
  <si>
    <t>270505</t>
  </si>
  <si>
    <t>270510</t>
  </si>
  <si>
    <t>270515</t>
  </si>
  <si>
    <t>270520</t>
  </si>
  <si>
    <t>270525</t>
  </si>
  <si>
    <t>270530</t>
  </si>
  <si>
    <t>270535</t>
  </si>
  <si>
    <t>270540</t>
  </si>
  <si>
    <t>270545</t>
  </si>
  <si>
    <t>270550</t>
  </si>
  <si>
    <t>270555</t>
  </si>
  <si>
    <t>270560</t>
  </si>
  <si>
    <t>270565</t>
  </si>
  <si>
    <t>270570</t>
  </si>
  <si>
    <t>270575</t>
  </si>
  <si>
    <t>270580</t>
  </si>
  <si>
    <t>270585</t>
  </si>
  <si>
    <t>VARIACIÓN</t>
  </si>
  <si>
    <t>Largo</t>
  </si>
  <si>
    <t>Planes de beneficios definidos</t>
  </si>
  <si>
    <t>X</t>
  </si>
  <si>
    <t xml:space="preserve">General </t>
  </si>
  <si>
    <t xml:space="preserve"> en alianza estratégica con GIL GÓMEZ Y CÍA SAS.</t>
  </si>
  <si>
    <t xml:space="preserve">              Alexandra Gil Sepúlveda                  </t>
  </si>
  <si>
    <t>ESTADO DE RESULTADOS  Y GANANCIAS ACUMULADAS (Por función del gasto)</t>
  </si>
  <si>
    <t>Conciliación cifras con B</t>
  </si>
  <si>
    <t>CUADRAJE</t>
  </si>
  <si>
    <t>Conciliación cifras con Efectivo inicial</t>
  </si>
  <si>
    <t>Conciliación cifras con Efectivo final</t>
  </si>
  <si>
    <t>ESTADO DE SITUACIÓN FINANCIERA DE APERTURA</t>
  </si>
  <si>
    <t>ESTADO DE SITUACIÓN FINANCIERA (Periodo de transición)</t>
  </si>
  <si>
    <t>3715</t>
  </si>
  <si>
    <t>Diferencia utilidad periodo de transición</t>
  </si>
  <si>
    <t>3720</t>
  </si>
  <si>
    <t>Traslado utilidad ESFA</t>
  </si>
  <si>
    <t>Errores contables</t>
  </si>
  <si>
    <t>Cambio de políticas</t>
  </si>
  <si>
    <t>3835</t>
  </si>
  <si>
    <t>3840</t>
  </si>
  <si>
    <t>113005</t>
  </si>
  <si>
    <t>113010</t>
  </si>
  <si>
    <t>113015</t>
  </si>
  <si>
    <t>Efectivo en caja</t>
  </si>
  <si>
    <t>Saldos en bancos</t>
  </si>
  <si>
    <t>21, 22, 23, 25</t>
  </si>
  <si>
    <t>122005</t>
  </si>
  <si>
    <t>122505</t>
  </si>
  <si>
    <t>122510</t>
  </si>
  <si>
    <t>120505</t>
  </si>
  <si>
    <t>128005</t>
  </si>
  <si>
    <t>128099</t>
  </si>
  <si>
    <t>Descripción de las transacciones previstas para las que se haya utilizado contabilidad de coberturas en periodos anteriores , pero que ya no se espera que ocurran</t>
  </si>
  <si>
    <t>439590</t>
  </si>
  <si>
    <t>159999999</t>
  </si>
  <si>
    <t>Casa nova</t>
  </si>
  <si>
    <t>429999999</t>
  </si>
  <si>
    <t>Cuentas por cobrar por arrendamiento financiero</t>
  </si>
  <si>
    <t>Cartera
1-30 días</t>
  </si>
  <si>
    <t>Cartera
31-60 días</t>
  </si>
  <si>
    <t>Cartera
61-90 días</t>
  </si>
  <si>
    <t>Cartera
91-360 días</t>
  </si>
  <si>
    <t>Cartera
mayor a 360 días</t>
  </si>
  <si>
    <t>1499999999999</t>
  </si>
  <si>
    <t>ESPACIO PARA DILIGENCIAR UNA NUEVA NOTA</t>
  </si>
  <si>
    <t>CONCILIACIÓN DE PROPIEDAD, PLANTA Y EQUIPO</t>
  </si>
  <si>
    <t>CONCILIACIÓN TOTAL</t>
  </si>
  <si>
    <t>190599999999</t>
  </si>
  <si>
    <t>19109999</t>
  </si>
  <si>
    <t>18999999999</t>
  </si>
  <si>
    <t>2 años</t>
  </si>
  <si>
    <t>4399999999</t>
  </si>
  <si>
    <t>110505</t>
  </si>
  <si>
    <t xml:space="preserve">CAJA GENERAL                  </t>
  </si>
  <si>
    <t>111005</t>
  </si>
  <si>
    <t>11100502</t>
  </si>
  <si>
    <t xml:space="preserve">CLIENTES                      </t>
  </si>
  <si>
    <t>130505</t>
  </si>
  <si>
    <t xml:space="preserve">NACIONALES                    </t>
  </si>
  <si>
    <t>13050501</t>
  </si>
  <si>
    <t>13050502</t>
  </si>
  <si>
    <t>13050503</t>
  </si>
  <si>
    <t>13050599</t>
  </si>
  <si>
    <t>136595</t>
  </si>
  <si>
    <t xml:space="preserve">OTROS                         </t>
  </si>
  <si>
    <t>137010</t>
  </si>
  <si>
    <t>138095</t>
  </si>
  <si>
    <t>13809501</t>
  </si>
  <si>
    <t xml:space="preserve">INVENTARIOS                   </t>
  </si>
  <si>
    <t>141005</t>
  </si>
  <si>
    <t>143010</t>
  </si>
  <si>
    <t>14301005</t>
  </si>
  <si>
    <t>152005</t>
  </si>
  <si>
    <t>15200501</t>
  </si>
  <si>
    <t>15200551</t>
  </si>
  <si>
    <t>152805</t>
  </si>
  <si>
    <t>15280501</t>
  </si>
  <si>
    <t>15280551</t>
  </si>
  <si>
    <t xml:space="preserve">INTANGIBLES                   </t>
  </si>
  <si>
    <t>CUENTAS COMERCIALES POR COBRAR</t>
  </si>
  <si>
    <t xml:space="preserve">OBLIGACIONES FINANCIERAS      </t>
  </si>
  <si>
    <t xml:space="preserve">BANCOS NACIONALES             </t>
  </si>
  <si>
    <t>210510</t>
  </si>
  <si>
    <t xml:space="preserve">PROVEEDORES                   </t>
  </si>
  <si>
    <t xml:space="preserve">PROVEEDORES NACIONALES        </t>
  </si>
  <si>
    <t xml:space="preserve">CUENTAS POR PAGAR             </t>
  </si>
  <si>
    <t xml:space="preserve">COSTOS Y GASTOS POR PAGAR     </t>
  </si>
  <si>
    <t>233525</t>
  </si>
  <si>
    <t xml:space="preserve">HONORARIOS                    </t>
  </si>
  <si>
    <t>23352501</t>
  </si>
  <si>
    <t>233545</t>
  </si>
  <si>
    <t>233595</t>
  </si>
  <si>
    <t xml:space="preserve">VARIOS                        </t>
  </si>
  <si>
    <t>23359504</t>
  </si>
  <si>
    <t>23359505</t>
  </si>
  <si>
    <t>235505</t>
  </si>
  <si>
    <t xml:space="preserve">RETENCION EN LA FUENTE        </t>
  </si>
  <si>
    <t>23651501</t>
  </si>
  <si>
    <t>23651502</t>
  </si>
  <si>
    <t>236520</t>
  </si>
  <si>
    <t>236525</t>
  </si>
  <si>
    <t xml:space="preserve">SERVICIOS                     </t>
  </si>
  <si>
    <t>23652501</t>
  </si>
  <si>
    <t>23652502</t>
  </si>
  <si>
    <t>23652503</t>
  </si>
  <si>
    <t>236530</t>
  </si>
  <si>
    <t>236540</t>
  </si>
  <si>
    <t xml:space="preserve">COMPRAS                       </t>
  </si>
  <si>
    <t>236570</t>
  </si>
  <si>
    <t>RETENCIONES Y APORTES DE NOMIN</t>
  </si>
  <si>
    <t>237005</t>
  </si>
  <si>
    <t>237006</t>
  </si>
  <si>
    <t>23700601</t>
  </si>
  <si>
    <t>237010</t>
  </si>
  <si>
    <t>23701001</t>
  </si>
  <si>
    <t>237045</t>
  </si>
  <si>
    <t xml:space="preserve">IMPUESTOS, GRAVAMENES Y TASAS </t>
  </si>
  <si>
    <t xml:space="preserve">VIGENCIA FISCAL CORRIENTE     </t>
  </si>
  <si>
    <t>240801</t>
  </si>
  <si>
    <t>240802</t>
  </si>
  <si>
    <t>24080201</t>
  </si>
  <si>
    <t>240803</t>
  </si>
  <si>
    <t xml:space="preserve">IVA DESCONTABLE SERVICIOS     </t>
  </si>
  <si>
    <t>24080301</t>
  </si>
  <si>
    <t>240804</t>
  </si>
  <si>
    <t>24080401</t>
  </si>
  <si>
    <t>240805</t>
  </si>
  <si>
    <t xml:space="preserve">IVA DEVUELTO EN VENTAS        </t>
  </si>
  <si>
    <t>240806</t>
  </si>
  <si>
    <t xml:space="preserve">RETENCION DE IVA              </t>
  </si>
  <si>
    <t>24080601</t>
  </si>
  <si>
    <t>240850</t>
  </si>
  <si>
    <t xml:space="preserve">DE INDUSTRIA Y COMERCIO       </t>
  </si>
  <si>
    <t>241205</t>
  </si>
  <si>
    <t>24120501</t>
  </si>
  <si>
    <t>24120502</t>
  </si>
  <si>
    <t>24120503</t>
  </si>
  <si>
    <t xml:space="preserve">Otros                         </t>
  </si>
  <si>
    <t>249505</t>
  </si>
  <si>
    <t>24950501</t>
  </si>
  <si>
    <t xml:space="preserve">CESANTIAS CONSOLIDADAS        </t>
  </si>
  <si>
    <t>251010</t>
  </si>
  <si>
    <t>251505</t>
  </si>
  <si>
    <t xml:space="preserve">VACACIONES CONSOLIDADAS       </t>
  </si>
  <si>
    <t>252505</t>
  </si>
  <si>
    <t>310505</t>
  </si>
  <si>
    <t xml:space="preserve">CAPITAL AUTORIZADO            </t>
  </si>
  <si>
    <t>310510</t>
  </si>
  <si>
    <t xml:space="preserve">CAPITAL POR SUSCRIBIR         </t>
  </si>
  <si>
    <t>320505</t>
  </si>
  <si>
    <t>330505</t>
  </si>
  <si>
    <t xml:space="preserve">RESERVA LEGAL                 </t>
  </si>
  <si>
    <t>370505</t>
  </si>
  <si>
    <t>380505</t>
  </si>
  <si>
    <t>417510</t>
  </si>
  <si>
    <t>43101001</t>
  </si>
  <si>
    <t>511010</t>
  </si>
  <si>
    <t xml:space="preserve">REVISORIA FISCAL              </t>
  </si>
  <si>
    <t>511025</t>
  </si>
  <si>
    <t xml:space="preserve">ASESORIA JURIDICA             </t>
  </si>
  <si>
    <t>511095</t>
  </si>
  <si>
    <t>51109501</t>
  </si>
  <si>
    <t xml:space="preserve">IMPUESTOS                     </t>
  </si>
  <si>
    <t>511505</t>
  </si>
  <si>
    <t xml:space="preserve">INDUSTRIA Y COMERCIO          </t>
  </si>
  <si>
    <t>51150501</t>
  </si>
  <si>
    <t>511595</t>
  </si>
  <si>
    <t>51159501</t>
  </si>
  <si>
    <t>513085</t>
  </si>
  <si>
    <t xml:space="preserve">TRANSPORTE DE MERCANCIA       </t>
  </si>
  <si>
    <t>513515</t>
  </si>
  <si>
    <t xml:space="preserve">ASISTENCIA TECNICA            </t>
  </si>
  <si>
    <t>513535</t>
  </si>
  <si>
    <t xml:space="preserve">TELEFONO                      </t>
  </si>
  <si>
    <t>513595</t>
  </si>
  <si>
    <t xml:space="preserve">GASTOS LEGALES                </t>
  </si>
  <si>
    <t>514010</t>
  </si>
  <si>
    <t xml:space="preserve">REGISTRO MERCANTIL            </t>
  </si>
  <si>
    <t>514095</t>
  </si>
  <si>
    <t>515005</t>
  </si>
  <si>
    <t xml:space="preserve">INSTALACIONES ELECTRICAS      </t>
  </si>
  <si>
    <t>515015</t>
  </si>
  <si>
    <t xml:space="preserve">REPARACIONES LOCATIVAS        </t>
  </si>
  <si>
    <t>516510</t>
  </si>
  <si>
    <t>517010</t>
  </si>
  <si>
    <t>51701001</t>
  </si>
  <si>
    <t>517015</t>
  </si>
  <si>
    <t>51701506</t>
  </si>
  <si>
    <t xml:space="preserve">GASTOS DIVERSOS               </t>
  </si>
  <si>
    <t>519520</t>
  </si>
  <si>
    <t>519525</t>
  </si>
  <si>
    <t xml:space="preserve">ELEMENTOS DE ASEO Y CAFETERIA </t>
  </si>
  <si>
    <t>519530</t>
  </si>
  <si>
    <t>519560</t>
  </si>
  <si>
    <t xml:space="preserve">CASINO Y RESTAURANTE          </t>
  </si>
  <si>
    <t>519595</t>
  </si>
  <si>
    <t xml:space="preserve">OPERACIONALES DE VENTA        </t>
  </si>
  <si>
    <t>521505</t>
  </si>
  <si>
    <t xml:space="preserve">ARRENDAMIENTOS                </t>
  </si>
  <si>
    <t>522010</t>
  </si>
  <si>
    <t xml:space="preserve">ASEO Y VIGILANCIA             </t>
  </si>
  <si>
    <t>523525</t>
  </si>
  <si>
    <t>523530</t>
  </si>
  <si>
    <t xml:space="preserve">ENERGIA ELECTRICA             </t>
  </si>
  <si>
    <t>523535</t>
  </si>
  <si>
    <t>523540</t>
  </si>
  <si>
    <t xml:space="preserve">CORREO PORTES Y TELEGRAMA     </t>
  </si>
  <si>
    <t>523550</t>
  </si>
  <si>
    <t xml:space="preserve">TRANSPORTE, FLETES Y ACARREOS </t>
  </si>
  <si>
    <t>523560</t>
  </si>
  <si>
    <t>523595</t>
  </si>
  <si>
    <t>525005</t>
  </si>
  <si>
    <t>525015</t>
  </si>
  <si>
    <t xml:space="preserve">GASTOS DE VIAJES              </t>
  </si>
  <si>
    <t xml:space="preserve">DEPRECIACIONES                </t>
  </si>
  <si>
    <t>526020</t>
  </si>
  <si>
    <t>52602001</t>
  </si>
  <si>
    <t xml:space="preserve">DIVERSOS                      </t>
  </si>
  <si>
    <t xml:space="preserve">COMISIONES                    </t>
  </si>
  <si>
    <t>529525</t>
  </si>
  <si>
    <t>529530</t>
  </si>
  <si>
    <t>UTILES, PAPELERIA Y FOTOCOPIAS</t>
  </si>
  <si>
    <t>529540</t>
  </si>
  <si>
    <t xml:space="preserve">ENVASES Y EMPAQUES            </t>
  </si>
  <si>
    <t>529545</t>
  </si>
  <si>
    <t xml:space="preserve">TAXIS Y BUSES                 </t>
  </si>
  <si>
    <t>529595</t>
  </si>
  <si>
    <t xml:space="preserve">FINANCIEROS                   </t>
  </si>
  <si>
    <t>530540</t>
  </si>
  <si>
    <t>530595</t>
  </si>
  <si>
    <t>53059502</t>
  </si>
  <si>
    <t xml:space="preserve">GASTOS BANCARIOS              </t>
  </si>
  <si>
    <t xml:space="preserve">COMISIONES FINANCIERAS        </t>
  </si>
  <si>
    <t xml:space="preserve">INTERESES FINANCIEROS         </t>
  </si>
  <si>
    <t>539520</t>
  </si>
  <si>
    <t>539595</t>
  </si>
  <si>
    <t>540505</t>
  </si>
  <si>
    <t>612027</t>
  </si>
  <si>
    <t>ELABORACION DE PRENDAS DE VEST</t>
  </si>
  <si>
    <t>613595</t>
  </si>
  <si>
    <t xml:space="preserve">VENTA DE OTROS PRODUCTOS      </t>
  </si>
  <si>
    <t>61359505</t>
  </si>
  <si>
    <t>61359510</t>
  </si>
  <si>
    <t xml:space="preserve">ACTIVO                        </t>
  </si>
  <si>
    <t xml:space="preserve">CAJA                          </t>
  </si>
  <si>
    <t xml:space="preserve">CAJA MENOR                    </t>
  </si>
  <si>
    <t xml:space="preserve">BANCOS                        </t>
  </si>
  <si>
    <t xml:space="preserve">BANCOS MONEDA NACIONAL        </t>
  </si>
  <si>
    <t>BANCOLOMBIA 914-90377613 VENTA</t>
  </si>
  <si>
    <t>BANCOLOMBIA 914-70672054 SERVI</t>
  </si>
  <si>
    <t xml:space="preserve">CUENTAS DE AHORROS            </t>
  </si>
  <si>
    <t xml:space="preserve">BANCOLOMBIA 914-90377897      </t>
  </si>
  <si>
    <t xml:space="preserve">CONSIGNACIONES PENDIENTES POR </t>
  </si>
  <si>
    <t>SERVICIOS PRESTADOS NO FACTURA</t>
  </si>
  <si>
    <t xml:space="preserve">DETERIORO CLIENTES NACIONALES </t>
  </si>
  <si>
    <t xml:space="preserve">ANTICIPOS Y AVANCES           </t>
  </si>
  <si>
    <t xml:space="preserve">A PROVEEDORES                 </t>
  </si>
  <si>
    <t>ANTIC.IMPTOS Y CONTRIB. O SALD</t>
  </si>
  <si>
    <t>RETENCION EN LA FUENTE POR COB</t>
  </si>
  <si>
    <t xml:space="preserve">VENTAS                        </t>
  </si>
  <si>
    <t xml:space="preserve">SERVICIOS FINANCIEROS         </t>
  </si>
  <si>
    <t xml:space="preserve">IMPUESTO INDUSTRIA Y COMERCIO </t>
  </si>
  <si>
    <t xml:space="preserve">SOBRANTE LIQUIDACION PRIVADA  </t>
  </si>
  <si>
    <t xml:space="preserve">AUTORRETENCION SERVICIOS      </t>
  </si>
  <si>
    <t xml:space="preserve">CON GARANTIA PERSONAL         </t>
  </si>
  <si>
    <t xml:space="preserve">DETERIORO DEUDORES VARIOS     </t>
  </si>
  <si>
    <t xml:space="preserve">INCAPACIDADES EPS             </t>
  </si>
  <si>
    <t xml:space="preserve">COMPRAS GRAVADAS              </t>
  </si>
  <si>
    <t xml:space="preserve">DEVOLUCION MATERIA PRIMA      </t>
  </si>
  <si>
    <t xml:space="preserve">MATERIA PRIMA GRAVADA         </t>
  </si>
  <si>
    <t xml:space="preserve">CONSUMO MATERIA PRIMA         </t>
  </si>
  <si>
    <t xml:space="preserve">MARCA PROPIA                  </t>
  </si>
  <si>
    <t xml:space="preserve">MATERIA PRIMA                 </t>
  </si>
  <si>
    <t xml:space="preserve">MANO DE OBRA DIRECTA          </t>
  </si>
  <si>
    <t xml:space="preserve">CIF                           </t>
  </si>
  <si>
    <t xml:space="preserve">CONTRATO SERVICIOS            </t>
  </si>
  <si>
    <t xml:space="preserve">SERVICIO DE CONFECCION        </t>
  </si>
  <si>
    <t xml:space="preserve">TRASLADO PRODUCTO TERMINADO   </t>
  </si>
  <si>
    <t xml:space="preserve">AJUSTE INVENTARIO             </t>
  </si>
  <si>
    <t xml:space="preserve">PRODUCTO TERMINADO            </t>
  </si>
  <si>
    <t xml:space="preserve">COMPRA DE MERCANCIA           </t>
  </si>
  <si>
    <t xml:space="preserve">MERCANCIA GRAVADA             </t>
  </si>
  <si>
    <t xml:space="preserve">MERCANCIA NO GRAVADA          </t>
  </si>
  <si>
    <t xml:space="preserve">DESCUENTOS COMERCIALES        </t>
  </si>
  <si>
    <t xml:space="preserve">MOVIMIENTO INVENTARIO         </t>
  </si>
  <si>
    <t xml:space="preserve">DETERIORO DE INVENTARIO       </t>
  </si>
  <si>
    <t xml:space="preserve">PROPIEDAD PLANTA Y EQUIPO     </t>
  </si>
  <si>
    <t xml:space="preserve">MAQUINARIA Y EQUIPO           </t>
  </si>
  <si>
    <t xml:space="preserve">IVA MAQUINARIA Y EQUIPO       </t>
  </si>
  <si>
    <t xml:space="preserve">DEPRECIACION ACUMULADA        </t>
  </si>
  <si>
    <t xml:space="preserve">EQUIPO DE OFICINA             </t>
  </si>
  <si>
    <t xml:space="preserve">COSTO MUEBLES Y ENSERES       </t>
  </si>
  <si>
    <t xml:space="preserve">SILLAS                        </t>
  </si>
  <si>
    <t xml:space="preserve">VALOR IVA                     </t>
  </si>
  <si>
    <t xml:space="preserve">EQUIPO COMPUTAC.Y COMUNICAC.  </t>
  </si>
  <si>
    <t>EQUIPOS DE PROCESAMIENTOS DE D</t>
  </si>
  <si>
    <t xml:space="preserve">EQUIPOS DE COMPUTO            </t>
  </si>
  <si>
    <t xml:space="preserve">SOFTWRE                       </t>
  </si>
  <si>
    <t xml:space="preserve">CONTABLE Y COMERCIAL          </t>
  </si>
  <si>
    <t xml:space="preserve">AMORTIZACION                  </t>
  </si>
  <si>
    <t xml:space="preserve">INVENTARIO                    </t>
  </si>
  <si>
    <t xml:space="preserve">PASIVO                        </t>
  </si>
  <si>
    <t xml:space="preserve">SERVICIOS 6%                  </t>
  </si>
  <si>
    <t xml:space="preserve">TRANSPOTE FLETES Y ACARREOS   </t>
  </si>
  <si>
    <t xml:space="preserve">SERVICIO DE LAVANDERIA        </t>
  </si>
  <si>
    <t xml:space="preserve">OTROS SERVICIOS               </t>
  </si>
  <si>
    <t xml:space="preserve">ACCIONISTAS                   </t>
  </si>
  <si>
    <t xml:space="preserve">C.A ACCIONISTAS               </t>
  </si>
  <si>
    <t xml:space="preserve">HONORARIOS 10%                </t>
  </si>
  <si>
    <t xml:space="preserve">HONORARIOS 11%                </t>
  </si>
  <si>
    <t xml:space="preserve">PAGO RETENCION                </t>
  </si>
  <si>
    <t xml:space="preserve">RETENCIONES ASUMIDAS          </t>
  </si>
  <si>
    <t xml:space="preserve">SERVICIOS 4%                  </t>
  </si>
  <si>
    <t xml:space="preserve">TRANSPORTE                    </t>
  </si>
  <si>
    <t xml:space="preserve">LICENCIAMIENTO SOFTWARE       </t>
  </si>
  <si>
    <t xml:space="preserve">SERVICIO DE RESTAURANTE       </t>
  </si>
  <si>
    <t xml:space="preserve">ARENDAMIENTOS 3.5%            </t>
  </si>
  <si>
    <t xml:space="preserve">COMPRAS DECLARANTES           </t>
  </si>
  <si>
    <t xml:space="preserve">COMPRAS NO DECLARANTES        </t>
  </si>
  <si>
    <t>OTRAS RETENCIONES Y PATRIMONIO</t>
  </si>
  <si>
    <t xml:space="preserve">AUTORRETENCIONES              </t>
  </si>
  <si>
    <t xml:space="preserve">AUTORRETENCION 0.40%          </t>
  </si>
  <si>
    <t xml:space="preserve">PAGON RETENCION               </t>
  </si>
  <si>
    <t>IMPUESTO A LAS VENTAS RETENIDO</t>
  </si>
  <si>
    <t xml:space="preserve">REGIMEN SIMPLIFICADO          </t>
  </si>
  <si>
    <t>APORTES A ENTIDADES PROM SALUD</t>
  </si>
  <si>
    <t xml:space="preserve">APORTES TRABAJADOR EPS        </t>
  </si>
  <si>
    <t xml:space="preserve">PAGO APORTES EPS              </t>
  </si>
  <si>
    <t xml:space="preserve">APORTES ARP                   </t>
  </si>
  <si>
    <t xml:space="preserve">PROVISION APORTES ARP         </t>
  </si>
  <si>
    <t xml:space="preserve">PAGO APORTES ARP              </t>
  </si>
  <si>
    <t xml:space="preserve">APORTES PARAFISCALES          </t>
  </si>
  <si>
    <t>PROVISION APORTES PARAFISCALES</t>
  </si>
  <si>
    <t xml:space="preserve">PAGO APORTES PARAFISCALES     </t>
  </si>
  <si>
    <t xml:space="preserve">FONDO DE PENSIONES            </t>
  </si>
  <si>
    <t xml:space="preserve">APORTES TRABAJADORES AFP      </t>
  </si>
  <si>
    <t xml:space="preserve">PROVISION FONDO DE PENSIONES  </t>
  </si>
  <si>
    <t>PAGO APORTES FONDO DE PENSIONE</t>
  </si>
  <si>
    <t>IMPTO SOBRE LAS VTAS POR PAGAR</t>
  </si>
  <si>
    <t xml:space="preserve">IVA GENERADO                  </t>
  </si>
  <si>
    <t xml:space="preserve">IVA DESCONTABLE EN COMPRAS    </t>
  </si>
  <si>
    <t xml:space="preserve">COMPRAS 16%                   </t>
  </si>
  <si>
    <t xml:space="preserve">COMPRAS 5%                    </t>
  </si>
  <si>
    <t xml:space="preserve">SERVICIOS  16%                </t>
  </si>
  <si>
    <t>IVA DEVUELTO COMPRAS Y SERVICI</t>
  </si>
  <si>
    <t xml:space="preserve">IVA RETENIDO                  </t>
  </si>
  <si>
    <t>PAGO IMPUESTO INDUSTRIA Y CCIO</t>
  </si>
  <si>
    <t>PAGO IMPUESTO AVISOS Y TABLERO</t>
  </si>
  <si>
    <t xml:space="preserve">PAGO OTROS IMPTOS             </t>
  </si>
  <si>
    <t xml:space="preserve">LEY 50/1990 Y NORMAS POST.    </t>
  </si>
  <si>
    <t xml:space="preserve">INTERESES SOBRE LAS CESANTIAS </t>
  </si>
  <si>
    <t xml:space="preserve">CUENTAS COMERCIALES POR PAGAR </t>
  </si>
  <si>
    <t xml:space="preserve">DE CLIENTES                   </t>
  </si>
  <si>
    <t xml:space="preserve">INGRESOS                      </t>
  </si>
  <si>
    <t xml:space="preserve">INGRESOS OPERACIONALES        </t>
  </si>
  <si>
    <t xml:space="preserve">AJUSTE AL PESO                </t>
  </si>
  <si>
    <t xml:space="preserve">GASTOS                        </t>
  </si>
  <si>
    <t>OPERACIONALES DE ADMINISTRACIO</t>
  </si>
  <si>
    <t xml:space="preserve">SUELDOS                       </t>
  </si>
  <si>
    <t xml:space="preserve">SALARIO ADMINISTRACION        </t>
  </si>
  <si>
    <t xml:space="preserve">APRENDIZ SENA                 </t>
  </si>
  <si>
    <t xml:space="preserve">AUXILIO DE TRANSPORTE         </t>
  </si>
  <si>
    <t xml:space="preserve">CESANTIAS                     </t>
  </si>
  <si>
    <t xml:space="preserve">INTERESES SOBRE CESANTIAS     </t>
  </si>
  <si>
    <t xml:space="preserve">PRIMA DE SERVICIOS            </t>
  </si>
  <si>
    <t xml:space="preserve">VACACIONES                    </t>
  </si>
  <si>
    <t xml:space="preserve">BONIFICACIONES                </t>
  </si>
  <si>
    <t>APORTES ADMINISTRADIRAS DE RIE</t>
  </si>
  <si>
    <t xml:space="preserve">APORTES FONDOS PENSIONES      </t>
  </si>
  <si>
    <t>APORTES CAJAS DE COMP. FAMILIA</t>
  </si>
  <si>
    <t xml:space="preserve">REFRIGERIO                    </t>
  </si>
  <si>
    <t xml:space="preserve">IMPUESTO AL CONSUMO           </t>
  </si>
  <si>
    <t xml:space="preserve">OBSEQUIOS                     </t>
  </si>
  <si>
    <t xml:space="preserve">AGUINALDOS                    </t>
  </si>
  <si>
    <t xml:space="preserve">HONORARIOS CONTABLES          </t>
  </si>
  <si>
    <t>GRAVAMEN MOVIMIENTO FINANCIERO</t>
  </si>
  <si>
    <t xml:space="preserve">SEGURO INCENDIO               </t>
  </si>
  <si>
    <t xml:space="preserve">TELEFONIA FIJA                </t>
  </si>
  <si>
    <t xml:space="preserve">TELEFONIA MOVIL               </t>
  </si>
  <si>
    <t xml:space="preserve">IMPUESTO NACIONAL AL CONSUMO  </t>
  </si>
  <si>
    <t xml:space="preserve">CORREO, PORTES Y TELEGRAMAS   </t>
  </si>
  <si>
    <t xml:space="preserve">ENCOMIENDAS                   </t>
  </si>
  <si>
    <t xml:space="preserve">SERVICIO DE INTERNET          </t>
  </si>
  <si>
    <t xml:space="preserve">RENOVACION                    </t>
  </si>
  <si>
    <t xml:space="preserve">FLOTA Y EQUIPO DE TRANSPORTE  </t>
  </si>
  <si>
    <t xml:space="preserve">PEAJES                        </t>
  </si>
  <si>
    <t xml:space="preserve">PARQUEADERO                   </t>
  </si>
  <si>
    <t xml:space="preserve">COMBUSTIBLE                   </t>
  </si>
  <si>
    <t xml:space="preserve">GASTOS DE REPRES. Y REL PUBLI </t>
  </si>
  <si>
    <t xml:space="preserve">ELEMTOS DE ASEO Y CAFETERIA   </t>
  </si>
  <si>
    <t xml:space="preserve">ELEMENTOS DE ASEO             </t>
  </si>
  <si>
    <t xml:space="preserve">ELEMENTOS DE CAFETERIA        </t>
  </si>
  <si>
    <t>UTILES PAPELERIA Y FOTOCCOPIAS</t>
  </si>
  <si>
    <t xml:space="preserve">PAPELERIA                     </t>
  </si>
  <si>
    <t xml:space="preserve">FOTOCOPIAS                    </t>
  </si>
  <si>
    <t xml:space="preserve">TAXI                          </t>
  </si>
  <si>
    <t xml:space="preserve">TRANSPORTE BUS                </t>
  </si>
  <si>
    <t xml:space="preserve">COMPRAS EQUIPO DE OFICINA     </t>
  </si>
  <si>
    <t xml:space="preserve">COMPRAS MUEBLES Y ENSERES     </t>
  </si>
  <si>
    <t xml:space="preserve">CONSUMO MERCANCIA             </t>
  </si>
  <si>
    <t xml:space="preserve">HORAS EXTRAS Y RECARCOS       </t>
  </si>
  <si>
    <t xml:space="preserve">INACAPACIDADES                </t>
  </si>
  <si>
    <t xml:space="preserve">EMPLEADOR                     </t>
  </si>
  <si>
    <t xml:space="preserve">EPS                           </t>
  </si>
  <si>
    <t xml:space="preserve">PRIMA DE SERVICIO             </t>
  </si>
  <si>
    <t xml:space="preserve">APORTES A FONDO DE PENSIONES  </t>
  </si>
  <si>
    <t>APORTES A CAJAS DE COMPENSACIO</t>
  </si>
  <si>
    <t xml:space="preserve">ALIMENTACION                  </t>
  </si>
  <si>
    <t>IMPTO AL CONSUMO SERVICIO REST</t>
  </si>
  <si>
    <t xml:space="preserve">AVISOS Y TABLEROS             </t>
  </si>
  <si>
    <t>CONSTRUCCIONES Y EDIFICACIONES</t>
  </si>
  <si>
    <t xml:space="preserve">LOCALES COMERCIALES           </t>
  </si>
  <si>
    <t xml:space="preserve">ACUEDUCTO Y ALCANTARILLADO    </t>
  </si>
  <si>
    <t xml:space="preserve">ACUEDUCTO                     </t>
  </si>
  <si>
    <t xml:space="preserve">TASA DE ASEO                  </t>
  </si>
  <si>
    <t xml:space="preserve">ANERGIA ELECTRICA             </t>
  </si>
  <si>
    <t xml:space="preserve">ENERGIA                       </t>
  </si>
  <si>
    <t xml:space="preserve">TRANSPORTE MERCANCIA          </t>
  </si>
  <si>
    <t xml:space="preserve">PROPAGANDA Y PUBLICIDAD       </t>
  </si>
  <si>
    <t xml:space="preserve">PUBLICIDAD                    </t>
  </si>
  <si>
    <t xml:space="preserve">REEMPLAZOS                    </t>
  </si>
  <si>
    <t>EQUIPO COMPUTACION Y COMUNICAC</t>
  </si>
  <si>
    <t xml:space="preserve">EQUIPO COMPUTO                </t>
  </si>
  <si>
    <t xml:space="preserve">CAFETERIA                     </t>
  </si>
  <si>
    <t xml:space="preserve">BOLSAS                        </t>
  </si>
  <si>
    <t xml:space="preserve">CAJAS                         </t>
  </si>
  <si>
    <t xml:space="preserve">MANEJO SUCURSAL VIRTUAL       </t>
  </si>
  <si>
    <t xml:space="preserve">NEGOCIACION CARTERA CLIENTES  </t>
  </si>
  <si>
    <t xml:space="preserve">INTERESES MORA                </t>
  </si>
  <si>
    <t xml:space="preserve">INTERESES SOBREGIRO           </t>
  </si>
  <si>
    <t xml:space="preserve">COMISIONES FNG                </t>
  </si>
  <si>
    <t xml:space="preserve">IMPUESTOS ASUMIDOS            </t>
  </si>
  <si>
    <t xml:space="preserve">SERVICIOS NO DEDUCIBLES       </t>
  </si>
  <si>
    <t xml:space="preserve">OTROS GASTOS NO DEDUCIBLES    </t>
  </si>
  <si>
    <t>IMPIESTO DE RENTA Y COMPLEMENT</t>
  </si>
  <si>
    <t>IMPUESTO DIFERIDO A LAS GANANC</t>
  </si>
  <si>
    <t xml:space="preserve">COSTOS DE VENTAS              </t>
  </si>
  <si>
    <t xml:space="preserve">OTRAS MARCAS                  </t>
  </si>
  <si>
    <t>Prestamo a particulares</t>
  </si>
  <si>
    <t>Anticipo y avances a proveedores</t>
  </si>
  <si>
    <t>Deudas dificil cobro</t>
  </si>
  <si>
    <t>PESOS</t>
  </si>
  <si>
    <t>110510</t>
  </si>
  <si>
    <t>11100501</t>
  </si>
  <si>
    <t>11200501</t>
  </si>
  <si>
    <t>13050504</t>
  </si>
  <si>
    <t>133005</t>
  </si>
  <si>
    <t>13551501</t>
  </si>
  <si>
    <t>13551502</t>
  </si>
  <si>
    <t>13551503</t>
  </si>
  <si>
    <t>13559502</t>
  </si>
  <si>
    <t>137099</t>
  </si>
  <si>
    <t>14050201</t>
  </si>
  <si>
    <t>14050401</t>
  </si>
  <si>
    <t>14050501</t>
  </si>
  <si>
    <t>14100101</t>
  </si>
  <si>
    <t>14100104</t>
  </si>
  <si>
    <t>14100502</t>
  </si>
  <si>
    <t>14100503</t>
  </si>
  <si>
    <t>14100601</t>
  </si>
  <si>
    <t>141050</t>
  </si>
  <si>
    <t>14350101</t>
  </si>
  <si>
    <t>14350102</t>
  </si>
  <si>
    <t>143505</t>
  </si>
  <si>
    <t>149905</t>
  </si>
  <si>
    <t>15200502</t>
  </si>
  <si>
    <t>15240501</t>
  </si>
  <si>
    <t>15240502</t>
  </si>
  <si>
    <t>15240551</t>
  </si>
  <si>
    <t>16350501</t>
  </si>
  <si>
    <t>16350502</t>
  </si>
  <si>
    <t>16350551</t>
  </si>
  <si>
    <t>220501</t>
  </si>
  <si>
    <t>23359501</t>
  </si>
  <si>
    <t>235590</t>
  </si>
  <si>
    <t>23651510</t>
  </si>
  <si>
    <t>23652010</t>
  </si>
  <si>
    <t>23652504</t>
  </si>
  <si>
    <t>23652520</t>
  </si>
  <si>
    <t>23653001</t>
  </si>
  <si>
    <t>23653010</t>
  </si>
  <si>
    <t>23654001</t>
  </si>
  <si>
    <t>23654002</t>
  </si>
  <si>
    <t>23654005</t>
  </si>
  <si>
    <t>23654010</t>
  </si>
  <si>
    <t>23657020</t>
  </si>
  <si>
    <t>23657501</t>
  </si>
  <si>
    <t>23657510</t>
  </si>
  <si>
    <t>23700501</t>
  </si>
  <si>
    <t>23700510</t>
  </si>
  <si>
    <t>23700602</t>
  </si>
  <si>
    <t>23701002</t>
  </si>
  <si>
    <t>23704501</t>
  </si>
  <si>
    <t>23704505</t>
  </si>
  <si>
    <t>23704510</t>
  </si>
  <si>
    <t>24080203</t>
  </si>
  <si>
    <t>25101001</t>
  </si>
  <si>
    <t>25101002</t>
  </si>
  <si>
    <t>25150501</t>
  </si>
  <si>
    <t>25150502</t>
  </si>
  <si>
    <t>25250501</t>
  </si>
  <si>
    <t>25250502</t>
  </si>
  <si>
    <t>261020</t>
  </si>
  <si>
    <t>280505</t>
  </si>
  <si>
    <t>38050501</t>
  </si>
  <si>
    <t>41202701</t>
  </si>
  <si>
    <t>41352405</t>
  </si>
  <si>
    <t>42100501</t>
  </si>
  <si>
    <t>421040</t>
  </si>
  <si>
    <t>429505</t>
  </si>
  <si>
    <t>429581</t>
  </si>
  <si>
    <t>51050601</t>
  </si>
  <si>
    <t>51050602</t>
  </si>
  <si>
    <t>510527</t>
  </si>
  <si>
    <t>510530</t>
  </si>
  <si>
    <t>510533</t>
  </si>
  <si>
    <t>510536</t>
  </si>
  <si>
    <t>510539</t>
  </si>
  <si>
    <t>510548</t>
  </si>
  <si>
    <t>510568</t>
  </si>
  <si>
    <t>510570</t>
  </si>
  <si>
    <t>510572</t>
  </si>
  <si>
    <t>51059501</t>
  </si>
  <si>
    <t>51059502</t>
  </si>
  <si>
    <t>51059503</t>
  </si>
  <si>
    <t>51059505</t>
  </si>
  <si>
    <t>513025</t>
  </si>
  <si>
    <t>51353501</t>
  </si>
  <si>
    <t>51353502</t>
  </si>
  <si>
    <t>51354001</t>
  </si>
  <si>
    <t>51359501</t>
  </si>
  <si>
    <t>51359505</t>
  </si>
  <si>
    <t>51401001</t>
  </si>
  <si>
    <t>514540</t>
  </si>
  <si>
    <t>51559501</t>
  </si>
  <si>
    <t>51559502</t>
  </si>
  <si>
    <t>51559503</t>
  </si>
  <si>
    <t>51952001</t>
  </si>
  <si>
    <t>51952501</t>
  </si>
  <si>
    <t>51952502</t>
  </si>
  <si>
    <t>51953001</t>
  </si>
  <si>
    <t>51953002</t>
  </si>
  <si>
    <t>51954501</t>
  </si>
  <si>
    <t>51954502</t>
  </si>
  <si>
    <t>51956001</t>
  </si>
  <si>
    <t>51956002</t>
  </si>
  <si>
    <t>51959501</t>
  </si>
  <si>
    <t>51959502</t>
  </si>
  <si>
    <t>51959503</t>
  </si>
  <si>
    <t>51959505</t>
  </si>
  <si>
    <t>520506</t>
  </si>
  <si>
    <t>520515</t>
  </si>
  <si>
    <t>520518</t>
  </si>
  <si>
    <t>52052401</t>
  </si>
  <si>
    <t>52052402</t>
  </si>
  <si>
    <t>520527</t>
  </si>
  <si>
    <t>520530</t>
  </si>
  <si>
    <t>520533</t>
  </si>
  <si>
    <t>520536</t>
  </si>
  <si>
    <t>520539</t>
  </si>
  <si>
    <t>520570</t>
  </si>
  <si>
    <t>520572</t>
  </si>
  <si>
    <t>52059501</t>
  </si>
  <si>
    <t>52059502</t>
  </si>
  <si>
    <t>52059503</t>
  </si>
  <si>
    <t>52150501</t>
  </si>
  <si>
    <t>52150502</t>
  </si>
  <si>
    <t>52150503</t>
  </si>
  <si>
    <t>52201001</t>
  </si>
  <si>
    <t>52352501</t>
  </si>
  <si>
    <t>52352502</t>
  </si>
  <si>
    <t>52353001</t>
  </si>
  <si>
    <t>52353501</t>
  </si>
  <si>
    <t>52354001</t>
  </si>
  <si>
    <t>52355001</t>
  </si>
  <si>
    <t>52356001</t>
  </si>
  <si>
    <t>52359501</t>
  </si>
  <si>
    <t>52359502</t>
  </si>
  <si>
    <t>52359505</t>
  </si>
  <si>
    <t>525095</t>
  </si>
  <si>
    <t>52952501</t>
  </si>
  <si>
    <t>52952502</t>
  </si>
  <si>
    <t>52953001</t>
  </si>
  <si>
    <t>52954001</t>
  </si>
  <si>
    <t>52954002</t>
  </si>
  <si>
    <t>52954501</t>
  </si>
  <si>
    <t>52959503</t>
  </si>
  <si>
    <t>53050502</t>
  </si>
  <si>
    <t>53050503</t>
  </si>
  <si>
    <t>53051501</t>
  </si>
  <si>
    <t>53051503</t>
  </si>
  <si>
    <t>53052001</t>
  </si>
  <si>
    <t>53052002</t>
  </si>
  <si>
    <t>53052003</t>
  </si>
  <si>
    <t>530535</t>
  </si>
  <si>
    <t>53152001</t>
  </si>
  <si>
    <t>53959501</t>
  </si>
  <si>
    <t>53959503</t>
  </si>
  <si>
    <t>53959505</t>
  </si>
  <si>
    <t>540510</t>
  </si>
  <si>
    <t xml:space="preserve">PASIVOS ESTIMADOS Y PROVIS.   </t>
  </si>
  <si>
    <t xml:space="preserve">LABORALES                     </t>
  </si>
  <si>
    <t xml:space="preserve">PATRIMONIO                    </t>
  </si>
  <si>
    <t>PRIMA EN COLABORACION DE ACCIO</t>
  </si>
  <si>
    <t xml:space="preserve">CAMBIOS PCGA LOCALES          </t>
  </si>
  <si>
    <t xml:space="preserve">ADOPCION POR PRIMERA VEZ      </t>
  </si>
  <si>
    <t xml:space="preserve">VTA PRODUCTOS TEXTILES-CUEROS </t>
  </si>
  <si>
    <t xml:space="preserve">MERCANCIAS                    </t>
  </si>
  <si>
    <t xml:space="preserve">DEVOLUCIONES EN VENTAS        </t>
  </si>
  <si>
    <t xml:space="preserve">INGRESOS NO OPERACIONALES     </t>
  </si>
  <si>
    <t xml:space="preserve">INTERESES                     </t>
  </si>
  <si>
    <t xml:space="preserve">REDIMIENTOS FINANCIEROS       </t>
  </si>
  <si>
    <t>DESCUENTOS COMERCIALES CONDICI</t>
  </si>
  <si>
    <t xml:space="preserve">APROVECHAMIENTOS              </t>
  </si>
  <si>
    <t xml:space="preserve">INGRESOS FINANCIEROS          </t>
  </si>
  <si>
    <t xml:space="preserve">GASTOS DEL PERSONAL           </t>
  </si>
  <si>
    <t xml:space="preserve">GASTOS NO OPERACIONALES       </t>
  </si>
  <si>
    <t xml:space="preserve">GASTOS FINANCIEROS            </t>
  </si>
  <si>
    <t xml:space="preserve">MULTAS,SANCIONES Y LITIGIOS   </t>
  </si>
  <si>
    <t xml:space="preserve">OTROS COSTOS                  </t>
  </si>
  <si>
    <t>135515</t>
  </si>
  <si>
    <t>135520</t>
  </si>
  <si>
    <t>135595</t>
  </si>
  <si>
    <t>140502</t>
  </si>
  <si>
    <t>140504</t>
  </si>
  <si>
    <t>140505</t>
  </si>
  <si>
    <t>141001</t>
  </si>
  <si>
    <t>141006</t>
  </si>
  <si>
    <t>143501</t>
  </si>
  <si>
    <t>152405</t>
  </si>
  <si>
    <t>163505</t>
  </si>
  <si>
    <t>236515</t>
  </si>
  <si>
    <t>236575</t>
  </si>
  <si>
    <t>412027</t>
  </si>
  <si>
    <t>413524</t>
  </si>
  <si>
    <t>421005</t>
  </si>
  <si>
    <t>510506</t>
  </si>
  <si>
    <t>510595</t>
  </si>
  <si>
    <t>513540</t>
  </si>
  <si>
    <t>515595</t>
  </si>
  <si>
    <t>519545</t>
  </si>
  <si>
    <t>520524</t>
  </si>
  <si>
    <t>520595</t>
  </si>
  <si>
    <t>530505</t>
  </si>
  <si>
    <t>530515</t>
  </si>
  <si>
    <t>530520</t>
  </si>
  <si>
    <t>531520</t>
  </si>
  <si>
    <t>Medir CxC al costo amortizado</t>
  </si>
  <si>
    <t>Eliminar anticipos entregados, servicios ya prestados</t>
  </si>
  <si>
    <t>Eliminar CxC no recuperable</t>
  </si>
  <si>
    <t>Medir deterioro cartera</t>
  </si>
  <si>
    <t>Eliminar inventario muestras y no propio</t>
  </si>
  <si>
    <t xml:space="preserve">Reconocer Inventario </t>
  </si>
  <si>
    <t>Medir deterioro Inventaio</t>
  </si>
  <si>
    <t>Medir CxP al costo amortizado</t>
  </si>
  <si>
    <t>Reconocer Impuestos</t>
  </si>
  <si>
    <t>Eliminar anticipos recibidos , servicios ya prestados</t>
  </si>
  <si>
    <t>Eliminar activos (saneamiento fiscal)</t>
  </si>
  <si>
    <t>Reconocer impuesto diferido</t>
  </si>
  <si>
    <t>Capitalización (Capital Autorizado)</t>
  </si>
  <si>
    <t>Capitalización (Prima colocación acciones)</t>
  </si>
  <si>
    <t>Inventario</t>
  </si>
  <si>
    <t>Colombia</t>
  </si>
  <si>
    <t>Pesos</t>
  </si>
  <si>
    <t>Crédito ord.</t>
  </si>
  <si>
    <t>Ninguna</t>
  </si>
  <si>
    <t xml:space="preserve"> Retenciones y aportes de nómina</t>
  </si>
  <si>
    <t xml:space="preserve"> Industria y comercio por pagar</t>
  </si>
  <si>
    <t>Intereses sobre las cesantías</t>
  </si>
  <si>
    <t>Anticipos recibidos</t>
  </si>
  <si>
    <t xml:space="preserve">Manufactura </t>
  </si>
  <si>
    <t>Devolución en ventas</t>
  </si>
  <si>
    <t>Otros beneficios (aguinaldo)</t>
  </si>
  <si>
    <t>Beneficios a corto plazo</t>
  </si>
  <si>
    <t>Personal Administrativo</t>
  </si>
  <si>
    <t>Personal de Ventas</t>
  </si>
  <si>
    <t>Personal Operativo</t>
  </si>
  <si>
    <t>Personal Operativo Indirecto</t>
  </si>
  <si>
    <t>5.2.1</t>
  </si>
  <si>
    <t>5.2.2</t>
  </si>
  <si>
    <t>5.2.3</t>
  </si>
  <si>
    <t>5.2.4</t>
  </si>
  <si>
    <t>5.2.5</t>
  </si>
  <si>
    <t>5.2.6</t>
  </si>
  <si>
    <t>5.2.9</t>
  </si>
  <si>
    <t>11100503</t>
  </si>
  <si>
    <t xml:space="preserve">BANCO AGRARIO                 </t>
  </si>
  <si>
    <t>13551701</t>
  </si>
  <si>
    <t xml:space="preserve">REGIMEN COMUN                 </t>
  </si>
  <si>
    <t>140510</t>
  </si>
  <si>
    <t xml:space="preserve">INVENTARIO FINAL              </t>
  </si>
  <si>
    <t>141060</t>
  </si>
  <si>
    <t>143060</t>
  </si>
  <si>
    <t>143510</t>
  </si>
  <si>
    <t xml:space="preserve">PARTICULARES                  </t>
  </si>
  <si>
    <t>21950501</t>
  </si>
  <si>
    <t>23652002</t>
  </si>
  <si>
    <t xml:space="preserve">COMISIONES 11%                </t>
  </si>
  <si>
    <t xml:space="preserve">RENDIMIENTOS FINANCIEROS      </t>
  </si>
  <si>
    <t>23700520</t>
  </si>
  <si>
    <t xml:space="preserve">APORTES MES DICIEMBRE         </t>
  </si>
  <si>
    <t>23700610</t>
  </si>
  <si>
    <t>23701010</t>
  </si>
  <si>
    <t xml:space="preserve">LIBRANZAS                     </t>
  </si>
  <si>
    <t>23703001</t>
  </si>
  <si>
    <t xml:space="preserve">BANCO AGRARIO DE COLOMBIA     </t>
  </si>
  <si>
    <t>23704520</t>
  </si>
  <si>
    <t>24080102</t>
  </si>
  <si>
    <t xml:space="preserve">IVA GENERADO 19%              </t>
  </si>
  <si>
    <t>24080202</t>
  </si>
  <si>
    <t xml:space="preserve">COMPRAS 19%                   </t>
  </si>
  <si>
    <t>24080302</t>
  </si>
  <si>
    <t xml:space="preserve">SERVICIOS  19%                </t>
  </si>
  <si>
    <t>24080402</t>
  </si>
  <si>
    <t xml:space="preserve">SERVICIOS 19%                 </t>
  </si>
  <si>
    <t>24080502</t>
  </si>
  <si>
    <t xml:space="preserve">DEVUELTO EN VENTAS 19%        </t>
  </si>
  <si>
    <t xml:space="preserve">PAGO A LA ADMINISTRACION      </t>
  </si>
  <si>
    <t>24120505</t>
  </si>
  <si>
    <t xml:space="preserve">PROVISION IMPUESTO            </t>
  </si>
  <si>
    <t xml:space="preserve">SALARIOS                      </t>
  </si>
  <si>
    <t>INTERESES CESANTIAS CONSOLIDAD</t>
  </si>
  <si>
    <t>25200501</t>
  </si>
  <si>
    <t xml:space="preserve">PRIMA SERVICIOS               </t>
  </si>
  <si>
    <t xml:space="preserve">UTILIDADES ACUMULADAS         </t>
  </si>
  <si>
    <t xml:space="preserve">CAMBIOS A CONVERSION A NIIF   </t>
  </si>
  <si>
    <t>38051005</t>
  </si>
  <si>
    <t>DIERENCIA UTILIDAD NIIF PERIOD</t>
  </si>
  <si>
    <t>417505</t>
  </si>
  <si>
    <t>DEVOLUCIONES SERVICIO CONFECCI</t>
  </si>
  <si>
    <t>REINTEGRO OTROS COSTOS Y GASTO</t>
  </si>
  <si>
    <t>425050</t>
  </si>
  <si>
    <t xml:space="preserve">INCAPACIDADES                 </t>
  </si>
  <si>
    <t>51052402</t>
  </si>
  <si>
    <t>51309501</t>
  </si>
  <si>
    <t>520548</t>
  </si>
  <si>
    <t>53052004</t>
  </si>
  <si>
    <t xml:space="preserve">PRESTAMO DE PARTICULARES      </t>
  </si>
  <si>
    <t>53152002</t>
  </si>
  <si>
    <t xml:space="preserve">IMPTO AL CONSUMO BOLSAS       </t>
  </si>
  <si>
    <t>53952001</t>
  </si>
  <si>
    <t xml:space="preserve">RECARGOS                      </t>
  </si>
  <si>
    <t>COSTOS DE OPERACION O DE PROD.</t>
  </si>
  <si>
    <t xml:space="preserve">COSTOS                        </t>
  </si>
  <si>
    <t>710510</t>
  </si>
  <si>
    <t xml:space="preserve">INSUMOS                       </t>
  </si>
  <si>
    <t>710515</t>
  </si>
  <si>
    <t xml:space="preserve">TELAS                         </t>
  </si>
  <si>
    <t>710599</t>
  </si>
  <si>
    <t xml:space="preserve">TRASLADOS                     </t>
  </si>
  <si>
    <t xml:space="preserve">MANO DE OBRA                  </t>
  </si>
  <si>
    <t>720506</t>
  </si>
  <si>
    <t>720515</t>
  </si>
  <si>
    <t xml:space="preserve">HORAS EXTRAS Y RECARGOS       </t>
  </si>
  <si>
    <t>72052401</t>
  </si>
  <si>
    <t>72052402</t>
  </si>
  <si>
    <t>720527</t>
  </si>
  <si>
    <t>720530</t>
  </si>
  <si>
    <t>720533</t>
  </si>
  <si>
    <t xml:space="preserve">INTERESES CESANTIAS           </t>
  </si>
  <si>
    <t>720536</t>
  </si>
  <si>
    <t>720539</t>
  </si>
  <si>
    <t>720548</t>
  </si>
  <si>
    <t>720570</t>
  </si>
  <si>
    <t xml:space="preserve">FONDOS DE PENSIONES           </t>
  </si>
  <si>
    <t>720572</t>
  </si>
  <si>
    <t xml:space="preserve">APORTES CAJAS DE COMPENSACION </t>
  </si>
  <si>
    <t>720585</t>
  </si>
  <si>
    <t xml:space="preserve">SALUD OCUPACIONAL             </t>
  </si>
  <si>
    <t>720599</t>
  </si>
  <si>
    <t xml:space="preserve">COSTOS INDIRECTOS             </t>
  </si>
  <si>
    <t>730506</t>
  </si>
  <si>
    <t>730515</t>
  </si>
  <si>
    <t>730530</t>
  </si>
  <si>
    <t>730533</t>
  </si>
  <si>
    <t xml:space="preserve">ENTERESES CESANTIAS           </t>
  </si>
  <si>
    <t>730536</t>
  </si>
  <si>
    <t>730539</t>
  </si>
  <si>
    <t>730548</t>
  </si>
  <si>
    <t>730551</t>
  </si>
  <si>
    <t xml:space="preserve">DOTACION  EMPLEADOS           </t>
  </si>
  <si>
    <t>730585</t>
  </si>
  <si>
    <t>73059501</t>
  </si>
  <si>
    <t>73059503</t>
  </si>
  <si>
    <t>730599</t>
  </si>
  <si>
    <t>73100501</t>
  </si>
  <si>
    <t xml:space="preserve">ELASTICO                      </t>
  </si>
  <si>
    <t>731099</t>
  </si>
  <si>
    <t>732010</t>
  </si>
  <si>
    <t>732099</t>
  </si>
  <si>
    <t>73352501</t>
  </si>
  <si>
    <t>733530</t>
  </si>
  <si>
    <t>733540</t>
  </si>
  <si>
    <t xml:space="preserve">CORREO,PORTES Y TELEGRAMAS    </t>
  </si>
  <si>
    <t>733550</t>
  </si>
  <si>
    <t xml:space="preserve">TRANSPORTE FLETES Y ACARREOS  </t>
  </si>
  <si>
    <t>733599</t>
  </si>
  <si>
    <t>734520</t>
  </si>
  <si>
    <t xml:space="preserve">REPUESTO                      </t>
  </si>
  <si>
    <t>734599</t>
  </si>
  <si>
    <t>735005</t>
  </si>
  <si>
    <t>735099</t>
  </si>
  <si>
    <t>736010</t>
  </si>
  <si>
    <t>736099</t>
  </si>
  <si>
    <t>73952501</t>
  </si>
  <si>
    <t xml:space="preserve">ELEMENTOS ASEO                </t>
  </si>
  <si>
    <t xml:space="preserve">UTILES PAPELERIA Y FOTOCOPIAS </t>
  </si>
  <si>
    <t>73953001</t>
  </si>
  <si>
    <t>73959501</t>
  </si>
  <si>
    <t xml:space="preserve">PRENDAS                       </t>
  </si>
  <si>
    <t>73959503</t>
  </si>
  <si>
    <t>739599</t>
  </si>
  <si>
    <t>CONFECCION DE PRENDAS DE VESTI</t>
  </si>
  <si>
    <t>74050501</t>
  </si>
  <si>
    <t>74050502</t>
  </si>
  <si>
    <t>740510</t>
  </si>
  <si>
    <t xml:space="preserve">LAVANDERIA                    </t>
  </si>
  <si>
    <t>740515</t>
  </si>
  <si>
    <t xml:space="preserve">BORDADOS Y ESTAMPADO          </t>
  </si>
  <si>
    <t>740520</t>
  </si>
  <si>
    <t xml:space="preserve">CORTE ESCALADO Y PATRONAJE    </t>
  </si>
  <si>
    <t>740599</t>
  </si>
  <si>
    <t xml:space="preserve">DEVOLUCION                    </t>
  </si>
  <si>
    <t>74250501</t>
  </si>
  <si>
    <t xml:space="preserve">SERVICIO LAVANDERIA           </t>
  </si>
  <si>
    <t>742599</t>
  </si>
  <si>
    <t>219505</t>
  </si>
  <si>
    <t>236535</t>
  </si>
  <si>
    <t>237030</t>
  </si>
  <si>
    <t>252005</t>
  </si>
  <si>
    <t>380510</t>
  </si>
  <si>
    <t>510524</t>
  </si>
  <si>
    <t>513095</t>
  </si>
  <si>
    <t>720524</t>
  </si>
  <si>
    <t>730595</t>
  </si>
  <si>
    <t>731005</t>
  </si>
  <si>
    <t>733525</t>
  </si>
  <si>
    <t>739525</t>
  </si>
  <si>
    <t>739530</t>
  </si>
  <si>
    <t>739595</t>
  </si>
  <si>
    <t>740505</t>
  </si>
  <si>
    <t>7425</t>
  </si>
  <si>
    <t>742505</t>
  </si>
  <si>
    <t>11100504</t>
  </si>
  <si>
    <t xml:space="preserve">BANCO DE BOGOTA               </t>
  </si>
  <si>
    <t xml:space="preserve">A ACCIONISTAS                 </t>
  </si>
  <si>
    <t>13251001</t>
  </si>
  <si>
    <t>13552001</t>
  </si>
  <si>
    <t>13552002</t>
  </si>
  <si>
    <t xml:space="preserve">RETENCION INDUSTRIA Y CCIO    </t>
  </si>
  <si>
    <t>13659502</t>
  </si>
  <si>
    <t>23653002</t>
  </si>
  <si>
    <t xml:space="preserve">ARENDAMIENTOS 4%              </t>
  </si>
  <si>
    <t>23653502</t>
  </si>
  <si>
    <t xml:space="preserve">RENDIMIENTOS 7%               </t>
  </si>
  <si>
    <t>23653510</t>
  </si>
  <si>
    <t xml:space="preserve">AJUSTE RTF                    </t>
  </si>
  <si>
    <t>236580</t>
  </si>
  <si>
    <t xml:space="preserve">RETENCION PERIODO 12          </t>
  </si>
  <si>
    <t>236585</t>
  </si>
  <si>
    <t>AUTORRETENCION CREE PERIODO 12</t>
  </si>
  <si>
    <t>23703002</t>
  </si>
  <si>
    <t xml:space="preserve">DEDU.PRESTAMOS                </t>
  </si>
  <si>
    <t xml:space="preserve">ACREEDORES VARIOS             </t>
  </si>
  <si>
    <t>23809501</t>
  </si>
  <si>
    <t>24080103</t>
  </si>
  <si>
    <t xml:space="preserve">IVA GEN 19% COMISION          </t>
  </si>
  <si>
    <t>240860</t>
  </si>
  <si>
    <t xml:space="preserve">IVA PERIDO 06                 </t>
  </si>
  <si>
    <t xml:space="preserve">PRIMA                         </t>
  </si>
  <si>
    <t>25200101</t>
  </si>
  <si>
    <t xml:space="preserve">PERDIDA DEL EJERCICIO         </t>
  </si>
  <si>
    <t>361005</t>
  </si>
  <si>
    <t>413595</t>
  </si>
  <si>
    <t>41450501</t>
  </si>
  <si>
    <t xml:space="preserve">INGRESOS PARA TERCEROS        </t>
  </si>
  <si>
    <t>42253001</t>
  </si>
  <si>
    <t xml:space="preserve">COMISION INGRESOS PAC         </t>
  </si>
  <si>
    <t>437010</t>
  </si>
  <si>
    <t>INGRESO POR REVERSION DE DETER</t>
  </si>
  <si>
    <t>51952002</t>
  </si>
  <si>
    <t xml:space="preserve">IMPUESTOS A LAS BOLSAS        </t>
  </si>
  <si>
    <t>51952005</t>
  </si>
  <si>
    <t>520521</t>
  </si>
  <si>
    <t xml:space="preserve">VIATICOS                      </t>
  </si>
  <si>
    <t>132510</t>
  </si>
  <si>
    <t>238095</t>
  </si>
  <si>
    <t>252001</t>
  </si>
  <si>
    <t>414505</t>
  </si>
  <si>
    <t>422530</t>
  </si>
  <si>
    <t>4370</t>
  </si>
  <si>
    <t>Ingreso reveersion deterior</t>
  </si>
  <si>
    <t>PARA EL AÑO QUE TERMINA EL 31 DE DICIEMBRE DE 2018</t>
  </si>
  <si>
    <t>Cuentas por cobrar a socios y AC</t>
  </si>
  <si>
    <t>Comercio al por mayor y al por menor-Transporte</t>
  </si>
  <si>
    <t>Reintegros de costos</t>
  </si>
  <si>
    <t xml:space="preserve">4                   </t>
  </si>
  <si>
    <t xml:space="preserve">41                  </t>
  </si>
  <si>
    <t xml:space="preserve">412027              </t>
  </si>
  <si>
    <t xml:space="preserve">413524              </t>
  </si>
  <si>
    <t xml:space="preserve">414505              </t>
  </si>
  <si>
    <t>417520</t>
  </si>
  <si>
    <t xml:space="preserve">ANULACION DE FACTURAS         </t>
  </si>
  <si>
    <t xml:space="preserve">42                  </t>
  </si>
  <si>
    <t xml:space="preserve">421005              </t>
  </si>
  <si>
    <t xml:space="preserve">422530              </t>
  </si>
  <si>
    <t xml:space="preserve">43                  </t>
  </si>
  <si>
    <t xml:space="preserve">5                   </t>
  </si>
  <si>
    <t xml:space="preserve">51                  </t>
  </si>
  <si>
    <t xml:space="preserve">510506              </t>
  </si>
  <si>
    <t xml:space="preserve">510524              </t>
  </si>
  <si>
    <t xml:space="preserve">510595              </t>
  </si>
  <si>
    <t xml:space="preserve">511095              </t>
  </si>
  <si>
    <t xml:space="preserve">511505              </t>
  </si>
  <si>
    <t xml:space="preserve">511595              </t>
  </si>
  <si>
    <t xml:space="preserve">513095              </t>
  </si>
  <si>
    <t xml:space="preserve">513535              </t>
  </si>
  <si>
    <t xml:space="preserve">513540              </t>
  </si>
  <si>
    <t xml:space="preserve">513595              </t>
  </si>
  <si>
    <t xml:space="preserve">514010              </t>
  </si>
  <si>
    <t xml:space="preserve">515595              </t>
  </si>
  <si>
    <t xml:space="preserve">517010              </t>
  </si>
  <si>
    <t xml:space="preserve">517015              </t>
  </si>
  <si>
    <t xml:space="preserve">519520              </t>
  </si>
  <si>
    <t xml:space="preserve">519525              </t>
  </si>
  <si>
    <t xml:space="preserve">519530              </t>
  </si>
  <si>
    <t xml:space="preserve">519545              </t>
  </si>
  <si>
    <t xml:space="preserve">519560              </t>
  </si>
  <si>
    <t xml:space="preserve">519595              </t>
  </si>
  <si>
    <t xml:space="preserve">52                  </t>
  </si>
  <si>
    <t xml:space="preserve">520524              </t>
  </si>
  <si>
    <t xml:space="preserve">520595              </t>
  </si>
  <si>
    <t xml:space="preserve">521505              </t>
  </si>
  <si>
    <t xml:space="preserve">522010              </t>
  </si>
  <si>
    <t xml:space="preserve">523525              </t>
  </si>
  <si>
    <t xml:space="preserve">523530              </t>
  </si>
  <si>
    <t xml:space="preserve">523535              </t>
  </si>
  <si>
    <t xml:space="preserve">523540              </t>
  </si>
  <si>
    <t xml:space="preserve">523550              </t>
  </si>
  <si>
    <t xml:space="preserve">523560              </t>
  </si>
  <si>
    <t xml:space="preserve">523595              </t>
  </si>
  <si>
    <t xml:space="preserve">526020              </t>
  </si>
  <si>
    <t xml:space="preserve">529525              </t>
  </si>
  <si>
    <t xml:space="preserve">529530              </t>
  </si>
  <si>
    <t xml:space="preserve">529540              </t>
  </si>
  <si>
    <t xml:space="preserve">529545              </t>
  </si>
  <si>
    <t xml:space="preserve">529595              </t>
  </si>
  <si>
    <t xml:space="preserve">53                  </t>
  </si>
  <si>
    <t xml:space="preserve">530505              </t>
  </si>
  <si>
    <t xml:space="preserve">530515              </t>
  </si>
  <si>
    <t xml:space="preserve">530520              </t>
  </si>
  <si>
    <t xml:space="preserve">530595              </t>
  </si>
  <si>
    <t xml:space="preserve">531520              </t>
  </si>
  <si>
    <t xml:space="preserve">539520              </t>
  </si>
  <si>
    <t xml:space="preserve">539595              </t>
  </si>
  <si>
    <t xml:space="preserve">54                  </t>
  </si>
  <si>
    <t xml:space="preserve">6                   </t>
  </si>
  <si>
    <t xml:space="preserve">61                  </t>
  </si>
  <si>
    <t xml:space="preserve">613595              </t>
  </si>
  <si>
    <t xml:space="preserve">7                   </t>
  </si>
  <si>
    <t xml:space="preserve">71                  </t>
  </si>
  <si>
    <t xml:space="preserve">72                  </t>
  </si>
  <si>
    <t xml:space="preserve">720524              </t>
  </si>
  <si>
    <t xml:space="preserve">73                  </t>
  </si>
  <si>
    <t xml:space="preserve">730595              </t>
  </si>
  <si>
    <t xml:space="preserve">731005              </t>
  </si>
  <si>
    <t xml:space="preserve">733525              </t>
  </si>
  <si>
    <t xml:space="preserve">739525              </t>
  </si>
  <si>
    <t xml:space="preserve">739530              </t>
  </si>
  <si>
    <t xml:space="preserve">739595              </t>
  </si>
  <si>
    <t xml:space="preserve">74                  </t>
  </si>
  <si>
    <t xml:space="preserve">740505              </t>
  </si>
  <si>
    <t xml:space="preserve">742505              </t>
  </si>
  <si>
    <t>INCAPACIDADES</t>
  </si>
  <si>
    <t>EPS</t>
  </si>
  <si>
    <t>541005</t>
  </si>
  <si>
    <t>159210</t>
  </si>
  <si>
    <t>4399</t>
  </si>
  <si>
    <t>5410</t>
  </si>
  <si>
    <t>Cuentas por cobrar a terceros</t>
  </si>
  <si>
    <t>Cuentas Comerciales Cobrar</t>
  </si>
  <si>
    <t>Prestamo GL</t>
  </si>
  <si>
    <t>Cuentas por pagar socios -accionistas</t>
  </si>
  <si>
    <t>Ajustes al impuesto diferido</t>
  </si>
  <si>
    <t>PARA EL AÑO QUE TERMINA EL 31 DE DICIEMBRE DE 2019</t>
  </si>
  <si>
    <t>23809502</t>
  </si>
  <si>
    <t xml:space="preserve">PROVISION VACACIONES          </t>
  </si>
  <si>
    <t xml:space="preserve">PROVISION PRIMA  SERVICIOS    </t>
  </si>
  <si>
    <t>261015</t>
  </si>
  <si>
    <t>Deterioro inventarios</t>
  </si>
  <si>
    <t>Banco Bogota</t>
  </si>
  <si>
    <t>Crédito activo</t>
  </si>
  <si>
    <t>CFA</t>
  </si>
  <si>
    <t xml:space="preserve">DISPONIBLE                    </t>
  </si>
  <si>
    <t xml:space="preserve">Bancolombia Cuenta de A2994   </t>
  </si>
  <si>
    <t>11200502</t>
  </si>
  <si>
    <t xml:space="preserve">Bancolombia Cuenta de A5876   </t>
  </si>
  <si>
    <t>11200503</t>
  </si>
  <si>
    <t xml:space="preserve">Bancolombia Cuenta de A8030   </t>
  </si>
  <si>
    <t xml:space="preserve">DEUDORES                      </t>
  </si>
  <si>
    <t>133010</t>
  </si>
  <si>
    <t xml:space="preserve">A CONTRATISTAS                </t>
  </si>
  <si>
    <t>135505</t>
  </si>
  <si>
    <t xml:space="preserve">SALDO FAVOR RENTA AÑO ANT     </t>
  </si>
  <si>
    <t>13551515</t>
  </si>
  <si>
    <t xml:space="preserve">RF POR HONORARIOS             </t>
  </si>
  <si>
    <t xml:space="preserve">AUTORRETENCION ESPECIAL(CREE) </t>
  </si>
  <si>
    <t>13559006</t>
  </si>
  <si>
    <t>AUTORRE ESPECIAL A TITULO DE R</t>
  </si>
  <si>
    <t xml:space="preserve">DEUDORES VARIOS               </t>
  </si>
  <si>
    <t xml:space="preserve">MCIA. NO FABRIC. x LA EMPRESA </t>
  </si>
  <si>
    <t xml:space="preserve">MEDIAS FARMACEUTICAS          </t>
  </si>
  <si>
    <t xml:space="preserve">PROPIEDADES PLANTA Y EQUIPO   </t>
  </si>
  <si>
    <t xml:space="preserve">COSTO EQUIPO PROCESAM.DATOS   </t>
  </si>
  <si>
    <t>152810</t>
  </si>
  <si>
    <t xml:space="preserve">COSTO EQUIPO TELECOMUNICACION </t>
  </si>
  <si>
    <t>152825</t>
  </si>
  <si>
    <t xml:space="preserve">COSTO LINEAS TELEFONICAS      </t>
  </si>
  <si>
    <t xml:space="preserve">EQUIPO MEDICO CIENTIFICO      </t>
  </si>
  <si>
    <t xml:space="preserve">MEDICO                        </t>
  </si>
  <si>
    <t>15320501</t>
  </si>
  <si>
    <t xml:space="preserve">VIDEO PROYECTOR               </t>
  </si>
  <si>
    <t>15320502</t>
  </si>
  <si>
    <t xml:space="preserve">ECOGRAFO                      </t>
  </si>
  <si>
    <t>15320503</t>
  </si>
  <si>
    <t xml:space="preserve">CAMILLA ELECTRICA LYRAX       </t>
  </si>
  <si>
    <t>153295</t>
  </si>
  <si>
    <t xml:space="preserve">DEPREC. CONSTRUC. Y EDIFICAC. </t>
  </si>
  <si>
    <t>15920505</t>
  </si>
  <si>
    <t xml:space="preserve">DEPREC. EDIFICIOS             </t>
  </si>
  <si>
    <t xml:space="preserve">DEPREC. MAQ. Y EQUIPO         </t>
  </si>
  <si>
    <t>15921005</t>
  </si>
  <si>
    <t xml:space="preserve">DEP. EQUIPO DE OFICINA        </t>
  </si>
  <si>
    <t>15921510</t>
  </si>
  <si>
    <t xml:space="preserve">DEPRECIACION EQUIPOS          </t>
  </si>
  <si>
    <t>159225</t>
  </si>
  <si>
    <t xml:space="preserve">PAGARES                       </t>
  </si>
  <si>
    <t xml:space="preserve">OTRAS OBLIGACIONES            </t>
  </si>
  <si>
    <t>220515</t>
  </si>
  <si>
    <t xml:space="preserve">PROVEEDORES DE MERCANCIAS     </t>
  </si>
  <si>
    <t xml:space="preserve">CUENTAA CORRIENTES CCIALES    </t>
  </si>
  <si>
    <t>230501</t>
  </si>
  <si>
    <t xml:space="preserve">CUENTAS CORRIENTES CCIALES    </t>
  </si>
  <si>
    <t>233550</t>
  </si>
  <si>
    <t xml:space="preserve">SERVICIOS PUBLICOS            </t>
  </si>
  <si>
    <t xml:space="preserve">DEUDAS CON ACCIONIST.O SOCIOS </t>
  </si>
  <si>
    <t xml:space="preserve">DEUDAS CON ACCIONISTAS        </t>
  </si>
  <si>
    <t>236505</t>
  </si>
  <si>
    <t xml:space="preserve">RF x P. SALARIOS Y PAGOS LAB. </t>
  </si>
  <si>
    <t xml:space="preserve">RF x P HONORARIOS             </t>
  </si>
  <si>
    <t xml:space="preserve">RF x P SERVICIOS              </t>
  </si>
  <si>
    <t xml:space="preserve">RF x P SERVICIOS 4%           </t>
  </si>
  <si>
    <t>23652506</t>
  </si>
  <si>
    <t xml:space="preserve">RF x P  ARRENDAMIENTOS        </t>
  </si>
  <si>
    <t xml:space="preserve">RF x P. ARRENDAMIENTOS  2%    </t>
  </si>
  <si>
    <t xml:space="preserve">RF x P  COMPRAS               </t>
  </si>
  <si>
    <t xml:space="preserve">R.F X COMPRAS                 </t>
  </si>
  <si>
    <t>23654102</t>
  </si>
  <si>
    <t xml:space="preserve">R.F X COMPRAS 2.5%            </t>
  </si>
  <si>
    <t>23654103</t>
  </si>
  <si>
    <t xml:space="preserve">R.F X COMPRAS 3.5             </t>
  </si>
  <si>
    <t>23657508</t>
  </si>
  <si>
    <t xml:space="preserve">AUTORRETENCION ESPECIAL 0.8%  </t>
  </si>
  <si>
    <t xml:space="preserve">PAGO RETENCIO EN LA FUENTE    </t>
  </si>
  <si>
    <t xml:space="preserve">PAGO DE IMPUESTOS             </t>
  </si>
  <si>
    <t>23659001</t>
  </si>
  <si>
    <t>PAGO DE RETENCION EN LA FUENTE</t>
  </si>
  <si>
    <t>23659002</t>
  </si>
  <si>
    <t xml:space="preserve">PAGO AUTOREETENCION DE RENTA  </t>
  </si>
  <si>
    <t xml:space="preserve">APOR ENT PROMOTORAS DE SALUD  </t>
  </si>
  <si>
    <t xml:space="preserve">APORT A ADMIN DE RIESGOS ARP  </t>
  </si>
  <si>
    <t>APORT ICBF, SENA, CAJA COMPENS</t>
  </si>
  <si>
    <t xml:space="preserve">FONDOS                        </t>
  </si>
  <si>
    <t>237095</t>
  </si>
  <si>
    <t xml:space="preserve">FONDOS DE CESANTIAS Y PENSION </t>
  </si>
  <si>
    <t>23803001</t>
  </si>
  <si>
    <t>FONDOS DE CESANTIAS Y PENSIONE</t>
  </si>
  <si>
    <t xml:space="preserve">PAGO SEGURIDAD SOCIAL         </t>
  </si>
  <si>
    <t xml:space="preserve">OTRAS CUADRE DECLARACION      </t>
  </si>
  <si>
    <t>23809504</t>
  </si>
  <si>
    <t xml:space="preserve">RETENCION POR DEVOLVER        </t>
  </si>
  <si>
    <t>23809505</t>
  </si>
  <si>
    <t xml:space="preserve">OTRAS                         </t>
  </si>
  <si>
    <t xml:space="preserve">IVA GENERADO EN INGRESOS      </t>
  </si>
  <si>
    <t>24080119</t>
  </si>
  <si>
    <t xml:space="preserve">INGRESOS CON IVA 19%          </t>
  </si>
  <si>
    <t xml:space="preserve">IVA PAGADO EN EGRESOS         </t>
  </si>
  <si>
    <t>24080219</t>
  </si>
  <si>
    <t xml:space="preserve">PAGADO CON IVA 19%            </t>
  </si>
  <si>
    <t>24080226</t>
  </si>
  <si>
    <t xml:space="preserve">IVA BIENES Y SERVICIOS        </t>
  </si>
  <si>
    <t>240890</t>
  </si>
  <si>
    <t xml:space="preserve">PAGO IMPUESTO DE IVA          </t>
  </si>
  <si>
    <t>240898</t>
  </si>
  <si>
    <t xml:space="preserve">IVA POR PAGAR AÑO ANTERIOR    </t>
  </si>
  <si>
    <t xml:space="preserve">OBLIGACIONES LABORALES        </t>
  </si>
  <si>
    <t>250501</t>
  </si>
  <si>
    <t xml:space="preserve">SALARIOS POR PAGAR            </t>
  </si>
  <si>
    <t>251501</t>
  </si>
  <si>
    <t>252501</t>
  </si>
  <si>
    <t xml:space="preserve">PROV. PARA OBLIGAC. LABOR.    </t>
  </si>
  <si>
    <t xml:space="preserve">CAPITAL SOCIAL                </t>
  </si>
  <si>
    <t xml:space="preserve">CAPITAL SUSCRITO Y PAGADO     </t>
  </si>
  <si>
    <t xml:space="preserve">CAPITAL PERSONA NATURAL       </t>
  </si>
  <si>
    <t>310515</t>
  </si>
  <si>
    <t xml:space="preserve">CAPITAL SUSCRITO              </t>
  </si>
  <si>
    <t xml:space="preserve">RESULTADOS DEL EJERCICIO      </t>
  </si>
  <si>
    <t xml:space="preserve">PERDIDA DE EJERCICIO          </t>
  </si>
  <si>
    <t>RESULTADOS DE EJERC. ANTERIORE</t>
  </si>
  <si>
    <t>UTILIDADES O EXCED. ACUMULADOS</t>
  </si>
  <si>
    <t>370501</t>
  </si>
  <si>
    <t xml:space="preserve">PERDIDAS ACUMULADAS           </t>
  </si>
  <si>
    <t>371001</t>
  </si>
  <si>
    <t xml:space="preserve">SUPERAVIR POR VALORIZACION    </t>
  </si>
  <si>
    <t xml:space="preserve">GANANCIAS PERDIDAS NIIF       </t>
  </si>
  <si>
    <t xml:space="preserve">SERVICIOS SOCIALES Y DE SALUD </t>
  </si>
  <si>
    <t>416510</t>
  </si>
  <si>
    <t xml:space="preserve">SERVICIO MEDICO               </t>
  </si>
  <si>
    <t xml:space="preserve">INGR. NO OPER. FINANCIEROS    </t>
  </si>
  <si>
    <t xml:space="preserve">INGRESOS POR INTERESES        </t>
  </si>
  <si>
    <t>DESCTO COMERCIALES CONDICIONAD</t>
  </si>
  <si>
    <t>429595</t>
  </si>
  <si>
    <t>510515</t>
  </si>
  <si>
    <t>510551</t>
  </si>
  <si>
    <t>DOTACION Y SUMIN. A TRABAJADOR</t>
  </si>
  <si>
    <t>510569</t>
  </si>
  <si>
    <t xml:space="preserve">APORTES AL I.S.S.             </t>
  </si>
  <si>
    <t xml:space="preserve">APORTES FONDOS PENSIO-CESANT. </t>
  </si>
  <si>
    <t xml:space="preserve">GASTOS HONORARIOS DE ADMON.   </t>
  </si>
  <si>
    <t>511015</t>
  </si>
  <si>
    <t xml:space="preserve">GASTOS HONOR. CONTABILIDAD    </t>
  </si>
  <si>
    <t xml:space="preserve">MEDICOS                       </t>
  </si>
  <si>
    <t>511570</t>
  </si>
  <si>
    <t xml:space="preserve">IVA DESCONTABLE               </t>
  </si>
  <si>
    <t xml:space="preserve">GTOS DE ARRENDAMIENTOS        </t>
  </si>
  <si>
    <t>512010</t>
  </si>
  <si>
    <t xml:space="preserve">ARRENDMTO CONSTRUC. Y EDIFIC. </t>
  </si>
  <si>
    <t xml:space="preserve">SEGUROS                       </t>
  </si>
  <si>
    <t>513010</t>
  </si>
  <si>
    <t xml:space="preserve">SEGURO CUMPLIMIENTO           </t>
  </si>
  <si>
    <t>513020</t>
  </si>
  <si>
    <t xml:space="preserve">VIDA COLECTIVA                </t>
  </si>
  <si>
    <t xml:space="preserve">GASTOS POR SERVICIOS          </t>
  </si>
  <si>
    <t>513505</t>
  </si>
  <si>
    <t>513520</t>
  </si>
  <si>
    <t xml:space="preserve">PROCESAMIENTO ELECTRON.DATOS  </t>
  </si>
  <si>
    <t>513525</t>
  </si>
  <si>
    <t>513530</t>
  </si>
  <si>
    <t>513550</t>
  </si>
  <si>
    <t>TRANSPORTES, FLETES Y ACARREOS</t>
  </si>
  <si>
    <t>513555</t>
  </si>
  <si>
    <t xml:space="preserve">GAS                           </t>
  </si>
  <si>
    <t>513560</t>
  </si>
  <si>
    <t>513565</t>
  </si>
  <si>
    <t xml:space="preserve">INTERNET                      </t>
  </si>
  <si>
    <t>513570</t>
  </si>
  <si>
    <t xml:space="preserve">TELEFONO MOVIL                </t>
  </si>
  <si>
    <t xml:space="preserve">SERVICIOS CONTABLES           </t>
  </si>
  <si>
    <t>514005</t>
  </si>
  <si>
    <t xml:space="preserve">GASTOS LEGALES-NOTARIALES     </t>
  </si>
  <si>
    <t xml:space="preserve">GTOS MANTMTO Y REPARACIONES   </t>
  </si>
  <si>
    <t>514510</t>
  </si>
  <si>
    <t xml:space="preserve">MANTMTO CONSTRUC Y EDIFIC.    </t>
  </si>
  <si>
    <t>514530</t>
  </si>
  <si>
    <t xml:space="preserve">EQUIPO MEDICO-CIENTIFICO      </t>
  </si>
  <si>
    <t>516010</t>
  </si>
  <si>
    <t xml:space="preserve">EQUIPO OFICI                  </t>
  </si>
  <si>
    <t>516025</t>
  </si>
  <si>
    <t xml:space="preserve">ELEMENTOS ASEO Y CAFETERIA    </t>
  </si>
  <si>
    <t>UTILES. PAPELERIA Y FOTOCOPIAS</t>
  </si>
  <si>
    <t>519580</t>
  </si>
  <si>
    <t xml:space="preserve">INSUMOS HOSPITALARIOS         </t>
  </si>
  <si>
    <t xml:space="preserve">OTROS GTOS DIVERSOS           </t>
  </si>
  <si>
    <t>519596</t>
  </si>
  <si>
    <t xml:space="preserve">IVA MAYOR VALOR               </t>
  </si>
  <si>
    <t>GASTOS MANEJO Y EMISION DE BON</t>
  </si>
  <si>
    <t>530550</t>
  </si>
  <si>
    <t xml:space="preserve">GASTOS EXTRAORDINARIOS        </t>
  </si>
  <si>
    <t>OTROS GTOS DIVERSOS NO OPERAC.</t>
  </si>
  <si>
    <t xml:space="preserve">DE MATERIALES INDIRECTOS      </t>
  </si>
  <si>
    <t>621501</t>
  </si>
  <si>
    <t>135590</t>
  </si>
  <si>
    <t>153205</t>
  </si>
  <si>
    <t>159205</t>
  </si>
  <si>
    <t>159215</t>
  </si>
  <si>
    <t>236541</t>
  </si>
  <si>
    <t>236590</t>
  </si>
  <si>
    <t>238030</t>
  </si>
  <si>
    <t>CIRUVASCULAR SAS</t>
  </si>
  <si>
    <t xml:space="preserve">Saldo bancos </t>
  </si>
  <si>
    <t xml:space="preserve">Inventario materias primas </t>
  </si>
  <si>
    <t>Equipo Medico cientifico</t>
  </si>
  <si>
    <t>Equipo de oficina-Computo</t>
  </si>
  <si>
    <t>Equipo de oficina-Equipo computo</t>
  </si>
  <si>
    <t xml:space="preserve">Particulares </t>
  </si>
  <si>
    <t>Particular</t>
  </si>
  <si>
    <t>Cuentas comerciales</t>
  </si>
  <si>
    <t>Saldos a favor Renta</t>
  </si>
  <si>
    <t xml:space="preserve">Servicios medicos </t>
  </si>
  <si>
    <t>BEATRIZ SOFIA RIVEROS SALAZAR</t>
  </si>
  <si>
    <t>Representante legal Suplente</t>
  </si>
  <si>
    <t>CC 43221349</t>
  </si>
  <si>
    <t xml:space="preserve">OLGA CECILIA CEBALLOS MAYA </t>
  </si>
  <si>
    <t xml:space="preserve">Contador Público </t>
  </si>
  <si>
    <t>CC 43.685.444</t>
  </si>
  <si>
    <t>TP 141611-T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</si>
</sst>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8">
    <numFmt numFmtId="5" formatCode="&quot;$&quot;#,##0;\-&quot;$&quot;#,##0"/>
    <numFmt numFmtId="7" formatCode="&quot;$&quot;#,##0.00;\-&quot;$&quot;#,##0.00"/>
    <numFmt numFmtId="164" formatCode="_(* #,##0_);_(* \(#,##0\);_(* &quot;-&quot;_);_(@_)"/>
    <numFmt numFmtId="165" formatCode="_(* #,##0.00_);_(* \(#,##0.00\);_(* &quot;-&quot;??_);_(@_)"/>
    <numFmt numFmtId="166" formatCode="_(&quot;$&quot;* #,##0_);_(&quot;$&quot;* \(#,##0\);_(&quot;$&quot;* &quot;-&quot;_);_(@_)"/>
    <numFmt numFmtId="167" formatCode="_(&quot;$&quot;* #,##0.00_);_(&quot;$&quot;* \(#,##0.00\);_(&quot;$&quot;* &quot;-&quot;??_);_(@_)"/>
    <numFmt numFmtId="168" formatCode="dd/mm/yyyy;@"/>
    <numFmt numFmtId="169" formatCode="dd/mmm/yyyy"/>
    <numFmt numFmtId="170" formatCode="_(* #,##0_);_(* \(#,##0\);_(* &quot;-&quot;??_);_(@_)"/>
    <numFmt numFmtId="171" formatCode="#,##0\ ;\(#,##0\)"/>
    <numFmt numFmtId="172" formatCode="#,##0\ ;[Red]\(#,##0\)"/>
    <numFmt numFmtId="173" formatCode="_-* #,##0.00\ [$€]_-;\-* #,##0.00\ [$€]_-;_-* &quot;-&quot;??\ [$€]_-;_-@_-"/>
    <numFmt numFmtId="174" formatCode="d/mm/yyyy;@"/>
    <numFmt numFmtId="175" formatCode="0.0000%"/>
    <numFmt numFmtId="176" formatCode="0.00000%"/>
    <numFmt numFmtId="177" formatCode="_-* #,##0_-;\-* #,##0_-;_-* &quot;-&quot;??_-;_-@_-"/>
    <numFmt numFmtId="178" formatCode="0.000000%"/>
    <numFmt numFmtId="179" formatCode="_-* #,##0.00\ _€_-;\-* #,##0.00\ _€_-;_-* &quot;-&quot;??\ _€_-;_-@_-"/>
    <numFmt numFmtId="180" formatCode="#."/>
    <numFmt numFmtId="181" formatCode="#,##0;\(#,##0\);0"/>
    <numFmt numFmtId="182" formatCode="#.##000"/>
    <numFmt numFmtId="183" formatCode="&quot;$&quot;#,#00"/>
    <numFmt numFmtId="184" formatCode="m\o\n\th\ d\,\ \y\y\y\y"/>
    <numFmt numFmtId="185" formatCode="d/mmm/yy"/>
    <numFmt numFmtId="186" formatCode="_-[$€-2]\ * #,##0.00_-;\-[$€-2]\ * #,##0.00_-;_-[$€-2]\ * &quot;-&quot;??_-"/>
    <numFmt numFmtId="187" formatCode="#,"/>
    <numFmt numFmtId="188" formatCode="mmm"/>
    <numFmt numFmtId="189" formatCode="0.0000"/>
    <numFmt numFmtId="190" formatCode="#,##0;[Red]\(#,##0\)"/>
    <numFmt numFmtId="191" formatCode="[Blue]#,##0_);[Red]\(\ #,##0\)"/>
    <numFmt numFmtId="192" formatCode="_-&quot;€&quot;\ * #,##0.00_-;\-&quot;€&quot;\ * #,##0.00_-;_-&quot;€&quot;\ * &quot;-&quot;??_-;_-@_-"/>
    <numFmt numFmtId="193" formatCode="General_)"/>
    <numFmt numFmtId="194" formatCode="0.000%"/>
    <numFmt numFmtId="195" formatCode="0.0%"/>
    <numFmt numFmtId="196" formatCode="&quot;$&quot;\ #,##0"/>
    <numFmt numFmtId="197" formatCode="_(* #,##0_);_(* \(#,##0\);_(* &quot;0&quot;_);_(@_)"/>
    <numFmt numFmtId="198" formatCode="#,##0.0;[Red]\(#,##0.0\)"/>
    <numFmt numFmtId="199" formatCode="\$#.00"/>
    <numFmt numFmtId="200" formatCode="#,##0.000000\ ;\(#,##0.000000\)"/>
    <numFmt numFmtId="201" formatCode="#,##0.00\ &quot;€&quot;;\-#,##0.00\ &quot;€&quot;"/>
    <numFmt numFmtId="202" formatCode="0_);\(0\)"/>
    <numFmt numFmtId="203" formatCode="[$€-2]\ #,##0"/>
    <numFmt numFmtId="204" formatCode="#,##0.0000000\ ;\(#,##0.0000000\)"/>
    <numFmt numFmtId="205" formatCode="&quot;€&quot;#,#00"/>
    <numFmt numFmtId="206" formatCode="#,##0.0;\-#,##0.0"/>
    <numFmt numFmtId="207" formatCode="#,##0.0000000000000\ ;[Red]\(#,##0.0000000000000\)"/>
    <numFmt numFmtId="208" formatCode="_-* #,##0\ _€_-;\-* #,##0\ _€_-;_-* &quot;-&quot;\ _€_-;_-@_-"/>
    <numFmt numFmtId="209" formatCode="_-* #,##0\ &quot;€&quot;_-;\-* #,##0\ &quot;€&quot;_-;_-* &quot;-&quot;\ &quot;€&quot;_-;_-@_-"/>
    <numFmt numFmtId="210" formatCode="#,##0.00_ ;\-#,##0.00\ "/>
    <numFmt numFmtId="211" formatCode="#,##0.000\ ;\(#,##0.000\)"/>
    <numFmt numFmtId="212" formatCode="%#,#00"/>
    <numFmt numFmtId="213" formatCode="0%_);\(0%\)"/>
    <numFmt numFmtId="214" formatCode="_-&quot;L.&quot;\ * #,##0_-;\-&quot;L.&quot;\ * #,##0_-;_-&quot;L.&quot;\ * &quot;-&quot;_-;_-@_-"/>
    <numFmt numFmtId="215" formatCode="dd\ mmmm\ yyyy"/>
    <numFmt numFmtId="216" formatCode="#,##0.00\ ;\(#,##0.00\)"/>
    <numFmt numFmtId="217" formatCode="#,##0.000"/>
    <numFmt numFmtId="218" formatCode="_-* #,##0\ [$€]_-;\-* #,##0\ [$€]_-;_-* &quot;-&quot;??\ [$€]_-;_-@_-"/>
    <numFmt numFmtId="219" formatCode="###,###,###,###,##0.00"/>
  </numFmts>
  <fonts count="124">
    <font>
      <sz val="11"/>
      <color theme="1"/>
      <name val="Calibri"/>
      <family val="2"/>
      <scheme val="minor"/>
    </font>
    <font>
      <b/>
      <sz val="11"/>
      <color theme="0"/>
      <name val="Calibri"/>
      <family val="2"/>
      <scheme val="minor"/>
    </font>
    <font>
      <b/>
      <sz val="11"/>
      <color theme="1"/>
      <name val="Calibri"/>
      <family val="2"/>
      <scheme val="minor"/>
    </font>
    <font>
      <sz val="10"/>
      <name val="Arial Unicode MS"/>
      <family val="2"/>
    </font>
    <font>
      <b/>
      <sz val="10"/>
      <color theme="1"/>
      <name val="Arial Unicode MS"/>
      <family val="2"/>
    </font>
    <font>
      <sz val="10"/>
      <color theme="1"/>
      <name val="Arial Unicode MS"/>
      <family val="2"/>
    </font>
    <font>
      <sz val="10"/>
      <color rgb="FFFF0000"/>
      <name val="Arial Unicode MS"/>
      <family val="2"/>
    </font>
    <font>
      <b/>
      <sz val="10"/>
      <color theme="0"/>
      <name val="Arial Unicode MS"/>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0"/>
      <name val="Arial Unicode MS"/>
      <family val="2"/>
    </font>
    <font>
      <sz val="10"/>
      <color indexed="8"/>
      <name val="Arial Unicode MS"/>
      <family val="2"/>
    </font>
    <font>
      <sz val="10"/>
      <color indexed="10"/>
      <name val="Arial Unicode MS"/>
      <family val="2"/>
    </font>
    <font>
      <i/>
      <sz val="10"/>
      <color rgb="FFFF0000"/>
      <name val="Arial Unicode MS"/>
      <family val="2"/>
    </font>
    <font>
      <b/>
      <sz val="10"/>
      <color indexed="8"/>
      <name val="Arial Unicode MS"/>
      <family val="2"/>
    </font>
    <font>
      <b/>
      <sz val="10"/>
      <color rgb="FFFF0000"/>
      <name val="Arial Unicode MS"/>
      <family val="2"/>
    </font>
    <font>
      <sz val="11"/>
      <color indexed="8"/>
      <name val="Czcionka tekstu podstawowego"/>
      <family val="2"/>
      <charset val="238"/>
    </font>
    <font>
      <sz val="10"/>
      <name val="Arial"/>
      <family val="2"/>
    </font>
    <font>
      <b/>
      <sz val="10"/>
      <color indexed="10"/>
      <name val="Arial Unicode MS"/>
      <family val="2"/>
    </font>
    <font>
      <sz val="10"/>
      <color theme="0"/>
      <name val="Arial Unicode MS"/>
      <family val="2"/>
    </font>
    <font>
      <b/>
      <i/>
      <sz val="10"/>
      <name val="Arial Unicode MS"/>
      <family val="2"/>
    </font>
    <font>
      <sz val="10"/>
      <color theme="1"/>
      <name val="Arial"/>
      <family val="2"/>
    </font>
    <font>
      <b/>
      <sz val="9"/>
      <color indexed="81"/>
      <name val="Tahoma"/>
      <family val="2"/>
    </font>
    <font>
      <sz val="9"/>
      <color indexed="81"/>
      <name val="Tahoma"/>
      <family val="2"/>
    </font>
    <font>
      <sz val="11"/>
      <color indexed="8"/>
      <name val="Calibri"/>
      <family val="2"/>
    </font>
    <font>
      <sz val="11"/>
      <color indexed="9"/>
      <name val="Czcionka tekstu podstawowego"/>
      <family val="2"/>
      <charset val="238"/>
    </font>
    <font>
      <sz val="11"/>
      <color indexed="9"/>
      <name val="Calibri"/>
      <family val="2"/>
    </font>
    <font>
      <sz val="11"/>
      <color indexed="8"/>
      <name val="CG Times (W1)"/>
    </font>
    <font>
      <sz val="11"/>
      <color indexed="20"/>
      <name val="Czcionka tekstu podstawowego"/>
      <family val="2"/>
      <charset val="238"/>
    </font>
    <font>
      <sz val="11"/>
      <color indexed="20"/>
      <name val="Calibri"/>
      <family val="2"/>
    </font>
    <font>
      <sz val="11"/>
      <color indexed="17"/>
      <name val="Czcionka tekstu podstawowego"/>
      <family val="2"/>
      <charset val="238"/>
    </font>
    <font>
      <sz val="11"/>
      <color indexed="17"/>
      <name val="Calibri"/>
      <family val="2"/>
    </font>
    <font>
      <b/>
      <sz val="18"/>
      <name val="Arial"/>
      <family val="2"/>
    </font>
    <font>
      <b/>
      <sz val="12"/>
      <name val="Arial"/>
      <family val="2"/>
    </font>
    <font>
      <b/>
      <sz val="11"/>
      <color indexed="52"/>
      <name val="Czcionka tekstu podstawowego"/>
      <family val="2"/>
      <charset val="238"/>
    </font>
    <font>
      <b/>
      <sz val="11"/>
      <color indexed="52"/>
      <name val="Calibri"/>
      <family val="2"/>
    </font>
    <font>
      <sz val="8"/>
      <name val="Arial"/>
      <family val="2"/>
    </font>
    <font>
      <b/>
      <sz val="11"/>
      <color indexed="9"/>
      <name val="Czcionka tekstu podstawowego"/>
      <family val="2"/>
      <charset val="238"/>
    </font>
    <font>
      <b/>
      <sz val="11"/>
      <color indexed="9"/>
      <name val="Calibri"/>
      <family val="2"/>
    </font>
    <font>
      <sz val="11"/>
      <color indexed="52"/>
      <name val="Czcionka tekstu podstawowego"/>
      <family val="2"/>
      <charset val="238"/>
    </font>
    <font>
      <sz val="11"/>
      <color indexed="52"/>
      <name val="Calibri"/>
      <family val="2"/>
    </font>
    <font>
      <b/>
      <sz val="8"/>
      <name val="Arial"/>
      <family val="2"/>
    </font>
    <font>
      <sz val="1"/>
      <color indexed="8"/>
      <name val="Courier"/>
      <family val="3"/>
    </font>
    <font>
      <sz val="11"/>
      <color indexed="62"/>
      <name val="Czcionka tekstu podstawowego"/>
      <family val="2"/>
      <charset val="238"/>
    </font>
    <font>
      <b/>
      <sz val="11"/>
      <color indexed="63"/>
      <name val="Czcionka tekstu podstawowego"/>
      <family val="2"/>
      <charset val="238"/>
    </font>
    <font>
      <b/>
      <sz val="1"/>
      <color indexed="8"/>
      <name val="Courier"/>
      <family val="3"/>
    </font>
    <font>
      <b/>
      <sz val="11"/>
      <color indexed="56"/>
      <name val="Czcionka tekstu podstawowego"/>
      <family val="2"/>
      <charset val="238"/>
    </font>
    <font>
      <b/>
      <sz val="11"/>
      <color indexed="56"/>
      <name val="Calibri"/>
      <family val="2"/>
    </font>
    <font>
      <sz val="11"/>
      <color indexed="62"/>
      <name val="Calibri"/>
      <family val="2"/>
    </font>
    <font>
      <b/>
      <sz val="9.5"/>
      <color indexed="10"/>
      <name val="MS Sans Serif"/>
      <family val="2"/>
    </font>
    <font>
      <i/>
      <sz val="11"/>
      <color indexed="23"/>
      <name val="Czcionka tekstu podstawowego"/>
      <family val="2"/>
      <charset val="238"/>
    </font>
    <font>
      <i/>
      <sz val="11"/>
      <color indexed="23"/>
      <name val="Calibri"/>
      <family val="2"/>
    </font>
    <font>
      <b/>
      <sz val="1"/>
      <color indexed="16"/>
      <name val="Courier"/>
      <family val="3"/>
    </font>
    <font>
      <b/>
      <sz val="10"/>
      <name val="Arial"/>
      <family val="2"/>
    </font>
    <font>
      <b/>
      <sz val="15"/>
      <color indexed="56"/>
      <name val="Czcionka tekstu podstawowego"/>
      <family val="2"/>
      <charset val="238"/>
    </font>
    <font>
      <b/>
      <sz val="15"/>
      <color indexed="56"/>
      <name val="Calibri"/>
      <family val="2"/>
    </font>
    <font>
      <b/>
      <sz val="13"/>
      <color indexed="56"/>
      <name val="Czcionka tekstu podstawowego"/>
      <family val="2"/>
      <charset val="238"/>
    </font>
    <font>
      <b/>
      <sz val="13"/>
      <color indexed="56"/>
      <name val="Calibri"/>
      <family val="2"/>
    </font>
    <font>
      <u/>
      <sz val="9"/>
      <color theme="10"/>
      <name val="Arial"/>
      <family val="2"/>
    </font>
    <font>
      <sz val="10"/>
      <color indexed="8"/>
      <name val="Arial"/>
      <family val="2"/>
    </font>
    <font>
      <u/>
      <sz val="10"/>
      <color theme="10"/>
      <name val="Arial"/>
      <family val="2"/>
    </font>
    <font>
      <u/>
      <sz val="8"/>
      <color indexed="12"/>
      <name val="Arial"/>
      <family val="2"/>
    </font>
    <font>
      <u/>
      <sz val="8"/>
      <color theme="10"/>
      <name val="Arial"/>
      <family val="2"/>
    </font>
    <font>
      <u/>
      <sz val="7.5"/>
      <color indexed="12"/>
      <name val="Courier"/>
      <family val="3"/>
    </font>
    <font>
      <u/>
      <sz val="10"/>
      <color indexed="12"/>
      <name val="Arial"/>
      <family val="2"/>
    </font>
    <font>
      <sz val="10"/>
      <name val="MS Sans Serif"/>
      <family val="2"/>
    </font>
    <font>
      <b/>
      <sz val="9"/>
      <color indexed="8"/>
      <name val="Courier New"/>
      <family val="3"/>
    </font>
    <font>
      <sz val="10"/>
      <name val="Times New Roman"/>
      <family val="1"/>
    </font>
    <font>
      <sz val="8"/>
      <name val="Comic Sans MS"/>
      <family val="4"/>
    </font>
    <font>
      <sz val="10"/>
      <color indexed="8"/>
      <name val="MS Sans Serif"/>
      <family val="2"/>
    </font>
    <font>
      <sz val="11"/>
      <color indexed="60"/>
      <name val="Czcionka tekstu podstawowego"/>
      <family val="2"/>
      <charset val="238"/>
    </font>
    <font>
      <sz val="11"/>
      <color indexed="60"/>
      <name val="Calibri"/>
      <family val="2"/>
    </font>
    <font>
      <sz val="10"/>
      <name val="Courier"/>
      <family val="3"/>
    </font>
    <font>
      <sz val="8"/>
      <name val="ＭＳ Ｐゴシック"/>
      <family val="3"/>
      <charset val="128"/>
    </font>
    <font>
      <sz val="10"/>
      <color indexed="8"/>
      <name val="Calibri"/>
      <family val="2"/>
    </font>
    <font>
      <sz val="9"/>
      <color theme="1"/>
      <name val="Calibri"/>
      <family val="2"/>
      <scheme val="minor"/>
    </font>
    <font>
      <sz val="10"/>
      <name val="Helv"/>
    </font>
    <font>
      <b/>
      <sz val="11"/>
      <color indexed="63"/>
      <name val="Calibri"/>
      <family val="2"/>
    </font>
    <font>
      <sz val="11"/>
      <name val="Trebuchet MS"/>
      <family val="2"/>
    </font>
    <font>
      <b/>
      <sz val="10"/>
      <name val="MS Sans Serif"/>
      <family val="2"/>
    </font>
    <font>
      <b/>
      <sz val="11"/>
      <color indexed="8"/>
      <name val="Czcionka tekstu podstawowego"/>
      <family val="2"/>
      <charset val="238"/>
    </font>
    <font>
      <sz val="11"/>
      <color indexed="10"/>
      <name val="Czcionka tekstu podstawowego"/>
      <family val="2"/>
      <charset val="238"/>
    </font>
    <font>
      <sz val="11"/>
      <color indexed="10"/>
      <name val="Calibri"/>
      <family val="2"/>
    </font>
    <font>
      <b/>
      <sz val="10"/>
      <color indexed="10"/>
      <name val="Arial"/>
      <family val="2"/>
    </font>
    <font>
      <b/>
      <sz val="18"/>
      <color indexed="56"/>
      <name val="Cambria"/>
      <family val="2"/>
      <charset val="238"/>
    </font>
    <font>
      <b/>
      <sz val="18"/>
      <color indexed="56"/>
      <name val="Cambria"/>
      <family val="2"/>
    </font>
    <font>
      <b/>
      <sz val="11"/>
      <color indexed="8"/>
      <name val="Calibri"/>
      <family val="2"/>
    </font>
    <font>
      <sz val="11"/>
      <color theme="1"/>
      <name val="Arial"/>
      <family val="2"/>
    </font>
    <font>
      <b/>
      <sz val="11"/>
      <name val="Arial"/>
      <family val="2"/>
    </font>
    <font>
      <sz val="11"/>
      <color theme="1"/>
      <name val="Arial Unicode MS"/>
      <family val="2"/>
    </font>
    <font>
      <sz val="10"/>
      <color indexed="23"/>
      <name val="Arial Unicode MS"/>
      <family val="2"/>
    </font>
    <font>
      <u/>
      <sz val="10"/>
      <color theme="1"/>
      <name val="Arial Unicode MS"/>
      <family val="2"/>
    </font>
    <font>
      <b/>
      <sz val="12"/>
      <name val="Arial Unicode MS"/>
      <family val="2"/>
    </font>
    <font>
      <b/>
      <i/>
      <sz val="12"/>
      <name val="Bookman Old Style"/>
      <family val="1"/>
    </font>
    <font>
      <b/>
      <sz val="8"/>
      <color theme="1"/>
      <name val="Arial Unicode MS"/>
      <family val="2"/>
    </font>
    <font>
      <sz val="11"/>
      <name val="Calibri"/>
      <family val="2"/>
      <scheme val="minor"/>
    </font>
    <font>
      <b/>
      <sz val="9"/>
      <color theme="0"/>
      <name val="Arial Unicode MS"/>
      <family val="2"/>
    </font>
    <font>
      <b/>
      <sz val="8"/>
      <color theme="0"/>
      <name val="Arial Unicode MS"/>
      <family val="2"/>
    </font>
    <font>
      <b/>
      <sz val="12"/>
      <color theme="1"/>
      <name val="Arial Unicode MS"/>
      <family val="2"/>
    </font>
    <font>
      <sz val="10"/>
      <color rgb="FF000000"/>
      <name val="Arial Unicode MS"/>
      <family val="2"/>
    </font>
    <font>
      <u/>
      <sz val="11"/>
      <color theme="10"/>
      <name val="Calibri"/>
      <family val="2"/>
      <scheme val="minor"/>
    </font>
    <font>
      <b/>
      <sz val="11"/>
      <name val="Arial Unicode MS"/>
      <family val="2"/>
    </font>
    <font>
      <b/>
      <sz val="11"/>
      <name val="Calibri"/>
      <family val="2"/>
      <scheme val="minor"/>
    </font>
    <font>
      <b/>
      <u/>
      <sz val="11"/>
      <name val="Calibri"/>
      <family val="2"/>
      <scheme val="minor"/>
    </font>
    <font>
      <b/>
      <u/>
      <sz val="14"/>
      <name val="Calibri"/>
      <family val="2"/>
      <scheme val="minor"/>
    </font>
    <font>
      <b/>
      <i/>
      <u/>
      <sz val="14"/>
      <color theme="1"/>
      <name val="Calibri"/>
      <family val="2"/>
      <scheme val="minor"/>
    </font>
    <font>
      <sz val="10"/>
      <color theme="1"/>
      <name val="Calibri"/>
      <family val="2"/>
      <scheme val="minor"/>
    </font>
    <font>
      <sz val="8"/>
      <color theme="1"/>
      <name val="MS Sans Serif"/>
      <family val="2"/>
    </font>
    <font>
      <b/>
      <sz val="10"/>
      <color indexed="8"/>
      <name val="Arial Unicode MS"/>
    </font>
    <font>
      <sz val="8"/>
      <color theme="1"/>
      <name val="MS Sans Serif"/>
    </font>
    <font>
      <b/>
      <sz val="10"/>
      <color theme="1"/>
      <name val="Arial Unicode MS"/>
    </font>
  </fonts>
  <fills count="6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000000"/>
        <bgColor indexed="64"/>
      </patternFill>
    </fill>
    <fill>
      <patternFill patternType="solid">
        <fgColor rgb="FFDDDDFF"/>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7"/>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theme="1"/>
        <bgColor indexed="64"/>
      </patternFill>
    </fill>
    <fill>
      <patternFill patternType="solid">
        <fgColor rgb="FFC0000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4" tint="-0.249977111117893"/>
        <bgColor indexed="64"/>
      </patternFill>
    </fill>
  </fills>
  <borders count="1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0" tint="-0.34998626667073579"/>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style="medium">
        <color theme="0" tint="-0.34998626667073579"/>
      </right>
      <top/>
      <bottom style="medium">
        <color theme="0" tint="-0.34998626667073579"/>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bottom/>
      <diagonal/>
    </border>
    <border>
      <left/>
      <right/>
      <top style="medium">
        <color theme="0" tint="-0.34998626667073579"/>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hair">
        <color indexed="19"/>
      </left>
      <right/>
      <top/>
      <bottom/>
      <diagonal/>
    </border>
    <border>
      <left style="thin">
        <color theme="0" tint="-0.14996795556505021"/>
      </left>
      <right style="hair">
        <color indexed="19"/>
      </right>
      <top style="thin">
        <color theme="0" tint="-0.14996795556505021"/>
      </top>
      <bottom style="thin">
        <color theme="0" tint="-0.14996795556505021"/>
      </bottom>
      <diagonal/>
    </border>
    <border>
      <left style="hair">
        <color indexed="19"/>
      </left>
      <right style="hair">
        <color indexed="19"/>
      </right>
      <top style="thin">
        <color theme="0" tint="-0.14996795556505021"/>
      </top>
      <bottom style="thin">
        <color theme="0" tint="-0.14996795556505021"/>
      </bottom>
      <diagonal/>
    </border>
    <border>
      <left style="hair">
        <color indexed="19"/>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auto="1"/>
      </top>
      <bottom style="thin">
        <color auto="1"/>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style="thin">
        <color auto="1"/>
      </top>
      <bottom style="thin">
        <color auto="1"/>
      </bottom>
      <diagonal/>
    </border>
    <border>
      <left style="thin">
        <color theme="0" tint="-0.14993743705557422"/>
      </left>
      <right/>
      <top style="thin">
        <color theme="0" tint="-0.14993743705557422"/>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bottom/>
      <diagonal/>
    </border>
    <border>
      <left style="thin">
        <color theme="0" tint="-0.14993743705557422"/>
      </left>
      <right/>
      <top/>
      <bottom style="thin">
        <color theme="0" tint="-0.14993743705557422"/>
      </bottom>
      <diagonal/>
    </border>
    <border>
      <left style="thin">
        <color theme="0" tint="-0.14996795556505021"/>
      </left>
      <right style="thin">
        <color theme="0" tint="-0.14996795556505021"/>
      </right>
      <top style="thin">
        <color auto="1"/>
      </top>
      <bottom style="thin">
        <color theme="0" tint="-0.14996795556505021"/>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auto="1"/>
      </left>
      <right style="thin">
        <color auto="1"/>
      </right>
      <top style="thin">
        <color auto="1"/>
      </top>
      <bottom/>
      <diagonal/>
    </border>
    <border>
      <left style="thin">
        <color indexed="63"/>
      </left>
      <right style="thin">
        <color indexed="63"/>
      </right>
      <top style="thin">
        <color indexed="63"/>
      </top>
      <bottom style="thin">
        <color indexed="63"/>
      </bottom>
      <diagonal/>
    </border>
    <border>
      <left/>
      <right/>
      <top/>
      <bottom style="medium">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theme="0" tint="-0.14993743705557422"/>
      </left>
      <right style="thin">
        <color theme="0" tint="-0.149906918546098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0691854609822"/>
      </bottom>
      <diagonal/>
    </border>
    <border>
      <left style="thin">
        <color theme="0" tint="-0.14993743705557422"/>
      </left>
      <right/>
      <top style="thin">
        <color theme="0" tint="-0.14993743705557422"/>
      </top>
      <bottom style="thin">
        <color theme="0" tint="-0.14990691854609822"/>
      </bottom>
      <diagonal/>
    </border>
    <border>
      <left/>
      <right/>
      <top style="thin">
        <color theme="0" tint="-0.14993743705557422"/>
      </top>
      <bottom style="thin">
        <color theme="0" tint="-0.14990691854609822"/>
      </bottom>
      <diagonal/>
    </border>
    <border>
      <left/>
      <right style="thin">
        <color theme="0" tint="-0.14993743705557422"/>
      </right>
      <top style="thin">
        <color theme="0" tint="-0.14993743705557422"/>
      </top>
      <bottom style="thin">
        <color theme="0" tint="-0.14990691854609822"/>
      </bottom>
      <diagonal/>
    </border>
    <border>
      <left style="medium">
        <color theme="0" tint="-0.249977111117893"/>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hair">
        <color indexed="19"/>
      </right>
      <top style="thin">
        <color theme="0" tint="-0.14996795556505021"/>
      </top>
      <bottom style="thin">
        <color theme="0" tint="-0.149967955565050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6795556505021"/>
      </left>
      <right style="thin">
        <color theme="0" tint="-0.14996795556505021"/>
      </right>
      <top style="thin">
        <color auto="1"/>
      </top>
      <bottom style="thin">
        <color auto="1"/>
      </bottom>
      <diagonal/>
    </border>
    <border>
      <left/>
      <right style="thin">
        <color theme="0" tint="-0.14996795556505021"/>
      </right>
      <top/>
      <bottom/>
      <diagonal/>
    </border>
    <border>
      <left style="thin">
        <color theme="0" tint="-0.14996795556505021"/>
      </left>
      <right/>
      <top style="thin">
        <color auto="1"/>
      </top>
      <bottom style="thin">
        <color auto="1"/>
      </bottom>
      <diagonal/>
    </border>
    <border>
      <left style="thin">
        <color theme="0" tint="-0.14996795556505021"/>
      </left>
      <right style="thin">
        <color theme="0" tint="-0.14996795556505021"/>
      </right>
      <top style="thin">
        <color auto="1"/>
      </top>
      <bottom style="thin">
        <color theme="0" tint="-0.14996795556505021"/>
      </bottom>
      <diagonal/>
    </border>
    <border>
      <left style="medium">
        <color theme="0" tint="-0.249977111117893"/>
      </left>
      <right style="medium">
        <color theme="0" tint="-0.249977111117893"/>
      </right>
      <top style="medium">
        <color theme="0" tint="-0.249977111117893"/>
      </top>
      <bottom/>
      <diagonal/>
    </border>
    <border>
      <left style="medium">
        <color theme="0" tint="-0.249977111117893"/>
      </left>
      <right style="medium">
        <color theme="0" tint="-0.249977111117893"/>
      </right>
      <top/>
      <bottom style="medium">
        <color theme="0" tint="-0.249977111117893"/>
      </bottom>
      <diagonal/>
    </border>
    <border>
      <left style="medium">
        <color theme="0" tint="-0.249977111117893"/>
      </left>
      <right style="medium">
        <color theme="0" tint="-0.249977111117893"/>
      </right>
      <top/>
      <bottom/>
      <diagonal/>
    </border>
    <border>
      <left style="medium">
        <color theme="0" tint="-0.249977111117893"/>
      </left>
      <right/>
      <top style="medium">
        <color theme="0" tint="-0.249977111117893"/>
      </top>
      <bottom/>
      <diagonal/>
    </border>
    <border>
      <left/>
      <right style="medium">
        <color theme="0" tint="-0.249977111117893"/>
      </right>
      <top style="medium">
        <color theme="0" tint="-0.249977111117893"/>
      </top>
      <bottom/>
      <diagonal/>
    </border>
    <border>
      <left/>
      <right style="medium">
        <color theme="0" tint="-0.249977111117893"/>
      </right>
      <top/>
      <bottom/>
      <diagonal/>
    </border>
    <border>
      <left style="medium">
        <color theme="0" tint="-0.249977111117893"/>
      </left>
      <right/>
      <top/>
      <bottom style="medium">
        <color theme="0" tint="-0.249977111117893"/>
      </bottom>
      <diagonal/>
    </border>
    <border>
      <left/>
      <right style="medium">
        <color theme="0" tint="-0.249977111117893"/>
      </right>
      <top/>
      <bottom style="medium">
        <color theme="0" tint="-0.249977111117893"/>
      </bottom>
      <diagonal/>
    </border>
    <border>
      <left style="thin">
        <color theme="0" tint="-0.14999847407452621"/>
      </left>
      <right style="thin">
        <color theme="0" tint="-0.14999847407452621"/>
      </right>
      <top style="thin">
        <color theme="0" tint="-0.14999847407452621"/>
      </top>
      <bottom/>
      <diagonal/>
    </border>
    <border>
      <left style="thin">
        <color theme="0" tint="-0.14990691854609822"/>
      </left>
      <right style="thin">
        <color theme="0" tint="-0.14990691854609822"/>
      </right>
      <top style="thin">
        <color theme="0" tint="-0.14990691854609822"/>
      </top>
      <bottom/>
      <diagonal/>
    </border>
    <border>
      <left/>
      <right/>
      <top style="medium">
        <color theme="0" tint="-0.249977111117893"/>
      </top>
      <bottom/>
      <diagonal/>
    </border>
    <border>
      <left/>
      <right/>
      <top/>
      <bottom style="medium">
        <color theme="0" tint="-0.249977111117893"/>
      </bottom>
      <diagonal/>
    </border>
    <border>
      <left style="thin">
        <color indexed="64"/>
      </left>
      <right/>
      <top style="thin">
        <color indexed="64"/>
      </top>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theme="0" tint="-0.14999847407452621"/>
      </left>
      <right/>
      <top style="medium">
        <color theme="0" tint="-0.14999847407452621"/>
      </top>
      <bottom style="medium">
        <color theme="0" tint="-0.14999847407452621"/>
      </bottom>
      <diagonal/>
    </border>
    <border>
      <left/>
      <right/>
      <top style="medium">
        <color theme="0" tint="-0.14999847407452621"/>
      </top>
      <bottom style="medium">
        <color theme="0" tint="-0.14999847407452621"/>
      </bottom>
      <diagonal/>
    </border>
    <border>
      <left/>
      <right style="medium">
        <color theme="0" tint="-0.14999847407452621"/>
      </right>
      <top style="medium">
        <color theme="0" tint="-0.14999847407452621"/>
      </top>
      <bottom style="medium">
        <color theme="0" tint="-0.14999847407452621"/>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rgb="FFC0C0C0"/>
      </left>
      <right style="thin">
        <color rgb="FFC0C0C0"/>
      </right>
      <top style="thin">
        <color rgb="FFC0C0C0"/>
      </top>
      <bottom style="thin">
        <color rgb="FFC0C0C0"/>
      </bottom>
      <diagonal/>
    </border>
    <border>
      <left style="medium">
        <color theme="0" tint="-0.34998626667073579"/>
      </left>
      <right/>
      <top/>
      <bottom/>
      <diagonal/>
    </border>
    <border>
      <left/>
      <right style="medium">
        <color theme="0" tint="-0.34998626667073579"/>
      </right>
      <top/>
      <bottom/>
      <diagonal/>
    </border>
  </borders>
  <cellStyleXfs count="44368">
    <xf numFmtId="0" fontId="0" fillId="0" borderId="0"/>
    <xf numFmtId="165" fontId="8" fillId="0" borderId="0" applyFont="0" applyFill="0" applyBorder="0" applyAlignment="0" applyProtection="0"/>
    <xf numFmtId="164" fontId="8" fillId="0" borderId="0" applyFont="0" applyFill="0" applyBorder="0" applyAlignment="0" applyProtection="0"/>
    <xf numFmtId="173" fontId="29" fillId="0" borderId="0"/>
    <xf numFmtId="173" fontId="30" fillId="0" borderId="0"/>
    <xf numFmtId="0" fontId="34"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0" fontId="30" fillId="0" borderId="0"/>
    <xf numFmtId="173" fontId="8" fillId="0" borderId="0"/>
    <xf numFmtId="165" fontId="30" fillId="0" borderId="0" applyFont="0" applyFill="0" applyBorder="0" applyAlignment="0" applyProtection="0"/>
    <xf numFmtId="165" fontId="8" fillId="0" borderId="0" applyFont="0" applyFill="0" applyBorder="0" applyAlignment="0" applyProtection="0"/>
    <xf numFmtId="0" fontId="8" fillId="0" borderId="0"/>
    <xf numFmtId="165" fontId="37" fillId="0" borderId="0" applyFont="0" applyFill="0" applyBorder="0" applyAlignment="0" applyProtection="0"/>
    <xf numFmtId="173" fontId="29" fillId="0" borderId="0"/>
    <xf numFmtId="0" fontId="8" fillId="0" borderId="0"/>
    <xf numFmtId="173" fontId="30" fillId="0" borderId="0"/>
    <xf numFmtId="178" fontId="30" fillId="0" borderId="0"/>
    <xf numFmtId="179" fontId="30" fillId="0" borderId="0"/>
    <xf numFmtId="173" fontId="30" fillId="0" borderId="0"/>
    <xf numFmtId="0" fontId="30" fillId="0" borderId="0"/>
    <xf numFmtId="173" fontId="30" fillId="0" borderId="0"/>
    <xf numFmtId="0" fontId="29"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29"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29"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29"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29"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29"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29" fillId="38"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0" fontId="29" fillId="39"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0" fontId="29" fillId="4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2"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0" fontId="29" fillId="43"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37" fillId="38"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29" fillId="38"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29" fillId="38" borderId="0" applyNumberFormat="0" applyBorder="0" applyAlignment="0" applyProtection="0"/>
    <xf numFmtId="0" fontId="29" fillId="38" borderId="0" applyNumberFormat="0" applyBorder="0" applyAlignment="0" applyProtection="0"/>
    <xf numFmtId="173" fontId="29"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173" fontId="37" fillId="38"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37" fillId="39"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29" fillId="39"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29" fillId="39" borderId="0" applyNumberFormat="0" applyBorder="0" applyAlignment="0" applyProtection="0"/>
    <xf numFmtId="0" fontId="29" fillId="39" borderId="0" applyNumberFormat="0" applyBorder="0" applyAlignment="0" applyProtection="0"/>
    <xf numFmtId="173" fontId="29"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173" fontId="37" fillId="39"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37" fillId="4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29" fillId="4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29" fillId="40" borderId="0" applyNumberFormat="0" applyBorder="0" applyAlignment="0" applyProtection="0"/>
    <xf numFmtId="0" fontId="29" fillId="40" borderId="0" applyNumberFormat="0" applyBorder="0" applyAlignment="0" applyProtection="0"/>
    <xf numFmtId="173" fontId="29"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173" fontId="37" fillId="4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37" fillId="41"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29" fillId="41"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8" fillId="24" borderId="0" applyNumberFormat="0" applyBorder="0" applyAlignment="0" applyProtection="0"/>
    <xf numFmtId="0" fontId="8" fillId="24"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37" fillId="42"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29" fillId="42"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29" fillId="42" borderId="0" applyNumberFormat="0" applyBorder="0" applyAlignment="0" applyProtection="0"/>
    <xf numFmtId="0" fontId="29" fillId="42" borderId="0" applyNumberFormat="0" applyBorder="0" applyAlignment="0" applyProtection="0"/>
    <xf numFmtId="173" fontId="29"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173" fontId="37" fillId="42" borderId="0" applyNumberFormat="0" applyBorder="0" applyAlignment="0" applyProtection="0"/>
    <xf numFmtId="0" fontId="8" fillId="28" borderId="0" applyNumberFormat="0" applyBorder="0" applyAlignment="0" applyProtection="0"/>
    <xf numFmtId="0" fontId="8" fillId="2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37"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9"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29" fillId="43" borderId="0" applyNumberFormat="0" applyBorder="0" applyAlignment="0" applyProtection="0"/>
    <xf numFmtId="0" fontId="29" fillId="43" borderId="0" applyNumberFormat="0" applyBorder="0" applyAlignment="0" applyProtection="0"/>
    <xf numFmtId="173" fontId="29"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173" fontId="37"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29"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29"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29"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29"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5"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37" fillId="44"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29" fillId="44"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37" fillId="45"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29" fillId="45"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29" fillId="45" borderId="0" applyNumberFormat="0" applyBorder="0" applyAlignment="0" applyProtection="0"/>
    <xf numFmtId="0" fontId="29" fillId="45" borderId="0" applyNumberFormat="0" applyBorder="0" applyAlignment="0" applyProtection="0"/>
    <xf numFmtId="173" fontId="29"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173" fontId="37" fillId="45"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37" fillId="46"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29" fillId="46"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29" fillId="46" borderId="0" applyNumberFormat="0" applyBorder="0" applyAlignment="0" applyProtection="0"/>
    <xf numFmtId="0" fontId="29" fillId="46" borderId="0" applyNumberFormat="0" applyBorder="0" applyAlignment="0" applyProtection="0"/>
    <xf numFmtId="173" fontId="29"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173" fontId="37" fillId="46"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37" fillId="41"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29" fillId="41"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29" fillId="41" borderId="0" applyNumberFormat="0" applyBorder="0" applyAlignment="0" applyProtection="0"/>
    <xf numFmtId="0" fontId="29" fillId="41" borderId="0" applyNumberFormat="0" applyBorder="0" applyAlignment="0" applyProtection="0"/>
    <xf numFmtId="173" fontId="29"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173" fontId="37" fillId="41"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37" fillId="4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29" fillId="4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29" fillId="44" borderId="0" applyNumberFormat="0" applyBorder="0" applyAlignment="0" applyProtection="0"/>
    <xf numFmtId="0" fontId="29" fillId="44" borderId="0" applyNumberFormat="0" applyBorder="0" applyAlignment="0" applyProtection="0"/>
    <xf numFmtId="173" fontId="29"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173" fontId="37" fillId="4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37" fillId="47"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29" fillId="47"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29" fillId="47" borderId="0" applyNumberFormat="0" applyBorder="0" applyAlignment="0" applyProtection="0"/>
    <xf numFmtId="0" fontId="29" fillId="47" borderId="0" applyNumberFormat="0" applyBorder="0" applyAlignment="0" applyProtection="0"/>
    <xf numFmtId="173" fontId="29"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173" fontId="37" fillId="47"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0" fontId="38" fillId="45" borderId="0" applyNumberFormat="0" applyBorder="0" applyAlignment="0" applyProtection="0"/>
    <xf numFmtId="0" fontId="39" fillId="45" borderId="0" applyNumberFormat="0" applyBorder="0" applyAlignment="0" applyProtection="0"/>
    <xf numFmtId="173" fontId="39" fillId="45" borderId="0" applyNumberFormat="0" applyBorder="0" applyAlignment="0" applyProtection="0"/>
    <xf numFmtId="173" fontId="39" fillId="45" borderId="0" applyNumberFormat="0" applyBorder="0" applyAlignment="0" applyProtection="0"/>
    <xf numFmtId="173" fontId="39" fillId="45" borderId="0" applyNumberFormat="0" applyBorder="0" applyAlignment="0" applyProtection="0"/>
    <xf numFmtId="0" fontId="38" fillId="46" borderId="0" applyNumberFormat="0" applyBorder="0" applyAlignment="0" applyProtection="0"/>
    <xf numFmtId="0" fontId="39" fillId="46" borderId="0" applyNumberFormat="0" applyBorder="0" applyAlignment="0" applyProtection="0"/>
    <xf numFmtId="173" fontId="39" fillId="46" borderId="0" applyNumberFormat="0" applyBorder="0" applyAlignment="0" applyProtection="0"/>
    <xf numFmtId="173" fontId="39" fillId="46" borderId="0" applyNumberFormat="0" applyBorder="0" applyAlignment="0" applyProtection="0"/>
    <xf numFmtId="173" fontId="39" fillId="46" borderId="0" applyNumberFormat="0" applyBorder="0" applyAlignment="0" applyProtection="0"/>
    <xf numFmtId="0" fontId="38"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0" fontId="38"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0" fontId="38" fillId="51" borderId="0" applyNumberFormat="0" applyBorder="0" applyAlignment="0" applyProtection="0"/>
    <xf numFmtId="0" fontId="39" fillId="51" borderId="0" applyNumberFormat="0" applyBorder="0" applyAlignment="0" applyProtection="0"/>
    <xf numFmtId="173" fontId="39" fillId="51" borderId="0" applyNumberFormat="0" applyBorder="0" applyAlignment="0" applyProtection="0"/>
    <xf numFmtId="173" fontId="39" fillId="51" borderId="0" applyNumberFormat="0" applyBorder="0" applyAlignment="0" applyProtection="0"/>
    <xf numFmtId="173" fontId="39" fillId="51" borderId="0" applyNumberFormat="0" applyBorder="0" applyAlignment="0" applyProtection="0"/>
    <xf numFmtId="173" fontId="8" fillId="0" borderId="0"/>
    <xf numFmtId="173" fontId="8" fillId="0" borderId="0"/>
    <xf numFmtId="173" fontId="8" fillId="0" borderId="0"/>
    <xf numFmtId="173" fontId="8" fillId="0" borderId="0"/>
    <xf numFmtId="173" fontId="8" fillId="0" borderId="0"/>
    <xf numFmtId="173" fontId="8" fillId="0" borderId="0"/>
    <xf numFmtId="173" fontId="38" fillId="48" borderId="0" applyNumberFormat="0" applyBorder="0" applyAlignment="0" applyProtection="0"/>
    <xf numFmtId="173" fontId="8" fillId="0" borderId="0"/>
    <xf numFmtId="173" fontId="8" fillId="0" borderId="0"/>
    <xf numFmtId="177" fontId="8" fillId="0" borderId="0"/>
    <xf numFmtId="0" fontId="38" fillId="48" borderId="0" applyNumberFormat="0" applyBorder="0" applyAlignment="0" applyProtection="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8" fillId="48" borderId="0" applyNumberFormat="0" applyBorder="0" applyAlignment="0" applyProtection="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8" fillId="48" borderId="0" applyNumberFormat="0" applyBorder="0" applyAlignment="0" applyProtection="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0" fontId="3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0" fontId="38" fillId="48" borderId="0" applyNumberFormat="0" applyBorder="0" applyAlignment="0" applyProtection="0"/>
    <xf numFmtId="0" fontId="8" fillId="0" borderId="0"/>
    <xf numFmtId="0" fontId="38" fillId="48" borderId="0" applyNumberFormat="0" applyBorder="0" applyAlignment="0" applyProtection="0"/>
    <xf numFmtId="0"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0"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0" fontId="22" fillId="14" borderId="0" applyNumberFormat="0" applyBorder="0" applyAlignment="0" applyProtection="0"/>
    <xf numFmtId="0" fontId="39"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8" fillId="48" borderId="0" applyNumberFormat="0" applyBorder="0" applyAlignment="0" applyProtection="0"/>
    <xf numFmtId="0" fontId="38" fillId="48" borderId="0" applyNumberFormat="0" applyBorder="0" applyAlignment="0" applyProtection="0"/>
    <xf numFmtId="173" fontId="38" fillId="48" borderId="0" applyNumberFormat="0" applyBorder="0" applyAlignment="0" applyProtection="0"/>
    <xf numFmtId="173" fontId="39" fillId="48" borderId="0" applyNumberFormat="0" applyBorder="0" applyAlignment="0" applyProtection="0"/>
    <xf numFmtId="0" fontId="39" fillId="48" borderId="0" applyNumberFormat="0" applyBorder="0" applyAlignment="0" applyProtection="0"/>
    <xf numFmtId="173" fontId="39" fillId="48" borderId="0" applyNumberFormat="0" applyBorder="0" applyAlignment="0" applyProtection="0"/>
    <xf numFmtId="173" fontId="39" fillId="48" borderId="0" applyNumberFormat="0" applyBorder="0" applyAlignment="0" applyProtection="0"/>
    <xf numFmtId="0" fontId="39" fillId="48" borderId="0" applyNumberFormat="0" applyBorder="0" applyAlignment="0" applyProtection="0"/>
    <xf numFmtId="173" fontId="39" fillId="48" borderId="0" applyNumberFormat="0" applyBorder="0" applyAlignment="0" applyProtection="0"/>
    <xf numFmtId="0" fontId="39" fillId="48" borderId="0" applyNumberFormat="0" applyBorder="0" applyAlignment="0" applyProtection="0"/>
    <xf numFmtId="0" fontId="22" fillId="18" borderId="0" applyNumberFormat="0" applyBorder="0" applyAlignment="0" applyProtection="0"/>
    <xf numFmtId="0" fontId="39" fillId="45" borderId="0" applyNumberFormat="0" applyBorder="0" applyAlignment="0" applyProtection="0"/>
    <xf numFmtId="0"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8" fillId="45" borderId="0" applyNumberFormat="0" applyBorder="0" applyAlignment="0" applyProtection="0"/>
    <xf numFmtId="0" fontId="38" fillId="45" borderId="0" applyNumberFormat="0" applyBorder="0" applyAlignment="0" applyProtection="0"/>
    <xf numFmtId="173" fontId="38" fillId="45" borderId="0" applyNumberFormat="0" applyBorder="0" applyAlignment="0" applyProtection="0"/>
    <xf numFmtId="173" fontId="39" fillId="45" borderId="0" applyNumberFormat="0" applyBorder="0" applyAlignment="0" applyProtection="0"/>
    <xf numFmtId="0" fontId="39" fillId="45" borderId="0" applyNumberFormat="0" applyBorder="0" applyAlignment="0" applyProtection="0"/>
    <xf numFmtId="173" fontId="39" fillId="45" borderId="0" applyNumberFormat="0" applyBorder="0" applyAlignment="0" applyProtection="0"/>
    <xf numFmtId="173" fontId="39" fillId="45" borderId="0" applyNumberFormat="0" applyBorder="0" applyAlignment="0" applyProtection="0"/>
    <xf numFmtId="0" fontId="39" fillId="45" borderId="0" applyNumberFormat="0" applyBorder="0" applyAlignment="0" applyProtection="0"/>
    <xf numFmtId="173" fontId="39" fillId="45" borderId="0" applyNumberFormat="0" applyBorder="0" applyAlignment="0" applyProtection="0"/>
    <xf numFmtId="0" fontId="39" fillId="45" borderId="0" applyNumberFormat="0" applyBorder="0" applyAlignment="0" applyProtection="0"/>
    <xf numFmtId="0" fontId="22" fillId="22" borderId="0" applyNumberFormat="0" applyBorder="0" applyAlignment="0" applyProtection="0"/>
    <xf numFmtId="0" fontId="39" fillId="46" borderId="0" applyNumberFormat="0" applyBorder="0" applyAlignment="0" applyProtection="0"/>
    <xf numFmtId="0"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8" fillId="46" borderId="0" applyNumberFormat="0" applyBorder="0" applyAlignment="0" applyProtection="0"/>
    <xf numFmtId="0" fontId="38" fillId="46" borderId="0" applyNumberFormat="0" applyBorder="0" applyAlignment="0" applyProtection="0"/>
    <xf numFmtId="173" fontId="38" fillId="46" borderId="0" applyNumberFormat="0" applyBorder="0" applyAlignment="0" applyProtection="0"/>
    <xf numFmtId="173" fontId="39" fillId="46" borderId="0" applyNumberFormat="0" applyBorder="0" applyAlignment="0" applyProtection="0"/>
    <xf numFmtId="0" fontId="39" fillId="46" borderId="0" applyNumberFormat="0" applyBorder="0" applyAlignment="0" applyProtection="0"/>
    <xf numFmtId="173" fontId="39" fillId="46" borderId="0" applyNumberFormat="0" applyBorder="0" applyAlignment="0" applyProtection="0"/>
    <xf numFmtId="173" fontId="39" fillId="46" borderId="0" applyNumberFormat="0" applyBorder="0" applyAlignment="0" applyProtection="0"/>
    <xf numFmtId="0" fontId="39" fillId="46" borderId="0" applyNumberFormat="0" applyBorder="0" applyAlignment="0" applyProtection="0"/>
    <xf numFmtId="173" fontId="39" fillId="46" borderId="0" applyNumberFormat="0" applyBorder="0" applyAlignment="0" applyProtection="0"/>
    <xf numFmtId="0" fontId="39" fillId="46" borderId="0" applyNumberFormat="0" applyBorder="0" applyAlignment="0" applyProtection="0"/>
    <xf numFmtId="0" fontId="22" fillId="26" borderId="0" applyNumberFormat="0" applyBorder="0" applyAlignment="0" applyProtection="0"/>
    <xf numFmtId="0" fontId="39"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0" fontId="22" fillId="30" borderId="0" applyNumberFormat="0" applyBorder="0" applyAlignment="0" applyProtection="0"/>
    <xf numFmtId="0" fontId="39" fillId="50" borderId="0" applyNumberFormat="0" applyBorder="0" applyAlignment="0" applyProtection="0"/>
    <xf numFmtId="0"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0" fontId="22" fillId="34" borderId="0" applyNumberFormat="0" applyBorder="0" applyAlignment="0" applyProtection="0"/>
    <xf numFmtId="0" fontId="39"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8" fillId="51" borderId="0" applyNumberFormat="0" applyBorder="0" applyAlignment="0" applyProtection="0"/>
    <xf numFmtId="0" fontId="38" fillId="51" borderId="0" applyNumberFormat="0" applyBorder="0" applyAlignment="0" applyProtection="0"/>
    <xf numFmtId="173" fontId="38" fillId="51" borderId="0" applyNumberFormat="0" applyBorder="0" applyAlignment="0" applyProtection="0"/>
    <xf numFmtId="173" fontId="39" fillId="51" borderId="0" applyNumberFormat="0" applyBorder="0" applyAlignment="0" applyProtection="0"/>
    <xf numFmtId="0" fontId="39" fillId="51" borderId="0" applyNumberFormat="0" applyBorder="0" applyAlignment="0" applyProtection="0"/>
    <xf numFmtId="173" fontId="39" fillId="51" borderId="0" applyNumberFormat="0" applyBorder="0" applyAlignment="0" applyProtection="0"/>
    <xf numFmtId="173" fontId="39" fillId="51" borderId="0" applyNumberFormat="0" applyBorder="0" applyAlignment="0" applyProtection="0"/>
    <xf numFmtId="0" fontId="39" fillId="51" borderId="0" applyNumberFormat="0" applyBorder="0" applyAlignment="0" applyProtection="0"/>
    <xf numFmtId="173" fontId="39" fillId="51" borderId="0" applyNumberFormat="0" applyBorder="0" applyAlignment="0" applyProtection="0"/>
    <xf numFmtId="0" fontId="39" fillId="51" borderId="0" applyNumberFormat="0" applyBorder="0" applyAlignment="0" applyProtection="0"/>
    <xf numFmtId="173" fontId="30" fillId="0" borderId="0"/>
    <xf numFmtId="0" fontId="30" fillId="0" borderId="0"/>
    <xf numFmtId="173" fontId="30" fillId="0" borderId="0"/>
    <xf numFmtId="0" fontId="38" fillId="52" borderId="0" applyNumberFormat="0" applyBorder="0" applyAlignment="0" applyProtection="0"/>
    <xf numFmtId="0" fontId="39" fillId="52" borderId="0" applyNumberFormat="0" applyBorder="0" applyAlignment="0" applyProtection="0"/>
    <xf numFmtId="173" fontId="39" fillId="52" borderId="0" applyNumberFormat="0" applyBorder="0" applyAlignment="0" applyProtection="0"/>
    <xf numFmtId="173" fontId="39" fillId="52" borderId="0" applyNumberFormat="0" applyBorder="0" applyAlignment="0" applyProtection="0"/>
    <xf numFmtId="173" fontId="39" fillId="52" borderId="0" applyNumberFormat="0" applyBorder="0" applyAlignment="0" applyProtection="0"/>
    <xf numFmtId="0" fontId="38" fillId="53" borderId="0" applyNumberFormat="0" applyBorder="0" applyAlignment="0" applyProtection="0"/>
    <xf numFmtId="0" fontId="39" fillId="53" borderId="0" applyNumberFormat="0" applyBorder="0" applyAlignment="0" applyProtection="0"/>
    <xf numFmtId="173" fontId="39" fillId="53" borderId="0" applyNumberFormat="0" applyBorder="0" applyAlignment="0" applyProtection="0"/>
    <xf numFmtId="173" fontId="39" fillId="53" borderId="0" applyNumberFormat="0" applyBorder="0" applyAlignment="0" applyProtection="0"/>
    <xf numFmtId="173" fontId="39" fillId="53" borderId="0" applyNumberFormat="0" applyBorder="0" applyAlignment="0" applyProtection="0"/>
    <xf numFmtId="0" fontId="38" fillId="54" borderId="0" applyNumberFormat="0" applyBorder="0" applyAlignment="0" applyProtection="0"/>
    <xf numFmtId="0" fontId="39" fillId="54" borderId="0" applyNumberFormat="0" applyBorder="0" applyAlignment="0" applyProtection="0"/>
    <xf numFmtId="173" fontId="39" fillId="54" borderId="0" applyNumberFormat="0" applyBorder="0" applyAlignment="0" applyProtection="0"/>
    <xf numFmtId="173" fontId="39" fillId="54" borderId="0" applyNumberFormat="0" applyBorder="0" applyAlignment="0" applyProtection="0"/>
    <xf numFmtId="173" fontId="39" fillId="54" borderId="0" applyNumberFormat="0" applyBorder="0" applyAlignment="0" applyProtection="0"/>
    <xf numFmtId="0" fontId="38"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0" fontId="38"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0" fontId="38" fillId="55" borderId="0" applyNumberFormat="0" applyBorder="0" applyAlignment="0" applyProtection="0"/>
    <xf numFmtId="0" fontId="39" fillId="55" borderId="0" applyNumberFormat="0" applyBorder="0" applyAlignment="0" applyProtection="0"/>
    <xf numFmtId="173" fontId="39" fillId="55" borderId="0" applyNumberFormat="0" applyBorder="0" applyAlignment="0" applyProtection="0"/>
    <xf numFmtId="173" fontId="39" fillId="55" borderId="0" applyNumberFormat="0" applyBorder="0" applyAlignment="0" applyProtection="0"/>
    <xf numFmtId="173" fontId="39" fillId="55"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81" fontId="40" fillId="0" borderId="0">
      <alignment vertical="center"/>
    </xf>
    <xf numFmtId="0" fontId="41" fillId="39" borderId="0" applyNumberFormat="0" applyBorder="0" applyAlignment="0" applyProtection="0"/>
    <xf numFmtId="0" fontId="42" fillId="39" borderId="0" applyNumberFormat="0" applyBorder="0" applyAlignment="0" applyProtection="0"/>
    <xf numFmtId="173" fontId="42" fillId="39" borderId="0" applyNumberFormat="0" applyBorder="0" applyAlignment="0" applyProtection="0"/>
    <xf numFmtId="173" fontId="42" fillId="39" borderId="0" applyNumberFormat="0" applyBorder="0" applyAlignment="0" applyProtection="0"/>
    <xf numFmtId="173" fontId="42" fillId="39" borderId="0" applyNumberFormat="0" applyBorder="0" applyAlignment="0" applyProtection="0"/>
    <xf numFmtId="0" fontId="43" fillId="40" borderId="0" applyNumberFormat="0" applyBorder="0" applyAlignment="0" applyProtection="0"/>
    <xf numFmtId="0" fontId="13" fillId="4" borderId="0" applyNumberFormat="0" applyBorder="0" applyAlignment="0" applyProtection="0"/>
    <xf numFmtId="0" fontId="43" fillId="40" borderId="0" applyNumberFormat="0" applyBorder="0" applyAlignment="0" applyProtection="0"/>
    <xf numFmtId="0" fontId="44"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0" fontId="43" fillId="40" borderId="0" applyNumberFormat="0" applyBorder="0" applyAlignment="0" applyProtection="0"/>
    <xf numFmtId="0"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0" fontId="43" fillId="40" borderId="0" applyNumberFormat="0" applyBorder="0" applyAlignment="0" applyProtection="0"/>
    <xf numFmtId="0"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0" fontId="43" fillId="40" borderId="0" applyNumberFormat="0" applyBorder="0" applyAlignment="0" applyProtection="0"/>
    <xf numFmtId="0" fontId="44" fillId="40" borderId="0" applyNumberFormat="0" applyBorder="0" applyAlignment="0" applyProtection="0"/>
    <xf numFmtId="173" fontId="45" fillId="0" borderId="0" applyNumberFormat="0" applyFill="0" applyBorder="0" applyAlignment="0" applyProtection="0"/>
    <xf numFmtId="0" fontId="45" fillId="0" borderId="0" applyNumberFormat="0" applyFill="0" applyBorder="0" applyAlignment="0" applyProtection="0"/>
    <xf numFmtId="173" fontId="45" fillId="0" borderId="0" applyNumberFormat="0" applyFill="0" applyBorder="0" applyAlignment="0" applyProtection="0"/>
    <xf numFmtId="173" fontId="46" fillId="0" borderId="0" applyNumberFormat="0" applyFill="0" applyBorder="0" applyAlignment="0" applyProtection="0"/>
    <xf numFmtId="0" fontId="46" fillId="0" borderId="0" applyNumberFormat="0" applyFill="0" applyBorder="0" applyAlignment="0" applyProtection="0"/>
    <xf numFmtId="173" fontId="46" fillId="0" borderId="0" applyNumberFormat="0" applyFill="0" applyBorder="0" applyAlignment="0" applyProtection="0"/>
    <xf numFmtId="0" fontId="47" fillId="56" borderId="60" applyNumberFormat="0" applyAlignment="0" applyProtection="0"/>
    <xf numFmtId="0" fontId="48" fillId="56" borderId="60" applyNumberFormat="0" applyAlignment="0" applyProtection="0"/>
    <xf numFmtId="173" fontId="48" fillId="56" borderId="60" applyNumberFormat="0" applyAlignment="0" applyProtection="0"/>
    <xf numFmtId="173" fontId="48" fillId="56" borderId="60" applyNumberFormat="0" applyAlignment="0" applyProtection="0"/>
    <xf numFmtId="173" fontId="48" fillId="56" borderId="60" applyNumberFormat="0" applyAlignment="0" applyProtection="0"/>
    <xf numFmtId="0" fontId="18" fillId="8" borderId="8" applyNumberFormat="0" applyAlignment="0" applyProtection="0"/>
    <xf numFmtId="0" fontId="48" fillId="56" borderId="60" applyNumberFormat="0" applyAlignment="0" applyProtection="0"/>
    <xf numFmtId="0"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8" fillId="56" borderId="60" applyNumberFormat="0" applyAlignment="0" applyProtection="0"/>
    <xf numFmtId="0" fontId="48" fillId="56" borderId="60" applyNumberFormat="0" applyAlignment="0" applyProtection="0"/>
    <xf numFmtId="173" fontId="48" fillId="56" borderId="60" applyNumberFormat="0" applyAlignment="0" applyProtection="0"/>
    <xf numFmtId="173" fontId="48" fillId="56" borderId="60" applyNumberFormat="0" applyAlignment="0" applyProtection="0"/>
    <xf numFmtId="0" fontId="48" fillId="56" borderId="60" applyNumberFormat="0" applyAlignment="0" applyProtection="0"/>
    <xf numFmtId="173" fontId="48" fillId="56" borderId="60" applyNumberFormat="0" applyAlignment="0" applyProtection="0"/>
    <xf numFmtId="0" fontId="48" fillId="56" borderId="60" applyNumberFormat="0" applyAlignment="0" applyProtection="0"/>
    <xf numFmtId="0" fontId="49" fillId="0" borderId="0"/>
    <xf numFmtId="0" fontId="50" fillId="57" borderId="61" applyNumberFormat="0" applyAlignment="0" applyProtection="0"/>
    <xf numFmtId="0" fontId="1" fillId="9" borderId="1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2" fillId="0" borderId="62" applyNumberFormat="0" applyFill="0" applyAlignment="0" applyProtection="0"/>
    <xf numFmtId="0" fontId="19" fillId="0" borderId="10"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0"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0"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1"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4" fillId="0" borderId="63">
      <alignment horizontal="center"/>
    </xf>
    <xf numFmtId="182" fontId="55" fillId="0" borderId="0">
      <protection locked="0"/>
    </xf>
    <xf numFmtId="164" fontId="30" fillId="0" borderId="0" applyFont="0" applyFill="0" applyBorder="0" applyAlignment="0" applyProtection="0"/>
    <xf numFmtId="165" fontId="30" fillId="0" borderId="0" applyFont="0" applyFill="0" applyBorder="0" applyAlignment="0" applyProtection="0"/>
    <xf numFmtId="3" fontId="30" fillId="0" borderId="0" applyFont="0" applyFill="0" applyBorder="0" applyAlignment="0" applyProtection="0"/>
    <xf numFmtId="183" fontId="55" fillId="0" borderId="0">
      <protection locked="0"/>
    </xf>
    <xf numFmtId="166" fontId="30" fillId="0" borderId="0" applyFont="0" applyFill="0" applyBorder="0" applyAlignment="0" applyProtection="0"/>
    <xf numFmtId="167" fontId="30" fillId="0" borderId="0" applyFont="0" applyFill="0" applyBorder="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84" fontId="55" fillId="0" borderId="0">
      <protection locked="0"/>
    </xf>
    <xf numFmtId="173" fontId="55" fillId="0" borderId="0">
      <protection locked="0"/>
    </xf>
    <xf numFmtId="0" fontId="55" fillId="0" borderId="0">
      <protection locked="0"/>
    </xf>
    <xf numFmtId="173" fontId="55" fillId="0" borderId="0">
      <protection locked="0"/>
    </xf>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30" fillId="0" borderId="0"/>
    <xf numFmtId="0" fontId="8" fillId="0" borderId="0"/>
    <xf numFmtId="173" fontId="30"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0" fontId="8" fillId="0" borderId="0"/>
    <xf numFmtId="0" fontId="8" fillId="0" borderId="0"/>
    <xf numFmtId="0" fontId="8" fillId="0" borderId="0"/>
    <xf numFmtId="173" fontId="37"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0" fontId="8" fillId="0" borderId="0"/>
    <xf numFmtId="0" fontId="8"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37" fillId="0" borderId="0"/>
    <xf numFmtId="0" fontId="30" fillId="0" borderId="0"/>
    <xf numFmtId="173" fontId="30" fillId="0" borderId="0"/>
    <xf numFmtId="173" fontId="30" fillId="0" borderId="0"/>
    <xf numFmtId="0" fontId="8" fillId="0" borderId="0"/>
    <xf numFmtId="0" fontId="8" fillId="0" borderId="0"/>
    <xf numFmtId="0" fontId="8" fillId="0" borderId="0"/>
    <xf numFmtId="0" fontId="8" fillId="0" borderId="0"/>
    <xf numFmtId="173" fontId="30" fillId="0" borderId="0"/>
    <xf numFmtId="0" fontId="43" fillId="40" borderId="0" applyNumberFormat="0" applyBorder="0" applyAlignment="0" applyProtection="0"/>
    <xf numFmtId="0"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73" fontId="43" fillId="40" borderId="0" applyNumberFormat="0" applyBorder="0" applyAlignment="0" applyProtection="0"/>
    <xf numFmtId="180" fontId="58" fillId="0" borderId="0">
      <protection locked="0"/>
    </xf>
    <xf numFmtId="180" fontId="58" fillId="0" borderId="0">
      <protection locked="0"/>
    </xf>
    <xf numFmtId="0" fontId="59" fillId="0" borderId="0" applyNumberFormat="0" applyFill="0" applyBorder="0" applyAlignment="0" applyProtection="0"/>
    <xf numFmtId="0" fontId="12"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22" fillId="11" borderId="0" applyNumberFormat="0" applyBorder="0" applyAlignment="0" applyProtection="0"/>
    <xf numFmtId="0" fontId="39"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8" fillId="52" borderId="0" applyNumberFormat="0" applyBorder="0" applyAlignment="0" applyProtection="0"/>
    <xf numFmtId="0" fontId="38" fillId="52" borderId="0" applyNumberFormat="0" applyBorder="0" applyAlignment="0" applyProtection="0"/>
    <xf numFmtId="173" fontId="38" fillId="52" borderId="0" applyNumberFormat="0" applyBorder="0" applyAlignment="0" applyProtection="0"/>
    <xf numFmtId="173" fontId="39" fillId="52" borderId="0" applyNumberFormat="0" applyBorder="0" applyAlignment="0" applyProtection="0"/>
    <xf numFmtId="0" fontId="39" fillId="52" borderId="0" applyNumberFormat="0" applyBorder="0" applyAlignment="0" applyProtection="0"/>
    <xf numFmtId="173" fontId="39" fillId="52" borderId="0" applyNumberFormat="0" applyBorder="0" applyAlignment="0" applyProtection="0"/>
    <xf numFmtId="173" fontId="39" fillId="52" borderId="0" applyNumberFormat="0" applyBorder="0" applyAlignment="0" applyProtection="0"/>
    <xf numFmtId="0" fontId="39" fillId="52" borderId="0" applyNumberFormat="0" applyBorder="0" applyAlignment="0" applyProtection="0"/>
    <xf numFmtId="173" fontId="39" fillId="52" borderId="0" applyNumberFormat="0" applyBorder="0" applyAlignment="0" applyProtection="0"/>
    <xf numFmtId="0" fontId="39" fillId="52" borderId="0" applyNumberFormat="0" applyBorder="0" applyAlignment="0" applyProtection="0"/>
    <xf numFmtId="0" fontId="22" fillId="15" borderId="0" applyNumberFormat="0" applyBorder="0" applyAlignment="0" applyProtection="0"/>
    <xf numFmtId="0" fontId="39"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8" fillId="53" borderId="0" applyNumberFormat="0" applyBorder="0" applyAlignment="0" applyProtection="0"/>
    <xf numFmtId="0" fontId="38" fillId="53" borderId="0" applyNumberFormat="0" applyBorder="0" applyAlignment="0" applyProtection="0"/>
    <xf numFmtId="173" fontId="38" fillId="53" borderId="0" applyNumberFormat="0" applyBorder="0" applyAlignment="0" applyProtection="0"/>
    <xf numFmtId="173" fontId="39" fillId="53" borderId="0" applyNumberFormat="0" applyBorder="0" applyAlignment="0" applyProtection="0"/>
    <xf numFmtId="0" fontId="39" fillId="53" borderId="0" applyNumberFormat="0" applyBorder="0" applyAlignment="0" applyProtection="0"/>
    <xf numFmtId="173" fontId="39" fillId="53" borderId="0" applyNumberFormat="0" applyBorder="0" applyAlignment="0" applyProtection="0"/>
    <xf numFmtId="173" fontId="39" fillId="53" borderId="0" applyNumberFormat="0" applyBorder="0" applyAlignment="0" applyProtection="0"/>
    <xf numFmtId="0" fontId="39" fillId="53" borderId="0" applyNumberFormat="0" applyBorder="0" applyAlignment="0" applyProtection="0"/>
    <xf numFmtId="173" fontId="39" fillId="53" borderId="0" applyNumberFormat="0" applyBorder="0" applyAlignment="0" applyProtection="0"/>
    <xf numFmtId="0" fontId="39" fillId="53" borderId="0" applyNumberFormat="0" applyBorder="0" applyAlignment="0" applyProtection="0"/>
    <xf numFmtId="0" fontId="22" fillId="19" borderId="0" applyNumberFormat="0" applyBorder="0" applyAlignment="0" applyProtection="0"/>
    <xf numFmtId="0" fontId="39"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8" fillId="54" borderId="0" applyNumberFormat="0" applyBorder="0" applyAlignment="0" applyProtection="0"/>
    <xf numFmtId="0" fontId="38" fillId="54" borderId="0" applyNumberFormat="0" applyBorder="0" applyAlignment="0" applyProtection="0"/>
    <xf numFmtId="173" fontId="38" fillId="54" borderId="0" applyNumberFormat="0" applyBorder="0" applyAlignment="0" applyProtection="0"/>
    <xf numFmtId="173" fontId="39" fillId="54" borderId="0" applyNumberFormat="0" applyBorder="0" applyAlignment="0" applyProtection="0"/>
    <xf numFmtId="0" fontId="39" fillId="54" borderId="0" applyNumberFormat="0" applyBorder="0" applyAlignment="0" applyProtection="0"/>
    <xf numFmtId="173" fontId="39" fillId="54" borderId="0" applyNumberFormat="0" applyBorder="0" applyAlignment="0" applyProtection="0"/>
    <xf numFmtId="173" fontId="39" fillId="54" borderId="0" applyNumberFormat="0" applyBorder="0" applyAlignment="0" applyProtection="0"/>
    <xf numFmtId="0" fontId="39" fillId="54" borderId="0" applyNumberFormat="0" applyBorder="0" applyAlignment="0" applyProtection="0"/>
    <xf numFmtId="173" fontId="39" fillId="54" borderId="0" applyNumberFormat="0" applyBorder="0" applyAlignment="0" applyProtection="0"/>
    <xf numFmtId="0" fontId="39" fillId="54" borderId="0" applyNumberFormat="0" applyBorder="0" applyAlignment="0" applyProtection="0"/>
    <xf numFmtId="0" fontId="22" fillId="23" borderId="0" applyNumberFormat="0" applyBorder="0" applyAlignment="0" applyProtection="0"/>
    <xf numFmtId="0" fontId="39"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8" fillId="49" borderId="0" applyNumberFormat="0" applyBorder="0" applyAlignment="0" applyProtection="0"/>
    <xf numFmtId="0" fontId="38" fillId="49" borderId="0" applyNumberFormat="0" applyBorder="0" applyAlignment="0" applyProtection="0"/>
    <xf numFmtId="173" fontId="38"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173" fontId="39" fillId="49" borderId="0" applyNumberFormat="0" applyBorder="0" applyAlignment="0" applyProtection="0"/>
    <xf numFmtId="0" fontId="39" fillId="49" borderId="0" applyNumberFormat="0" applyBorder="0" applyAlignment="0" applyProtection="0"/>
    <xf numFmtId="0" fontId="22" fillId="27" borderId="0" applyNumberFormat="0" applyBorder="0" applyAlignment="0" applyProtection="0"/>
    <xf numFmtId="0" fontId="39" fillId="50" borderId="0" applyNumberFormat="0" applyBorder="0" applyAlignment="0" applyProtection="0"/>
    <xf numFmtId="0"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8" fillId="50" borderId="0" applyNumberFormat="0" applyBorder="0" applyAlignment="0" applyProtection="0"/>
    <xf numFmtId="0" fontId="38" fillId="50" borderId="0" applyNumberFormat="0" applyBorder="0" applyAlignment="0" applyProtection="0"/>
    <xf numFmtId="173" fontId="38"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173" fontId="39" fillId="50" borderId="0" applyNumberFormat="0" applyBorder="0" applyAlignment="0" applyProtection="0"/>
    <xf numFmtId="0" fontId="39" fillId="50" borderId="0" applyNumberFormat="0" applyBorder="0" applyAlignment="0" applyProtection="0"/>
    <xf numFmtId="0" fontId="22" fillId="31" borderId="0" applyNumberFormat="0" applyBorder="0" applyAlignment="0" applyProtection="0"/>
    <xf numFmtId="0" fontId="39"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173" fontId="38" fillId="55" borderId="0" applyNumberFormat="0" applyBorder="0" applyAlignment="0" applyProtection="0"/>
    <xf numFmtId="173" fontId="39" fillId="55" borderId="0" applyNumberFormat="0" applyBorder="0" applyAlignment="0" applyProtection="0"/>
    <xf numFmtId="0" fontId="39" fillId="55" borderId="0" applyNumberFormat="0" applyBorder="0" applyAlignment="0" applyProtection="0"/>
    <xf numFmtId="173" fontId="39" fillId="55" borderId="0" applyNumberFormat="0" applyBorder="0" applyAlignment="0" applyProtection="0"/>
    <xf numFmtId="173" fontId="39" fillId="55" borderId="0" applyNumberFormat="0" applyBorder="0" applyAlignment="0" applyProtection="0"/>
    <xf numFmtId="0" fontId="39" fillId="55" borderId="0" applyNumberFormat="0" applyBorder="0" applyAlignment="0" applyProtection="0"/>
    <xf numFmtId="173" fontId="39" fillId="55" borderId="0" applyNumberFormat="0" applyBorder="0" applyAlignment="0" applyProtection="0"/>
    <xf numFmtId="0" fontId="39" fillId="55" borderId="0" applyNumberFormat="0" applyBorder="0" applyAlignment="0" applyProtection="0"/>
    <xf numFmtId="0" fontId="56" fillId="43" borderId="60" applyNumberFormat="0" applyAlignment="0" applyProtection="0"/>
    <xf numFmtId="0" fontId="16" fillId="7" borderId="8" applyNumberFormat="0" applyAlignment="0" applyProtection="0"/>
    <xf numFmtId="0" fontId="56" fillId="43" borderId="60" applyNumberFormat="0" applyAlignment="0" applyProtection="0"/>
    <xf numFmtId="0" fontId="61" fillId="43" borderId="60" applyNumberFormat="0" applyAlignment="0" applyProtection="0"/>
    <xf numFmtId="0" fontId="56" fillId="43" borderId="60" applyNumberFormat="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6" fillId="43" borderId="60" applyNumberFormat="0" applyAlignment="0" applyProtection="0"/>
    <xf numFmtId="0"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173" fontId="56" fillId="43" borderId="60" applyNumberFormat="0" applyAlignment="0" applyProtection="0"/>
    <xf numFmtId="0" fontId="56" fillId="43" borderId="60" applyNumberFormat="0" applyAlignment="0" applyProtection="0"/>
    <xf numFmtId="0"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0" fontId="56" fillId="43" borderId="60" applyNumberFormat="0" applyAlignment="0" applyProtection="0"/>
    <xf numFmtId="0"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0" fontId="56" fillId="43" borderId="60" applyNumberFormat="0" applyAlignment="0" applyProtection="0"/>
    <xf numFmtId="0" fontId="61" fillId="43" borderId="60" applyNumberFormat="0" applyAlignment="0" applyProtection="0"/>
    <xf numFmtId="9" fontId="62" fillId="0" borderId="1" applyNumberFormat="0" applyBorder="0" applyAlignment="0">
      <protection locked="0"/>
    </xf>
    <xf numFmtId="173" fontId="30" fillId="0" borderId="0"/>
    <xf numFmtId="0" fontId="30" fillId="0" borderId="0"/>
    <xf numFmtId="173" fontId="30" fillId="0" borderId="0"/>
    <xf numFmtId="173" fontId="30" fillId="0" borderId="0"/>
    <xf numFmtId="173" fontId="30" fillId="0" borderId="0" applyFont="0" applyFill="0" applyBorder="0" applyAlignment="0" applyProtection="0"/>
    <xf numFmtId="185" fontId="30" fillId="0" borderId="0" applyFont="0" applyFill="0" applyBorder="0" applyAlignment="0" applyProtection="0"/>
    <xf numFmtId="15" fontId="30" fillId="0" borderId="0" applyFont="0" applyFill="0" applyBorder="0" applyAlignment="0" applyProtection="0"/>
    <xf numFmtId="185" fontId="30" fillId="0" borderId="0" applyFont="0" applyFill="0" applyBorder="0" applyAlignment="0" applyProtection="0"/>
    <xf numFmtId="185" fontId="30" fillId="0" borderId="0" applyFont="0" applyFill="0" applyBorder="0" applyAlignment="0" applyProtection="0"/>
    <xf numFmtId="185" fontId="30" fillId="0" borderId="0" applyFont="0" applyFill="0" applyBorder="0" applyAlignment="0" applyProtection="0"/>
    <xf numFmtId="15" fontId="30" fillId="0" borderId="0" applyFont="0" applyFill="0" applyBorder="0" applyAlignment="0" applyProtection="0"/>
    <xf numFmtId="185" fontId="30" fillId="0" borderId="0" applyFont="0" applyFill="0" applyBorder="0" applyAlignment="0" applyProtection="0"/>
    <xf numFmtId="185" fontId="30" fillId="0" borderId="0" applyFont="0" applyFill="0" applyBorder="0" applyAlignment="0" applyProtection="0"/>
    <xf numFmtId="173" fontId="30" fillId="0" borderId="0" applyFont="0" applyFill="0" applyBorder="0" applyAlignment="0" applyProtection="0"/>
    <xf numFmtId="186" fontId="30" fillId="0" borderId="0" applyFon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173" fontId="64" fillId="0" borderId="0" applyNumberFormat="0" applyFill="0" applyBorder="0" applyAlignment="0" applyProtection="0"/>
    <xf numFmtId="173" fontId="64" fillId="0" borderId="0" applyNumberFormat="0" applyFill="0" applyBorder="0" applyAlignment="0" applyProtection="0"/>
    <xf numFmtId="173" fontId="64" fillId="0" borderId="0" applyNumberFormat="0" applyFill="0" applyBorder="0" applyAlignment="0" applyProtection="0"/>
    <xf numFmtId="187" fontId="65" fillId="0" borderId="0">
      <protection locked="0"/>
    </xf>
    <xf numFmtId="187" fontId="65" fillId="0" borderId="0">
      <protection locked="0"/>
    </xf>
    <xf numFmtId="187" fontId="65" fillId="0" borderId="0">
      <protection locked="0"/>
    </xf>
    <xf numFmtId="187" fontId="65" fillId="0" borderId="0">
      <protection locked="0"/>
    </xf>
    <xf numFmtId="187" fontId="65" fillId="0" borderId="0">
      <protection locked="0"/>
    </xf>
    <xf numFmtId="187" fontId="65" fillId="0" borderId="0">
      <protection locked="0"/>
    </xf>
    <xf numFmtId="187" fontId="65" fillId="0" borderId="0">
      <protection locked="0"/>
    </xf>
    <xf numFmtId="188" fontId="30" fillId="0" borderId="0" applyFill="0" applyBorder="0" applyAlignment="0" applyProtection="0"/>
    <xf numFmtId="2" fontId="30" fillId="0" borderId="0" applyFont="0" applyFill="0" applyBorder="0" applyAlignment="0" applyProtection="0"/>
    <xf numFmtId="4" fontId="55" fillId="0" borderId="0">
      <protection locked="0"/>
    </xf>
    <xf numFmtId="2" fontId="30" fillId="0" borderId="0" applyFont="0" applyFill="0" applyBorder="0" applyAlignment="0" applyProtection="0"/>
    <xf numFmtId="0" fontId="43" fillId="40" borderId="0" applyNumberFormat="0" applyBorder="0" applyAlignment="0" applyProtection="0"/>
    <xf numFmtId="0"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173" fontId="44" fillId="40" borderId="0" applyNumberFormat="0" applyBorder="0" applyAlignment="0" applyProtection="0"/>
    <xf numFmtId="14" fontId="66" fillId="58" borderId="65">
      <alignment horizontal="center" vertical="center" wrapText="1"/>
    </xf>
    <xf numFmtId="0" fontId="67" fillId="0" borderId="66" applyNumberFormat="0" applyFill="0" applyAlignment="0" applyProtection="0"/>
    <xf numFmtId="0" fontId="68" fillId="0" borderId="66" applyNumberFormat="0" applyFill="0" applyAlignment="0" applyProtection="0"/>
    <xf numFmtId="173" fontId="68" fillId="0" borderId="66" applyNumberFormat="0" applyFill="0" applyAlignment="0" applyProtection="0"/>
    <xf numFmtId="173" fontId="68" fillId="0" borderId="66" applyNumberFormat="0" applyFill="0" applyAlignment="0" applyProtection="0"/>
    <xf numFmtId="173" fontId="68" fillId="0" borderId="66" applyNumberFormat="0" applyFill="0" applyAlignment="0" applyProtection="0"/>
    <xf numFmtId="0" fontId="69" fillId="0" borderId="67" applyNumberFormat="0" applyFill="0" applyAlignment="0" applyProtection="0"/>
    <xf numFmtId="0" fontId="70" fillId="0" borderId="67" applyNumberFormat="0" applyFill="0" applyAlignment="0" applyProtection="0"/>
    <xf numFmtId="173" fontId="70" fillId="0" borderId="67" applyNumberFormat="0" applyFill="0" applyAlignment="0" applyProtection="0"/>
    <xf numFmtId="173" fontId="70" fillId="0" borderId="67" applyNumberFormat="0" applyFill="0" applyAlignment="0" applyProtection="0"/>
    <xf numFmtId="173" fontId="70" fillId="0" borderId="67" applyNumberFormat="0" applyFill="0" applyAlignment="0" applyProtection="0"/>
    <xf numFmtId="0" fontId="59" fillId="0" borderId="68" applyNumberFormat="0" applyFill="0" applyAlignment="0" applyProtection="0"/>
    <xf numFmtId="0" fontId="60" fillId="0" borderId="68" applyNumberFormat="0" applyFill="0" applyAlignment="0" applyProtection="0"/>
    <xf numFmtId="173" fontId="60" fillId="0" borderId="68" applyNumberFormat="0" applyFill="0" applyAlignment="0" applyProtection="0"/>
    <xf numFmtId="173" fontId="60" fillId="0" borderId="68" applyNumberFormat="0" applyFill="0" applyAlignment="0" applyProtection="0"/>
    <xf numFmtId="173" fontId="60" fillId="0" borderId="68" applyNumberFormat="0" applyFill="0" applyAlignment="0" applyProtection="0"/>
    <xf numFmtId="0" fontId="59" fillId="0" borderId="0" applyNumberFormat="0" applyFill="0" applyBorder="0" applyAlignment="0" applyProtection="0"/>
    <xf numFmtId="0"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173" fontId="60" fillId="0" borderId="0" applyNumberFormat="0" applyFill="0" applyBorder="0" applyAlignment="0" applyProtection="0"/>
    <xf numFmtId="187" fontId="58" fillId="0" borderId="0">
      <protection locked="0"/>
    </xf>
    <xf numFmtId="187" fontId="58" fillId="0" borderId="0">
      <protection locked="0"/>
    </xf>
    <xf numFmtId="0" fontId="71"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71"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0"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0"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2" fillId="0" borderId="0" applyNumberFormat="0" applyFill="0" applyBorder="0" applyAlignment="0" applyProtection="0">
      <alignment vertical="top"/>
      <protection locked="0"/>
    </xf>
    <xf numFmtId="173"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173" fontId="74" fillId="0" borderId="0" applyNumberFormat="0" applyFill="0" applyBorder="0" applyAlignment="0" applyProtection="0">
      <alignment vertical="top"/>
      <protection locked="0"/>
    </xf>
    <xf numFmtId="173" fontId="74"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89" fontId="73"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173" fontId="77" fillId="0" borderId="0" applyNumberFormat="0" applyFill="0" applyBorder="0" applyAlignment="0" applyProtection="0">
      <alignment vertical="top"/>
      <protection locked="0"/>
    </xf>
    <xf numFmtId="0" fontId="14" fillId="5" borderId="0" applyNumberFormat="0" applyBorder="0" applyAlignment="0" applyProtection="0"/>
    <xf numFmtId="0" fontId="42" fillId="39"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2" fillId="39" borderId="0" applyNumberFormat="0" applyBorder="0" applyAlignment="0" applyProtection="0"/>
    <xf numFmtId="0" fontId="42" fillId="39" borderId="0" applyNumberFormat="0" applyBorder="0" applyAlignment="0" applyProtection="0"/>
    <xf numFmtId="173" fontId="42" fillId="39" borderId="0" applyNumberFormat="0" applyBorder="0" applyAlignment="0" applyProtection="0"/>
    <xf numFmtId="173" fontId="42" fillId="39" borderId="0" applyNumberFormat="0" applyBorder="0" applyAlignment="0" applyProtection="0"/>
    <xf numFmtId="0" fontId="42" fillId="39" borderId="0" applyNumberFormat="0" applyBorder="0" applyAlignment="0" applyProtection="0"/>
    <xf numFmtId="173" fontId="42" fillId="39" borderId="0" applyNumberFormat="0" applyBorder="0" applyAlignment="0" applyProtection="0"/>
    <xf numFmtId="0" fontId="42" fillId="39" borderId="0" applyNumberFormat="0" applyBorder="0" applyAlignment="0" applyProtection="0"/>
    <xf numFmtId="0" fontId="56" fillId="43" borderId="60" applyNumberFormat="0" applyAlignment="0" applyProtection="0"/>
    <xf numFmtId="0"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173" fontId="61" fillId="43" borderId="60" applyNumberFormat="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2" fillId="0" borderId="62" applyNumberFormat="0" applyFill="0" applyAlignment="0" applyProtection="0"/>
    <xf numFmtId="0" fontId="52" fillId="0" borderId="62" applyNumberFormat="0" applyFill="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173" fontId="50" fillId="57" borderId="61" applyNumberFormat="0" applyAlignment="0" applyProtection="0"/>
    <xf numFmtId="0" fontId="50" fillId="57" borderId="61" applyNumberFormat="0" applyAlignment="0" applyProtection="0"/>
    <xf numFmtId="0" fontId="50" fillId="57" borderId="61" applyNumberFormat="0" applyAlignment="0" applyProtection="0"/>
    <xf numFmtId="0" fontId="52"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0" fontId="52" fillId="0" borderId="62" applyNumberFormat="0" applyFill="0" applyAlignment="0" applyProtection="0"/>
    <xf numFmtId="173" fontId="53" fillId="0" borderId="62" applyNumberFormat="0" applyFill="0" applyAlignment="0" applyProtection="0"/>
    <xf numFmtId="0" fontId="52" fillId="0" borderId="62" applyNumberFormat="0" applyFill="0" applyAlignment="0" applyProtection="0"/>
    <xf numFmtId="38" fontId="78" fillId="0" borderId="0" applyFont="0" applyFill="0" applyBorder="0" applyAlignment="0" applyProtection="0"/>
    <xf numFmtId="164" fontId="30" fillId="0" borderId="0" applyFont="0" applyFill="0" applyBorder="0" applyAlignment="0" applyProtection="0"/>
    <xf numFmtId="165" fontId="30" fillId="0" borderId="0" applyFont="0" applyFill="0" applyBorder="0" applyAlignment="0" applyProtection="0"/>
    <xf numFmtId="164" fontId="79" fillId="0" borderId="0" applyFont="0" applyFill="0" applyBorder="0" applyAlignment="0" applyProtection="0"/>
    <xf numFmtId="164" fontId="79" fillId="0" borderId="0" applyFont="0" applyFill="0" applyBorder="0" applyAlignment="0" applyProtection="0"/>
    <xf numFmtId="164"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65"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65" fontId="30" fillId="0" borderId="0" applyFont="0" applyFill="0" applyBorder="0" applyAlignment="0" applyProtection="0"/>
    <xf numFmtId="190" fontId="30" fillId="0" borderId="0" applyFont="0" applyFill="0" applyBorder="0" applyAlignment="0" applyProtection="0"/>
    <xf numFmtId="179" fontId="30" fillId="0" borderId="0" applyFont="0" applyFill="0" applyBorder="0" applyAlignment="0" applyProtection="0"/>
    <xf numFmtId="190" fontId="30" fillId="0" borderId="0" applyFont="0" applyFill="0" applyBorder="0" applyAlignment="0" applyProtection="0"/>
    <xf numFmtId="190" fontId="30" fillId="0" borderId="0" applyFont="0" applyFill="0" applyBorder="0" applyAlignment="0" applyProtection="0"/>
    <xf numFmtId="179" fontId="30" fillId="0" borderId="0" applyFont="0" applyFill="0" applyBorder="0" applyAlignment="0" applyProtection="0"/>
    <xf numFmtId="165"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79" fontId="30" fillId="0" borderId="0" applyFont="0" applyFill="0" applyBorder="0" applyAlignment="0" applyProtection="0"/>
    <xf numFmtId="164" fontId="79" fillId="0" borderId="0" applyFont="0" applyFill="0" applyBorder="0" applyAlignment="0" applyProtection="0"/>
    <xf numFmtId="164" fontId="79" fillId="0" borderId="0" applyFont="0" applyFill="0" applyBorder="0" applyAlignment="0" applyProtection="0"/>
    <xf numFmtId="164" fontId="79"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73" fontId="8" fillId="0" borderId="0"/>
    <xf numFmtId="177" fontId="8" fillId="0" borderId="0"/>
    <xf numFmtId="165" fontId="37" fillId="0" borderId="0" applyFont="0" applyFill="0" applyBorder="0" applyAlignment="0" applyProtection="0"/>
    <xf numFmtId="174"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65" fontId="37" fillId="0" borderId="0" applyFont="0" applyFill="0" applyBorder="0" applyAlignment="0" applyProtection="0"/>
    <xf numFmtId="173"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2" fontId="30" fillId="0" borderId="0" applyFont="0" applyFill="0" applyBorder="0" applyAlignment="0" applyProtection="0"/>
    <xf numFmtId="192" fontId="30" fillId="0" borderId="0" applyFont="0" applyFill="0" applyBorder="0" applyAlignment="0" applyProtection="0"/>
    <xf numFmtId="191" fontId="30" fillId="0" borderId="0" applyFont="0" applyFill="0" applyBorder="0" applyAlignment="0" applyProtection="0"/>
    <xf numFmtId="191"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82" fontId="30" fillId="0" borderId="0" applyFont="0" applyFill="0" applyBorder="0" applyAlignment="0" applyProtection="0"/>
    <xf numFmtId="182" fontId="30" fillId="0" borderId="0" applyFont="0" applyFill="0" applyBorder="0" applyAlignment="0" applyProtection="0"/>
    <xf numFmtId="165" fontId="30" fillId="0" borderId="0" applyFont="0" applyFill="0" applyBorder="0" applyAlignment="0" applyProtection="0"/>
    <xf numFmtId="165" fontId="37"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30" fillId="0" borderId="0" applyFont="0" applyFill="0" applyBorder="0" applyAlignment="0" applyProtection="0"/>
    <xf numFmtId="165" fontId="72" fillId="0" borderId="0" applyFont="0" applyFill="0" applyBorder="0" applyAlignment="0" applyProtection="0"/>
    <xf numFmtId="191" fontId="30"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94" fontId="30" fillId="0" borderId="0" applyFont="0" applyFill="0" applyBorder="0" applyAlignment="0" applyProtection="0"/>
    <xf numFmtId="165" fontId="72"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4"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94" fontId="30"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37" fontId="80" fillId="0" borderId="0" applyFont="0" applyFill="0" applyBorder="0" applyAlignment="0" applyProtection="0"/>
    <xf numFmtId="165" fontId="37" fillId="0" borderId="0" applyFont="0" applyFill="0" applyBorder="0" applyAlignment="0" applyProtection="0"/>
    <xf numFmtId="193"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0" fontId="8" fillId="0" borderId="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165" fontId="37" fillId="0" borderId="0" applyFont="0" applyFill="0" applyBorder="0" applyAlignment="0" applyProtection="0"/>
    <xf numFmtId="0" fontId="8" fillId="0" borderId="0"/>
    <xf numFmtId="0" fontId="8" fillId="0" borderId="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0" fillId="0" borderId="0" applyFont="0" applyFill="0" applyBorder="0" applyAlignment="0" applyProtection="0"/>
    <xf numFmtId="165" fontId="37" fillId="0" borderId="0" applyFont="0" applyFill="0" applyBorder="0" applyAlignment="0" applyProtection="0"/>
    <xf numFmtId="165" fontId="79" fillId="0" borderId="0" applyFont="0" applyFill="0" applyBorder="0" applyAlignment="0" applyProtection="0"/>
    <xf numFmtId="165" fontId="37"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82" fontId="30" fillId="0" borderId="0" applyFont="0" applyFill="0" applyBorder="0" applyAlignment="0" applyProtection="0"/>
    <xf numFmtId="165" fontId="79"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182" fontId="30" fillId="0" borderId="0" applyFont="0" applyFill="0" applyBorder="0" applyAlignment="0" applyProtection="0"/>
    <xf numFmtId="165" fontId="30"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96" fontId="30"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91" fontId="30" fillId="0" borderId="0" applyFont="0" applyFill="0" applyBorder="0" applyAlignment="0" applyProtection="0"/>
    <xf numFmtId="165" fontId="72" fillId="0" borderId="0" applyFont="0" applyFill="0" applyBorder="0" applyAlignment="0" applyProtection="0"/>
    <xf numFmtId="191" fontId="30"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0" fillId="0" borderId="0" applyFont="0" applyFill="0" applyBorder="0" applyAlignment="0" applyProtection="0"/>
    <xf numFmtId="179" fontId="34"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5" fontId="30" fillId="0" borderId="0" applyFont="0" applyFill="0" applyBorder="0" applyAlignment="0" applyProtection="0"/>
    <xf numFmtId="165" fontId="79" fillId="0" borderId="0" applyFont="0" applyFill="0" applyBorder="0" applyAlignment="0" applyProtection="0"/>
    <xf numFmtId="179" fontId="72"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30" fillId="0" borderId="0" applyFont="0" applyFill="0" applyBorder="0" applyAlignment="0" applyProtection="0"/>
    <xf numFmtId="165" fontId="82" fillId="0" borderId="0" applyFont="0" applyFill="0" applyBorder="0" applyAlignment="0" applyProtection="0"/>
    <xf numFmtId="165" fontId="72" fillId="0" borderId="0" applyFont="0" applyFill="0" applyBorder="0" applyAlignment="0" applyProtection="0"/>
    <xf numFmtId="165" fontId="34"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xf numFmtId="165" fontId="8" fillId="0" borderId="0" applyFont="0" applyFill="0" applyBorder="0" applyAlignment="0" applyProtection="0"/>
    <xf numFmtId="0" fontId="8" fillId="0" borderId="0"/>
    <xf numFmtId="0"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3"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5" fontId="81"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34"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7"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7"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7" fontId="30" fillId="0" borderId="0" applyFont="0" applyFill="0" applyBorder="0" applyAlignment="0" applyProtection="0"/>
    <xf numFmtId="165" fontId="8" fillId="0" borderId="0" applyFont="0" applyFill="0" applyBorder="0" applyAlignment="0" applyProtection="0"/>
    <xf numFmtId="197"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7" fontId="30"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4" fillId="0" borderId="0" applyFont="0" applyFill="0" applyBorder="0" applyAlignment="0" applyProtection="0"/>
    <xf numFmtId="179" fontId="34" fillId="0" borderId="0" applyFont="0" applyFill="0" applyBorder="0" applyAlignment="0" applyProtection="0"/>
    <xf numFmtId="165" fontId="34"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91" fontId="30"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65" fontId="30" fillId="0" borderId="0" applyFont="0" applyFill="0" applyBorder="0" applyAlignment="0" applyProtection="0"/>
    <xf numFmtId="173" fontId="8" fillId="0" borderId="0" applyFont="0" applyFill="0" applyBorder="0" applyAlignment="0" applyProtection="0"/>
    <xf numFmtId="165" fontId="30"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65" fontId="30" fillId="0" borderId="0" applyFont="0" applyFill="0" applyBorder="0" applyAlignment="0" applyProtection="0"/>
    <xf numFmtId="173" fontId="8" fillId="0" borderId="0" applyFont="0" applyFill="0" applyBorder="0" applyAlignment="0" applyProtection="0"/>
    <xf numFmtId="165" fontId="30"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173"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72"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91" fontId="30"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65" fontId="37" fillId="0" borderId="0" applyFont="0" applyFill="0" applyBorder="0" applyAlignment="0" applyProtection="0"/>
    <xf numFmtId="0" fontId="8" fillId="0" borderId="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3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73" fontId="8" fillId="0" borderId="0"/>
    <xf numFmtId="165" fontId="37" fillId="0" borderId="0" applyFont="0" applyFill="0" applyBorder="0" applyAlignment="0" applyProtection="0"/>
    <xf numFmtId="173" fontId="8" fillId="0" borderId="0"/>
    <xf numFmtId="165" fontId="37" fillId="0" borderId="0" applyFont="0" applyFill="0" applyBorder="0" applyAlignment="0" applyProtection="0"/>
    <xf numFmtId="173" fontId="8" fillId="0" borderId="0"/>
    <xf numFmtId="173" fontId="8" fillId="0" borderId="0"/>
    <xf numFmtId="165" fontId="37" fillId="0" borderId="0" applyFont="0" applyFill="0" applyBorder="0" applyAlignment="0" applyProtection="0"/>
    <xf numFmtId="173" fontId="8" fillId="0" borderId="0"/>
    <xf numFmtId="173" fontId="8" fillId="0" borderId="0"/>
    <xf numFmtId="165" fontId="8" fillId="0" borderId="0" applyFont="0" applyFill="0" applyBorder="0" applyAlignment="0" applyProtection="0"/>
    <xf numFmtId="173" fontId="8" fillId="0" borderId="0"/>
    <xf numFmtId="173" fontId="8" fillId="0" borderId="0"/>
    <xf numFmtId="165" fontId="8" fillId="0" borderId="0" applyFont="0" applyFill="0" applyBorder="0" applyAlignment="0" applyProtection="0"/>
    <xf numFmtId="173" fontId="8" fillId="0" borderId="0"/>
    <xf numFmtId="165" fontId="8" fillId="0" borderId="0" applyFont="0" applyFill="0" applyBorder="0" applyAlignment="0" applyProtection="0"/>
    <xf numFmtId="173" fontId="8" fillId="0" borderId="0"/>
    <xf numFmtId="165" fontId="8" fillId="0" borderId="0" applyFont="0" applyFill="0" applyBorder="0" applyAlignment="0" applyProtection="0"/>
    <xf numFmtId="173" fontId="8" fillId="0" borderId="0"/>
    <xf numFmtId="165" fontId="37"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73" fontId="8" fillId="0" borderId="0"/>
    <xf numFmtId="173" fontId="8" fillId="0" borderId="0"/>
    <xf numFmtId="173" fontId="8" fillId="0" borderId="0"/>
    <xf numFmtId="193" fontId="30" fillId="0" borderId="0" applyFont="0" applyFill="0" applyBorder="0" applyAlignment="0" applyProtection="0"/>
    <xf numFmtId="173" fontId="8" fillId="0" borderId="0"/>
    <xf numFmtId="173" fontId="8" fillId="0" borderId="0"/>
    <xf numFmtId="173" fontId="8" fillId="0" borderId="0"/>
    <xf numFmtId="173" fontId="8" fillId="0" borderId="0"/>
    <xf numFmtId="173" fontId="8" fillId="0" borderId="0"/>
    <xf numFmtId="173" fontId="8" fillId="0" borderId="0"/>
    <xf numFmtId="193" fontId="30"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73" fontId="8" fillId="0" borderId="0"/>
    <xf numFmtId="173" fontId="8" fillId="0" borderId="0"/>
    <xf numFmtId="165" fontId="37"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93" fontId="30"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65" fontId="37" fillId="0" borderId="0" applyFont="0" applyFill="0" applyBorder="0" applyAlignment="0" applyProtection="0"/>
    <xf numFmtId="193" fontId="30" fillId="0" borderId="0" applyFont="0" applyFill="0" applyBorder="0" applyAlignment="0" applyProtection="0"/>
    <xf numFmtId="173" fontId="8" fillId="0" borderId="0"/>
    <xf numFmtId="193" fontId="30" fillId="0" borderId="0" applyFont="0" applyFill="0" applyBorder="0" applyAlignment="0" applyProtection="0"/>
    <xf numFmtId="173" fontId="8" fillId="0" borderId="0"/>
    <xf numFmtId="193" fontId="30" fillId="0" borderId="0" applyFont="0" applyFill="0" applyBorder="0" applyAlignment="0" applyProtection="0"/>
    <xf numFmtId="173" fontId="8" fillId="0" borderId="0"/>
    <xf numFmtId="173" fontId="8" fillId="0" borderId="0"/>
    <xf numFmtId="193" fontId="30" fillId="0" borderId="0" applyFont="0" applyFill="0" applyBorder="0" applyAlignment="0" applyProtection="0"/>
    <xf numFmtId="173" fontId="8" fillId="0" borderId="0"/>
    <xf numFmtId="165" fontId="37"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65" fontId="37"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65" fontId="37"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65" fontId="37"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93" fontId="30" fillId="0" borderId="0" applyFont="0" applyFill="0" applyBorder="0" applyAlignment="0" applyProtection="0"/>
    <xf numFmtId="165" fontId="37" fillId="0" borderId="0" applyFont="0" applyFill="0" applyBorder="0" applyAlignment="0" applyProtection="0"/>
    <xf numFmtId="185" fontId="30" fillId="0" borderId="0" applyFont="0" applyFill="0" applyBorder="0" applyAlignment="0" applyProtection="0"/>
    <xf numFmtId="15" fontId="30" fillId="0" borderId="0" applyFont="0" applyFill="0" applyBorder="0" applyAlignment="0" applyProtection="0"/>
    <xf numFmtId="185" fontId="30" fillId="0" borderId="0" applyFont="0" applyFill="0" applyBorder="0" applyAlignment="0" applyProtection="0"/>
    <xf numFmtId="198" fontId="30" fillId="0" borderId="0" applyFont="0" applyFill="0" applyBorder="0" applyAlignment="0" applyProtection="0"/>
    <xf numFmtId="7" fontId="30" fillId="0" borderId="0" applyFill="0" applyBorder="0" applyAlignment="0" applyProtection="0"/>
    <xf numFmtId="199" fontId="55" fillId="0" borderId="0">
      <protection locked="0"/>
    </xf>
    <xf numFmtId="7" fontId="30" fillId="0" borderId="0" applyFill="0" applyBorder="0" applyAlignment="0" applyProtection="0"/>
    <xf numFmtId="5" fontId="30" fillId="0" borderId="0" applyFill="0" applyBorder="0" applyAlignment="0" applyProtection="0"/>
    <xf numFmtId="0"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0"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0"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173" fontId="59" fillId="0" borderId="0" applyNumberFormat="0" applyFill="0" applyBorder="0" applyAlignment="0" applyProtection="0"/>
    <xf numFmtId="0" fontId="83" fillId="59" borderId="0" applyNumberFormat="0" applyBorder="0" applyAlignment="0" applyProtection="0"/>
    <xf numFmtId="0" fontId="84" fillId="59" borderId="0" applyNumberFormat="0" applyBorder="0" applyAlignment="0" applyProtection="0"/>
    <xf numFmtId="173" fontId="84" fillId="59" borderId="0" applyNumberFormat="0" applyBorder="0" applyAlignment="0" applyProtection="0"/>
    <xf numFmtId="173" fontId="84" fillId="59" borderId="0" applyNumberFormat="0" applyBorder="0" applyAlignment="0" applyProtection="0"/>
    <xf numFmtId="173" fontId="84" fillId="59" borderId="0" applyNumberFormat="0" applyBorder="0" applyAlignment="0" applyProtection="0"/>
    <xf numFmtId="173" fontId="84" fillId="59" borderId="0" applyNumberFormat="0" applyBorder="0" applyAlignment="0" applyProtection="0"/>
    <xf numFmtId="0" fontId="84" fillId="59" borderId="0" applyNumberFormat="0" applyBorder="0" applyAlignment="0" applyProtection="0"/>
    <xf numFmtId="173" fontId="84" fillId="59" borderId="0" applyNumberFormat="0" applyBorder="0" applyAlignment="0" applyProtection="0"/>
    <xf numFmtId="0" fontId="84" fillId="59" borderId="0" applyNumberFormat="0" applyBorder="0" applyAlignment="0" applyProtection="0"/>
    <xf numFmtId="0" fontId="15" fillId="6" borderId="0" applyNumberFormat="0" applyBorder="0" applyAlignment="0" applyProtection="0"/>
    <xf numFmtId="0" fontId="84" fillId="59" borderId="0" applyNumberFormat="0" applyBorder="0" applyAlignment="0" applyProtection="0"/>
    <xf numFmtId="0" fontId="83" fillId="59" borderId="0" applyNumberFormat="0" applyBorder="0" applyAlignment="0" applyProtection="0"/>
    <xf numFmtId="0" fontId="83" fillId="59" borderId="0" applyNumberFormat="0" applyBorder="0" applyAlignment="0" applyProtection="0"/>
    <xf numFmtId="173" fontId="83" fillId="59" borderId="0" applyNumberFormat="0" applyBorder="0" applyAlignment="0" applyProtection="0"/>
    <xf numFmtId="173" fontId="83" fillId="59" borderId="0" applyNumberFormat="0" applyBorder="0" applyAlignment="0" applyProtection="0"/>
    <xf numFmtId="173" fontId="83" fillId="59" borderId="0" applyNumberFormat="0" applyBorder="0" applyAlignment="0" applyProtection="0"/>
    <xf numFmtId="173" fontId="85" fillId="0" borderId="0"/>
    <xf numFmtId="0" fontId="85" fillId="0" borderId="0"/>
    <xf numFmtId="173" fontId="85" fillId="0" borderId="0"/>
    <xf numFmtId="173" fontId="85" fillId="0" borderId="0"/>
    <xf numFmtId="0" fontId="86" fillId="0" borderId="0" applyNumberFormat="0" applyFill="0" applyBorder="0">
      <alignment vertical="center"/>
    </xf>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6" fillId="0" borderId="0" applyNumberFormat="0" applyFill="0" applyBorder="0">
      <alignment vertical="center"/>
    </xf>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200" fontId="34" fillId="0" borderId="0"/>
    <xf numFmtId="0" fontId="8" fillId="0" borderId="0"/>
    <xf numFmtId="0" fontId="8" fillId="0" borderId="0"/>
    <xf numFmtId="0" fontId="8" fillId="0" borderId="0"/>
    <xf numFmtId="0" fontId="8" fillId="0" borderId="0"/>
    <xf numFmtId="20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173" fontId="34" fillId="0" borderId="0"/>
    <xf numFmtId="173" fontId="72" fillId="0" borderId="0"/>
    <xf numFmtId="0" fontId="8" fillId="0" borderId="0"/>
    <xf numFmtId="200" fontId="34" fillId="0" borderId="0"/>
    <xf numFmtId="0" fontId="8" fillId="0" borderId="0"/>
    <xf numFmtId="0" fontId="8" fillId="0" borderId="0"/>
    <xf numFmtId="0" fontId="8" fillId="0" borderId="0"/>
    <xf numFmtId="0" fontId="8" fillId="0" borderId="0"/>
    <xf numFmtId="20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200" fontId="34" fillId="0" borderId="0"/>
    <xf numFmtId="0" fontId="8" fillId="0" borderId="0"/>
    <xf numFmtId="173" fontId="34" fillId="0" borderId="0"/>
    <xf numFmtId="200" fontId="72"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173" fontId="34" fillId="0" borderId="0"/>
    <xf numFmtId="173" fontId="34" fillId="0" borderId="0"/>
    <xf numFmtId="173"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173" fontId="72" fillId="0" borderId="0"/>
    <xf numFmtId="173" fontId="34" fillId="0" borderId="0"/>
    <xf numFmtId="173" fontId="34" fillId="0" borderId="0"/>
    <xf numFmtId="173" fontId="34" fillId="0" borderId="0"/>
    <xf numFmtId="173" fontId="34" fillId="0" borderId="0"/>
    <xf numFmtId="173" fontId="34" fillId="0" borderId="0"/>
    <xf numFmtId="173" fontId="34" fillId="0" borderId="0"/>
    <xf numFmtId="184" fontId="34" fillId="0" borderId="0"/>
    <xf numFmtId="0" fontId="72" fillId="0" borderId="0"/>
    <xf numFmtId="173"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34" fillId="0" borderId="0"/>
    <xf numFmtId="173" fontId="72"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186"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7" fillId="0" borderId="0"/>
    <xf numFmtId="189" fontId="85" fillId="0" borderId="0"/>
    <xf numFmtId="173" fontId="87" fillId="0" borderId="0"/>
    <xf numFmtId="173" fontId="87" fillId="0" borderId="0"/>
    <xf numFmtId="173" fontId="87" fillId="0" borderId="0"/>
    <xf numFmtId="173" fontId="8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89" fontId="85"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7" fillId="0" borderId="0"/>
    <xf numFmtId="173" fontId="8" fillId="0" borderId="0"/>
    <xf numFmtId="0" fontId="86" fillId="0" borderId="0" applyNumberFormat="0" applyFill="0" applyBorder="0">
      <alignment vertical="center"/>
    </xf>
    <xf numFmtId="0" fontId="86" fillId="0" borderId="0" applyNumberFormat="0" applyFill="0" applyBorder="0">
      <alignment vertical="center"/>
    </xf>
    <xf numFmtId="173" fontId="87" fillId="0" borderId="0"/>
    <xf numFmtId="173" fontId="87" fillId="0" borderId="0"/>
    <xf numFmtId="173" fontId="8" fillId="0" borderId="0"/>
    <xf numFmtId="173" fontId="87" fillId="0" borderId="0"/>
    <xf numFmtId="173" fontId="8" fillId="0" borderId="0"/>
    <xf numFmtId="173" fontId="8" fillId="0" borderId="0"/>
    <xf numFmtId="173" fontId="8" fillId="0" borderId="0"/>
    <xf numFmtId="173" fontId="8" fillId="0" borderId="0"/>
    <xf numFmtId="173" fontId="8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7" fillId="0" borderId="0"/>
    <xf numFmtId="173" fontId="8" fillId="0" borderId="0"/>
    <xf numFmtId="173" fontId="8" fillId="0" borderId="0"/>
    <xf numFmtId="0"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173" fontId="8" fillId="0" borderId="0"/>
    <xf numFmtId="0" fontId="8" fillId="0" borderId="0"/>
    <xf numFmtId="173" fontId="8" fillId="0" borderId="0"/>
    <xf numFmtId="0" fontId="86" fillId="0" borderId="0" applyNumberFormat="0" applyFill="0" applyBorder="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173" fontId="37" fillId="0" borderId="0"/>
    <xf numFmtId="0" fontId="8" fillId="0" borderId="0"/>
    <xf numFmtId="173" fontId="37" fillId="0" borderId="0"/>
    <xf numFmtId="0" fontId="8" fillId="0" borderId="0"/>
    <xf numFmtId="0" fontId="8" fillId="0" borderId="0"/>
    <xf numFmtId="0" fontId="8" fillId="0" borderId="0"/>
    <xf numFmtId="0" fontId="8" fillId="0" borderId="0"/>
    <xf numFmtId="173" fontId="37"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173" fontId="37"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7" fillId="0" borderId="0"/>
    <xf numFmtId="0" fontId="8" fillId="0" borderId="0"/>
    <xf numFmtId="0" fontId="8" fillId="0" borderId="0"/>
    <xf numFmtId="173" fontId="87" fillId="0" borderId="0"/>
    <xf numFmtId="0" fontId="8" fillId="0" borderId="0"/>
    <xf numFmtId="0" fontId="8" fillId="0" borderId="0"/>
    <xf numFmtId="0" fontId="8" fillId="0" borderId="0"/>
    <xf numFmtId="0" fontId="8" fillId="0" borderId="0"/>
    <xf numFmtId="173" fontId="87" fillId="0" borderId="0"/>
    <xf numFmtId="0" fontId="8" fillId="0" borderId="0"/>
    <xf numFmtId="173" fontId="87" fillId="0" borderId="0"/>
    <xf numFmtId="0" fontId="8" fillId="0" borderId="0"/>
    <xf numFmtId="0" fontId="8" fillId="0" borderId="0"/>
    <xf numFmtId="0" fontId="8" fillId="0" borderId="0"/>
    <xf numFmtId="0" fontId="8" fillId="0" borderId="0"/>
    <xf numFmtId="0" fontId="8" fillId="0" borderId="0"/>
    <xf numFmtId="173" fontId="8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7" fillId="0" borderId="0"/>
    <xf numFmtId="0" fontId="30" fillId="0" borderId="0"/>
    <xf numFmtId="173" fontId="87" fillId="0" borderId="0"/>
    <xf numFmtId="173" fontId="87" fillId="0" borderId="0"/>
    <xf numFmtId="173" fontId="87" fillId="0" borderId="0"/>
    <xf numFmtId="173" fontId="87" fillId="0" borderId="0"/>
    <xf numFmtId="0" fontId="8" fillId="0" borderId="0"/>
    <xf numFmtId="0" fontId="8" fillId="0" borderId="0"/>
    <xf numFmtId="0" fontId="8" fillId="0" borderId="0"/>
    <xf numFmtId="0" fontId="8" fillId="0" borderId="0"/>
    <xf numFmtId="201"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173" fontId="37"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0" fontId="8" fillId="0" borderId="0"/>
    <xf numFmtId="0" fontId="8" fillId="0" borderId="0"/>
    <xf numFmtId="189" fontId="85" fillId="0" borderId="0"/>
    <xf numFmtId="0" fontId="8" fillId="0" borderId="0"/>
    <xf numFmtId="0" fontId="8" fillId="0" borderId="0"/>
    <xf numFmtId="189"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202" fontId="85" fillId="0" borderId="0"/>
    <xf numFmtId="202" fontId="85" fillId="0" borderId="0"/>
    <xf numFmtId="202" fontId="85" fillId="0" borderId="0"/>
    <xf numFmtId="202" fontId="85" fillId="0" borderId="0"/>
    <xf numFmtId="202" fontId="85"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20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34"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34" fillId="0" borderId="0"/>
    <xf numFmtId="173" fontId="34" fillId="0" borderId="0"/>
    <xf numFmtId="173" fontId="34" fillId="0" borderId="0"/>
    <xf numFmtId="203" fontId="8" fillId="0" borderId="0"/>
    <xf numFmtId="189" fontId="8" fillId="0" borderId="0"/>
    <xf numFmtId="203" fontId="8" fillId="0" borderId="0"/>
    <xf numFmtId="203" fontId="8" fillId="0" borderId="0"/>
    <xf numFmtId="204" fontId="8" fillId="0" borderId="0"/>
    <xf numFmtId="203" fontId="8" fillId="0" borderId="0"/>
    <xf numFmtId="203" fontId="8" fillId="0" borderId="0"/>
    <xf numFmtId="204" fontId="8" fillId="0" borderId="0"/>
    <xf numFmtId="203" fontId="8" fillId="0" borderId="0"/>
    <xf numFmtId="203" fontId="8" fillId="0" borderId="0"/>
    <xf numFmtId="204" fontId="8" fillId="0" borderId="0"/>
    <xf numFmtId="203" fontId="8" fillId="0" borderId="0"/>
    <xf numFmtId="203" fontId="8" fillId="0" borderId="0"/>
    <xf numFmtId="173" fontId="8" fillId="0" borderId="0"/>
    <xf numFmtId="203" fontId="8" fillId="0" borderId="0"/>
    <xf numFmtId="0" fontId="8" fillId="0" borderId="0"/>
    <xf numFmtId="203" fontId="8" fillId="0" borderId="0"/>
    <xf numFmtId="173" fontId="8" fillId="0" borderId="0"/>
    <xf numFmtId="20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183"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95"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8" fillId="0" borderId="0"/>
    <xf numFmtId="183" fontId="8" fillId="0" borderId="0"/>
    <xf numFmtId="0"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3" fontId="8" fillId="0" borderId="0"/>
    <xf numFmtId="0" fontId="8" fillId="0" borderId="0"/>
    <xf numFmtId="0" fontId="8" fillId="0" borderId="0"/>
    <xf numFmtId="0" fontId="8" fillId="0" borderId="0"/>
    <xf numFmtId="183" fontId="8" fillId="0" borderId="0"/>
    <xf numFmtId="0" fontId="8" fillId="0" borderId="0"/>
    <xf numFmtId="0" fontId="8" fillId="0" borderId="0"/>
    <xf numFmtId="0" fontId="8" fillId="0" borderId="0"/>
    <xf numFmtId="183"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0" fontId="8" fillId="0" borderId="0"/>
    <xf numFmtId="183" fontId="8" fillId="0" borderId="0"/>
    <xf numFmtId="0" fontId="8" fillId="0" borderId="0"/>
    <xf numFmtId="0" fontId="8" fillId="0" borderId="0"/>
    <xf numFmtId="183" fontId="8" fillId="0" borderId="0"/>
    <xf numFmtId="0" fontId="8" fillId="0" borderId="0"/>
    <xf numFmtId="0" fontId="8" fillId="0" borderId="0"/>
    <xf numFmtId="183" fontId="8" fillId="0" borderId="0"/>
    <xf numFmtId="0" fontId="8" fillId="0" borderId="0"/>
    <xf numFmtId="205" fontId="8" fillId="0" borderId="0"/>
    <xf numFmtId="0" fontId="8" fillId="0" borderId="0"/>
    <xf numFmtId="205" fontId="8" fillId="0" borderId="0"/>
    <xf numFmtId="205" fontId="8" fillId="0" borderId="0"/>
    <xf numFmtId="205" fontId="8" fillId="0" borderId="0"/>
    <xf numFmtId="205"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3" fontId="8" fillId="0" borderId="0"/>
    <xf numFmtId="0" fontId="8" fillId="0" borderId="0"/>
    <xf numFmtId="0" fontId="8" fillId="0" borderId="0"/>
    <xf numFmtId="0" fontId="8" fillId="0" borderId="0"/>
    <xf numFmtId="183" fontId="8" fillId="0" borderId="0"/>
    <xf numFmtId="0" fontId="8" fillId="0" borderId="0"/>
    <xf numFmtId="0" fontId="8" fillId="0" borderId="0"/>
    <xf numFmtId="0" fontId="8" fillId="0" borderId="0"/>
    <xf numFmtId="183"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183"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8" fillId="0" borderId="0"/>
    <xf numFmtId="183" fontId="8" fillId="0" borderId="0"/>
    <xf numFmtId="0" fontId="8" fillId="0" borderId="0"/>
    <xf numFmtId="0"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183"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37" fillId="0" borderId="0"/>
    <xf numFmtId="205"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0"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203"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0" fillId="0" borderId="0"/>
    <xf numFmtId="173" fontId="37" fillId="0" borderId="0"/>
    <xf numFmtId="173" fontId="37" fillId="0" borderId="0"/>
    <xf numFmtId="173" fontId="37" fillId="0" borderId="0"/>
    <xf numFmtId="203" fontId="8" fillId="0" borderId="0"/>
    <xf numFmtId="203" fontId="8" fillId="0" borderId="0"/>
    <xf numFmtId="173" fontId="8" fillId="0" borderId="0"/>
    <xf numFmtId="203" fontId="8" fillId="0" borderId="0"/>
    <xf numFmtId="173" fontId="8" fillId="0" borderId="0"/>
    <xf numFmtId="203"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173" fontId="8" fillId="0" borderId="0"/>
    <xf numFmtId="173" fontId="34" fillId="0" borderId="0"/>
    <xf numFmtId="173" fontId="37" fillId="0" borderId="0"/>
    <xf numFmtId="173"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203" fontId="8" fillId="0" borderId="0"/>
    <xf numFmtId="173" fontId="8" fillId="0" borderId="0"/>
    <xf numFmtId="203" fontId="8" fillId="0" borderId="0"/>
    <xf numFmtId="173" fontId="72" fillId="0" borderId="0"/>
    <xf numFmtId="173" fontId="37" fillId="0" borderId="0"/>
    <xf numFmtId="173" fontId="37" fillId="0" borderId="0"/>
    <xf numFmtId="173" fontId="37"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203" fontId="8" fillId="0" borderId="0"/>
    <xf numFmtId="203"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203" fontId="8" fillId="0" borderId="0"/>
    <xf numFmtId="203" fontId="8" fillId="0" borderId="0"/>
    <xf numFmtId="173" fontId="37" fillId="0" borderId="0"/>
    <xf numFmtId="173" fontId="37"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203" fontId="8" fillId="0" borderId="0"/>
    <xf numFmtId="173" fontId="34" fillId="0" borderId="0"/>
    <xf numFmtId="203" fontId="8" fillId="0" borderId="0"/>
    <xf numFmtId="203" fontId="8" fillId="0" borderId="0"/>
    <xf numFmtId="173" fontId="34" fillId="0" borderId="0"/>
    <xf numFmtId="203" fontId="8" fillId="0" borderId="0"/>
    <xf numFmtId="203" fontId="8" fillId="0" borderId="0"/>
    <xf numFmtId="173" fontId="34" fillId="0" borderId="0"/>
    <xf numFmtId="203" fontId="8" fillId="0" borderId="0"/>
    <xf numFmtId="203" fontId="8" fillId="0" borderId="0"/>
    <xf numFmtId="203" fontId="8" fillId="0" borderId="0"/>
    <xf numFmtId="173" fontId="8" fillId="0" borderId="0"/>
    <xf numFmtId="203" fontId="8" fillId="0" borderId="0"/>
    <xf numFmtId="203" fontId="8" fillId="0" borderId="0"/>
    <xf numFmtId="173" fontId="8" fillId="0" borderId="0"/>
    <xf numFmtId="203"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203"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203" fontId="8" fillId="0" borderId="0"/>
    <xf numFmtId="173" fontId="37" fillId="0" borderId="0"/>
    <xf numFmtId="0" fontId="37" fillId="0" borderId="0"/>
    <xf numFmtId="173" fontId="37" fillId="0" borderId="0"/>
    <xf numFmtId="173" fontId="34" fillId="0" borderId="0"/>
    <xf numFmtId="173" fontId="37" fillId="0" borderId="0"/>
    <xf numFmtId="203" fontId="8" fillId="0" borderId="0"/>
    <xf numFmtId="173" fontId="37" fillId="0" borderId="0"/>
    <xf numFmtId="173" fontId="37" fillId="0" borderId="0"/>
    <xf numFmtId="203" fontId="8" fillId="0" borderId="0"/>
    <xf numFmtId="173" fontId="34" fillId="0" borderId="0"/>
    <xf numFmtId="203" fontId="8" fillId="0" borderId="0"/>
    <xf numFmtId="203" fontId="8" fillId="0" borderId="0"/>
    <xf numFmtId="173" fontId="34" fillId="0" borderId="0"/>
    <xf numFmtId="203" fontId="8" fillId="0" borderId="0"/>
    <xf numFmtId="203" fontId="8" fillId="0" borderId="0"/>
    <xf numFmtId="173" fontId="34" fillId="0" borderId="0"/>
    <xf numFmtId="203" fontId="8" fillId="0" borderId="0"/>
    <xf numFmtId="203" fontId="8" fillId="0" borderId="0"/>
    <xf numFmtId="203" fontId="8" fillId="0" borderId="0"/>
    <xf numFmtId="203" fontId="8" fillId="0" borderId="0"/>
    <xf numFmtId="203" fontId="8" fillId="0" borderId="0"/>
    <xf numFmtId="203"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72"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4"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20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3" fontId="8" fillId="0" borderId="0"/>
    <xf numFmtId="173" fontId="8" fillId="0" borderId="0"/>
    <xf numFmtId="203" fontId="8" fillId="0" borderId="0"/>
    <xf numFmtId="203" fontId="8" fillId="0" borderId="0"/>
    <xf numFmtId="173" fontId="8" fillId="0" borderId="0"/>
    <xf numFmtId="203" fontId="8" fillId="0" borderId="0"/>
    <xf numFmtId="173" fontId="8" fillId="0" borderId="0"/>
    <xf numFmtId="203" fontId="8" fillId="0" borderId="0"/>
    <xf numFmtId="173" fontId="8" fillId="0" borderId="0"/>
    <xf numFmtId="203" fontId="8" fillId="0" borderId="0"/>
    <xf numFmtId="203" fontId="8" fillId="0" borderId="0"/>
    <xf numFmtId="203" fontId="8" fillId="0" borderId="0"/>
    <xf numFmtId="20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3" fontId="8" fillId="0" borderId="0"/>
    <xf numFmtId="173" fontId="8" fillId="0" borderId="0"/>
    <xf numFmtId="173" fontId="8" fillId="0" borderId="0"/>
    <xf numFmtId="173" fontId="8" fillId="0" borderId="0"/>
    <xf numFmtId="173" fontId="8" fillId="0" borderId="0"/>
    <xf numFmtId="203" fontId="8" fillId="0" borderId="0"/>
    <xf numFmtId="203" fontId="8" fillId="0" borderId="0"/>
    <xf numFmtId="203" fontId="8" fillId="0" borderId="0"/>
    <xf numFmtId="20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4"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37"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72"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37"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68" fontId="8" fillId="0" borderId="0"/>
    <xf numFmtId="0" fontId="8" fillId="0" borderId="0"/>
    <xf numFmtId="168"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68"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68" fontId="8" fillId="0" borderId="0"/>
    <xf numFmtId="0" fontId="8" fillId="0" borderId="0"/>
    <xf numFmtId="168" fontId="8" fillId="0" borderId="0"/>
    <xf numFmtId="173" fontId="8" fillId="0" borderId="0"/>
    <xf numFmtId="168" fontId="8" fillId="0" borderId="0"/>
    <xf numFmtId="168" fontId="8" fillId="0" borderId="0"/>
    <xf numFmtId="168"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68" fontId="37" fillId="0" borderId="0"/>
    <xf numFmtId="173" fontId="8" fillId="0" borderId="0"/>
    <xf numFmtId="173" fontId="8" fillId="0" borderId="0"/>
    <xf numFmtId="173" fontId="8" fillId="0" borderId="0"/>
    <xf numFmtId="173" fontId="8" fillId="0" borderId="0"/>
    <xf numFmtId="173"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168"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0" fontId="8" fillId="0" borderId="0"/>
    <xf numFmtId="173" fontId="8" fillId="0" borderId="0"/>
    <xf numFmtId="0" fontId="8" fillId="0" borderId="0"/>
    <xf numFmtId="168" fontId="8" fillId="0" borderId="0"/>
    <xf numFmtId="0" fontId="8" fillId="0" borderId="0"/>
    <xf numFmtId="0" fontId="8" fillId="0" borderId="0"/>
    <xf numFmtId="0" fontId="8" fillId="0" borderId="0"/>
    <xf numFmtId="173" fontId="8" fillId="0" borderId="0"/>
    <xf numFmtId="0" fontId="8" fillId="0" borderId="0"/>
    <xf numFmtId="168"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0" fontId="8" fillId="0" borderId="0"/>
    <xf numFmtId="0" fontId="8" fillId="0" borderId="0"/>
    <xf numFmtId="206"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173" fontId="34" fillId="0" borderId="0"/>
    <xf numFmtId="173" fontId="34" fillId="0" borderId="0"/>
    <xf numFmtId="173" fontId="34" fillId="0" borderId="0"/>
    <xf numFmtId="173" fontId="34" fillId="0" borderId="0"/>
    <xf numFmtId="173" fontId="34" fillId="0" borderId="0"/>
    <xf numFmtId="173" fontId="34" fillId="0" borderId="0"/>
    <xf numFmtId="0" fontId="8" fillId="0" borderId="0"/>
    <xf numFmtId="183" fontId="34" fillId="0" borderId="0"/>
    <xf numFmtId="183" fontId="34" fillId="0" borderId="0"/>
    <xf numFmtId="183" fontId="34" fillId="0" borderId="0"/>
    <xf numFmtId="183" fontId="34" fillId="0" borderId="0"/>
    <xf numFmtId="183" fontId="34" fillId="0" borderId="0"/>
    <xf numFmtId="183" fontId="34" fillId="0" borderId="0"/>
    <xf numFmtId="183" fontId="34" fillId="0" borderId="0"/>
    <xf numFmtId="183" fontId="34" fillId="0" borderId="0"/>
    <xf numFmtId="183" fontId="34" fillId="0" borderId="0"/>
    <xf numFmtId="0" fontId="8" fillId="0" borderId="0"/>
    <xf numFmtId="183" fontId="34" fillId="0" borderId="0"/>
    <xf numFmtId="0" fontId="8" fillId="0" borderId="0"/>
    <xf numFmtId="183" fontId="34" fillId="0" borderId="0"/>
    <xf numFmtId="0" fontId="82" fillId="0" borderId="0"/>
    <xf numFmtId="195" fontId="34" fillId="0" borderId="0"/>
    <xf numFmtId="0" fontId="8" fillId="0" borderId="0"/>
    <xf numFmtId="183" fontId="34" fillId="0" borderId="0"/>
    <xf numFmtId="0" fontId="8" fillId="0" borderId="0"/>
    <xf numFmtId="0" fontId="8" fillId="0" borderId="0"/>
    <xf numFmtId="183" fontId="34" fillId="0" borderId="0"/>
    <xf numFmtId="0" fontId="8" fillId="0" borderId="0"/>
    <xf numFmtId="0" fontId="8" fillId="0" borderId="0"/>
    <xf numFmtId="0" fontId="8" fillId="0" borderId="0"/>
    <xf numFmtId="205" fontId="34" fillId="0" borderId="0"/>
    <xf numFmtId="0" fontId="8" fillId="0" borderId="0"/>
    <xf numFmtId="205" fontId="34" fillId="0" borderId="0"/>
    <xf numFmtId="18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3" fontId="34" fillId="0" borderId="0"/>
    <xf numFmtId="0" fontId="8" fillId="0" borderId="0"/>
    <xf numFmtId="18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83" fontId="34" fillId="0" borderId="0"/>
    <xf numFmtId="0" fontId="8" fillId="0" borderId="0"/>
    <xf numFmtId="183" fontId="34" fillId="0" borderId="0"/>
    <xf numFmtId="0" fontId="8" fillId="0" borderId="0"/>
    <xf numFmtId="183" fontId="34" fillId="0" borderId="0"/>
    <xf numFmtId="0" fontId="8" fillId="0" borderId="0"/>
    <xf numFmtId="0" fontId="8" fillId="0" borderId="0"/>
    <xf numFmtId="0" fontId="8" fillId="0" borderId="0"/>
    <xf numFmtId="0" fontId="8" fillId="0" borderId="0"/>
    <xf numFmtId="183" fontId="34" fillId="0" borderId="0"/>
    <xf numFmtId="0" fontId="8" fillId="0" borderId="0"/>
    <xf numFmtId="0" fontId="8" fillId="0" borderId="0"/>
    <xf numFmtId="183" fontId="34" fillId="0" borderId="0"/>
    <xf numFmtId="0" fontId="34" fillId="0" borderId="0"/>
    <xf numFmtId="0" fontId="8" fillId="0" borderId="0"/>
    <xf numFmtId="0" fontId="34" fillId="0" borderId="0"/>
    <xf numFmtId="183" fontId="34" fillId="0" borderId="0"/>
    <xf numFmtId="0"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183" fontId="34" fillId="0" borderId="0"/>
    <xf numFmtId="0" fontId="34" fillId="0" borderId="0"/>
    <xf numFmtId="0" fontId="8" fillId="0" borderId="0"/>
    <xf numFmtId="0" fontId="34" fillId="0" borderId="0"/>
    <xf numFmtId="183" fontId="34" fillId="0" borderId="0"/>
    <xf numFmtId="0"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183" fontId="34" fillId="0" borderId="0"/>
    <xf numFmtId="0" fontId="8" fillId="0" borderId="0"/>
    <xf numFmtId="0" fontId="8" fillId="0" borderId="0"/>
    <xf numFmtId="0" fontId="8" fillId="0" borderId="0"/>
    <xf numFmtId="0" fontId="8" fillId="0" borderId="0"/>
    <xf numFmtId="205" fontId="72" fillId="0" borderId="0"/>
    <xf numFmtId="0" fontId="34" fillId="0" borderId="0"/>
    <xf numFmtId="185" fontId="34" fillId="0" borderId="0"/>
    <xf numFmtId="0"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34"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8" fillId="0" borderId="0"/>
    <xf numFmtId="0" fontId="34" fillId="0" borderId="0"/>
    <xf numFmtId="0" fontId="8" fillId="0" borderId="0"/>
    <xf numFmtId="0" fontId="8" fillId="0" borderId="0"/>
    <xf numFmtId="0" fontId="34" fillId="0" borderId="0"/>
    <xf numFmtId="0" fontId="8" fillId="0" borderId="0"/>
    <xf numFmtId="173" fontId="34" fillId="0" borderId="0"/>
    <xf numFmtId="0" fontId="34"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72" fillId="0" borderId="0"/>
    <xf numFmtId="0" fontId="34" fillId="0" borderId="0"/>
    <xf numFmtId="0" fontId="30" fillId="0" borderId="0"/>
    <xf numFmtId="0" fontId="34" fillId="0" borderId="0"/>
    <xf numFmtId="0" fontId="88" fillId="0" borderId="0"/>
    <xf numFmtId="0" fontId="34" fillId="0" borderId="0"/>
    <xf numFmtId="173" fontId="34" fillId="0" borderId="0"/>
    <xf numFmtId="0" fontId="34"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4" fillId="0" borderId="0"/>
    <xf numFmtId="189" fontId="85" fillId="0" borderId="0"/>
    <xf numFmtId="0" fontId="34" fillId="0" borderId="0"/>
    <xf numFmtId="0" fontId="34" fillId="0" borderId="0"/>
    <xf numFmtId="173" fontId="30" fillId="0" borderId="0"/>
    <xf numFmtId="0" fontId="30" fillId="0" borderId="0"/>
    <xf numFmtId="173" fontId="30" fillId="0" borderId="0"/>
    <xf numFmtId="173" fontId="30" fillId="0" borderId="0"/>
    <xf numFmtId="0" fontId="8" fillId="0" borderId="0"/>
    <xf numFmtId="173" fontId="30" fillId="0" borderId="0"/>
    <xf numFmtId="0" fontId="8" fillId="0" borderId="0"/>
    <xf numFmtId="0" fontId="8" fillId="0" borderId="0"/>
    <xf numFmtId="173" fontId="30" fillId="0" borderId="0"/>
    <xf numFmtId="0" fontId="8" fillId="0" borderId="0"/>
    <xf numFmtId="173" fontId="34" fillId="0" borderId="0"/>
    <xf numFmtId="0" fontId="34" fillId="0" borderId="0"/>
    <xf numFmtId="0" fontId="34" fillId="0" borderId="0"/>
    <xf numFmtId="0" fontId="34" fillId="0" borderId="0"/>
    <xf numFmtId="0" fontId="34" fillId="0" borderId="0"/>
    <xf numFmtId="0" fontId="34" fillId="0" borderId="0"/>
    <xf numFmtId="0" fontId="8" fillId="0" borderId="0"/>
    <xf numFmtId="173" fontId="8" fillId="0" borderId="0"/>
    <xf numFmtId="0" fontId="8" fillId="0" borderId="0"/>
    <xf numFmtId="0" fontId="8" fillId="0" borderId="0"/>
    <xf numFmtId="173" fontId="34" fillId="0" borderId="0"/>
    <xf numFmtId="0" fontId="8" fillId="0" borderId="0"/>
    <xf numFmtId="0" fontId="8" fillId="0" borderId="0"/>
    <xf numFmtId="173" fontId="34" fillId="0" borderId="0"/>
    <xf numFmtId="0" fontId="8" fillId="0" borderId="0"/>
    <xf numFmtId="0" fontId="8" fillId="0" borderId="0"/>
    <xf numFmtId="173" fontId="34" fillId="0" borderId="0"/>
    <xf numFmtId="0" fontId="8" fillId="0" borderId="0"/>
    <xf numFmtId="0" fontId="34"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0" fontId="8" fillId="0" borderId="0"/>
    <xf numFmtId="207" fontId="8" fillId="0" borderId="0"/>
    <xf numFmtId="207" fontId="8" fillId="0" borderId="0"/>
    <xf numFmtId="207" fontId="8" fillId="0" borderId="0"/>
    <xf numFmtId="207" fontId="8" fillId="0" borderId="0"/>
    <xf numFmtId="207" fontId="8" fillId="0" borderId="0"/>
    <xf numFmtId="0"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0" fontId="37" fillId="0" borderId="0"/>
    <xf numFmtId="0" fontId="8" fillId="0" borderId="0"/>
    <xf numFmtId="0" fontId="8" fillId="0" borderId="0"/>
    <xf numFmtId="207" fontId="8" fillId="0" borderId="0"/>
    <xf numFmtId="0" fontId="8" fillId="0" borderId="0"/>
    <xf numFmtId="0" fontId="8" fillId="0" borderId="0"/>
    <xf numFmtId="207" fontId="8" fillId="0" borderId="0"/>
    <xf numFmtId="0" fontId="8" fillId="0" borderId="0"/>
    <xf numFmtId="0" fontId="8" fillId="0" borderId="0"/>
    <xf numFmtId="207" fontId="8" fillId="0" borderId="0"/>
    <xf numFmtId="0" fontId="8" fillId="0" borderId="0"/>
    <xf numFmtId="0" fontId="8" fillId="0" borderId="0"/>
    <xf numFmtId="207" fontId="8" fillId="0" borderId="0"/>
    <xf numFmtId="0" fontId="8" fillId="0" borderId="0"/>
    <xf numFmtId="207" fontId="8" fillId="0" borderId="0"/>
    <xf numFmtId="0" fontId="8" fillId="0" borderId="0"/>
    <xf numFmtId="207" fontId="8" fillId="0" borderId="0"/>
    <xf numFmtId="207" fontId="8" fillId="0" borderId="0"/>
    <xf numFmtId="207" fontId="8" fillId="0" borderId="0"/>
    <xf numFmtId="207" fontId="8" fillId="0" borderId="0"/>
    <xf numFmtId="0" fontId="8" fillId="0" borderId="0"/>
    <xf numFmtId="0" fontId="8" fillId="0" borderId="0"/>
    <xf numFmtId="0" fontId="8" fillId="0" borderId="0"/>
    <xf numFmtId="0" fontId="8" fillId="0" borderId="0"/>
    <xf numFmtId="0" fontId="8" fillId="0" borderId="0"/>
    <xf numFmtId="0" fontId="8" fillId="0" borderId="0"/>
    <xf numFmtId="207"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207" fontId="8" fillId="0" borderId="0"/>
    <xf numFmtId="0" fontId="8" fillId="0" borderId="0"/>
    <xf numFmtId="207" fontId="8" fillId="0" borderId="0"/>
    <xf numFmtId="207" fontId="8" fillId="0" borderId="0"/>
    <xf numFmtId="207" fontId="8" fillId="0" borderId="0"/>
    <xf numFmtId="0" fontId="8" fillId="0" borderId="0"/>
    <xf numFmtId="207" fontId="8" fillId="0" borderId="0"/>
    <xf numFmtId="207" fontId="8" fillId="0" borderId="0"/>
    <xf numFmtId="0" fontId="8" fillId="0" borderId="0"/>
    <xf numFmtId="0" fontId="8" fillId="0" borderId="0"/>
    <xf numFmtId="0" fontId="8" fillId="0" borderId="0"/>
    <xf numFmtId="0" fontId="8" fillId="0" borderId="0"/>
    <xf numFmtId="207" fontId="8" fillId="0" borderId="0"/>
    <xf numFmtId="0" fontId="8" fillId="0" borderId="0"/>
    <xf numFmtId="207" fontId="8" fillId="0" borderId="0"/>
    <xf numFmtId="207" fontId="8" fillId="0" borderId="0"/>
    <xf numFmtId="207" fontId="8" fillId="0" borderId="0"/>
    <xf numFmtId="207" fontId="8" fillId="0" borderId="0"/>
    <xf numFmtId="0" fontId="8" fillId="0" borderId="0"/>
    <xf numFmtId="207" fontId="8" fillId="0" borderId="0"/>
    <xf numFmtId="0" fontId="8" fillId="0" borderId="0"/>
    <xf numFmtId="0" fontId="8" fillId="0" borderId="0"/>
    <xf numFmtId="0"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207" fontId="8" fillId="0" borderId="0"/>
    <xf numFmtId="0" fontId="37" fillId="0" borderId="0"/>
    <xf numFmtId="207" fontId="8" fillId="0" borderId="0"/>
    <xf numFmtId="207" fontId="8" fillId="0" borderId="0"/>
    <xf numFmtId="207" fontId="8" fillId="0" borderId="0"/>
    <xf numFmtId="207" fontId="8" fillId="0" borderId="0"/>
    <xf numFmtId="207"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37" fillId="0" borderId="0"/>
    <xf numFmtId="180" fontId="85" fillId="0" borderId="0"/>
    <xf numFmtId="0" fontId="8" fillId="0" borderId="0"/>
    <xf numFmtId="180" fontId="85" fillId="0" borderId="0"/>
    <xf numFmtId="180" fontId="85" fillId="0" borderId="0"/>
    <xf numFmtId="180" fontId="85" fillId="0" borderId="0"/>
    <xf numFmtId="180" fontId="85" fillId="0" borderId="0"/>
    <xf numFmtId="0" fontId="8" fillId="0" borderId="0"/>
    <xf numFmtId="0" fontId="8" fillId="0" borderId="0"/>
    <xf numFmtId="0" fontId="8" fillId="0" borderId="0"/>
    <xf numFmtId="0" fontId="8" fillId="0" borderId="0"/>
    <xf numFmtId="173" fontId="34" fillId="0" borderId="0"/>
    <xf numFmtId="0" fontId="34" fillId="0" borderId="0"/>
    <xf numFmtId="173" fontId="34" fillId="0" borderId="0"/>
    <xf numFmtId="0" fontId="34" fillId="0" borderId="0"/>
    <xf numFmtId="173" fontId="34" fillId="0" borderId="0"/>
    <xf numFmtId="173" fontId="34" fillId="0" borderId="0"/>
    <xf numFmtId="0" fontId="8" fillId="0" borderId="0"/>
    <xf numFmtId="173" fontId="34" fillId="0" borderId="0"/>
    <xf numFmtId="0" fontId="8" fillId="0" borderId="0"/>
    <xf numFmtId="0" fontId="8" fillId="0" borderId="0"/>
    <xf numFmtId="0" fontId="8" fillId="0" borderId="0"/>
    <xf numFmtId="0" fontId="8" fillId="0" borderId="0"/>
    <xf numFmtId="173" fontId="30" fillId="0" borderId="0"/>
    <xf numFmtId="0" fontId="30" fillId="0" borderId="0"/>
    <xf numFmtId="173" fontId="30" fillId="0" borderId="0"/>
    <xf numFmtId="173" fontId="30" fillId="0" borderId="0"/>
    <xf numFmtId="0" fontId="8" fillId="0" borderId="0"/>
    <xf numFmtId="173" fontId="30" fillId="0" borderId="0"/>
    <xf numFmtId="173" fontId="30" fillId="0" borderId="0"/>
    <xf numFmtId="0" fontId="8" fillId="0" borderId="0"/>
    <xf numFmtId="0" fontId="8" fillId="0" borderId="0"/>
    <xf numFmtId="0" fontId="8" fillId="0" borderId="0"/>
    <xf numFmtId="0" fontId="8" fillId="0" borderId="0"/>
    <xf numFmtId="173" fontId="30" fillId="0" borderId="0"/>
    <xf numFmtId="180" fontId="85" fillId="0" borderId="0"/>
    <xf numFmtId="173" fontId="30" fillId="0" borderId="0"/>
    <xf numFmtId="173" fontId="30" fillId="0" borderId="0"/>
    <xf numFmtId="0" fontId="8" fillId="0" borderId="0"/>
    <xf numFmtId="173" fontId="30" fillId="0" borderId="0"/>
    <xf numFmtId="173" fontId="30"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2" fontId="85" fillId="0" borderId="0"/>
    <xf numFmtId="173" fontId="8" fillId="0" borderId="0"/>
    <xf numFmtId="0" fontId="37" fillId="0" borderId="0"/>
    <xf numFmtId="0" fontId="37"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173" fontId="30" fillId="0" borderId="0"/>
    <xf numFmtId="0" fontId="8" fillId="0" borderId="0"/>
    <xf numFmtId="173" fontId="30"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0"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37" fillId="0" borderId="0"/>
    <xf numFmtId="37" fontId="89" fillId="0" borderId="0"/>
    <xf numFmtId="0" fontId="34" fillId="0" borderId="0"/>
    <xf numFmtId="190" fontId="34" fillId="0" borderId="0"/>
    <xf numFmtId="0" fontId="34" fillId="0" borderId="0"/>
    <xf numFmtId="208" fontId="34" fillId="0" borderId="0"/>
    <xf numFmtId="0" fontId="34" fillId="0" borderId="0"/>
    <xf numFmtId="190" fontId="34" fillId="0" borderId="0"/>
    <xf numFmtId="0" fontId="34" fillId="0" borderId="0"/>
    <xf numFmtId="37" fontId="89" fillId="0" borderId="0"/>
    <xf numFmtId="0" fontId="34" fillId="0" borderId="0"/>
    <xf numFmtId="0" fontId="34" fillId="0" borderId="0"/>
    <xf numFmtId="208" fontId="34" fillId="0" borderId="0"/>
    <xf numFmtId="0" fontId="34" fillId="0" borderId="0"/>
    <xf numFmtId="209" fontId="34" fillId="0" borderId="0"/>
    <xf numFmtId="0" fontId="34" fillId="0" borderId="0"/>
    <xf numFmtId="0" fontId="34" fillId="0" borderId="0"/>
    <xf numFmtId="170" fontId="34" fillId="0" borderId="0"/>
    <xf numFmtId="37" fontId="89" fillId="0" borderId="0"/>
    <xf numFmtId="37" fontId="89" fillId="0" borderId="0"/>
    <xf numFmtId="37" fontId="89"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90" fontId="34"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0" fontId="34"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0" fontId="37"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90" fontId="34" fillId="0" borderId="0"/>
    <xf numFmtId="173"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8"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90"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8"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0" fontId="37"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209" fontId="34"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0" fontId="82"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34"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0" fontId="82"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34" fillId="0" borderId="0"/>
    <xf numFmtId="173" fontId="8" fillId="0" borderId="0"/>
    <xf numFmtId="173" fontId="8" fillId="0" borderId="0"/>
    <xf numFmtId="0"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1"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183"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8" fillId="0" borderId="0"/>
    <xf numFmtId="195" fontId="8" fillId="0" borderId="0"/>
    <xf numFmtId="0" fontId="8" fillId="0" borderId="0"/>
    <xf numFmtId="0" fontId="8" fillId="0" borderId="0"/>
    <xf numFmtId="204" fontId="8" fillId="0" borderId="0"/>
    <xf numFmtId="0" fontId="8" fillId="0" borderId="0"/>
    <xf numFmtId="0" fontId="8" fillId="0" borderId="0"/>
    <xf numFmtId="204" fontId="8" fillId="0" borderId="0"/>
    <xf numFmtId="0" fontId="8" fillId="0" borderId="0"/>
    <xf numFmtId="0" fontId="8" fillId="0" borderId="0"/>
    <xf numFmtId="204" fontId="8" fillId="0" borderId="0"/>
    <xf numFmtId="0" fontId="8" fillId="0" borderId="0"/>
    <xf numFmtId="205" fontId="8" fillId="0" borderId="0"/>
    <xf numFmtId="0" fontId="8" fillId="0" borderId="0"/>
    <xf numFmtId="205" fontId="8" fillId="0" borderId="0"/>
    <xf numFmtId="204" fontId="8" fillId="0" borderId="0"/>
    <xf numFmtId="204" fontId="8" fillId="0" borderId="0"/>
    <xf numFmtId="205" fontId="8" fillId="0" borderId="0"/>
    <xf numFmtId="204" fontId="8" fillId="0" borderId="0"/>
    <xf numFmtId="204" fontId="8" fillId="0" borderId="0"/>
    <xf numFmtId="205" fontId="8" fillId="0" borderId="0"/>
    <xf numFmtId="204" fontId="8" fillId="0" borderId="0"/>
    <xf numFmtId="204" fontId="8" fillId="0" borderId="0"/>
    <xf numFmtId="205" fontId="8" fillId="0" borderId="0"/>
    <xf numFmtId="204" fontId="8" fillId="0" borderId="0"/>
    <xf numFmtId="204" fontId="8" fillId="0" borderId="0"/>
    <xf numFmtId="205" fontId="8" fillId="0" borderId="0"/>
    <xf numFmtId="205" fontId="8" fillId="0" borderId="0"/>
    <xf numFmtId="205"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5" fontId="8" fillId="0" borderId="0"/>
    <xf numFmtId="205" fontId="8" fillId="0" borderId="0"/>
    <xf numFmtId="205" fontId="8" fillId="0" borderId="0"/>
    <xf numFmtId="204" fontId="8" fillId="0" borderId="0"/>
    <xf numFmtId="205" fontId="8" fillId="0" borderId="0"/>
    <xf numFmtId="205"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5" fontId="8" fillId="0" borderId="0"/>
    <xf numFmtId="205" fontId="8" fillId="0" borderId="0"/>
    <xf numFmtId="205" fontId="8" fillId="0" borderId="0"/>
    <xf numFmtId="205" fontId="8" fillId="0" borderId="0"/>
    <xf numFmtId="204" fontId="8" fillId="0" borderId="0"/>
    <xf numFmtId="205" fontId="8" fillId="0" borderId="0"/>
    <xf numFmtId="204" fontId="8" fillId="0" borderId="0"/>
    <xf numFmtId="204" fontId="8" fillId="0" borderId="0"/>
    <xf numFmtId="204"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4" fontId="8" fillId="0" borderId="0"/>
    <xf numFmtId="195" fontId="8" fillId="0" borderId="0"/>
    <xf numFmtId="204" fontId="8" fillId="0" borderId="0"/>
    <xf numFmtId="0" fontId="37" fillId="0" borderId="0"/>
    <xf numFmtId="205" fontId="8" fillId="0" borderId="0"/>
    <xf numFmtId="205" fontId="8" fillId="0" borderId="0"/>
    <xf numFmtId="205" fontId="8" fillId="0" borderId="0"/>
    <xf numFmtId="204" fontId="8" fillId="0" borderId="0"/>
    <xf numFmtId="205"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4" fontId="8" fillId="0" borderId="0"/>
    <xf numFmtId="204" fontId="8" fillId="0" borderId="0"/>
    <xf numFmtId="204" fontId="8" fillId="0" borderId="0"/>
    <xf numFmtId="204" fontId="8" fillId="0" borderId="0"/>
    <xf numFmtId="204" fontId="8" fillId="0" borderId="0"/>
    <xf numFmtId="205" fontId="8" fillId="0" borderId="0"/>
    <xf numFmtId="204" fontId="8" fillId="0" borderId="0"/>
    <xf numFmtId="204" fontId="8" fillId="0" borderId="0"/>
    <xf numFmtId="205" fontId="8" fillId="0" borderId="0"/>
    <xf numFmtId="204" fontId="8" fillId="0" borderId="0"/>
    <xf numFmtId="204" fontId="8" fillId="0" borderId="0"/>
    <xf numFmtId="204" fontId="8" fillId="0" borderId="0"/>
    <xf numFmtId="204" fontId="8" fillId="0" borderId="0"/>
    <xf numFmtId="205" fontId="8" fillId="0" borderId="0"/>
    <xf numFmtId="205" fontId="8" fillId="0" borderId="0"/>
    <xf numFmtId="0" fontId="8" fillId="0" borderId="0"/>
    <xf numFmtId="0" fontId="8" fillId="0" borderId="0"/>
    <xf numFmtId="0" fontId="8" fillId="0" borderId="0"/>
    <xf numFmtId="0" fontId="8" fillId="0" borderId="0"/>
    <xf numFmtId="0" fontId="8" fillId="0" borderId="0"/>
    <xf numFmtId="0" fontId="8" fillId="0" borderId="0"/>
    <xf numFmtId="205" fontId="8" fillId="0" borderId="0"/>
    <xf numFmtId="0" fontId="8" fillId="0" borderId="0"/>
    <xf numFmtId="0" fontId="8" fillId="0" borderId="0"/>
    <xf numFmtId="0" fontId="8" fillId="0" borderId="0"/>
    <xf numFmtId="0" fontId="8" fillId="0" borderId="0"/>
    <xf numFmtId="0" fontId="8" fillId="0" borderId="0"/>
    <xf numFmtId="0" fontId="8" fillId="0" borderId="0"/>
    <xf numFmtId="205" fontId="8" fillId="0" borderId="0"/>
    <xf numFmtId="0" fontId="8" fillId="0" borderId="0"/>
    <xf numFmtId="0" fontId="8" fillId="0" borderId="0"/>
    <xf numFmtId="205" fontId="8" fillId="0" borderId="0"/>
    <xf numFmtId="0" fontId="8" fillId="0" borderId="0"/>
    <xf numFmtId="0" fontId="8" fillId="0" borderId="0"/>
    <xf numFmtId="205" fontId="8" fillId="0" borderId="0"/>
    <xf numFmtId="0" fontId="8" fillId="0" borderId="0"/>
    <xf numFmtId="204" fontId="8" fillId="0" borderId="0"/>
    <xf numFmtId="0" fontId="8" fillId="0" borderId="0"/>
    <xf numFmtId="205" fontId="8" fillId="0" borderId="0"/>
    <xf numFmtId="205" fontId="8" fillId="0" borderId="0"/>
    <xf numFmtId="205" fontId="8" fillId="0" borderId="0"/>
    <xf numFmtId="0" fontId="8" fillId="0" borderId="0"/>
    <xf numFmtId="0" fontId="8" fillId="0" borderId="0"/>
    <xf numFmtId="0" fontId="8" fillId="0" borderId="0"/>
    <xf numFmtId="0" fontId="8" fillId="0" borderId="0"/>
    <xf numFmtId="0" fontId="8" fillId="0" borderId="0"/>
    <xf numFmtId="0" fontId="8" fillId="0" borderId="0"/>
    <xf numFmtId="205" fontId="8" fillId="0" borderId="0"/>
    <xf numFmtId="0" fontId="8" fillId="0" borderId="0"/>
    <xf numFmtId="0" fontId="8" fillId="0" borderId="0"/>
    <xf numFmtId="0" fontId="8" fillId="0" borderId="0"/>
    <xf numFmtId="0" fontId="8" fillId="0" borderId="0"/>
    <xf numFmtId="0" fontId="8" fillId="0" borderId="0"/>
    <xf numFmtId="0" fontId="8" fillId="0" borderId="0"/>
    <xf numFmtId="205" fontId="8" fillId="0" borderId="0"/>
    <xf numFmtId="0" fontId="8" fillId="0" borderId="0"/>
    <xf numFmtId="0" fontId="8" fillId="0" borderId="0"/>
    <xf numFmtId="205" fontId="8" fillId="0" borderId="0"/>
    <xf numFmtId="0" fontId="8" fillId="0" borderId="0"/>
    <xf numFmtId="0" fontId="8" fillId="0" borderId="0"/>
    <xf numFmtId="205" fontId="8" fillId="0" borderId="0"/>
    <xf numFmtId="0" fontId="8" fillId="0" borderId="0"/>
    <xf numFmtId="204" fontId="8" fillId="0" borderId="0"/>
    <xf numFmtId="0" fontId="8" fillId="0" borderId="0"/>
    <xf numFmtId="205" fontId="8" fillId="0" borderId="0"/>
    <xf numFmtId="205" fontId="8" fillId="0" borderId="0"/>
    <xf numFmtId="205" fontId="8" fillId="0" borderId="0"/>
    <xf numFmtId="0" fontId="8" fillId="0" borderId="0"/>
    <xf numFmtId="205" fontId="8" fillId="0" borderId="0"/>
    <xf numFmtId="205" fontId="8" fillId="0" borderId="0"/>
    <xf numFmtId="0" fontId="8" fillId="0" borderId="0"/>
    <xf numFmtId="205" fontId="8" fillId="0" borderId="0"/>
    <xf numFmtId="0" fontId="8" fillId="0" borderId="0"/>
    <xf numFmtId="0" fontId="8" fillId="0" borderId="0"/>
    <xf numFmtId="205" fontId="8" fillId="0" borderId="0"/>
    <xf numFmtId="0" fontId="8" fillId="0" borderId="0"/>
    <xf numFmtId="204" fontId="8" fillId="0" borderId="0"/>
    <xf numFmtId="205" fontId="8" fillId="0" borderId="0"/>
    <xf numFmtId="0" fontId="8" fillId="0" borderId="0"/>
    <xf numFmtId="205" fontId="8" fillId="0" borderId="0"/>
    <xf numFmtId="205" fontId="8" fillId="0" borderId="0"/>
    <xf numFmtId="205" fontId="8" fillId="0" borderId="0"/>
    <xf numFmtId="205" fontId="8" fillId="0" borderId="0"/>
    <xf numFmtId="0" fontId="8" fillId="0" borderId="0"/>
    <xf numFmtId="205" fontId="8" fillId="0" borderId="0"/>
    <xf numFmtId="0" fontId="8" fillId="0" borderId="0"/>
    <xf numFmtId="0" fontId="8" fillId="0" borderId="0"/>
    <xf numFmtId="205" fontId="8" fillId="0" borderId="0"/>
    <xf numFmtId="0" fontId="8" fillId="0" borderId="0"/>
    <xf numFmtId="204" fontId="8" fillId="0" borderId="0"/>
    <xf numFmtId="205" fontId="8" fillId="0" borderId="0"/>
    <xf numFmtId="205" fontId="8" fillId="0" borderId="0"/>
    <xf numFmtId="205" fontId="8" fillId="0" borderId="0"/>
    <xf numFmtId="205" fontId="8" fillId="0" borderId="0"/>
    <xf numFmtId="205" fontId="8" fillId="0" borderId="0"/>
    <xf numFmtId="204"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0" fontId="37" fillId="0" borderId="0"/>
    <xf numFmtId="183" fontId="8" fillId="0" borderId="0"/>
    <xf numFmtId="0" fontId="37" fillId="0" borderId="0"/>
    <xf numFmtId="183" fontId="8" fillId="0" borderId="0"/>
    <xf numFmtId="183" fontId="8" fillId="0" borderId="0"/>
    <xf numFmtId="183" fontId="8" fillId="0" borderId="0"/>
    <xf numFmtId="183" fontId="8" fillId="0" borderId="0"/>
    <xf numFmtId="0" fontId="37" fillId="0" borderId="0"/>
    <xf numFmtId="0" fontId="37" fillId="0" borderId="0"/>
    <xf numFmtId="0" fontId="37" fillId="0" borderId="0"/>
    <xf numFmtId="0" fontId="37" fillId="0" borderId="0"/>
    <xf numFmtId="0" fontId="37" fillId="0" borderId="0"/>
    <xf numFmtId="183" fontId="8" fillId="0" borderId="0"/>
    <xf numFmtId="183" fontId="8" fillId="0" borderId="0"/>
    <xf numFmtId="0" fontId="37" fillId="0" borderId="0"/>
    <xf numFmtId="183" fontId="8" fillId="0" borderId="0"/>
    <xf numFmtId="0"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205" fontId="8" fillId="0" borderId="0"/>
    <xf numFmtId="183"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183" fontId="8" fillId="0" borderId="0"/>
    <xf numFmtId="183" fontId="8" fillId="0" borderId="0"/>
    <xf numFmtId="0" fontId="37" fillId="0" borderId="0"/>
    <xf numFmtId="0" fontId="37" fillId="0" borderId="0"/>
    <xf numFmtId="183" fontId="8" fillId="0" borderId="0"/>
    <xf numFmtId="183" fontId="8" fillId="0" borderId="0"/>
    <xf numFmtId="183" fontId="8" fillId="0" borderId="0"/>
    <xf numFmtId="183" fontId="8" fillId="0" borderId="0"/>
    <xf numFmtId="0" fontId="37"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9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205" fontId="8" fillId="0" borderId="0"/>
    <xf numFmtId="183"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205" fontId="8" fillId="0" borderId="0"/>
    <xf numFmtId="171" fontId="8" fillId="0" borderId="0"/>
    <xf numFmtId="0" fontId="8" fillId="0" borderId="0"/>
    <xf numFmtId="171"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71" fontId="8" fillId="0" borderId="0"/>
    <xf numFmtId="183" fontId="8" fillId="0" borderId="0"/>
    <xf numFmtId="171" fontId="8" fillId="0" borderId="0"/>
    <xf numFmtId="171" fontId="8" fillId="0" borderId="0"/>
    <xf numFmtId="171" fontId="8" fillId="0" borderId="0"/>
    <xf numFmtId="171" fontId="8" fillId="0" borderId="0"/>
    <xf numFmtId="171" fontId="8" fillId="0" borderId="0"/>
    <xf numFmtId="171"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71" fontId="8" fillId="0" borderId="0"/>
    <xf numFmtId="183" fontId="8" fillId="0" borderId="0"/>
    <xf numFmtId="171" fontId="8" fillId="0" borderId="0"/>
    <xf numFmtId="171" fontId="8" fillId="0" borderId="0"/>
    <xf numFmtId="183" fontId="8" fillId="0" borderId="0"/>
    <xf numFmtId="171" fontId="8" fillId="0" borderId="0"/>
    <xf numFmtId="171" fontId="8" fillId="0" borderId="0"/>
    <xf numFmtId="183" fontId="8" fillId="0" borderId="0"/>
    <xf numFmtId="171" fontId="8" fillId="0" borderId="0"/>
    <xf numFmtId="205" fontId="8" fillId="0" borderId="0"/>
    <xf numFmtId="171" fontId="8" fillId="0" borderId="0"/>
    <xf numFmtId="205" fontId="8" fillId="0" borderId="0"/>
    <xf numFmtId="205" fontId="8" fillId="0" borderId="0"/>
    <xf numFmtId="205" fontId="8" fillId="0" borderId="0"/>
    <xf numFmtId="205"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71" fontId="8" fillId="0" borderId="0"/>
    <xf numFmtId="183" fontId="8" fillId="0" borderId="0"/>
    <xf numFmtId="171" fontId="8" fillId="0" borderId="0"/>
    <xf numFmtId="171" fontId="8" fillId="0" borderId="0"/>
    <xf numFmtId="171" fontId="8" fillId="0" borderId="0"/>
    <xf numFmtId="171" fontId="8" fillId="0" borderId="0"/>
    <xf numFmtId="171" fontId="8" fillId="0" borderId="0"/>
    <xf numFmtId="171"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183" fontId="8" fillId="0" borderId="0"/>
    <xf numFmtId="0" fontId="37" fillId="0" borderId="0"/>
    <xf numFmtId="171" fontId="8" fillId="0" borderId="0"/>
    <xf numFmtId="183" fontId="8" fillId="0" borderId="0"/>
    <xf numFmtId="171" fontId="8" fillId="0" borderId="0"/>
    <xf numFmtId="171" fontId="8" fillId="0" borderId="0"/>
    <xf numFmtId="171" fontId="8" fillId="0" borderId="0"/>
    <xf numFmtId="183"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183" fontId="8" fillId="0" borderId="0"/>
    <xf numFmtId="0" fontId="37" fillId="0" borderId="0"/>
    <xf numFmtId="0" fontId="37" fillId="0" borderId="0"/>
    <xf numFmtId="0" fontId="37"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71" fontId="8" fillId="0" borderId="0"/>
    <xf numFmtId="183" fontId="8" fillId="0" borderId="0"/>
    <xf numFmtId="171" fontId="8" fillId="0" borderId="0"/>
    <xf numFmtId="171" fontId="8" fillId="0" borderId="0"/>
    <xf numFmtId="171"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205" fontId="8" fillId="0" borderId="0"/>
    <xf numFmtId="183" fontId="8" fillId="0" borderId="0"/>
    <xf numFmtId="205" fontId="8" fillId="0" borderId="0"/>
    <xf numFmtId="205"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205"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18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93" fontId="85"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89" fontId="85"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210" fontId="85" fillId="0" borderId="0"/>
    <xf numFmtId="173" fontId="37" fillId="0" borderId="0"/>
    <xf numFmtId="173" fontId="37" fillId="0" borderId="0"/>
    <xf numFmtId="173" fontId="37" fillId="0" borderId="0"/>
    <xf numFmtId="173" fontId="37"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173"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8" fillId="0" borderId="0"/>
    <xf numFmtId="0" fontId="8" fillId="0" borderId="0"/>
    <xf numFmtId="0" fontId="37" fillId="0" borderId="0"/>
    <xf numFmtId="173" fontId="37" fillId="0" borderId="0"/>
    <xf numFmtId="173" fontId="37"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37" fillId="0" borderId="0"/>
    <xf numFmtId="173" fontId="37" fillId="0" borderId="0"/>
    <xf numFmtId="0" fontId="37" fillId="0" borderId="0"/>
    <xf numFmtId="173" fontId="37" fillId="0" borderId="0"/>
    <xf numFmtId="0" fontId="8" fillId="0" borderId="0"/>
    <xf numFmtId="0" fontId="8" fillId="0" borderId="0"/>
    <xf numFmtId="0" fontId="8" fillId="0" borderId="0"/>
    <xf numFmtId="0" fontId="8" fillId="0" borderId="0"/>
    <xf numFmtId="173"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0" fontId="86" fillId="0" borderId="0" applyNumberFormat="0" applyFill="0" applyBorder="0">
      <alignment vertical="center"/>
    </xf>
    <xf numFmtId="173" fontId="8" fillId="0" borderId="0"/>
    <xf numFmtId="173" fontId="8" fillId="0" borderId="0"/>
    <xf numFmtId="173" fontId="8" fillId="0" borderId="0"/>
    <xf numFmtId="173" fontId="8" fillId="0" borderId="0"/>
    <xf numFmtId="173" fontId="8" fillId="0" borderId="0"/>
    <xf numFmtId="173" fontId="8" fillId="0" borderId="0"/>
    <xf numFmtId="173" fontId="81" fillId="0" borderId="0"/>
    <xf numFmtId="0" fontId="81" fillId="0" borderId="0"/>
    <xf numFmtId="173" fontId="81" fillId="0" borderId="0"/>
    <xf numFmtId="173" fontId="8" fillId="0" borderId="0"/>
    <xf numFmtId="173" fontId="81" fillId="0" borderId="0"/>
    <xf numFmtId="173" fontId="81" fillId="0" borderId="0"/>
    <xf numFmtId="173" fontId="81" fillId="0" borderId="0"/>
    <xf numFmtId="173" fontId="81" fillId="0" borderId="0"/>
    <xf numFmtId="173" fontId="81" fillId="0" borderId="0"/>
    <xf numFmtId="173" fontId="81" fillId="0" borderId="0"/>
    <xf numFmtId="173" fontId="81" fillId="0" borderId="0"/>
    <xf numFmtId="173" fontId="81" fillId="0" borderId="0"/>
    <xf numFmtId="173" fontId="81"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0" fontId="8" fillId="0" borderId="0"/>
    <xf numFmtId="173" fontId="37" fillId="0" borderId="0"/>
    <xf numFmtId="0" fontId="8" fillId="0" borderId="0"/>
    <xf numFmtId="0" fontId="8" fillId="0" borderId="0"/>
    <xf numFmtId="173" fontId="37" fillId="0" borderId="0"/>
    <xf numFmtId="0" fontId="8" fillId="0" borderId="0"/>
    <xf numFmtId="0" fontId="8" fillId="0" borderId="0"/>
    <xf numFmtId="0" fontId="8" fillId="0" borderId="0"/>
    <xf numFmtId="173"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7" fillId="0" borderId="0"/>
    <xf numFmtId="173" fontId="37" fillId="0" borderId="0"/>
    <xf numFmtId="173" fontId="37" fillId="0" borderId="0"/>
    <xf numFmtId="173" fontId="37"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173" fontId="8" fillId="0" borderId="0"/>
    <xf numFmtId="0"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0" fontId="8" fillId="0" borderId="0"/>
    <xf numFmtId="173"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8" fillId="0" borderId="0"/>
    <xf numFmtId="173" fontId="8" fillId="0" borderId="0"/>
    <xf numFmtId="0" fontId="8" fillId="0" borderId="0"/>
    <xf numFmtId="0"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0" fontId="37" fillId="0" borderId="0"/>
    <xf numFmtId="0" fontId="37"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8" fillId="0" borderId="0"/>
    <xf numFmtId="173" fontId="8" fillId="0" borderId="0"/>
    <xf numFmtId="173" fontId="8" fillId="0" borderId="0"/>
    <xf numFmtId="173" fontId="8" fillId="0" borderId="0"/>
    <xf numFmtId="173" fontId="34" fillId="0" borderId="0"/>
    <xf numFmtId="173" fontId="8" fillId="0" borderId="0"/>
    <xf numFmtId="173" fontId="8" fillId="0" borderId="0"/>
    <xf numFmtId="173" fontId="34" fillId="0" borderId="0"/>
    <xf numFmtId="173" fontId="8" fillId="0" borderId="0"/>
    <xf numFmtId="173" fontId="8" fillId="0" borderId="0"/>
    <xf numFmtId="0" fontId="8" fillId="0" borderId="0"/>
    <xf numFmtId="173" fontId="8" fillId="0" borderId="0"/>
    <xf numFmtId="173" fontId="8" fillId="0" borderId="0"/>
    <xf numFmtId="0" fontId="8" fillId="0" borderId="0"/>
    <xf numFmtId="173" fontId="8" fillId="0" borderId="0"/>
    <xf numFmtId="0" fontId="8" fillId="0" borderId="0"/>
    <xf numFmtId="173"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173" fontId="34" fillId="0" borderId="0"/>
    <xf numFmtId="0" fontId="30" fillId="0" borderId="0"/>
    <xf numFmtId="0" fontId="8" fillId="0" borderId="0"/>
    <xf numFmtId="0" fontId="8" fillId="0" borderId="0"/>
    <xf numFmtId="0" fontId="8" fillId="0" borderId="0"/>
    <xf numFmtId="0" fontId="8" fillId="0" borderId="0"/>
    <xf numFmtId="173" fontId="34" fillId="0" borderId="0"/>
    <xf numFmtId="0" fontId="8" fillId="0" borderId="0"/>
    <xf numFmtId="0" fontId="30" fillId="0" borderId="0"/>
    <xf numFmtId="0" fontId="8" fillId="0" borderId="0"/>
    <xf numFmtId="0" fontId="8" fillId="0" borderId="0"/>
    <xf numFmtId="0" fontId="8" fillId="0" borderId="0"/>
    <xf numFmtId="0" fontId="8" fillId="0" borderId="0"/>
    <xf numFmtId="173" fontId="34"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93" fontId="85"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93" fontId="85" fillId="0" borderId="0"/>
    <xf numFmtId="0" fontId="8" fillId="0" borderId="0"/>
    <xf numFmtId="0" fontId="37" fillId="0" borderId="0"/>
    <xf numFmtId="0" fontId="8"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173" fontId="72" fillId="0" borderId="0"/>
    <xf numFmtId="0" fontId="30" fillId="0" borderId="0"/>
    <xf numFmtId="173" fontId="72" fillId="0" borderId="0"/>
    <xf numFmtId="173" fontId="72" fillId="0" borderId="0"/>
    <xf numFmtId="173" fontId="72" fillId="0" borderId="0"/>
    <xf numFmtId="173" fontId="72" fillId="0" borderId="0"/>
    <xf numFmtId="0" fontId="8" fillId="0" borderId="0"/>
    <xf numFmtId="0" fontId="30" fillId="0" borderId="0"/>
    <xf numFmtId="0" fontId="8" fillId="0" borderId="0"/>
    <xf numFmtId="0" fontId="8" fillId="0" borderId="0"/>
    <xf numFmtId="189" fontId="34" fillId="0" borderId="0"/>
    <xf numFmtId="0" fontId="8" fillId="0" borderId="0"/>
    <xf numFmtId="0" fontId="8" fillId="0" borderId="0"/>
    <xf numFmtId="189" fontId="34" fillId="0" borderId="0"/>
    <xf numFmtId="0" fontId="8" fillId="0" borderId="0"/>
    <xf numFmtId="0" fontId="8" fillId="0" borderId="0"/>
    <xf numFmtId="189" fontId="34" fillId="0" borderId="0"/>
    <xf numFmtId="0" fontId="8" fillId="0" borderId="0"/>
    <xf numFmtId="0" fontId="8" fillId="0" borderId="0"/>
    <xf numFmtId="0"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173" fontId="72"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8" fillId="0" borderId="0"/>
    <xf numFmtId="173" fontId="72" fillId="0" borderId="0"/>
    <xf numFmtId="0" fontId="8" fillId="0" borderId="0"/>
    <xf numFmtId="0" fontId="8" fillId="0" borderId="0"/>
    <xf numFmtId="173" fontId="72" fillId="0" borderId="0"/>
    <xf numFmtId="0" fontId="8" fillId="0" borderId="0"/>
    <xf numFmtId="189" fontId="34" fillId="0" borderId="0"/>
    <xf numFmtId="173" fontId="72"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0" fontId="8" fillId="0" borderId="0"/>
    <xf numFmtId="0" fontId="8" fillId="0" borderId="0"/>
    <xf numFmtId="173" fontId="37" fillId="0" borderId="0"/>
    <xf numFmtId="173"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0" fontId="8" fillId="0" borderId="0"/>
    <xf numFmtId="0" fontId="8"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0"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173" fontId="72" fillId="0" borderId="0"/>
    <xf numFmtId="173" fontId="72" fillId="0" borderId="0"/>
    <xf numFmtId="173" fontId="72" fillId="0" borderId="0"/>
    <xf numFmtId="173" fontId="72"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8" fillId="0" borderId="0"/>
    <xf numFmtId="0" fontId="34"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34" fillId="0" borderId="0"/>
    <xf numFmtId="0" fontId="34" fillId="0" borderId="0"/>
    <xf numFmtId="0" fontId="34" fillId="0" borderId="0"/>
    <xf numFmtId="0" fontId="34"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34" fillId="0" borderId="0"/>
    <xf numFmtId="0" fontId="34" fillId="0" borderId="0"/>
    <xf numFmtId="0" fontId="34" fillId="0" borderId="0"/>
    <xf numFmtId="0" fontId="34"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2" fillId="0" borderId="0"/>
    <xf numFmtId="0"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34" fillId="0" borderId="0"/>
    <xf numFmtId="0" fontId="34" fillId="0" borderId="0"/>
    <xf numFmtId="0" fontId="34" fillId="0" borderId="0"/>
    <xf numFmtId="0" fontId="34"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6" fillId="0" borderId="0" applyNumberFormat="0" applyFill="0" applyBorder="0">
      <alignment vertical="center"/>
    </xf>
    <xf numFmtId="173" fontId="37" fillId="0" borderId="0"/>
    <xf numFmtId="173" fontId="37" fillId="0" borderId="0"/>
    <xf numFmtId="173" fontId="37" fillId="0" borderId="0"/>
    <xf numFmtId="173" fontId="37" fillId="0" borderId="0"/>
    <xf numFmtId="173" fontId="37" fillId="0" borderId="0"/>
    <xf numFmtId="189" fontId="85" fillId="0" borderId="0"/>
    <xf numFmtId="0" fontId="30" fillId="0" borderId="0"/>
    <xf numFmtId="0" fontId="8" fillId="0" borderId="0"/>
    <xf numFmtId="173" fontId="37" fillId="0" borderId="0"/>
    <xf numFmtId="0" fontId="86" fillId="0" borderId="0" applyNumberFormat="0" applyFill="0" applyBorder="0">
      <alignment vertical="center"/>
    </xf>
    <xf numFmtId="173" fontId="37" fillId="0" borderId="0"/>
    <xf numFmtId="173" fontId="37" fillId="0" borderId="0"/>
    <xf numFmtId="0" fontId="8" fillId="0" borderId="0"/>
    <xf numFmtId="173" fontId="37" fillId="0" borderId="0"/>
    <xf numFmtId="0" fontId="37" fillId="0" borderId="0"/>
    <xf numFmtId="173" fontId="37" fillId="0" borderId="0"/>
    <xf numFmtId="0" fontId="8" fillId="0" borderId="0"/>
    <xf numFmtId="0" fontId="8" fillId="0" borderId="0"/>
    <xf numFmtId="0" fontId="8"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0" fontId="37" fillId="0" borderId="0"/>
    <xf numFmtId="173" fontId="37" fillId="0" borderId="0"/>
    <xf numFmtId="173" fontId="37" fillId="0" borderId="0"/>
    <xf numFmtId="173" fontId="37" fillId="0" borderId="0"/>
    <xf numFmtId="173" fontId="37"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8" fillId="0" borderId="0"/>
    <xf numFmtId="0" fontId="8" fillId="0" borderId="0"/>
    <xf numFmtId="0" fontId="34" fillId="0" borderId="0"/>
    <xf numFmtId="0" fontId="8" fillId="0" borderId="0"/>
    <xf numFmtId="0" fontId="34"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34" fillId="0" borderId="0"/>
    <xf numFmtId="0" fontId="34" fillId="0" borderId="0"/>
    <xf numFmtId="0" fontId="34" fillId="0" borderId="0"/>
    <xf numFmtId="0" fontId="34"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6" fillId="0" borderId="0" applyNumberFormat="0" applyFill="0" applyBorder="0">
      <alignment vertical="center"/>
    </xf>
    <xf numFmtId="0" fontId="8" fillId="0" borderId="0"/>
    <xf numFmtId="173" fontId="34" fillId="0" borderId="0"/>
    <xf numFmtId="211" fontId="34" fillId="0" borderId="0"/>
    <xf numFmtId="173" fontId="34" fillId="0" borderId="0"/>
    <xf numFmtId="173" fontId="34" fillId="0" borderId="0"/>
    <xf numFmtId="173" fontId="34" fillId="0" borderId="0"/>
    <xf numFmtId="173" fontId="34" fillId="0" borderId="0"/>
    <xf numFmtId="0" fontId="34" fillId="0" borderId="0"/>
    <xf numFmtId="189" fontId="85" fillId="0" borderId="0"/>
    <xf numFmtId="0" fontId="34" fillId="0" borderId="0"/>
    <xf numFmtId="173" fontId="30" fillId="0" borderId="0"/>
    <xf numFmtId="0" fontId="34" fillId="0" borderId="0"/>
    <xf numFmtId="0" fontId="34" fillId="0" borderId="0"/>
    <xf numFmtId="0" fontId="34" fillId="0" borderId="0"/>
    <xf numFmtId="173" fontId="30" fillId="0" borderId="0"/>
    <xf numFmtId="173" fontId="30" fillId="0" borderId="0"/>
    <xf numFmtId="0" fontId="8" fillId="0" borderId="0"/>
    <xf numFmtId="173" fontId="30"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173" fontId="82" fillId="0" borderId="0"/>
    <xf numFmtId="0" fontId="82" fillId="0" borderId="0"/>
    <xf numFmtId="0" fontId="82" fillId="0" borderId="0"/>
    <xf numFmtId="173" fontId="82" fillId="0" borderId="0"/>
    <xf numFmtId="173" fontId="82" fillId="0" borderId="0"/>
    <xf numFmtId="0" fontId="8" fillId="0" borderId="0"/>
    <xf numFmtId="173" fontId="82" fillId="0" borderId="0"/>
    <xf numFmtId="0" fontId="8" fillId="0" borderId="0"/>
    <xf numFmtId="0" fontId="8" fillId="0" borderId="0"/>
    <xf numFmtId="0" fontId="8" fillId="0" borderId="0"/>
    <xf numFmtId="173" fontId="30" fillId="0" borderId="0"/>
    <xf numFmtId="0" fontId="8" fillId="0" borderId="0"/>
    <xf numFmtId="189" fontId="85" fillId="0" borderId="0"/>
    <xf numFmtId="0" fontId="8" fillId="0" borderId="0"/>
    <xf numFmtId="0" fontId="8" fillId="0" borderId="0"/>
    <xf numFmtId="0" fontId="8" fillId="0" borderId="0"/>
    <xf numFmtId="0" fontId="8" fillId="0" borderId="0"/>
    <xf numFmtId="173" fontId="30" fillId="0" borderId="0"/>
    <xf numFmtId="173" fontId="30" fillId="0" borderId="0"/>
    <xf numFmtId="173" fontId="3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173" fontId="34" fillId="0" borderId="0"/>
    <xf numFmtId="189" fontId="85" fillId="0" borderId="0"/>
    <xf numFmtId="173" fontId="34" fillId="0" borderId="0"/>
    <xf numFmtId="173" fontId="34" fillId="0" borderId="0"/>
    <xf numFmtId="173" fontId="34"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173" fontId="30" fillId="0" borderId="0"/>
    <xf numFmtId="0" fontId="8" fillId="0" borderId="0"/>
    <xf numFmtId="0" fontId="8" fillId="0" borderId="0"/>
    <xf numFmtId="173" fontId="30" fillId="0" borderId="0"/>
    <xf numFmtId="0" fontId="8" fillId="0" borderId="0"/>
    <xf numFmtId="0" fontId="72" fillId="0" borderId="0"/>
    <xf numFmtId="173" fontId="30" fillId="0" borderId="0"/>
    <xf numFmtId="173" fontId="30" fillId="0" borderId="0"/>
    <xf numFmtId="173" fontId="30" fillId="0" borderId="0"/>
    <xf numFmtId="0" fontId="72" fillId="0" borderId="0"/>
    <xf numFmtId="173" fontId="30" fillId="0" borderId="0"/>
    <xf numFmtId="173" fontId="30" fillId="0" borderId="0"/>
    <xf numFmtId="173" fontId="30" fillId="0" borderId="0"/>
    <xf numFmtId="173" fontId="30" fillId="0" borderId="0"/>
    <xf numFmtId="173" fontId="30" fillId="0" borderId="0"/>
    <xf numFmtId="0" fontId="72" fillId="0" borderId="0"/>
    <xf numFmtId="173" fontId="30" fillId="0" borderId="0"/>
    <xf numFmtId="173" fontId="30" fillId="0" borderId="0"/>
    <xf numFmtId="173" fontId="30" fillId="0" borderId="0"/>
    <xf numFmtId="173" fontId="30" fillId="0" borderId="0"/>
    <xf numFmtId="173" fontId="30" fillId="0" borderId="0"/>
    <xf numFmtId="0" fontId="72" fillId="0" borderId="0"/>
    <xf numFmtId="173" fontId="30" fillId="0" borderId="0"/>
    <xf numFmtId="173" fontId="30" fillId="0" borderId="0"/>
    <xf numFmtId="173" fontId="30" fillId="0" borderId="0"/>
    <xf numFmtId="173" fontId="30" fillId="0" borderId="0"/>
    <xf numFmtId="0" fontId="82" fillId="0" borderId="0"/>
    <xf numFmtId="0" fontId="72" fillId="0" borderId="0"/>
    <xf numFmtId="0" fontId="30" fillId="0" borderId="0"/>
    <xf numFmtId="0" fontId="72" fillId="0" borderId="0"/>
    <xf numFmtId="0" fontId="72" fillId="0" borderId="0"/>
    <xf numFmtId="0" fontId="72"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72" fillId="0" borderId="0"/>
    <xf numFmtId="0" fontId="34" fillId="0" borderId="0"/>
    <xf numFmtId="173" fontId="34" fillId="0" borderId="0"/>
    <xf numFmtId="173" fontId="34" fillId="0" borderId="0"/>
    <xf numFmtId="173" fontId="34" fillId="0" borderId="0"/>
    <xf numFmtId="173" fontId="34" fillId="0" borderId="0"/>
    <xf numFmtId="0" fontId="8" fillId="0" borderId="0"/>
    <xf numFmtId="173" fontId="34" fillId="0" borderId="0"/>
    <xf numFmtId="0" fontId="8" fillId="0" borderId="0"/>
    <xf numFmtId="0" fontId="8" fillId="0" borderId="0"/>
    <xf numFmtId="0" fontId="8" fillId="0" borderId="0"/>
    <xf numFmtId="173" fontId="7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72"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34" fillId="0" borderId="0"/>
    <xf numFmtId="0" fontId="8" fillId="0" borderId="0"/>
    <xf numFmtId="173" fontId="34"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72" fillId="0" borderId="0"/>
    <xf numFmtId="0" fontId="34" fillId="0" borderId="0"/>
    <xf numFmtId="173" fontId="34" fillId="0" borderId="0"/>
    <xf numFmtId="173" fontId="34" fillId="0" borderId="0"/>
    <xf numFmtId="173" fontId="34"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173" fontId="34" fillId="0" borderId="0"/>
    <xf numFmtId="0" fontId="8" fillId="0" borderId="0"/>
    <xf numFmtId="0" fontId="37"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173" fontId="30" fillId="0" borderId="0"/>
    <xf numFmtId="0" fontId="8" fillId="0" borderId="0"/>
    <xf numFmtId="0" fontId="8" fillId="0" borderId="0"/>
    <xf numFmtId="173" fontId="30" fillId="0" borderId="0"/>
    <xf numFmtId="0" fontId="8" fillId="0" borderId="0"/>
    <xf numFmtId="0" fontId="8" fillId="0" borderId="0"/>
    <xf numFmtId="0" fontId="8" fillId="0" borderId="0"/>
    <xf numFmtId="0" fontId="72"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0" fontId="8" fillId="0" borderId="0"/>
    <xf numFmtId="0" fontId="8" fillId="0" borderId="0"/>
    <xf numFmtId="0" fontId="8" fillId="0" borderId="0"/>
    <xf numFmtId="0" fontId="8" fillId="0" borderId="0"/>
    <xf numFmtId="173" fontId="30" fillId="0" borderId="0"/>
    <xf numFmtId="0" fontId="8" fillId="0" borderId="0"/>
    <xf numFmtId="0" fontId="8" fillId="0" borderId="0"/>
    <xf numFmtId="173" fontId="30" fillId="0" borderId="0"/>
    <xf numFmtId="0" fontId="8" fillId="0" borderId="0"/>
    <xf numFmtId="0" fontId="8" fillId="0" borderId="0"/>
    <xf numFmtId="173" fontId="30" fillId="0" borderId="0"/>
    <xf numFmtId="0" fontId="8" fillId="0" borderId="0"/>
    <xf numFmtId="0" fontId="8" fillId="0" borderId="0"/>
    <xf numFmtId="0" fontId="8" fillId="0" borderId="0"/>
    <xf numFmtId="0" fontId="72" fillId="0" borderId="0"/>
    <xf numFmtId="0" fontId="8" fillId="0" borderId="0"/>
    <xf numFmtId="0" fontId="8" fillId="0" borderId="0"/>
    <xf numFmtId="173" fontId="30" fillId="0" borderId="0"/>
    <xf numFmtId="0" fontId="8" fillId="0" borderId="0"/>
    <xf numFmtId="173" fontId="30" fillId="0" borderId="0"/>
    <xf numFmtId="0" fontId="8" fillId="0" borderId="0"/>
    <xf numFmtId="0" fontId="8" fillId="0" borderId="0"/>
    <xf numFmtId="173" fontId="30" fillId="0" borderId="0"/>
    <xf numFmtId="0" fontId="8" fillId="0" borderId="0"/>
    <xf numFmtId="0" fontId="72" fillId="0" borderId="0"/>
    <xf numFmtId="173" fontId="30" fillId="0" borderId="0"/>
    <xf numFmtId="0" fontId="8" fillId="0" borderId="0"/>
    <xf numFmtId="0" fontId="3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9" fillId="60" borderId="69" applyNumberFormat="0" applyFont="0" applyAlignment="0" applyProtection="0"/>
    <xf numFmtId="0" fontId="8" fillId="10" borderId="12" applyNumberFormat="0" applyFont="0" applyAlignment="0" applyProtection="0"/>
    <xf numFmtId="0" fontId="8" fillId="10" borderId="12" applyNumberFormat="0" applyFont="0" applyAlignment="0" applyProtection="0"/>
    <xf numFmtId="0" fontId="29" fillId="60" borderId="69" applyNumberFormat="0" applyFont="0" applyAlignment="0" applyProtection="0"/>
    <xf numFmtId="0" fontId="8" fillId="10" borderId="12" applyNumberFormat="0" applyFont="0" applyAlignment="0" applyProtection="0"/>
    <xf numFmtId="0" fontId="8" fillId="10" borderId="12" applyNumberFormat="0" applyFont="0" applyAlignment="0" applyProtection="0"/>
    <xf numFmtId="0" fontId="29" fillId="60" borderId="69" applyNumberFormat="0" applyFont="0" applyAlignment="0" applyProtection="0"/>
    <xf numFmtId="0" fontId="37" fillId="60" borderId="69" applyNumberFormat="0" applyFont="0" applyAlignment="0" applyProtection="0"/>
    <xf numFmtId="0" fontId="8" fillId="10" borderId="12" applyNumberFormat="0" applyFont="0" applyAlignment="0" applyProtection="0"/>
    <xf numFmtId="0" fontId="8" fillId="10" borderId="12" applyNumberFormat="0" applyFont="0" applyAlignment="0" applyProtection="0"/>
    <xf numFmtId="0" fontId="29" fillId="60" borderId="69" applyNumberFormat="0" applyFont="0" applyAlignment="0" applyProtection="0"/>
    <xf numFmtId="0" fontId="8" fillId="10" borderId="12" applyNumberFormat="0" applyFont="0" applyAlignment="0" applyProtection="0"/>
    <xf numFmtId="0" fontId="8" fillId="10" borderId="12"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0" fontId="29" fillId="60" borderId="69"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0" fontId="29" fillId="60" borderId="69"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0" fontId="29" fillId="60" borderId="69"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0" fontId="29" fillId="60" borderId="69"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0" fontId="29"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0" borderId="0"/>
    <xf numFmtId="0" fontId="29"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173" fontId="37" fillId="60" borderId="69" applyNumberFormat="0" applyFont="0" applyAlignment="0" applyProtection="0"/>
    <xf numFmtId="0" fontId="37" fillId="0" borderId="0"/>
    <xf numFmtId="0" fontId="29" fillId="60" borderId="69" applyNumberFormat="0" applyFont="0" applyAlignment="0" applyProtection="0"/>
    <xf numFmtId="0" fontId="8" fillId="10" borderId="12" applyNumberFormat="0" applyFont="0" applyAlignment="0" applyProtection="0"/>
    <xf numFmtId="0" fontId="8" fillId="10" borderId="12" applyNumberFormat="0" applyFont="0" applyAlignment="0" applyProtection="0"/>
    <xf numFmtId="0" fontId="29" fillId="60" borderId="69" applyNumberFormat="0" applyFont="0" applyAlignment="0" applyProtection="0"/>
    <xf numFmtId="0" fontId="72" fillId="60" borderId="69" applyNumberFormat="0" applyFont="0" applyAlignment="0" applyProtection="0"/>
    <xf numFmtId="173" fontId="72" fillId="60" borderId="69" applyNumberFormat="0" applyFont="0" applyAlignment="0" applyProtection="0"/>
    <xf numFmtId="173" fontId="72" fillId="60" borderId="69" applyNumberFormat="0" applyFont="0" applyAlignment="0" applyProtection="0"/>
    <xf numFmtId="173" fontId="72" fillId="60" borderId="69" applyNumberFormat="0" applyFont="0" applyAlignment="0" applyProtection="0"/>
    <xf numFmtId="0" fontId="47" fillId="56" borderId="60" applyNumberFormat="0" applyAlignment="0" applyProtection="0"/>
    <xf numFmtId="0"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173" fontId="47" fillId="56" borderId="60" applyNumberFormat="0" applyAlignment="0" applyProtection="0"/>
    <xf numFmtId="0" fontId="57" fillId="56" borderId="64" applyNumberFormat="0" applyAlignment="0" applyProtection="0"/>
    <xf numFmtId="0" fontId="90" fillId="56" borderId="64" applyNumberFormat="0" applyAlignment="0" applyProtection="0"/>
    <xf numFmtId="173" fontId="90" fillId="56" borderId="64" applyNumberFormat="0" applyAlignment="0" applyProtection="0"/>
    <xf numFmtId="173" fontId="90" fillId="56" borderId="64" applyNumberFormat="0" applyAlignment="0" applyProtection="0"/>
    <xf numFmtId="173" fontId="90" fillId="56" borderId="64" applyNumberFormat="0" applyAlignment="0" applyProtection="0"/>
    <xf numFmtId="212" fontId="55" fillId="0" borderId="0">
      <protection locked="0"/>
    </xf>
    <xf numFmtId="213" fontId="30" fillId="0" borderId="0" applyFont="0" applyFill="0" applyBorder="0" applyAlignment="0" applyProtection="0"/>
    <xf numFmtId="9" fontId="30" fillId="0" borderId="0" applyFont="0" applyFill="0" applyBorder="0" applyAlignment="0" applyProtection="0"/>
    <xf numFmtId="173" fontId="89" fillId="0" borderId="0"/>
    <xf numFmtId="0" fontId="89" fillId="0" borderId="0"/>
    <xf numFmtId="173" fontId="89" fillId="0" borderId="0"/>
    <xf numFmtId="9" fontId="34"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9" fontId="8" fillId="0" borderId="0" applyFont="0" applyFill="0" applyBorder="0" applyAlignment="0" applyProtection="0"/>
    <xf numFmtId="9" fontId="37" fillId="0" borderId="0" applyFont="0" applyFill="0" applyBorder="0" applyAlignment="0" applyProtection="0"/>
    <xf numFmtId="0" fontId="8" fillId="0" borderId="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8" fillId="0" borderId="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9" fontId="8" fillId="0" borderId="0" applyFont="0" applyFill="0" applyBorder="0" applyAlignment="0" applyProtection="0"/>
    <xf numFmtId="9" fontId="37"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37" fillId="0" borderId="0" applyFont="0" applyFill="0" applyBorder="0" applyAlignment="0" applyProtection="0"/>
    <xf numFmtId="0" fontId="8" fillId="0" borderId="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0" fontId="8" fillId="0" borderId="0"/>
    <xf numFmtId="0" fontId="8" fillId="0" borderId="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9" fontId="37" fillId="0" borderId="0" applyFont="0" applyFill="0" applyBorder="0" applyAlignment="0" applyProtection="0"/>
    <xf numFmtId="9" fontId="37"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34" fillId="0" borderId="0" applyFont="0" applyFill="0" applyBorder="0" applyAlignment="0" applyProtection="0"/>
    <xf numFmtId="9" fontId="79"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37" fillId="0" borderId="0" applyFont="0" applyFill="0" applyBorder="0" applyAlignment="0" applyProtection="0"/>
    <xf numFmtId="0" fontId="8" fillId="0" borderId="0"/>
    <xf numFmtId="9" fontId="3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79" fillId="0" borderId="0" applyFont="0" applyFill="0" applyBorder="0" applyAlignment="0" applyProtection="0"/>
    <xf numFmtId="9" fontId="34"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72" fillId="0" borderId="0" applyFont="0" applyFill="0" applyBorder="0" applyAlignment="0" applyProtection="0"/>
    <xf numFmtId="9" fontId="30" fillId="0" borderId="0" applyFont="0" applyFill="0" applyBorder="0" applyAlignment="0" applyProtection="0"/>
    <xf numFmtId="9" fontId="72"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7" fillId="0" borderId="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0" fontId="37"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7" fillId="0" borderId="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91" fillId="0" borderId="0" applyFont="0" applyFill="0" applyBorder="0" applyAlignment="0" applyProtection="0"/>
    <xf numFmtId="9" fontId="30" fillId="0" borderId="0" applyFont="0" applyFill="0" applyBorder="0" applyAlignment="0" applyProtection="0"/>
    <xf numFmtId="9" fontId="91" fillId="0" borderId="0" applyFont="0" applyFill="0" applyBorder="0" applyAlignment="0" applyProtection="0"/>
    <xf numFmtId="9" fontId="30" fillId="0" borderId="0" applyFont="0" applyFill="0" applyBorder="0" applyAlignment="0" applyProtection="0"/>
    <xf numFmtId="9" fontId="91" fillId="0" borderId="0" applyFont="0" applyFill="0" applyBorder="0" applyAlignment="0" applyProtection="0"/>
    <xf numFmtId="9" fontId="91" fillId="0" borderId="0" applyFont="0" applyFill="0" applyBorder="0" applyAlignment="0" applyProtection="0"/>
    <xf numFmtId="9" fontId="91" fillId="0" borderId="0" applyFont="0" applyFill="0" applyBorder="0" applyAlignment="0" applyProtection="0"/>
    <xf numFmtId="9" fontId="72" fillId="0" borderId="0" applyFont="0" applyFill="0" applyBorder="0" applyAlignment="0" applyProtection="0"/>
    <xf numFmtId="9" fontId="30"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9" fontId="8" fillId="0" borderId="0" applyFont="0" applyFill="0" applyBorder="0" applyAlignment="0" applyProtection="0"/>
    <xf numFmtId="9" fontId="37"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0" fontId="8" fillId="0" borderId="0"/>
    <xf numFmtId="9" fontId="79" fillId="0" borderId="0" applyFont="0" applyFill="0" applyBorder="0" applyAlignment="0" applyProtection="0"/>
    <xf numFmtId="9" fontId="37"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0" fontId="8" fillId="0" borderId="0"/>
    <xf numFmtId="9" fontId="37" fillId="0" borderId="0" applyFont="0" applyFill="0" applyBorder="0" applyAlignment="0" applyProtection="0"/>
    <xf numFmtId="0" fontId="8" fillId="0" borderId="0"/>
    <xf numFmtId="0" fontId="8" fillId="0" borderId="0"/>
    <xf numFmtId="9" fontId="37" fillId="0" borderId="0" applyFont="0" applyFill="0" applyBorder="0" applyAlignment="0" applyProtection="0"/>
    <xf numFmtId="0" fontId="8" fillId="0" borderId="0"/>
    <xf numFmtId="9" fontId="79" fillId="0" borderId="0" applyFont="0" applyFill="0" applyBorder="0" applyAlignment="0" applyProtection="0"/>
    <xf numFmtId="9" fontId="3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9" fontId="79" fillId="0" borderId="0" applyFont="0" applyFill="0" applyBorder="0" applyAlignment="0" applyProtection="0"/>
    <xf numFmtId="0" fontId="8" fillId="0" borderId="0"/>
    <xf numFmtId="0" fontId="8" fillId="0" borderId="0"/>
    <xf numFmtId="9" fontId="79" fillId="0" borderId="0" applyFont="0" applyFill="0" applyBorder="0" applyAlignment="0" applyProtection="0"/>
    <xf numFmtId="0" fontId="8" fillId="0" borderId="0"/>
    <xf numFmtId="0" fontId="8" fillId="0" borderId="0"/>
    <xf numFmtId="9" fontId="79"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37" fillId="0" borderId="0" applyFont="0" applyFill="0" applyBorder="0" applyAlignment="0" applyProtection="0"/>
    <xf numFmtId="9" fontId="8" fillId="0" borderId="0" applyFont="0" applyFill="0" applyBorder="0" applyAlignment="0" applyProtection="0"/>
    <xf numFmtId="0"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xf numFmtId="9" fontId="79" fillId="0" borderId="0" applyFont="0" applyFill="0" applyBorder="0" applyAlignment="0" applyProtection="0"/>
    <xf numFmtId="0" fontId="8" fillId="0" borderId="0"/>
    <xf numFmtId="0" fontId="8" fillId="0" borderId="0"/>
    <xf numFmtId="0" fontId="8" fillId="0" borderId="0"/>
    <xf numFmtId="0" fontId="8" fillId="0" borderId="0"/>
    <xf numFmtId="9" fontId="79" fillId="0" borderId="0" applyFont="0" applyFill="0" applyBorder="0" applyAlignment="0" applyProtection="0"/>
    <xf numFmtId="0" fontId="8" fillId="0" borderId="0"/>
    <xf numFmtId="9" fontId="79" fillId="0" borderId="0" applyFont="0" applyFill="0" applyBorder="0" applyAlignment="0" applyProtection="0"/>
    <xf numFmtId="0" fontId="8" fillId="0" borderId="0"/>
    <xf numFmtId="0" fontId="8" fillId="0" borderId="0"/>
    <xf numFmtId="0" fontId="8" fillId="0" borderId="0"/>
    <xf numFmtId="0" fontId="8" fillId="0" borderId="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37" fillId="0" borderId="0" applyFont="0" applyFill="0" applyBorder="0" applyAlignment="0" applyProtection="0"/>
    <xf numFmtId="0" fontId="37" fillId="0" borderId="0"/>
    <xf numFmtId="9" fontId="79" fillId="0" borderId="0" applyFont="0" applyFill="0" applyBorder="0" applyAlignment="0" applyProtection="0"/>
    <xf numFmtId="9" fontId="79"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173" fontId="78" fillId="0" borderId="0" applyNumberFormat="0" applyFont="0" applyFill="0" applyBorder="0" applyAlignment="0" applyProtection="0">
      <alignment horizontal="left"/>
    </xf>
    <xf numFmtId="0" fontId="78" fillId="0" borderId="0" applyNumberFormat="0" applyFont="0" applyFill="0" applyBorder="0" applyAlignment="0" applyProtection="0">
      <alignment horizontal="left"/>
    </xf>
    <xf numFmtId="173" fontId="78" fillId="0" borderId="0" applyNumberFormat="0" applyFont="0" applyFill="0" applyBorder="0" applyAlignment="0" applyProtection="0">
      <alignment horizontal="left"/>
    </xf>
    <xf numFmtId="15" fontId="78" fillId="0" borderId="0" applyFont="0" applyFill="0" applyBorder="0" applyAlignment="0" applyProtection="0"/>
    <xf numFmtId="4" fontId="78" fillId="0" borderId="0" applyFont="0" applyFill="0" applyBorder="0" applyAlignment="0" applyProtection="0"/>
    <xf numFmtId="173" fontId="92" fillId="0" borderId="65">
      <alignment horizontal="center"/>
    </xf>
    <xf numFmtId="0" fontId="92" fillId="0" borderId="65">
      <alignment horizontal="center"/>
    </xf>
    <xf numFmtId="173" fontId="92" fillId="0" borderId="65">
      <alignment horizontal="center"/>
    </xf>
    <xf numFmtId="3" fontId="78" fillId="0" borderId="0" applyFont="0" applyFill="0" applyBorder="0" applyAlignment="0" applyProtection="0"/>
    <xf numFmtId="173" fontId="78" fillId="61" borderId="0" applyNumberFormat="0" applyFont="0" applyBorder="0" applyAlignment="0" applyProtection="0"/>
    <xf numFmtId="0" fontId="78" fillId="61" borderId="0" applyNumberFormat="0" applyFont="0" applyBorder="0" applyAlignment="0" applyProtection="0"/>
    <xf numFmtId="173" fontId="78" fillId="61" borderId="0" applyNumberFormat="0" applyFont="0" applyBorder="0" applyAlignment="0" applyProtection="0"/>
    <xf numFmtId="4" fontId="30" fillId="0" borderId="0" applyFont="0" applyFill="0" applyBorder="0" applyAlignment="0" applyProtection="0"/>
    <xf numFmtId="3" fontId="30" fillId="0" borderId="0" applyFont="0" applyFill="0" applyBorder="0" applyAlignment="0" applyProtection="0"/>
    <xf numFmtId="173" fontId="89" fillId="0" borderId="0"/>
    <xf numFmtId="0" fontId="89" fillId="0" borderId="0"/>
    <xf numFmtId="173" fontId="89" fillId="0" borderId="0"/>
    <xf numFmtId="173" fontId="89" fillId="0" borderId="0"/>
    <xf numFmtId="0" fontId="89" fillId="0" borderId="0"/>
    <xf numFmtId="173" fontId="89" fillId="0" borderId="0"/>
    <xf numFmtId="173" fontId="89" fillId="0" borderId="0"/>
    <xf numFmtId="0" fontId="89" fillId="0" borderId="0"/>
    <xf numFmtId="173" fontId="89" fillId="0" borderId="0"/>
    <xf numFmtId="0" fontId="37" fillId="0" borderId="0"/>
    <xf numFmtId="0" fontId="17" fillId="8" borderId="9" applyNumberFormat="0" applyAlignment="0" applyProtection="0"/>
    <xf numFmtId="0" fontId="90" fillId="56" borderId="64" applyNumberFormat="0" applyAlignment="0" applyProtection="0"/>
    <xf numFmtId="0"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57" fillId="56" borderId="64" applyNumberFormat="0" applyAlignment="0" applyProtection="0"/>
    <xf numFmtId="0" fontId="57" fillId="56" borderId="64" applyNumberFormat="0" applyAlignment="0" applyProtection="0"/>
    <xf numFmtId="173" fontId="57" fillId="56" borderId="64" applyNumberFormat="0" applyAlignment="0" applyProtection="0"/>
    <xf numFmtId="173" fontId="90" fillId="56" borderId="64" applyNumberFormat="0" applyAlignment="0" applyProtection="0"/>
    <xf numFmtId="0" fontId="90" fillId="56" borderId="64" applyNumberFormat="0" applyAlignment="0" applyProtection="0"/>
    <xf numFmtId="173" fontId="90" fillId="56" borderId="64" applyNumberFormat="0" applyAlignment="0" applyProtection="0"/>
    <xf numFmtId="173" fontId="90" fillId="56" borderId="64" applyNumberFormat="0" applyAlignment="0" applyProtection="0"/>
    <xf numFmtId="0" fontId="90" fillId="56" borderId="64" applyNumberFormat="0" applyAlignment="0" applyProtection="0"/>
    <xf numFmtId="173" fontId="90" fillId="56" borderId="64" applyNumberFormat="0" applyAlignment="0" applyProtection="0"/>
    <xf numFmtId="0" fontId="90" fillId="56" borderId="64" applyNumberFormat="0" applyAlignment="0" applyProtection="0"/>
    <xf numFmtId="38" fontId="78" fillId="0" borderId="0" applyFont="0" applyFill="0" applyBorder="0" applyAlignment="0" applyProtection="0"/>
    <xf numFmtId="165" fontId="30" fillId="0" borderId="0" applyFont="0" applyFill="0" applyBorder="0" applyAlignment="0" applyProtection="0"/>
    <xf numFmtId="0" fontId="93" fillId="0" borderId="70" applyNumberFormat="0" applyFill="0" applyAlignment="0" applyProtection="0"/>
    <xf numFmtId="0" fontId="93" fillId="0" borderId="70" applyNumberFormat="0" applyFill="0" applyAlignment="0" applyProtection="0"/>
    <xf numFmtId="173" fontId="93" fillId="0" borderId="70" applyNumberFormat="0" applyFill="0" applyAlignment="0" applyProtection="0"/>
    <xf numFmtId="173" fontId="93" fillId="0" borderId="70" applyNumberFormat="0" applyFill="0" applyAlignment="0" applyProtection="0"/>
    <xf numFmtId="173" fontId="93" fillId="0" borderId="7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20"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173"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21" fillId="0" borderId="0" applyNumberFormat="0" applyFill="0" applyBorder="0" applyAlignment="0" applyProtection="0"/>
    <xf numFmtId="0" fontId="64"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4" fillId="0" borderId="0" applyNumberFormat="0" applyFill="0" applyBorder="0" applyAlignment="0" applyProtection="0"/>
    <xf numFmtId="0" fontId="64" fillId="0" borderId="0" applyNumberFormat="0" applyFill="0" applyBorder="0" applyAlignment="0" applyProtection="0"/>
    <xf numFmtId="173" fontId="64" fillId="0" borderId="0" applyNumberFormat="0" applyFill="0" applyBorder="0" applyAlignment="0" applyProtection="0"/>
    <xf numFmtId="173" fontId="64" fillId="0" borderId="0" applyNumberFormat="0" applyFill="0" applyBorder="0" applyAlignment="0" applyProtection="0"/>
    <xf numFmtId="0" fontId="64" fillId="0" borderId="0" applyNumberFormat="0" applyFill="0" applyBorder="0" applyAlignment="0" applyProtection="0"/>
    <xf numFmtId="173" fontId="64" fillId="0" borderId="0" applyNumberFormat="0" applyFill="0" applyBorder="0" applyAlignment="0" applyProtection="0"/>
    <xf numFmtId="0" fontId="64" fillId="0" borderId="0" applyNumberFormat="0" applyFill="0" applyBorder="0" applyAlignment="0" applyProtection="0"/>
    <xf numFmtId="0" fontId="96" fillId="0" borderId="0" applyFill="0" applyBorder="0" applyProtection="0">
      <alignment horizontal="left" vertical="top"/>
    </xf>
    <xf numFmtId="0" fontId="97" fillId="0" borderId="0" applyNumberFormat="0" applyFill="0" applyBorder="0" applyAlignment="0" applyProtection="0"/>
    <xf numFmtId="0" fontId="98" fillId="0" borderId="0" applyNumberFormat="0" applyFill="0" applyBorder="0" applyAlignment="0" applyProtection="0"/>
    <xf numFmtId="173" fontId="98" fillId="0" borderId="0" applyNumberFormat="0" applyFill="0" applyBorder="0" applyAlignment="0" applyProtection="0"/>
    <xf numFmtId="173" fontId="98" fillId="0" borderId="0" applyNumberFormat="0" applyFill="0" applyBorder="0" applyAlignment="0" applyProtection="0"/>
    <xf numFmtId="173" fontId="98" fillId="0" borderId="0" applyNumberFormat="0" applyFill="0" applyBorder="0" applyAlignment="0" applyProtection="0"/>
    <xf numFmtId="0" fontId="10" fillId="0" borderId="5" applyNumberFormat="0" applyFill="0" applyAlignment="0" applyProtection="0"/>
    <xf numFmtId="0" fontId="68" fillId="0" borderId="66" applyNumberFormat="0" applyFill="0" applyAlignment="0" applyProtection="0"/>
    <xf numFmtId="0"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7" fillId="0" borderId="66" applyNumberFormat="0" applyFill="0" applyAlignment="0" applyProtection="0"/>
    <xf numFmtId="0" fontId="67" fillId="0" borderId="66" applyNumberFormat="0" applyFill="0" applyAlignment="0" applyProtection="0"/>
    <xf numFmtId="173" fontId="67" fillId="0" borderId="66" applyNumberFormat="0" applyFill="0" applyAlignment="0" applyProtection="0"/>
    <xf numFmtId="173" fontId="68" fillId="0" borderId="66" applyNumberFormat="0" applyFill="0" applyAlignment="0" applyProtection="0"/>
    <xf numFmtId="0" fontId="68" fillId="0" borderId="66" applyNumberFormat="0" applyFill="0" applyAlignment="0" applyProtection="0"/>
    <xf numFmtId="173" fontId="68" fillId="0" borderId="66" applyNumberFormat="0" applyFill="0" applyAlignment="0" applyProtection="0"/>
    <xf numFmtId="173" fontId="68" fillId="0" borderId="66" applyNumberFormat="0" applyFill="0" applyAlignment="0" applyProtection="0"/>
    <xf numFmtId="0" fontId="68" fillId="0" borderId="66" applyNumberFormat="0" applyFill="0" applyAlignment="0" applyProtection="0"/>
    <xf numFmtId="173" fontId="68" fillId="0" borderId="66" applyNumberFormat="0" applyFill="0" applyAlignment="0" applyProtection="0"/>
    <xf numFmtId="0" fontId="68" fillId="0" borderId="66" applyNumberFormat="0" applyFill="0" applyAlignment="0" applyProtection="0"/>
    <xf numFmtId="173" fontId="98" fillId="0" borderId="0" applyNumberFormat="0" applyFill="0" applyBorder="0" applyAlignment="0" applyProtection="0"/>
    <xf numFmtId="0" fontId="98" fillId="0" borderId="0" applyNumberFormat="0" applyFill="0" applyBorder="0" applyAlignment="0" applyProtection="0"/>
    <xf numFmtId="173" fontId="98" fillId="0" borderId="0" applyNumberFormat="0" applyFill="0" applyBorder="0" applyAlignment="0" applyProtection="0"/>
    <xf numFmtId="0" fontId="98" fillId="0" borderId="0" applyNumberFormat="0" applyFill="0" applyBorder="0" applyAlignment="0" applyProtection="0"/>
    <xf numFmtId="0" fontId="9" fillId="0" borderId="0" applyNumberFormat="0" applyFill="0" applyBorder="0" applyAlignment="0" applyProtection="0"/>
    <xf numFmtId="0" fontId="98" fillId="0" borderId="0" applyNumberFormat="0" applyFill="0" applyBorder="0" applyAlignment="0" applyProtection="0"/>
    <xf numFmtId="0" fontId="11" fillId="0" borderId="6" applyNumberFormat="0" applyFill="0" applyAlignment="0" applyProtection="0"/>
    <xf numFmtId="0" fontId="70" fillId="0" borderId="67" applyNumberFormat="0" applyFill="0" applyAlignment="0" applyProtection="0"/>
    <xf numFmtId="0"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69" fillId="0" borderId="67" applyNumberFormat="0" applyFill="0" applyAlignment="0" applyProtection="0"/>
    <xf numFmtId="0" fontId="69" fillId="0" borderId="67" applyNumberFormat="0" applyFill="0" applyAlignment="0" applyProtection="0"/>
    <xf numFmtId="173" fontId="69" fillId="0" borderId="67" applyNumberFormat="0" applyFill="0" applyAlignment="0" applyProtection="0"/>
    <xf numFmtId="173" fontId="70" fillId="0" borderId="67" applyNumberFormat="0" applyFill="0" applyAlignment="0" applyProtection="0"/>
    <xf numFmtId="0" fontId="70" fillId="0" borderId="67" applyNumberFormat="0" applyFill="0" applyAlignment="0" applyProtection="0"/>
    <xf numFmtId="173" fontId="70" fillId="0" borderId="67" applyNumberFormat="0" applyFill="0" applyAlignment="0" applyProtection="0"/>
    <xf numFmtId="173" fontId="70" fillId="0" borderId="67" applyNumberFormat="0" applyFill="0" applyAlignment="0" applyProtection="0"/>
    <xf numFmtId="0" fontId="70" fillId="0" borderId="67" applyNumberFormat="0" applyFill="0" applyAlignment="0" applyProtection="0"/>
    <xf numFmtId="173" fontId="70" fillId="0" borderId="67" applyNumberFormat="0" applyFill="0" applyAlignment="0" applyProtection="0"/>
    <xf numFmtId="0" fontId="70" fillId="0" borderId="67" applyNumberFormat="0" applyFill="0" applyAlignment="0" applyProtection="0"/>
    <xf numFmtId="0" fontId="12" fillId="0" borderId="7" applyNumberFormat="0" applyFill="0" applyAlignment="0" applyProtection="0"/>
    <xf numFmtId="0" fontId="60" fillId="0" borderId="68" applyNumberFormat="0" applyFill="0" applyAlignment="0" applyProtection="0"/>
    <xf numFmtId="0"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59" fillId="0" borderId="68" applyNumberFormat="0" applyFill="0" applyAlignment="0" applyProtection="0"/>
    <xf numFmtId="0" fontId="59" fillId="0" borderId="68" applyNumberFormat="0" applyFill="0" applyAlignment="0" applyProtection="0"/>
    <xf numFmtId="173" fontId="59" fillId="0" borderId="68" applyNumberFormat="0" applyFill="0" applyAlignment="0" applyProtection="0"/>
    <xf numFmtId="173" fontId="60" fillId="0" borderId="68" applyNumberFormat="0" applyFill="0" applyAlignment="0" applyProtection="0"/>
    <xf numFmtId="0" fontId="60" fillId="0" borderId="68" applyNumberFormat="0" applyFill="0" applyAlignment="0" applyProtection="0"/>
    <xf numFmtId="173" fontId="60" fillId="0" borderId="68" applyNumberFormat="0" applyFill="0" applyAlignment="0" applyProtection="0"/>
    <xf numFmtId="173" fontId="60" fillId="0" borderId="68" applyNumberFormat="0" applyFill="0" applyAlignment="0" applyProtection="0"/>
    <xf numFmtId="0" fontId="60" fillId="0" borderId="68" applyNumberFormat="0" applyFill="0" applyAlignment="0" applyProtection="0"/>
    <xf numFmtId="173" fontId="60" fillId="0" borderId="68" applyNumberFormat="0" applyFill="0" applyAlignment="0" applyProtection="0"/>
    <xf numFmtId="0" fontId="60" fillId="0" borderId="68"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8" fillId="0" borderId="0" applyNumberFormat="0" applyFill="0" applyBorder="0" applyAlignment="0" applyProtection="0"/>
    <xf numFmtId="0" fontId="98" fillId="0" borderId="0" applyNumberFormat="0" applyFill="0" applyBorder="0" applyAlignment="0" applyProtection="0"/>
    <xf numFmtId="173" fontId="98" fillId="0" borderId="0" applyNumberFormat="0" applyFill="0" applyBorder="0" applyAlignment="0" applyProtection="0"/>
    <xf numFmtId="0" fontId="93" fillId="0" borderId="70" applyNumberFormat="0" applyFill="0" applyAlignment="0" applyProtection="0"/>
    <xf numFmtId="0" fontId="99" fillId="0" borderId="70" applyNumberFormat="0" applyFill="0" applyAlignment="0" applyProtection="0"/>
    <xf numFmtId="173" fontId="99" fillId="0" borderId="70" applyNumberFormat="0" applyFill="0" applyAlignment="0" applyProtection="0"/>
    <xf numFmtId="173" fontId="99" fillId="0" borderId="70" applyNumberFormat="0" applyFill="0" applyAlignment="0" applyProtection="0"/>
    <xf numFmtId="173" fontId="99" fillId="0" borderId="70" applyNumberFormat="0" applyFill="0" applyAlignment="0" applyProtection="0"/>
    <xf numFmtId="173" fontId="99" fillId="0" borderId="70" applyNumberFormat="0" applyFill="0" applyAlignment="0" applyProtection="0"/>
    <xf numFmtId="0" fontId="99" fillId="0" borderId="70" applyNumberFormat="0" applyFill="0" applyAlignment="0" applyProtection="0"/>
    <xf numFmtId="173" fontId="99" fillId="0" borderId="70" applyNumberFormat="0" applyFill="0" applyAlignment="0" applyProtection="0"/>
    <xf numFmtId="0" fontId="99" fillId="0" borderId="70" applyNumberFormat="0" applyFill="0" applyAlignment="0" applyProtection="0"/>
    <xf numFmtId="0" fontId="2" fillId="0" borderId="13" applyNumberFormat="0" applyFill="0" applyAlignment="0" applyProtection="0"/>
    <xf numFmtId="0" fontId="99" fillId="0" borderId="70"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173" fontId="97" fillId="0" borderId="0" applyNumberFormat="0" applyFill="0" applyBorder="0" applyAlignment="0" applyProtection="0"/>
    <xf numFmtId="0" fontId="29" fillId="60" borderId="69" applyNumberFormat="0" applyFont="0" applyAlignment="0" applyProtection="0"/>
    <xf numFmtId="0"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173" fontId="29" fillId="60" borderId="69" applyNumberFormat="0" applyFont="0" applyAlignment="0" applyProtection="0"/>
    <xf numFmtId="214" fontId="78" fillId="0" borderId="0" applyFon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173" fontId="95" fillId="0" borderId="0" applyNumberFormat="0" applyFill="0" applyBorder="0" applyAlignment="0" applyProtection="0"/>
    <xf numFmtId="0" fontId="41" fillId="39" borderId="0" applyNumberFormat="0" applyBorder="0" applyAlignment="0" applyProtection="0"/>
    <xf numFmtId="0"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173" fontId="41" fillId="39" borderId="0" applyNumberFormat="0" applyBorder="0" applyAlignment="0" applyProtection="0"/>
    <xf numFmtId="9" fontId="8" fillId="0" borderId="0" applyFont="0" applyFill="0" applyBorder="0" applyAlignment="0" applyProtection="0"/>
    <xf numFmtId="0" fontId="113" fillId="0" borderId="0" applyNumberFormat="0" applyFill="0" applyBorder="0" applyAlignment="0" applyProtection="0"/>
  </cellStyleXfs>
  <cellXfs count="1421">
    <xf numFmtId="0" fontId="0" fillId="0" borderId="0" xfId="0"/>
    <xf numFmtId="0" fontId="0" fillId="3" borderId="0" xfId="0" applyFill="1"/>
    <xf numFmtId="0" fontId="3" fillId="3" borderId="0" xfId="0" applyFont="1" applyFill="1" applyProtection="1">
      <protection locked="0"/>
    </xf>
    <xf numFmtId="0" fontId="5" fillId="0" borderId="0" xfId="0" applyFont="1"/>
    <xf numFmtId="0" fontId="4" fillId="3" borderId="0" xfId="0" applyFont="1" applyFill="1" applyAlignment="1">
      <alignment horizontal="center" wrapText="1"/>
    </xf>
    <xf numFmtId="0" fontId="5" fillId="3" borderId="0" xfId="0" applyFont="1" applyFill="1"/>
    <xf numFmtId="169" fontId="2" fillId="3" borderId="1" xfId="0" applyNumberFormat="1" applyFont="1" applyFill="1" applyBorder="1" applyAlignment="1" applyProtection="1">
      <alignment horizontal="center"/>
      <protection locked="0"/>
    </xf>
    <xf numFmtId="171" fontId="5" fillId="0" borderId="0" xfId="0" applyNumberFormat="1" applyFont="1"/>
    <xf numFmtId="171" fontId="23" fillId="0" borderId="0" xfId="0" applyNumberFormat="1" applyFont="1" applyAlignment="1">
      <alignment horizontal="center" vertical="center" wrapText="1"/>
    </xf>
    <xf numFmtId="171" fontId="23" fillId="0" borderId="0" xfId="0" applyNumberFormat="1" applyFont="1" applyAlignment="1">
      <alignment horizontal="center" vertical="center"/>
    </xf>
    <xf numFmtId="168" fontId="23" fillId="0" borderId="0" xfId="0" applyNumberFormat="1" applyFont="1" applyAlignment="1">
      <alignment horizontal="center"/>
    </xf>
    <xf numFmtId="171" fontId="23" fillId="0" borderId="0" xfId="0" applyNumberFormat="1" applyFont="1" applyAlignment="1">
      <alignment horizontal="center"/>
    </xf>
    <xf numFmtId="171" fontId="24" fillId="0" borderId="0" xfId="0" applyNumberFormat="1" applyFont="1"/>
    <xf numFmtId="171" fontId="23" fillId="35" borderId="17" xfId="0" applyNumberFormat="1" applyFont="1" applyFill="1" applyBorder="1"/>
    <xf numFmtId="171" fontId="23" fillId="0" borderId="0" xfId="0" applyNumberFormat="1" applyFont="1"/>
    <xf numFmtId="171" fontId="24" fillId="0" borderId="18" xfId="0" applyNumberFormat="1" applyFont="1" applyBorder="1"/>
    <xf numFmtId="171" fontId="24" fillId="0" borderId="0" xfId="0" applyNumberFormat="1" applyFont="1" applyAlignment="1">
      <alignment horizontal="center"/>
    </xf>
    <xf numFmtId="171" fontId="27" fillId="0" borderId="0" xfId="0" applyNumberFormat="1" applyFont="1" applyAlignment="1">
      <alignment wrapText="1"/>
    </xf>
    <xf numFmtId="171" fontId="23" fillId="35" borderId="20" xfId="0" applyNumberFormat="1" applyFont="1" applyFill="1" applyBorder="1"/>
    <xf numFmtId="171" fontId="27" fillId="35" borderId="18" xfId="0" applyNumberFormat="1" applyFont="1" applyFill="1" applyBorder="1"/>
    <xf numFmtId="171" fontId="7" fillId="36" borderId="20" xfId="0" applyNumberFormat="1" applyFont="1" applyFill="1" applyBorder="1"/>
    <xf numFmtId="171" fontId="7" fillId="36" borderId="20" xfId="0" applyNumberFormat="1" applyFont="1" applyFill="1" applyBorder="1" applyAlignment="1">
      <alignment horizontal="center"/>
    </xf>
    <xf numFmtId="171" fontId="5" fillId="3" borderId="0" xfId="0" applyNumberFormat="1" applyFont="1" applyFill="1"/>
    <xf numFmtId="171" fontId="5" fillId="3" borderId="14" xfId="0" applyNumberFormat="1" applyFont="1" applyFill="1" applyBorder="1"/>
    <xf numFmtId="171" fontId="23" fillId="3" borderId="0" xfId="0" applyNumberFormat="1" applyFont="1" applyFill="1" applyAlignment="1">
      <alignment horizontal="center" vertical="center" wrapText="1"/>
    </xf>
    <xf numFmtId="171" fontId="24" fillId="3" borderId="0" xfId="0" applyNumberFormat="1" applyFont="1" applyFill="1"/>
    <xf numFmtId="171" fontId="23" fillId="3" borderId="0" xfId="0" applyNumberFormat="1" applyFont="1" applyFill="1"/>
    <xf numFmtId="171" fontId="27" fillId="3" borderId="0" xfId="0" applyNumberFormat="1" applyFont="1" applyFill="1" applyAlignment="1">
      <alignment wrapText="1"/>
    </xf>
    <xf numFmtId="171" fontId="23" fillId="3" borderId="0" xfId="0" applyNumberFormat="1" applyFont="1" applyFill="1" applyAlignment="1">
      <alignment horizontal="center" vertical="center"/>
    </xf>
    <xf numFmtId="171" fontId="25" fillId="3" borderId="0" xfId="0" applyNumberFormat="1" applyFont="1" applyFill="1"/>
    <xf numFmtId="171" fontId="24" fillId="3" borderId="0" xfId="0" applyNumberFormat="1" applyFont="1" applyFill="1" applyAlignment="1">
      <alignment horizontal="center"/>
    </xf>
    <xf numFmtId="171" fontId="23" fillId="3" borderId="0" xfId="0" applyNumberFormat="1" applyFont="1" applyFill="1" applyAlignment="1">
      <alignment horizontal="center"/>
    </xf>
    <xf numFmtId="168" fontId="23" fillId="3" borderId="0" xfId="0" applyNumberFormat="1" applyFont="1" applyFill="1" applyAlignment="1">
      <alignment horizontal="center"/>
    </xf>
    <xf numFmtId="171" fontId="26" fillId="3" borderId="0" xfId="0" applyNumberFormat="1" applyFont="1" applyFill="1"/>
    <xf numFmtId="171" fontId="7" fillId="3" borderId="0" xfId="0" applyNumberFormat="1" applyFont="1" applyFill="1"/>
    <xf numFmtId="168" fontId="23" fillId="0" borderId="0" xfId="0" applyNumberFormat="1" applyFont="1" applyAlignment="1">
      <alignment horizontal="center" vertical="center"/>
    </xf>
    <xf numFmtId="171" fontId="23" fillId="35" borderId="0" xfId="0" applyNumberFormat="1" applyFont="1" applyFill="1" applyAlignment="1">
      <alignment horizontal="center" vertical="center"/>
    </xf>
    <xf numFmtId="171" fontId="24" fillId="0" borderId="0" xfId="0" applyNumberFormat="1" applyFont="1" applyAlignment="1">
      <alignment vertical="center"/>
    </xf>
    <xf numFmtId="171" fontId="27" fillId="35" borderId="20" xfId="0" applyNumberFormat="1" applyFont="1" applyFill="1" applyBorder="1"/>
    <xf numFmtId="171" fontId="27" fillId="0" borderId="0" xfId="0" applyNumberFormat="1" applyFont="1" applyAlignment="1">
      <alignment vertical="center"/>
    </xf>
    <xf numFmtId="171" fontId="27" fillId="35" borderId="20" xfId="0" applyNumberFormat="1" applyFont="1" applyFill="1" applyBorder="1" applyAlignment="1">
      <alignment wrapText="1"/>
    </xf>
    <xf numFmtId="171" fontId="27" fillId="35" borderId="18" xfId="0" applyNumberFormat="1" applyFont="1" applyFill="1" applyBorder="1" applyAlignment="1">
      <alignment wrapText="1"/>
    </xf>
    <xf numFmtId="171" fontId="24" fillId="35" borderId="18" xfId="0" applyNumberFormat="1" applyFont="1" applyFill="1" applyBorder="1" applyAlignment="1">
      <alignment horizontal="center"/>
    </xf>
    <xf numFmtId="171" fontId="23" fillId="0" borderId="0" xfId="0" applyNumberFormat="1" applyFont="1" applyAlignment="1">
      <alignment vertical="center"/>
    </xf>
    <xf numFmtId="171" fontId="27" fillId="0" borderId="0" xfId="0" applyNumberFormat="1" applyFont="1"/>
    <xf numFmtId="0" fontId="7" fillId="36" borderId="20" xfId="0" applyFont="1" applyFill="1" applyBorder="1"/>
    <xf numFmtId="171" fontId="24" fillId="3" borderId="0" xfId="0" applyNumberFormat="1" applyFont="1" applyFill="1" applyAlignment="1">
      <alignment vertical="center"/>
    </xf>
    <xf numFmtId="171" fontId="27" fillId="3" borderId="0" xfId="0" applyNumberFormat="1" applyFont="1" applyFill="1" applyAlignment="1">
      <alignment vertical="center"/>
    </xf>
    <xf numFmtId="171" fontId="23" fillId="3" borderId="0" xfId="0" applyNumberFormat="1" applyFont="1" applyFill="1" applyAlignment="1">
      <alignment wrapText="1"/>
    </xf>
    <xf numFmtId="172" fontId="27" fillId="3" borderId="0" xfId="0" applyNumberFormat="1" applyFont="1" applyFill="1" applyAlignment="1">
      <alignment vertical="center" wrapText="1"/>
    </xf>
    <xf numFmtId="171" fontId="24" fillId="3" borderId="0" xfId="0" applyNumberFormat="1" applyFont="1" applyFill="1" applyAlignment="1">
      <alignment vertical="center" wrapText="1"/>
    </xf>
    <xf numFmtId="171" fontId="23" fillId="3" borderId="0" xfId="0" applyNumberFormat="1" applyFont="1" applyFill="1" applyAlignment="1">
      <alignment vertical="center"/>
    </xf>
    <xf numFmtId="171" fontId="27" fillId="3" borderId="0" xfId="0" applyNumberFormat="1" applyFont="1" applyFill="1" applyAlignment="1">
      <alignment vertical="center" wrapText="1"/>
    </xf>
    <xf numFmtId="171" fontId="23" fillId="3" borderId="0" xfId="0" applyNumberFormat="1" applyFont="1" applyFill="1" applyAlignment="1">
      <alignment horizontal="right"/>
    </xf>
    <xf numFmtId="168" fontId="23" fillId="3" borderId="0" xfId="0" applyNumberFormat="1" applyFont="1" applyFill="1" applyAlignment="1">
      <alignment horizontal="center" vertical="center"/>
    </xf>
    <xf numFmtId="171" fontId="23" fillId="0" borderId="0" xfId="3" applyNumberFormat="1" applyFont="1" applyAlignment="1">
      <alignment horizontal="center" vertical="center"/>
    </xf>
    <xf numFmtId="171" fontId="23" fillId="0" borderId="0" xfId="3" applyNumberFormat="1" applyFont="1" applyAlignment="1">
      <alignment horizontal="center" vertical="center" wrapText="1"/>
    </xf>
    <xf numFmtId="171" fontId="23" fillId="35" borderId="15" xfId="3" applyNumberFormat="1" applyFont="1" applyFill="1" applyBorder="1" applyAlignment="1">
      <alignment horizontal="center" vertical="center" wrapText="1"/>
    </xf>
    <xf numFmtId="171" fontId="23" fillId="35" borderId="20" xfId="3" applyNumberFormat="1" applyFont="1" applyFill="1" applyBorder="1" applyAlignment="1">
      <alignment horizontal="center" vertical="center" wrapText="1"/>
    </xf>
    <xf numFmtId="171" fontId="27" fillId="2" borderId="21" xfId="3" applyNumberFormat="1" applyFont="1" applyFill="1" applyBorder="1" applyAlignment="1">
      <alignment vertical="center"/>
    </xf>
    <xf numFmtId="171" fontId="23" fillId="2" borderId="22" xfId="3" applyNumberFormat="1" applyFont="1" applyFill="1" applyBorder="1" applyAlignment="1">
      <alignment vertical="center"/>
    </xf>
    <xf numFmtId="14" fontId="23" fillId="2" borderId="23" xfId="3" applyNumberFormat="1" applyFont="1" applyFill="1" applyBorder="1" applyAlignment="1">
      <alignment vertical="center"/>
    </xf>
    <xf numFmtId="171" fontId="23" fillId="35" borderId="18" xfId="3" applyNumberFormat="1" applyFont="1" applyFill="1" applyBorder="1" applyAlignment="1">
      <alignment vertical="center"/>
    </xf>
    <xf numFmtId="171" fontId="27" fillId="35" borderId="26" xfId="3" applyNumberFormat="1" applyFont="1" applyFill="1" applyBorder="1" applyAlignment="1">
      <alignment vertical="center"/>
    </xf>
    <xf numFmtId="171" fontId="23" fillId="35" borderId="27" xfId="3" applyNumberFormat="1" applyFont="1" applyFill="1" applyBorder="1" applyAlignment="1">
      <alignment vertical="center"/>
    </xf>
    <xf numFmtId="171" fontId="23" fillId="35" borderId="28" xfId="3" applyNumberFormat="1" applyFont="1" applyFill="1" applyBorder="1" applyAlignment="1">
      <alignment vertical="center"/>
    </xf>
    <xf numFmtId="171" fontId="27" fillId="0" borderId="0" xfId="0" applyNumberFormat="1" applyFont="1" applyAlignment="1">
      <alignment horizontal="center" vertical="center"/>
    </xf>
    <xf numFmtId="171" fontId="27" fillId="35" borderId="18" xfId="3" applyNumberFormat="1" applyFont="1" applyFill="1" applyBorder="1" applyAlignment="1">
      <alignment vertical="center"/>
    </xf>
    <xf numFmtId="171" fontId="3" fillId="0" borderId="0" xfId="4" applyNumberFormat="1" applyFont="1" applyAlignment="1">
      <alignment horizontal="right"/>
    </xf>
    <xf numFmtId="171" fontId="23" fillId="35" borderId="18" xfId="4" applyNumberFormat="1" applyFont="1" applyFill="1" applyBorder="1" applyAlignment="1">
      <alignment horizontal="right" vertical="center"/>
    </xf>
    <xf numFmtId="0" fontId="27" fillId="2" borderId="21" xfId="0" applyFont="1" applyFill="1" applyBorder="1" applyAlignment="1">
      <alignment vertical="center"/>
    </xf>
    <xf numFmtId="0" fontId="27" fillId="2" borderId="22" xfId="0" applyFont="1" applyFill="1" applyBorder="1" applyAlignment="1">
      <alignment vertical="center"/>
    </xf>
    <xf numFmtId="171" fontId="27" fillId="35" borderId="20" xfId="3" applyNumberFormat="1" applyFont="1" applyFill="1" applyBorder="1" applyAlignment="1">
      <alignment vertical="center"/>
    </xf>
    <xf numFmtId="0" fontId="32" fillId="0" borderId="0" xfId="0" applyFont="1"/>
    <xf numFmtId="171" fontId="23" fillId="3" borderId="0" xfId="3" applyNumberFormat="1" applyFont="1" applyFill="1" applyAlignment="1">
      <alignment horizontal="center" vertical="center"/>
    </xf>
    <xf numFmtId="171" fontId="23" fillId="3" borderId="0" xfId="3" applyNumberFormat="1" applyFont="1" applyFill="1" applyAlignment="1">
      <alignment vertical="center"/>
    </xf>
    <xf numFmtId="171" fontId="3" fillId="3" borderId="0" xfId="0" applyNumberFormat="1" applyFont="1" applyFill="1"/>
    <xf numFmtId="171" fontId="27" fillId="3" borderId="0" xfId="3" applyNumberFormat="1" applyFont="1" applyFill="1" applyAlignment="1">
      <alignment vertical="center"/>
    </xf>
    <xf numFmtId="171" fontId="23" fillId="3" borderId="0" xfId="3" applyNumberFormat="1" applyFont="1" applyFill="1" applyAlignment="1">
      <alignment horizontal="left" vertical="center"/>
    </xf>
    <xf numFmtId="171" fontId="24" fillId="3" borderId="0" xfId="3" applyNumberFormat="1" applyFont="1" applyFill="1" applyAlignment="1">
      <alignment horizontal="left"/>
    </xf>
    <xf numFmtId="171" fontId="24" fillId="3" borderId="0" xfId="3" applyNumberFormat="1" applyFont="1" applyFill="1" applyAlignment="1">
      <alignment horizontal="left" vertical="top" wrapText="1"/>
    </xf>
    <xf numFmtId="0" fontId="27" fillId="3" borderId="0" xfId="0" applyFont="1" applyFill="1" applyAlignment="1">
      <alignment horizontal="left" vertical="center"/>
    </xf>
    <xf numFmtId="171" fontId="24" fillId="3" borderId="0" xfId="3" applyNumberFormat="1" applyFont="1" applyFill="1"/>
    <xf numFmtId="171" fontId="23" fillId="3" borderId="0" xfId="3" applyNumberFormat="1" applyFont="1" applyFill="1" applyAlignment="1">
      <alignment horizontal="center" vertical="center" wrapText="1"/>
    </xf>
    <xf numFmtId="171" fontId="24" fillId="3" borderId="0" xfId="3" applyNumberFormat="1" applyFont="1" applyFill="1" applyAlignment="1">
      <alignment horizontal="right"/>
    </xf>
    <xf numFmtId="171" fontId="23" fillId="3" borderId="0" xfId="3" applyNumberFormat="1" applyFont="1" applyFill="1" applyAlignment="1">
      <alignment horizontal="right"/>
    </xf>
    <xf numFmtId="171" fontId="3" fillId="3" borderId="0" xfId="4" applyNumberFormat="1" applyFont="1" applyFill="1" applyAlignment="1">
      <alignment horizontal="right"/>
    </xf>
    <xf numFmtId="171" fontId="27" fillId="3" borderId="0" xfId="0" applyNumberFormat="1" applyFont="1" applyFill="1" applyAlignment="1">
      <alignment horizontal="right"/>
    </xf>
    <xf numFmtId="171" fontId="31" fillId="3" borderId="0" xfId="3" applyNumberFormat="1" applyFont="1" applyFill="1"/>
    <xf numFmtId="171" fontId="27" fillId="3" borderId="0" xfId="0" applyNumberFormat="1" applyFont="1" applyFill="1" applyAlignment="1">
      <alignment horizontal="center" vertical="center"/>
    </xf>
    <xf numFmtId="171" fontId="26" fillId="3" borderId="0" xfId="3" applyNumberFormat="1" applyFont="1" applyFill="1" applyAlignment="1">
      <alignment horizontal="center" vertical="center"/>
    </xf>
    <xf numFmtId="171" fontId="23" fillId="3" borderId="25" xfId="3" applyNumberFormat="1" applyFont="1" applyFill="1" applyBorder="1" applyAlignment="1">
      <alignment horizontal="center" vertical="center" wrapText="1"/>
    </xf>
    <xf numFmtId="171" fontId="24" fillId="3" borderId="0" xfId="0" applyNumberFormat="1" applyFont="1" applyFill="1" applyAlignment="1">
      <alignment horizontal="center" vertical="center"/>
    </xf>
    <xf numFmtId="171" fontId="24" fillId="3" borderId="0" xfId="3" applyNumberFormat="1" applyFont="1" applyFill="1" applyAlignment="1">
      <alignment vertical="center"/>
    </xf>
    <xf numFmtId="171" fontId="24" fillId="3" borderId="0" xfId="3" applyNumberFormat="1" applyFont="1" applyFill="1" applyAlignment="1">
      <alignment horizontal="center" vertical="center"/>
    </xf>
    <xf numFmtId="171" fontId="23" fillId="0" borderId="0" xfId="0" applyNumberFormat="1" applyFont="1" applyAlignment="1">
      <alignment vertical="center" wrapText="1"/>
    </xf>
    <xf numFmtId="171" fontId="5" fillId="3" borderId="0" xfId="0" applyNumberFormat="1" applyFont="1" applyFill="1" applyAlignment="1">
      <alignment wrapText="1"/>
    </xf>
    <xf numFmtId="171" fontId="23" fillId="3" borderId="0" xfId="0" applyNumberFormat="1" applyFont="1" applyFill="1" applyAlignment="1">
      <alignment horizontal="center" wrapText="1"/>
    </xf>
    <xf numFmtId="171" fontId="23" fillId="3" borderId="0" xfId="0" applyNumberFormat="1" applyFont="1" applyFill="1" applyAlignment="1">
      <alignment vertical="center" wrapText="1"/>
    </xf>
    <xf numFmtId="171" fontId="24" fillId="3" borderId="0" xfId="0" applyNumberFormat="1" applyFont="1" applyFill="1" applyAlignment="1">
      <alignment wrapText="1"/>
    </xf>
    <xf numFmtId="171" fontId="23" fillId="3" borderId="0" xfId="0" applyNumberFormat="1" applyFont="1" applyFill="1" applyAlignment="1">
      <alignment horizontal="left" wrapText="1"/>
    </xf>
    <xf numFmtId="171" fontId="23" fillId="3" borderId="0" xfId="0" applyNumberFormat="1" applyFont="1" applyFill="1" applyAlignment="1">
      <alignment horizontal="left" vertical="center" wrapText="1"/>
    </xf>
    <xf numFmtId="164" fontId="5" fillId="0" borderId="0" xfId="2" applyFont="1"/>
    <xf numFmtId="0" fontId="4" fillId="0" borderId="0" xfId="0" applyFont="1" applyAlignment="1">
      <alignment horizontal="center" vertical="center"/>
    </xf>
    <xf numFmtId="0" fontId="4" fillId="0" borderId="0" xfId="0" applyFont="1"/>
    <xf numFmtId="3" fontId="5" fillId="0" borderId="0" xfId="0" applyNumberFormat="1" applyFont="1"/>
    <xf numFmtId="164" fontId="5" fillId="3" borderId="0" xfId="2" applyFont="1" applyFill="1"/>
    <xf numFmtId="0" fontId="4" fillId="3" borderId="0" xfId="0" applyFont="1" applyFill="1" applyAlignment="1">
      <alignment horizontal="center"/>
    </xf>
    <xf numFmtId="0" fontId="4" fillId="3" borderId="0" xfId="0" applyFont="1" applyFill="1"/>
    <xf numFmtId="171" fontId="24" fillId="3" borderId="0" xfId="5" applyNumberFormat="1" applyFont="1" applyFill="1"/>
    <xf numFmtId="3" fontId="5" fillId="3" borderId="0" xfId="0" applyNumberFormat="1" applyFont="1" applyFill="1"/>
    <xf numFmtId="164" fontId="24" fillId="3" borderId="0" xfId="2" applyFont="1" applyFill="1"/>
    <xf numFmtId="164" fontId="4" fillId="2" borderId="32" xfId="6" applyFont="1" applyFill="1" applyBorder="1" applyAlignment="1">
      <alignment horizontal="center" vertical="center" wrapText="1"/>
    </xf>
    <xf numFmtId="164" fontId="4" fillId="0" borderId="0" xfId="6" applyFont="1" applyAlignment="1">
      <alignment vertical="center"/>
    </xf>
    <xf numFmtId="164" fontId="4" fillId="37" borderId="32" xfId="6" applyFont="1" applyFill="1" applyBorder="1" applyAlignment="1">
      <alignment horizontal="center" vertical="center" wrapText="1"/>
    </xf>
    <xf numFmtId="171" fontId="27" fillId="35" borderId="32" xfId="0" applyNumberFormat="1" applyFont="1" applyFill="1" applyBorder="1"/>
    <xf numFmtId="171" fontId="27" fillId="35" borderId="32" xfId="0" applyNumberFormat="1" applyFont="1" applyFill="1" applyBorder="1" applyAlignment="1">
      <alignment horizontal="left" wrapText="1"/>
    </xf>
    <xf numFmtId="171" fontId="27" fillId="0" borderId="18" xfId="0" applyNumberFormat="1" applyFont="1" applyBorder="1"/>
    <xf numFmtId="171" fontId="23" fillId="0" borderId="0" xfId="0" applyNumberFormat="1" applyFont="1" applyAlignment="1">
      <alignment horizontal="right" vertical="center"/>
    </xf>
    <xf numFmtId="0" fontId="7" fillId="36" borderId="32" xfId="0" applyFont="1" applyFill="1" applyBorder="1"/>
    <xf numFmtId="171" fontId="27" fillId="0" borderId="0" xfId="7" applyNumberFormat="1" applyFont="1" applyAlignment="1">
      <alignment horizontal="center" vertical="center"/>
    </xf>
    <xf numFmtId="168" fontId="23" fillId="0" borderId="0" xfId="7" applyNumberFormat="1" applyFont="1" applyAlignment="1">
      <alignment horizontal="center" vertical="center" wrapText="1"/>
    </xf>
    <xf numFmtId="171" fontId="27" fillId="35" borderId="20" xfId="8" applyNumberFormat="1" applyFont="1" applyFill="1" applyBorder="1" applyAlignment="1">
      <alignment horizontal="center"/>
    </xf>
    <xf numFmtId="171" fontId="27" fillId="0" borderId="0" xfId="8" applyNumberFormat="1" applyFont="1" applyAlignment="1">
      <alignment horizontal="center"/>
    </xf>
    <xf numFmtId="171" fontId="24" fillId="0" borderId="0" xfId="7" applyNumberFormat="1" applyFont="1" applyAlignment="1">
      <alignment wrapText="1"/>
    </xf>
    <xf numFmtId="171" fontId="23" fillId="35" borderId="20" xfId="7" applyNumberFormat="1" applyFont="1" applyFill="1" applyBorder="1" applyAlignment="1">
      <alignment horizontal="left"/>
    </xf>
    <xf numFmtId="171" fontId="23" fillId="0" borderId="0" xfId="7" applyNumberFormat="1" applyFont="1" applyAlignment="1">
      <alignment horizontal="left"/>
    </xf>
    <xf numFmtId="171" fontId="23" fillId="0" borderId="0" xfId="8" applyNumberFormat="1" applyFont="1"/>
    <xf numFmtId="0" fontId="5" fillId="0" borderId="0" xfId="0" applyFont="1" applyAlignment="1">
      <alignment wrapText="1"/>
    </xf>
    <xf numFmtId="171" fontId="7" fillId="36" borderId="32" xfId="0" applyNumberFormat="1" applyFont="1" applyFill="1" applyBorder="1" applyAlignment="1">
      <alignment horizontal="left"/>
    </xf>
    <xf numFmtId="171" fontId="23" fillId="0" borderId="0" xfId="7" applyNumberFormat="1" applyFont="1" applyAlignment="1">
      <alignment horizontal="center" vertical="center"/>
    </xf>
    <xf numFmtId="171" fontId="27" fillId="0" borderId="0" xfId="9" applyNumberFormat="1" applyFont="1" applyAlignment="1">
      <alignment horizontal="center"/>
    </xf>
    <xf numFmtId="171" fontId="23" fillId="0" borderId="0" xfId="7" applyNumberFormat="1" applyFont="1" applyAlignment="1">
      <alignment horizontal="center" vertical="center" wrapText="1"/>
    </xf>
    <xf numFmtId="168" fontId="27" fillId="0" borderId="0" xfId="9" applyNumberFormat="1" applyFont="1" applyAlignment="1">
      <alignment horizontal="center"/>
    </xf>
    <xf numFmtId="171" fontId="27" fillId="0" borderId="0" xfId="9" applyNumberFormat="1" applyFont="1" applyAlignment="1">
      <alignment horizontal="left"/>
    </xf>
    <xf numFmtId="171" fontId="4" fillId="0" borderId="0" xfId="0" applyNumberFormat="1" applyFont="1" applyAlignment="1">
      <alignment horizontal="right"/>
    </xf>
    <xf numFmtId="0" fontId="32" fillId="36" borderId="32" xfId="0" applyFont="1" applyFill="1" applyBorder="1"/>
    <xf numFmtId="171" fontId="27" fillId="0" borderId="0" xfId="13" applyNumberFormat="1" applyFont="1" applyAlignment="1">
      <alignment horizontal="center" vertical="center" wrapText="1"/>
    </xf>
    <xf numFmtId="171" fontId="24" fillId="0" borderId="0" xfId="13" applyNumberFormat="1" applyFont="1"/>
    <xf numFmtId="171" fontId="23" fillId="35" borderId="21" xfId="14" applyNumberFormat="1" applyFont="1" applyFill="1" applyBorder="1" applyAlignment="1">
      <alignment horizontal="left" vertical="center" wrapText="1"/>
    </xf>
    <xf numFmtId="171" fontId="23" fillId="35" borderId="22" xfId="14" applyNumberFormat="1" applyFont="1" applyFill="1" applyBorder="1" applyAlignment="1">
      <alignment horizontal="left" vertical="center" wrapText="1"/>
    </xf>
    <xf numFmtId="171" fontId="23" fillId="35" borderId="23" xfId="14" applyNumberFormat="1" applyFont="1" applyFill="1" applyBorder="1" applyAlignment="1">
      <alignment horizontal="left" vertical="center" wrapText="1"/>
    </xf>
    <xf numFmtId="171" fontId="23" fillId="35" borderId="20" xfId="0" applyNumberFormat="1" applyFont="1" applyFill="1" applyBorder="1" applyAlignment="1">
      <alignment horizontal="right"/>
    </xf>
    <xf numFmtId="168" fontId="23" fillId="0" borderId="0" xfId="14" applyNumberFormat="1" applyFont="1" applyAlignment="1">
      <alignment horizontal="center" vertical="center" wrapText="1"/>
    </xf>
    <xf numFmtId="171" fontId="23" fillId="0" borderId="0" xfId="14" applyNumberFormat="1" applyFont="1" applyAlignment="1">
      <alignment horizontal="center" vertical="center" wrapText="1"/>
    </xf>
    <xf numFmtId="173" fontId="27" fillId="35" borderId="18" xfId="0" applyNumberFormat="1" applyFont="1" applyFill="1" applyBorder="1" applyAlignment="1">
      <alignment horizontal="left" wrapText="1"/>
    </xf>
    <xf numFmtId="171" fontId="23" fillId="35" borderId="20" xfId="14" applyNumberFormat="1" applyFont="1" applyFill="1" applyBorder="1" applyAlignment="1">
      <alignment horizontal="left" vertical="center" wrapText="1"/>
    </xf>
    <xf numFmtId="171" fontId="23" fillId="0" borderId="0" xfId="14" applyNumberFormat="1" applyFont="1" applyAlignment="1">
      <alignment horizontal="left" vertical="center" wrapText="1"/>
    </xf>
    <xf numFmtId="171" fontId="23" fillId="0" borderId="0" xfId="12" applyNumberFormat="1" applyFont="1" applyAlignment="1">
      <alignment vertical="center" wrapText="1"/>
    </xf>
    <xf numFmtId="171" fontId="4" fillId="0" borderId="0" xfId="0" applyNumberFormat="1" applyFont="1"/>
    <xf numFmtId="174" fontId="23" fillId="0" borderId="0" xfId="5" applyNumberFormat="1" applyFont="1" applyAlignment="1">
      <alignment horizontal="center" vertical="center" wrapText="1"/>
    </xf>
    <xf numFmtId="168" fontId="23" fillId="0" borderId="0" xfId="15" applyNumberFormat="1" applyFont="1" applyAlignment="1">
      <alignment horizontal="center" vertical="center" wrapText="1"/>
    </xf>
    <xf numFmtId="0" fontId="3" fillId="0" borderId="0" xfId="16" applyFont="1"/>
    <xf numFmtId="171" fontId="23" fillId="35" borderId="20" xfId="15" applyNumberFormat="1" applyFont="1" applyFill="1" applyBorder="1" applyAlignment="1">
      <alignment horizontal="left" vertical="center" wrapText="1"/>
    </xf>
    <xf numFmtId="171" fontId="23" fillId="0" borderId="0" xfId="15" applyNumberFormat="1" applyFont="1" applyAlignment="1">
      <alignment horizontal="left" vertical="center" wrapText="1"/>
    </xf>
    <xf numFmtId="171" fontId="23" fillId="0" borderId="0" xfId="17" applyNumberFormat="1" applyFont="1" applyAlignment="1">
      <alignment vertical="center" wrapText="1"/>
    </xf>
    <xf numFmtId="171" fontId="4" fillId="0" borderId="0" xfId="0" applyNumberFormat="1" applyFont="1" applyAlignment="1">
      <alignment horizontal="center"/>
    </xf>
    <xf numFmtId="0" fontId="3" fillId="3" borderId="0" xfId="16" applyFont="1" applyFill="1"/>
    <xf numFmtId="177" fontId="3" fillId="0" borderId="0" xfId="18" applyNumberFormat="1" applyFont="1"/>
    <xf numFmtId="171" fontId="23" fillId="35" borderId="20" xfId="0" applyNumberFormat="1" applyFont="1" applyFill="1" applyBorder="1" applyAlignment="1">
      <alignment vertical="center"/>
    </xf>
    <xf numFmtId="171" fontId="23" fillId="35" borderId="20" xfId="0" applyNumberFormat="1" applyFont="1" applyFill="1" applyBorder="1" applyAlignment="1">
      <alignment horizontal="right" vertical="center"/>
    </xf>
    <xf numFmtId="0" fontId="4" fillId="0" borderId="0" xfId="0" applyFont="1" applyAlignment="1">
      <alignment vertical="center"/>
    </xf>
    <xf numFmtId="171" fontId="23" fillId="0" borderId="0" xfId="14" applyNumberFormat="1" applyFont="1" applyAlignment="1">
      <alignment horizontal="center" vertical="center"/>
    </xf>
    <xf numFmtId="173" fontId="27" fillId="35" borderId="33" xfId="0" applyNumberFormat="1" applyFont="1" applyFill="1" applyBorder="1" applyAlignment="1">
      <alignment horizontal="left" wrapText="1"/>
    </xf>
    <xf numFmtId="171" fontId="27" fillId="35" borderId="18" xfId="5" applyNumberFormat="1" applyFont="1" applyFill="1" applyBorder="1"/>
    <xf numFmtId="171" fontId="23" fillId="35" borderId="20" xfId="14" applyNumberFormat="1" applyFont="1" applyFill="1" applyBorder="1" applyAlignment="1">
      <alignment horizontal="left" vertical="center"/>
    </xf>
    <xf numFmtId="171" fontId="23" fillId="0" borderId="0" xfId="14" applyNumberFormat="1" applyFont="1" applyAlignment="1">
      <alignment horizontal="left" vertical="center"/>
    </xf>
    <xf numFmtId="171" fontId="23" fillId="0" borderId="0" xfId="12" applyNumberFormat="1" applyFont="1" applyAlignment="1">
      <alignment horizontal="right" vertical="center" wrapText="1"/>
    </xf>
    <xf numFmtId="171" fontId="24" fillId="0" borderId="0" xfId="22" applyNumberFormat="1" applyFont="1" applyAlignment="1">
      <alignment vertical="center"/>
    </xf>
    <xf numFmtId="171" fontId="23" fillId="35" borderId="20" xfId="0" applyNumberFormat="1" applyFont="1" applyFill="1" applyBorder="1" applyAlignment="1">
      <alignment horizontal="center"/>
    </xf>
    <xf numFmtId="171" fontId="23" fillId="0" borderId="0" xfId="23" applyNumberFormat="1" applyFont="1" applyAlignment="1">
      <alignment horizontal="center" vertical="center" wrapText="1"/>
    </xf>
    <xf numFmtId="168" fontId="23" fillId="0" borderId="0" xfId="23" applyNumberFormat="1" applyFont="1" applyAlignment="1">
      <alignment horizontal="center" vertical="center" wrapText="1"/>
    </xf>
    <xf numFmtId="171" fontId="23" fillId="35" borderId="20" xfId="24" applyNumberFormat="1" applyFont="1" applyFill="1" applyBorder="1" applyAlignment="1">
      <alignment horizontal="left" vertical="center" wrapText="1"/>
    </xf>
    <xf numFmtId="171" fontId="23" fillId="0" borderId="0" xfId="24" applyNumberFormat="1" applyFont="1" applyAlignment="1">
      <alignment horizontal="left" wrapText="1" indent="1"/>
    </xf>
    <xf numFmtId="171" fontId="27" fillId="0" borderId="0" xfId="22" applyNumberFormat="1" applyFont="1" applyAlignment="1">
      <alignment vertical="center"/>
    </xf>
    <xf numFmtId="171" fontId="27" fillId="0" borderId="0" xfId="0" applyNumberFormat="1" applyFont="1" applyAlignment="1">
      <alignment horizontal="center" vertical="center" wrapText="1"/>
    </xf>
    <xf numFmtId="171" fontId="23" fillId="0" borderId="0" xfId="25" applyNumberFormat="1" applyFont="1" applyAlignment="1">
      <alignment vertical="center" wrapText="1"/>
    </xf>
    <xf numFmtId="171" fontId="3" fillId="0" borderId="0" xfId="25" applyNumberFormat="1" applyFont="1" applyAlignment="1">
      <alignment vertical="center" wrapText="1"/>
    </xf>
    <xf numFmtId="171" fontId="23" fillId="35" borderId="53" xfId="25" applyNumberFormat="1" applyFont="1" applyFill="1" applyBorder="1" applyAlignment="1">
      <alignment horizontal="center" vertical="center" wrapText="1"/>
    </xf>
    <xf numFmtId="171" fontId="23" fillId="0" borderId="0" xfId="25" applyNumberFormat="1" applyFont="1" applyAlignment="1">
      <alignment horizontal="left" vertical="center" wrapText="1"/>
    </xf>
    <xf numFmtId="171" fontId="4" fillId="2" borderId="0" xfId="0" applyNumberFormat="1" applyFont="1" applyFill="1" applyAlignment="1">
      <alignment horizontal="center"/>
    </xf>
    <xf numFmtId="168" fontId="23" fillId="35" borderId="20" xfId="0" applyNumberFormat="1" applyFont="1" applyFill="1" applyBorder="1" applyAlignment="1">
      <alignment horizontal="center"/>
    </xf>
    <xf numFmtId="171" fontId="24" fillId="0" borderId="0" xfId="0" applyNumberFormat="1" applyFont="1" applyAlignment="1">
      <alignment horizontal="right"/>
    </xf>
    <xf numFmtId="0" fontId="102" fillId="0" borderId="0" xfId="0" applyFont="1"/>
    <xf numFmtId="171" fontId="23" fillId="35" borderId="32" xfId="0" applyNumberFormat="1" applyFont="1" applyFill="1" applyBorder="1" applyAlignment="1">
      <alignment horizontal="center" vertical="center"/>
    </xf>
    <xf numFmtId="173" fontId="27" fillId="35" borderId="33" xfId="0" applyNumberFormat="1" applyFont="1" applyFill="1" applyBorder="1" applyAlignment="1">
      <alignment horizontal="left" vertical="center" wrapText="1"/>
    </xf>
    <xf numFmtId="171" fontId="23" fillId="3" borderId="0" xfId="14" applyNumberFormat="1" applyFont="1" applyFill="1" applyAlignment="1">
      <alignment horizontal="center" vertical="center" wrapText="1"/>
    </xf>
    <xf numFmtId="1" fontId="23" fillId="3" borderId="0" xfId="14" applyNumberFormat="1" applyFont="1" applyFill="1" applyAlignment="1">
      <alignment horizontal="center" vertical="center" wrapText="1"/>
    </xf>
    <xf numFmtId="171" fontId="103" fillId="3" borderId="0" xfId="24" applyNumberFormat="1" applyFont="1" applyFill="1" applyAlignment="1">
      <alignment vertical="center"/>
    </xf>
    <xf numFmtId="171" fontId="23" fillId="3" borderId="0" xfId="24" applyNumberFormat="1" applyFont="1" applyFill="1" applyAlignment="1">
      <alignment horizontal="left" vertical="center" wrapText="1"/>
    </xf>
    <xf numFmtId="171" fontId="23" fillId="3" borderId="0" xfId="24" applyNumberFormat="1" applyFont="1" applyFill="1" applyAlignment="1">
      <alignment horizontal="left" vertical="center"/>
    </xf>
    <xf numFmtId="171" fontId="3" fillId="3" borderId="0" xfId="24" applyNumberFormat="1" applyFont="1" applyFill="1" applyAlignment="1">
      <alignment horizontal="left" vertical="center" wrapText="1"/>
    </xf>
    <xf numFmtId="173" fontId="24" fillId="0" borderId="0" xfId="0" applyNumberFormat="1" applyFont="1" applyAlignment="1">
      <alignment horizontal="left" wrapText="1"/>
    </xf>
    <xf numFmtId="171" fontId="3" fillId="0" borderId="0" xfId="24" applyNumberFormat="1" applyFont="1" applyAlignment="1">
      <alignment horizontal="left" vertical="center" wrapText="1"/>
    </xf>
    <xf numFmtId="171" fontId="3" fillId="3" borderId="0" xfId="24" applyNumberFormat="1" applyFont="1" applyFill="1" applyAlignment="1">
      <alignment horizontal="left" vertical="center" wrapText="1" indent="3"/>
    </xf>
    <xf numFmtId="171" fontId="23" fillId="0" borderId="0" xfId="4" applyNumberFormat="1" applyFont="1" applyAlignment="1">
      <alignment horizontal="center" vertical="center" wrapText="1"/>
    </xf>
    <xf numFmtId="168" fontId="23" fillId="0" borderId="0" xfId="0" applyNumberFormat="1" applyFont="1" applyAlignment="1">
      <alignment horizontal="center" wrapText="1"/>
    </xf>
    <xf numFmtId="171" fontId="23" fillId="0" borderId="0" xfId="0" applyNumberFormat="1" applyFont="1" applyAlignment="1">
      <alignment horizontal="center" wrapText="1"/>
    </xf>
    <xf numFmtId="171" fontId="23" fillId="35" borderId="20" xfId="14" applyNumberFormat="1" applyFont="1" applyFill="1" applyBorder="1" applyAlignment="1">
      <alignment horizontal="left" wrapText="1"/>
    </xf>
    <xf numFmtId="171" fontId="23" fillId="0" borderId="0" xfId="14" applyNumberFormat="1" applyFont="1" applyAlignment="1">
      <alignment horizontal="right" vertical="center" wrapText="1"/>
    </xf>
    <xf numFmtId="0" fontId="7" fillId="36" borderId="32" xfId="0" applyFont="1" applyFill="1" applyBorder="1" applyAlignment="1">
      <alignment horizontal="left"/>
    </xf>
    <xf numFmtId="168" fontId="23" fillId="0" borderId="0" xfId="4" applyNumberFormat="1" applyFont="1" applyAlignment="1">
      <alignment horizontal="center" vertical="center" wrapText="1"/>
    </xf>
    <xf numFmtId="171" fontId="5" fillId="0" borderId="0" xfId="30955" applyNumberFormat="1" applyFont="1"/>
    <xf numFmtId="171" fontId="24" fillId="0" borderId="0" xfId="30955" applyNumberFormat="1" applyFont="1" applyAlignment="1">
      <alignment vertical="center"/>
    </xf>
    <xf numFmtId="171" fontId="23" fillId="0" borderId="0" xfId="14" applyNumberFormat="1" applyFont="1" applyAlignment="1">
      <alignment horizontal="left" wrapText="1"/>
    </xf>
    <xf numFmtId="171" fontId="23" fillId="35" borderId="20" xfId="23" applyNumberFormat="1" applyFont="1" applyFill="1" applyBorder="1" applyAlignment="1">
      <alignment horizontal="center" vertical="center" wrapText="1"/>
    </xf>
    <xf numFmtId="171" fontId="24" fillId="0" borderId="0" xfId="0" applyNumberFormat="1" applyFont="1" applyAlignment="1">
      <alignment horizontal="center" vertical="center"/>
    </xf>
    <xf numFmtId="173" fontId="24" fillId="35" borderId="33" xfId="0" applyNumberFormat="1" applyFont="1" applyFill="1" applyBorder="1" applyAlignment="1">
      <alignment horizontal="left" wrapText="1"/>
    </xf>
    <xf numFmtId="173" fontId="24" fillId="35" borderId="33" xfId="0" applyNumberFormat="1" applyFont="1" applyFill="1" applyBorder="1" applyAlignment="1">
      <alignment horizontal="center" wrapText="1"/>
    </xf>
    <xf numFmtId="173" fontId="27" fillId="35" borderId="33" xfId="0" applyNumberFormat="1" applyFont="1" applyFill="1" applyBorder="1" applyAlignment="1">
      <alignment horizontal="center" wrapText="1"/>
    </xf>
    <xf numFmtId="171" fontId="23" fillId="35" borderId="21" xfId="14" applyNumberFormat="1" applyFont="1" applyFill="1" applyBorder="1" applyAlignment="1">
      <alignment horizontal="left" vertical="center"/>
    </xf>
    <xf numFmtId="171" fontId="23" fillId="35" borderId="22" xfId="0" applyNumberFormat="1" applyFont="1" applyFill="1" applyBorder="1"/>
    <xf numFmtId="171" fontId="23" fillId="35" borderId="22" xfId="14" applyNumberFormat="1" applyFont="1" applyFill="1" applyBorder="1" applyAlignment="1">
      <alignment horizontal="left" vertical="center"/>
    </xf>
    <xf numFmtId="171" fontId="23" fillId="35" borderId="23" xfId="14" applyNumberFormat="1" applyFont="1" applyFill="1" applyBorder="1" applyAlignment="1">
      <alignment horizontal="left" vertical="center"/>
    </xf>
    <xf numFmtId="171" fontId="23" fillId="35" borderId="20" xfId="0" applyNumberFormat="1" applyFont="1" applyFill="1" applyBorder="1" applyAlignment="1">
      <alignment horizontal="center" vertical="center" wrapText="1"/>
    </xf>
    <xf numFmtId="171" fontId="23" fillId="0" borderId="0" xfId="0" applyNumberFormat="1" applyFont="1" applyAlignment="1">
      <alignment horizontal="center" vertical="top"/>
    </xf>
    <xf numFmtId="171" fontId="23" fillId="0" borderId="0" xfId="0" applyNumberFormat="1" applyFont="1" applyAlignment="1">
      <alignment horizontal="center" vertical="top" wrapText="1"/>
    </xf>
    <xf numFmtId="171" fontId="23" fillId="0" borderId="0" xfId="21" applyNumberFormat="1" applyFont="1" applyAlignment="1">
      <alignment vertical="center" wrapText="1"/>
    </xf>
    <xf numFmtId="171" fontId="23" fillId="0" borderId="0" xfId="0" applyNumberFormat="1" applyFont="1" applyAlignment="1">
      <alignment horizontal="right"/>
    </xf>
    <xf numFmtId="171" fontId="27" fillId="35" borderId="20" xfId="5179" applyNumberFormat="1" applyFont="1" applyFill="1" applyBorder="1"/>
    <xf numFmtId="171" fontId="27" fillId="0" borderId="0" xfId="5179" applyNumberFormat="1" applyFont="1"/>
    <xf numFmtId="173" fontId="24" fillId="0" borderId="0" xfId="0" applyNumberFormat="1" applyFont="1"/>
    <xf numFmtId="171" fontId="27" fillId="0" borderId="0" xfId="30955" applyNumberFormat="1" applyFont="1" applyAlignment="1">
      <alignment vertical="center"/>
    </xf>
    <xf numFmtId="171" fontId="23" fillId="35" borderId="20" xfId="30955" applyNumberFormat="1" applyFont="1" applyFill="1" applyBorder="1" applyAlignment="1">
      <alignment horizontal="left" vertical="center" wrapText="1"/>
    </xf>
    <xf numFmtId="171" fontId="23" fillId="0" borderId="0" xfId="30955" applyNumberFormat="1" applyFont="1" applyAlignment="1">
      <alignment horizontal="left" vertical="center" wrapText="1"/>
    </xf>
    <xf numFmtId="195" fontId="24" fillId="0" borderId="0" xfId="44366" applyNumberFormat="1" applyFont="1" applyAlignment="1">
      <alignment vertical="center"/>
    </xf>
    <xf numFmtId="168" fontId="23" fillId="0" borderId="0" xfId="0" applyNumberFormat="1" applyFont="1" applyAlignment="1">
      <alignment horizontal="center" vertical="center" wrapText="1"/>
    </xf>
    <xf numFmtId="171" fontId="23" fillId="35" borderId="23" xfId="0" applyNumberFormat="1" applyFont="1" applyFill="1" applyBorder="1"/>
    <xf numFmtId="171" fontId="23" fillId="35" borderId="21" xfId="0" applyNumberFormat="1" applyFont="1" applyFill="1" applyBorder="1"/>
    <xf numFmtId="171" fontId="27" fillId="35" borderId="20" xfId="5" applyNumberFormat="1" applyFont="1" applyFill="1" applyBorder="1"/>
    <xf numFmtId="171" fontId="23" fillId="35" borderId="0" xfId="0" applyNumberFormat="1" applyFont="1" applyFill="1" applyAlignment="1">
      <alignment horizontal="center" vertical="center" wrapText="1"/>
    </xf>
    <xf numFmtId="173" fontId="27" fillId="35" borderId="20" xfId="0" applyNumberFormat="1" applyFont="1" applyFill="1" applyBorder="1" applyAlignment="1">
      <alignment vertical="center"/>
    </xf>
    <xf numFmtId="171" fontId="27" fillId="35" borderId="15" xfId="13" applyNumberFormat="1" applyFont="1" applyFill="1" applyBorder="1" applyAlignment="1">
      <alignment horizontal="center" vertical="center" wrapText="1"/>
    </xf>
    <xf numFmtId="171" fontId="23" fillId="35" borderId="16" xfId="0" applyNumberFormat="1" applyFont="1" applyFill="1" applyBorder="1" applyAlignment="1">
      <alignment horizontal="center" vertical="center" wrapText="1"/>
    </xf>
    <xf numFmtId="168" fontId="23" fillId="35" borderId="24" xfId="0" applyNumberFormat="1" applyFont="1" applyFill="1" applyBorder="1" applyAlignment="1">
      <alignment horizontal="center" vertical="center" wrapText="1"/>
    </xf>
    <xf numFmtId="171" fontId="27" fillId="35" borderId="20" xfId="0" applyNumberFormat="1" applyFont="1" applyFill="1" applyBorder="1" applyAlignment="1">
      <alignment horizontal="left"/>
    </xf>
    <xf numFmtId="168" fontId="23" fillId="35" borderId="0" xfId="0" applyNumberFormat="1" applyFont="1" applyFill="1" applyAlignment="1">
      <alignment vertical="center"/>
    </xf>
    <xf numFmtId="171" fontId="23" fillId="0" borderId="0" xfId="7" applyNumberFormat="1" applyFont="1" applyAlignment="1">
      <alignment vertical="center"/>
    </xf>
    <xf numFmtId="168" fontId="27" fillId="35" borderId="20" xfId="9" applyNumberFormat="1" applyFont="1" applyFill="1" applyBorder="1" applyAlignment="1">
      <alignment horizontal="center" vertical="center"/>
    </xf>
    <xf numFmtId="168" fontId="27" fillId="35" borderId="20" xfId="9" applyNumberFormat="1" applyFont="1" applyFill="1" applyBorder="1" applyAlignment="1">
      <alignment horizontal="center"/>
    </xf>
    <xf numFmtId="0" fontId="7" fillId="62" borderId="21" xfId="0" applyFont="1" applyFill="1" applyBorder="1"/>
    <xf numFmtId="0" fontId="32" fillId="62" borderId="22" xfId="0" applyFont="1" applyFill="1" applyBorder="1"/>
    <xf numFmtId="0" fontId="32" fillId="62" borderId="23" xfId="0" applyFont="1" applyFill="1" applyBorder="1"/>
    <xf numFmtId="173" fontId="27" fillId="35" borderId="20" xfId="0" applyNumberFormat="1" applyFont="1" applyFill="1" applyBorder="1" applyAlignment="1">
      <alignment horizontal="center" wrapText="1"/>
    </xf>
    <xf numFmtId="173" fontId="27" fillId="35" borderId="20" xfId="0" applyNumberFormat="1" applyFont="1" applyFill="1" applyBorder="1" applyAlignment="1">
      <alignment horizontal="left" wrapText="1"/>
    </xf>
    <xf numFmtId="3" fontId="23" fillId="35" borderId="32" xfId="6" applyNumberFormat="1" applyFont="1" applyFill="1" applyBorder="1" applyAlignment="1">
      <alignment horizontal="right"/>
    </xf>
    <xf numFmtId="0" fontId="5" fillId="0" borderId="77" xfId="0" applyFont="1" applyBorder="1" applyAlignment="1">
      <alignment horizontal="center" vertical="center"/>
    </xf>
    <xf numFmtId="0" fontId="5" fillId="0" borderId="77" xfId="0" quotePrefix="1" applyFont="1" applyBorder="1" applyAlignment="1">
      <alignment horizontal="center" vertical="center"/>
    </xf>
    <xf numFmtId="0" fontId="5" fillId="0" borderId="77" xfId="0" applyFont="1" applyBorder="1" applyAlignment="1">
      <alignment horizontal="center" vertical="center" wrapText="1"/>
    </xf>
    <xf numFmtId="3" fontId="24" fillId="0" borderId="19" xfId="0" applyNumberFormat="1" applyFont="1" applyBorder="1"/>
    <xf numFmtId="3" fontId="23" fillId="35" borderId="17" xfId="0" applyNumberFormat="1" applyFont="1" applyFill="1" applyBorder="1"/>
    <xf numFmtId="3" fontId="23" fillId="3" borderId="0" xfId="0" applyNumberFormat="1" applyFont="1" applyFill="1"/>
    <xf numFmtId="3" fontId="24" fillId="3" borderId="0" xfId="0" applyNumberFormat="1" applyFont="1" applyFill="1"/>
    <xf numFmtId="3" fontId="24" fillId="0" borderId="0" xfId="0" applyNumberFormat="1" applyFont="1"/>
    <xf numFmtId="3" fontId="23" fillId="0" borderId="0" xfId="0" applyNumberFormat="1" applyFont="1"/>
    <xf numFmtId="3" fontId="27" fillId="35" borderId="18" xfId="0" applyNumberFormat="1" applyFont="1" applyFill="1" applyBorder="1"/>
    <xf numFmtId="3" fontId="27" fillId="0" borderId="0" xfId="0" applyNumberFormat="1" applyFont="1"/>
    <xf numFmtId="3" fontId="23" fillId="35" borderId="18" xfId="0" applyNumberFormat="1" applyFont="1" applyFill="1" applyBorder="1"/>
    <xf numFmtId="3" fontId="25" fillId="3" borderId="0" xfId="0" applyNumberFormat="1" applyFont="1" applyFill="1"/>
    <xf numFmtId="3" fontId="27" fillId="3" borderId="0" xfId="0" applyNumberFormat="1" applyFont="1" applyFill="1"/>
    <xf numFmtId="3" fontId="23" fillId="3" borderId="0" xfId="0" applyNumberFormat="1" applyFont="1" applyFill="1" applyAlignment="1">
      <alignment horizontal="center"/>
    </xf>
    <xf numFmtId="3" fontId="23" fillId="0" borderId="0" xfId="0" applyNumberFormat="1" applyFont="1" applyAlignment="1">
      <alignment horizontal="center"/>
    </xf>
    <xf numFmtId="3" fontId="24" fillId="3" borderId="0" xfId="0" applyNumberFormat="1" applyFont="1" applyFill="1" applyAlignment="1">
      <alignment vertical="center"/>
    </xf>
    <xf numFmtId="3" fontId="23" fillId="3" borderId="0" xfId="0" applyNumberFormat="1" applyFont="1" applyFill="1" applyAlignment="1">
      <alignment vertical="center"/>
    </xf>
    <xf numFmtId="3" fontId="24" fillId="3" borderId="0" xfId="5" applyNumberFormat="1" applyFont="1" applyFill="1"/>
    <xf numFmtId="3" fontId="24" fillId="0" borderId="0" xfId="5" applyNumberFormat="1" applyFont="1"/>
    <xf numFmtId="3" fontId="23" fillId="35" borderId="20" xfId="0" applyNumberFormat="1" applyFont="1" applyFill="1" applyBorder="1"/>
    <xf numFmtId="3" fontId="23" fillId="0" borderId="0" xfId="0" applyNumberFormat="1" applyFont="1" applyAlignment="1">
      <alignment horizontal="right" vertical="center"/>
    </xf>
    <xf numFmtId="3" fontId="23" fillId="35" borderId="20" xfId="8" applyNumberFormat="1" applyFont="1" applyFill="1" applyBorder="1"/>
    <xf numFmtId="3" fontId="23" fillId="0" borderId="0" xfId="8" applyNumberFormat="1" applyFont="1"/>
    <xf numFmtId="171" fontId="27" fillId="35" borderId="20" xfId="8" applyNumberFormat="1" applyFont="1" applyFill="1" applyBorder="1" applyAlignment="1">
      <alignment horizontal="center" vertical="center"/>
    </xf>
    <xf numFmtId="171" fontId="27" fillId="0" borderId="0" xfId="8" applyNumberFormat="1" applyFont="1" applyAlignment="1">
      <alignment horizontal="center" vertical="center"/>
    </xf>
    <xf numFmtId="3" fontId="27" fillId="0" borderId="0" xfId="11" applyNumberFormat="1" applyFont="1" applyAlignment="1">
      <alignment horizontal="right"/>
    </xf>
    <xf numFmtId="171" fontId="23" fillId="35" borderId="20" xfId="0" applyNumberFormat="1" applyFont="1" applyFill="1" applyBorder="1" applyAlignment="1">
      <alignment horizontal="center" vertical="center"/>
    </xf>
    <xf numFmtId="3" fontId="23" fillId="35" borderId="20" xfId="0" applyNumberFormat="1" applyFont="1" applyFill="1" applyBorder="1" applyAlignment="1">
      <alignment horizontal="right"/>
    </xf>
    <xf numFmtId="3" fontId="23" fillId="0" borderId="0" xfId="12" applyNumberFormat="1" applyFont="1"/>
    <xf numFmtId="3" fontId="24" fillId="0" borderId="0" xfId="12" applyNumberFormat="1" applyFont="1"/>
    <xf numFmtId="3" fontId="23" fillId="0" borderId="0" xfId="12" applyNumberFormat="1" applyFont="1" applyAlignment="1">
      <alignment vertical="center" wrapText="1"/>
    </xf>
    <xf numFmtId="3" fontId="23" fillId="0" borderId="0" xfId="14" applyNumberFormat="1" applyFont="1" applyAlignment="1">
      <alignment vertical="center" wrapText="1"/>
    </xf>
    <xf numFmtId="3" fontId="23" fillId="35" borderId="20" xfId="17" applyNumberFormat="1" applyFont="1" applyFill="1" applyBorder="1" applyAlignment="1">
      <alignment vertical="center" wrapText="1"/>
    </xf>
    <xf numFmtId="3" fontId="23" fillId="0" borderId="0" xfId="17" applyNumberFormat="1" applyFont="1" applyAlignment="1">
      <alignment vertical="center" wrapText="1"/>
    </xf>
    <xf numFmtId="3" fontId="23" fillId="35" borderId="20" xfId="0" applyNumberFormat="1" applyFont="1" applyFill="1" applyBorder="1" applyAlignment="1">
      <alignment horizontal="right" vertical="center"/>
    </xf>
    <xf numFmtId="3" fontId="27" fillId="35" borderId="18" xfId="5" applyNumberFormat="1" applyFont="1" applyFill="1" applyBorder="1"/>
    <xf numFmtId="3" fontId="24" fillId="0" borderId="0" xfId="22" applyNumberFormat="1" applyFont="1" applyAlignment="1">
      <alignment vertical="center"/>
    </xf>
    <xf numFmtId="3" fontId="23" fillId="0" borderId="0" xfId="4" applyNumberFormat="1" applyFont="1" applyAlignment="1">
      <alignment vertical="center" wrapText="1"/>
    </xf>
    <xf numFmtId="3" fontId="27" fillId="35" borderId="20" xfId="22" applyNumberFormat="1" applyFont="1" applyFill="1" applyBorder="1" applyAlignment="1">
      <alignment vertical="center"/>
    </xf>
    <xf numFmtId="3" fontId="27" fillId="0" borderId="0" xfId="22" applyNumberFormat="1" applyFont="1" applyAlignment="1">
      <alignment vertical="center"/>
    </xf>
    <xf numFmtId="0" fontId="7" fillId="36" borderId="32" xfId="0" applyFont="1" applyFill="1" applyBorder="1" applyAlignment="1">
      <alignment vertical="center"/>
    </xf>
    <xf numFmtId="171" fontId="7" fillId="36" borderId="20" xfId="0" applyNumberFormat="1" applyFont="1" applyFill="1" applyBorder="1" applyAlignment="1">
      <alignment horizontal="center" vertical="center"/>
    </xf>
    <xf numFmtId="3" fontId="27" fillId="0" borderId="0" xfId="25" applyNumberFormat="1" applyFont="1" applyAlignment="1">
      <alignment vertical="center"/>
    </xf>
    <xf numFmtId="3" fontId="24" fillId="0" borderId="0" xfId="25" applyNumberFormat="1" applyFont="1" applyAlignment="1">
      <alignment vertical="center"/>
    </xf>
    <xf numFmtId="3" fontId="23" fillId="0" borderId="0" xfId="25" applyNumberFormat="1" applyFont="1" applyAlignment="1">
      <alignment vertical="center" wrapText="1"/>
    </xf>
    <xf numFmtId="3" fontId="27" fillId="35" borderId="18" xfId="26" applyNumberFormat="1" applyFont="1" applyFill="1" applyBorder="1" applyAlignment="1">
      <alignment horizontal="right"/>
    </xf>
    <xf numFmtId="3" fontId="23" fillId="0" borderId="0" xfId="25" applyNumberFormat="1" applyFont="1" applyAlignment="1">
      <alignment horizontal="right" wrapText="1"/>
    </xf>
    <xf numFmtId="3" fontId="27" fillId="35" borderId="20" xfId="26" applyNumberFormat="1" applyFont="1" applyFill="1" applyBorder="1" applyAlignment="1">
      <alignment horizontal="right"/>
    </xf>
    <xf numFmtId="3" fontId="27" fillId="0" borderId="0" xfId="26" applyNumberFormat="1" applyFont="1" applyAlignment="1">
      <alignment horizontal="right"/>
    </xf>
    <xf numFmtId="3" fontId="24" fillId="0" borderId="0" xfId="42965" applyNumberFormat="1" applyFont="1" applyAlignment="1">
      <alignment horizontal="right" vertical="center"/>
    </xf>
    <xf numFmtId="3" fontId="23" fillId="0" borderId="0" xfId="12" applyNumberFormat="1" applyFont="1" applyAlignment="1">
      <alignment horizontal="right" vertical="center" wrapText="1"/>
    </xf>
    <xf numFmtId="3" fontId="27" fillId="35" borderId="18" xfId="5" applyNumberFormat="1" applyFont="1" applyFill="1" applyBorder="1" applyAlignment="1">
      <alignment vertical="center"/>
    </xf>
    <xf numFmtId="3" fontId="24" fillId="0" borderId="0" xfId="42965" applyNumberFormat="1" applyFont="1" applyAlignment="1">
      <alignment vertical="center"/>
    </xf>
    <xf numFmtId="3" fontId="27" fillId="3" borderId="0" xfId="22" applyNumberFormat="1" applyFont="1" applyFill="1" applyAlignment="1">
      <alignment vertical="center"/>
    </xf>
    <xf numFmtId="3" fontId="23" fillId="0" borderId="0" xfId="24" applyNumberFormat="1" applyFont="1" applyAlignment="1">
      <alignment horizontal="right" vertical="center" wrapText="1"/>
    </xf>
    <xf numFmtId="3" fontId="23" fillId="3" borderId="0" xfId="24" applyNumberFormat="1" applyFont="1" applyFill="1" applyAlignment="1">
      <alignment horizontal="right" vertical="center" wrapText="1"/>
    </xf>
    <xf numFmtId="3" fontId="24" fillId="3" borderId="0" xfId="22" applyNumberFormat="1" applyFont="1" applyFill="1" applyAlignment="1">
      <alignment vertical="center"/>
    </xf>
    <xf numFmtId="3" fontId="27" fillId="0" borderId="0" xfId="5" applyNumberFormat="1" applyFont="1"/>
    <xf numFmtId="3" fontId="27" fillId="0" borderId="0" xfId="22" applyNumberFormat="1" applyFont="1"/>
    <xf numFmtId="3" fontId="27" fillId="3" borderId="0" xfId="22" applyNumberFormat="1" applyFont="1" applyFill="1"/>
    <xf numFmtId="3" fontId="23" fillId="3" borderId="0" xfId="24" applyNumberFormat="1" applyFont="1" applyFill="1" applyAlignment="1">
      <alignment horizontal="left" vertical="center" wrapText="1"/>
    </xf>
    <xf numFmtId="3" fontId="23" fillId="0" borderId="0" xfId="14" applyNumberFormat="1" applyFont="1" applyAlignment="1">
      <alignment horizontal="right" vertical="center" wrapText="1"/>
    </xf>
    <xf numFmtId="0" fontId="110" fillId="36" borderId="32" xfId="0" applyFont="1" applyFill="1" applyBorder="1" applyAlignment="1">
      <alignment vertical="center"/>
    </xf>
    <xf numFmtId="3" fontId="27" fillId="0" borderId="0" xfId="0" applyNumberFormat="1" applyFont="1" applyAlignment="1">
      <alignment horizontal="right" vertical="center"/>
    </xf>
    <xf numFmtId="3" fontId="23" fillId="0" borderId="0" xfId="21" applyNumberFormat="1" applyFont="1" applyAlignment="1">
      <alignment vertical="center" wrapText="1"/>
    </xf>
    <xf numFmtId="3" fontId="27" fillId="0" borderId="0" xfId="6020" applyNumberFormat="1" applyFont="1" applyAlignment="1">
      <alignment horizontal="right" vertical="center"/>
    </xf>
    <xf numFmtId="3" fontId="27" fillId="0" borderId="0" xfId="6124" applyNumberFormat="1" applyFont="1" applyAlignment="1">
      <alignment horizontal="right" vertical="center"/>
    </xf>
    <xf numFmtId="171" fontId="23" fillId="3" borderId="0" xfId="14" applyNumberFormat="1" applyFont="1" applyFill="1" applyAlignment="1">
      <alignment horizontal="left" vertical="center" wrapText="1"/>
    </xf>
    <xf numFmtId="171" fontId="23" fillId="3" borderId="0" xfId="21" applyNumberFormat="1" applyFont="1" applyFill="1" applyAlignment="1">
      <alignment vertical="center" wrapText="1"/>
    </xf>
    <xf numFmtId="173" fontId="24" fillId="3" borderId="0" xfId="0" applyNumberFormat="1" applyFont="1" applyFill="1" applyAlignment="1">
      <alignment horizontal="left" wrapText="1"/>
    </xf>
    <xf numFmtId="171" fontId="24" fillId="3" borderId="0" xfId="21" applyNumberFormat="1" applyFont="1" applyFill="1"/>
    <xf numFmtId="171" fontId="24" fillId="3" borderId="0" xfId="19" applyNumberFormat="1" applyFont="1" applyFill="1"/>
    <xf numFmtId="171" fontId="24" fillId="3" borderId="0" xfId="3989" applyNumberFormat="1" applyFont="1" applyFill="1"/>
    <xf numFmtId="168" fontId="23" fillId="3" borderId="0" xfId="14" applyNumberFormat="1" applyFont="1" applyFill="1" applyAlignment="1">
      <alignment horizontal="center" vertical="center" wrapText="1"/>
    </xf>
    <xf numFmtId="3" fontId="24" fillId="3" borderId="0" xfId="19" applyNumberFormat="1" applyFont="1" applyFill="1"/>
    <xf numFmtId="3" fontId="23" fillId="3" borderId="0" xfId="21" applyNumberFormat="1" applyFont="1" applyFill="1" applyAlignment="1">
      <alignment vertical="center" wrapText="1"/>
    </xf>
    <xf numFmtId="3" fontId="24" fillId="3" borderId="0" xfId="3989" applyNumberFormat="1" applyFont="1" applyFill="1"/>
    <xf numFmtId="3" fontId="24" fillId="0" borderId="0" xfId="22" applyNumberFormat="1" applyFont="1"/>
    <xf numFmtId="3" fontId="23" fillId="0" borderId="0" xfId="30955" applyNumberFormat="1" applyFont="1" applyAlignment="1">
      <alignment vertical="center" wrapText="1"/>
    </xf>
    <xf numFmtId="3" fontId="23" fillId="0" borderId="20" xfId="30955" applyNumberFormat="1" applyFont="1" applyBorder="1" applyAlignment="1">
      <alignment vertical="center" wrapText="1"/>
    </xf>
    <xf numFmtId="3" fontId="23" fillId="0" borderId="0" xfId="0" applyNumberFormat="1" applyFont="1" applyAlignment="1">
      <alignment horizontal="right"/>
    </xf>
    <xf numFmtId="3" fontId="27" fillId="35" borderId="20" xfId="0" applyNumberFormat="1" applyFont="1" applyFill="1" applyBorder="1" applyAlignment="1">
      <alignment vertical="center"/>
    </xf>
    <xf numFmtId="3" fontId="27" fillId="0" borderId="0" xfId="0" applyNumberFormat="1" applyFont="1" applyAlignment="1">
      <alignment vertical="center"/>
    </xf>
    <xf numFmtId="170" fontId="0" fillId="3" borderId="0" xfId="1" applyNumberFormat="1" applyFont="1" applyFill="1"/>
    <xf numFmtId="0" fontId="2" fillId="3" borderId="0" xfId="0" applyFont="1" applyFill="1" applyAlignment="1">
      <alignment horizontal="center"/>
    </xf>
    <xf numFmtId="14" fontId="23" fillId="35" borderId="46" xfId="25" applyNumberFormat="1" applyFont="1" applyFill="1" applyBorder="1" applyAlignment="1">
      <alignment vertical="center" wrapText="1"/>
    </xf>
    <xf numFmtId="3" fontId="27" fillId="35" borderId="32" xfId="25" applyNumberFormat="1" applyFont="1" applyFill="1" applyBorder="1" applyAlignment="1">
      <alignment vertical="center"/>
    </xf>
    <xf numFmtId="3" fontId="27" fillId="35" borderId="32" xfId="26" applyNumberFormat="1" applyFont="1" applyFill="1" applyBorder="1" applyAlignment="1">
      <alignment horizontal="right"/>
    </xf>
    <xf numFmtId="171" fontId="7" fillId="0" borderId="0" xfId="0" applyNumberFormat="1" applyFont="1" applyAlignment="1">
      <alignment horizontal="center" vertical="center"/>
    </xf>
    <xf numFmtId="171" fontId="7" fillId="36" borderId="23" xfId="0" applyNumberFormat="1" applyFont="1" applyFill="1" applyBorder="1" applyAlignment="1">
      <alignment horizontal="center" vertical="center"/>
    </xf>
    <xf numFmtId="171" fontId="23" fillId="35" borderId="22" xfId="0" applyNumberFormat="1" applyFont="1" applyFill="1" applyBorder="1" applyAlignment="1">
      <alignment horizontal="center"/>
    </xf>
    <xf numFmtId="168" fontId="23" fillId="35" borderId="32" xfId="23" applyNumberFormat="1" applyFont="1" applyFill="1" applyBorder="1" applyAlignment="1">
      <alignment horizontal="center" vertical="center" wrapText="1"/>
    </xf>
    <xf numFmtId="0" fontId="4" fillId="37" borderId="32" xfId="0" applyFont="1" applyFill="1" applyBorder="1" applyAlignment="1">
      <alignment horizontal="center" vertical="center"/>
    </xf>
    <xf numFmtId="171" fontId="23" fillId="35" borderId="32" xfId="24" applyNumberFormat="1" applyFont="1" applyFill="1" applyBorder="1" applyAlignment="1">
      <alignment horizontal="left" vertical="center" wrapText="1"/>
    </xf>
    <xf numFmtId="171" fontId="23" fillId="35" borderId="32" xfId="0" applyNumberFormat="1" applyFont="1" applyFill="1" applyBorder="1" applyAlignment="1">
      <alignment horizontal="center" vertical="center" wrapText="1"/>
    </xf>
    <xf numFmtId="174" fontId="23" fillId="35" borderId="32" xfId="14" applyNumberFormat="1" applyFont="1" applyFill="1" applyBorder="1" applyAlignment="1">
      <alignment horizontal="center" vertical="center" wrapText="1"/>
    </xf>
    <xf numFmtId="1" fontId="23" fillId="0" borderId="0" xfId="14" applyNumberFormat="1" applyFont="1" applyAlignment="1">
      <alignment horizontal="center" vertical="center" wrapText="1"/>
    </xf>
    <xf numFmtId="171" fontId="23" fillId="35" borderId="32" xfId="14" applyNumberFormat="1" applyFont="1" applyFill="1" applyBorder="1" applyAlignment="1">
      <alignment horizontal="center" vertical="center" wrapText="1"/>
    </xf>
    <xf numFmtId="171" fontId="23" fillId="35" borderId="57" xfId="0" applyNumberFormat="1" applyFont="1" applyFill="1" applyBorder="1" applyAlignment="1">
      <alignment horizontal="center" vertical="center"/>
    </xf>
    <xf numFmtId="14" fontId="23" fillId="35" borderId="59" xfId="0" applyNumberFormat="1" applyFont="1" applyFill="1" applyBorder="1" applyAlignment="1">
      <alignment horizontal="center" vertical="center"/>
    </xf>
    <xf numFmtId="3" fontId="23" fillId="35" borderId="32" xfId="0" applyNumberFormat="1" applyFont="1" applyFill="1" applyBorder="1" applyAlignment="1">
      <alignment horizontal="right" vertical="center"/>
    </xf>
    <xf numFmtId="171" fontId="23" fillId="35" borderId="97" xfId="25" applyNumberFormat="1" applyFont="1" applyFill="1" applyBorder="1" applyAlignment="1">
      <alignment horizontal="center" vertical="center" wrapText="1"/>
    </xf>
    <xf numFmtId="171" fontId="23" fillId="35" borderId="57" xfId="0" applyNumberFormat="1" applyFont="1" applyFill="1" applyBorder="1" applyAlignment="1">
      <alignment vertical="center"/>
    </xf>
    <xf numFmtId="171" fontId="23" fillId="35" borderId="32" xfId="4" applyNumberFormat="1" applyFont="1" applyFill="1" applyBorder="1" applyAlignment="1">
      <alignment horizontal="center" vertical="center" wrapText="1"/>
    </xf>
    <xf numFmtId="168" fontId="23" fillId="35" borderId="32" xfId="0" applyNumberFormat="1" applyFont="1" applyFill="1" applyBorder="1" applyAlignment="1">
      <alignment horizontal="center" vertical="center" wrapText="1"/>
    </xf>
    <xf numFmtId="14" fontId="23" fillId="35" borderId="32" xfId="14" applyNumberFormat="1" applyFont="1" applyFill="1" applyBorder="1" applyAlignment="1">
      <alignment horizontal="center" vertical="center" wrapText="1"/>
    </xf>
    <xf numFmtId="171" fontId="23" fillId="35" borderId="32" xfId="0" applyNumberFormat="1" applyFont="1" applyFill="1" applyBorder="1" applyAlignment="1">
      <alignment horizontal="center"/>
    </xf>
    <xf numFmtId="171" fontId="23" fillId="35" borderId="32" xfId="0" applyNumberFormat="1" applyFont="1" applyFill="1" applyBorder="1" applyAlignment="1">
      <alignment horizontal="center" vertical="top" wrapText="1"/>
    </xf>
    <xf numFmtId="168" fontId="23" fillId="35" borderId="32" xfId="0" applyNumberFormat="1" applyFont="1" applyFill="1" applyBorder="1" applyAlignment="1">
      <alignment horizontal="center" vertical="center"/>
    </xf>
    <xf numFmtId="168" fontId="23" fillId="35" borderId="32" xfId="14" applyNumberFormat="1" applyFont="1" applyFill="1" applyBorder="1" applyAlignment="1">
      <alignment horizontal="center" vertical="center" wrapText="1"/>
    </xf>
    <xf numFmtId="0" fontId="4" fillId="35" borderId="32" xfId="0" applyFont="1" applyFill="1" applyBorder="1"/>
    <xf numFmtId="171" fontId="23" fillId="35" borderId="32" xfId="14" applyNumberFormat="1" applyFont="1" applyFill="1" applyBorder="1" applyAlignment="1">
      <alignment horizontal="left" vertical="center" wrapText="1"/>
    </xf>
    <xf numFmtId="3" fontId="23" fillId="35" borderId="32" xfId="0" applyNumberFormat="1" applyFont="1" applyFill="1" applyBorder="1" applyAlignment="1">
      <alignment horizontal="right"/>
    </xf>
    <xf numFmtId="3" fontId="24" fillId="3" borderId="0" xfId="21" applyNumberFormat="1" applyFont="1" applyFill="1"/>
    <xf numFmtId="173" fontId="27" fillId="35" borderId="32" xfId="0" applyNumberFormat="1" applyFont="1" applyFill="1" applyBorder="1" applyAlignment="1">
      <alignment horizontal="left" vertical="center" wrapText="1"/>
    </xf>
    <xf numFmtId="171" fontId="23" fillId="35" borderId="32" xfId="12" applyNumberFormat="1" applyFont="1" applyFill="1" applyBorder="1" applyAlignment="1">
      <alignment horizontal="center" vertical="center" wrapText="1"/>
    </xf>
    <xf numFmtId="168" fontId="23" fillId="35" borderId="32" xfId="0" applyNumberFormat="1" applyFont="1" applyFill="1" applyBorder="1" applyAlignment="1">
      <alignment horizontal="center"/>
    </xf>
    <xf numFmtId="171" fontId="23" fillId="35" borderId="32" xfId="0" applyNumberFormat="1" applyFont="1" applyFill="1" applyBorder="1" applyAlignment="1">
      <alignment vertical="center"/>
    </xf>
    <xf numFmtId="168" fontId="23" fillId="35" borderId="32" xfId="0" applyNumberFormat="1" applyFont="1" applyFill="1" applyBorder="1" applyAlignment="1">
      <alignment horizontal="center" wrapText="1"/>
    </xf>
    <xf numFmtId="0" fontId="7" fillId="0" borderId="0" xfId="0" applyFont="1"/>
    <xf numFmtId="0" fontId="108" fillId="3" borderId="0" xfId="0" applyFont="1" applyFill="1" applyProtection="1">
      <protection hidden="1"/>
    </xf>
    <xf numFmtId="0" fontId="3" fillId="3" borderId="0" xfId="0" applyFont="1" applyFill="1" applyProtection="1">
      <protection hidden="1"/>
    </xf>
    <xf numFmtId="0" fontId="3" fillId="3" borderId="0" xfId="0" applyFont="1" applyFill="1" applyAlignment="1" applyProtection="1">
      <alignment horizontal="center" vertical="center"/>
      <protection hidden="1"/>
    </xf>
    <xf numFmtId="0" fontId="108" fillId="3" borderId="0" xfId="0" applyFont="1" applyFill="1" applyAlignment="1" applyProtection="1">
      <alignment horizontal="center" vertical="center"/>
      <protection hidden="1"/>
    </xf>
    <xf numFmtId="0" fontId="3" fillId="3" borderId="77" xfId="0" applyFont="1" applyFill="1" applyBorder="1" applyAlignment="1" applyProtection="1">
      <alignment horizontal="center" vertical="center"/>
      <protection hidden="1"/>
    </xf>
    <xf numFmtId="0" fontId="108" fillId="3" borderId="77" xfId="0" applyFont="1" applyFill="1" applyBorder="1" applyAlignment="1" applyProtection="1">
      <alignment horizontal="center" vertical="center"/>
      <protection hidden="1"/>
    </xf>
    <xf numFmtId="49" fontId="0" fillId="3" borderId="0" xfId="0" applyNumberFormat="1" applyFill="1"/>
    <xf numFmtId="0" fontId="113" fillId="3" borderId="77" xfId="44367" applyFill="1" applyBorder="1" applyAlignment="1" applyProtection="1">
      <alignment horizontal="center" vertical="center"/>
      <protection hidden="1"/>
    </xf>
    <xf numFmtId="171" fontId="27" fillId="2" borderId="32" xfId="0" applyNumberFormat="1" applyFont="1" applyFill="1" applyBorder="1" applyAlignment="1">
      <alignment horizontal="center" vertical="center"/>
    </xf>
    <xf numFmtId="164" fontId="23" fillId="35" borderId="20" xfId="2" applyFont="1" applyFill="1" applyBorder="1" applyAlignment="1">
      <alignment horizontal="center"/>
    </xf>
    <xf numFmtId="164" fontId="24" fillId="0" borderId="0" xfId="2" applyFont="1" applyAlignment="1">
      <alignment horizontal="right"/>
    </xf>
    <xf numFmtId="0" fontId="20" fillId="0" borderId="0" xfId="0" applyFont="1"/>
    <xf numFmtId="0" fontId="0" fillId="0" borderId="0" xfId="0" quotePrefix="1"/>
    <xf numFmtId="3" fontId="0" fillId="0" borderId="0" xfId="0" applyNumberFormat="1"/>
    <xf numFmtId="0" fontId="0" fillId="3" borderId="0" xfId="0" quotePrefix="1" applyFill="1"/>
    <xf numFmtId="0" fontId="5" fillId="0" borderId="77" xfId="0" applyFont="1" applyBorder="1" applyAlignment="1">
      <alignment vertical="center"/>
    </xf>
    <xf numFmtId="0" fontId="4" fillId="0" borderId="77" xfId="0" applyFont="1" applyBorder="1" applyAlignment="1">
      <alignment vertical="center" wrapText="1"/>
    </xf>
    <xf numFmtId="2" fontId="5" fillId="0" borderId="77" xfId="0" applyNumberFormat="1" applyFont="1" applyBorder="1" applyAlignment="1">
      <alignment vertical="center"/>
    </xf>
    <xf numFmtId="0" fontId="5" fillId="0" borderId="77" xfId="0" applyFont="1" applyBorder="1" applyAlignment="1">
      <alignment horizontal="justify" vertical="center" wrapText="1"/>
    </xf>
    <xf numFmtId="0" fontId="5" fillId="0" borderId="77" xfId="0" applyFont="1" applyBorder="1" applyAlignment="1">
      <alignment vertical="center" wrapText="1"/>
    </xf>
    <xf numFmtId="0" fontId="5" fillId="3" borderId="0" xfId="0" applyFont="1" applyFill="1" applyAlignment="1">
      <alignment horizontal="center" vertical="center"/>
    </xf>
    <xf numFmtId="0" fontId="5" fillId="3" borderId="0" xfId="0" applyFont="1" applyFill="1" applyAlignment="1">
      <alignment vertical="center"/>
    </xf>
    <xf numFmtId="0" fontId="4" fillId="3" borderId="0" xfId="0" applyFont="1" applyFill="1" applyAlignment="1">
      <alignment vertical="center" wrapText="1"/>
    </xf>
    <xf numFmtId="2" fontId="5" fillId="3" borderId="0" xfId="0" applyNumberFormat="1" applyFont="1" applyFill="1" applyAlignment="1">
      <alignment vertical="center"/>
    </xf>
    <xf numFmtId="0" fontId="5" fillId="3" borderId="0" xfId="0" applyFont="1" applyFill="1" applyAlignment="1">
      <alignment horizontal="justify" vertical="center" wrapText="1"/>
    </xf>
    <xf numFmtId="0" fontId="5" fillId="3" borderId="0" xfId="0" applyFont="1" applyFill="1" applyAlignment="1">
      <alignment horizontal="center" vertical="center" wrapText="1"/>
    </xf>
    <xf numFmtId="0" fontId="5" fillId="3" borderId="0" xfId="0" applyFont="1" applyFill="1" applyAlignment="1">
      <alignment vertical="center" wrapText="1"/>
    </xf>
    <xf numFmtId="0" fontId="7" fillId="3" borderId="0" xfId="0" applyFont="1" applyFill="1" applyAlignment="1">
      <alignment horizontal="left"/>
    </xf>
    <xf numFmtId="0" fontId="7" fillId="3" borderId="0" xfId="0" applyFont="1" applyFill="1"/>
    <xf numFmtId="171" fontId="7" fillId="3" borderId="0" xfId="0" applyNumberFormat="1" applyFont="1" applyFill="1" applyAlignment="1">
      <alignment horizontal="center"/>
    </xf>
    <xf numFmtId="3" fontId="7" fillId="36" borderId="20" xfId="0" applyNumberFormat="1" applyFont="1" applyFill="1" applyBorder="1"/>
    <xf numFmtId="171" fontId="23" fillId="3" borderId="0" xfId="25" applyNumberFormat="1" applyFont="1" applyFill="1" applyAlignment="1">
      <alignment horizontal="left" vertical="center" wrapText="1"/>
    </xf>
    <xf numFmtId="171" fontId="7" fillId="3" borderId="0" xfId="0" applyNumberFormat="1" applyFont="1" applyFill="1" applyAlignment="1">
      <alignment horizontal="center" vertical="center"/>
    </xf>
    <xf numFmtId="171" fontId="4" fillId="35" borderId="32" xfId="0" applyNumberFormat="1" applyFont="1" applyFill="1" applyBorder="1"/>
    <xf numFmtId="0" fontId="3" fillId="64" borderId="0" xfId="0" applyFont="1" applyFill="1" applyProtection="1">
      <protection locked="0"/>
    </xf>
    <xf numFmtId="0" fontId="0" fillId="64" borderId="0" xfId="0" applyFill="1"/>
    <xf numFmtId="49" fontId="0" fillId="64" borderId="0" xfId="0" applyNumberFormat="1" applyFill="1"/>
    <xf numFmtId="0" fontId="0" fillId="64" borderId="0" xfId="0" quotePrefix="1" applyFill="1"/>
    <xf numFmtId="0" fontId="3" fillId="2" borderId="0" xfId="0" applyFont="1" applyFill="1" applyProtection="1">
      <protection locked="0"/>
    </xf>
    <xf numFmtId="0" fontId="0" fillId="2" borderId="0" xfId="0" applyFill="1"/>
    <xf numFmtId="49" fontId="0" fillId="2" borderId="0" xfId="0" applyNumberFormat="1" applyFill="1"/>
    <xf numFmtId="0" fontId="0" fillId="2" borderId="0" xfId="0" quotePrefix="1" applyFill="1"/>
    <xf numFmtId="0" fontId="3" fillId="0" borderId="0" xfId="0" applyFont="1" applyProtection="1">
      <protection locked="0"/>
    </xf>
    <xf numFmtId="49" fontId="0" fillId="0" borderId="0" xfId="0" applyNumberFormat="1"/>
    <xf numFmtId="0" fontId="32" fillId="0" borderId="77" xfId="0" applyFont="1" applyBorder="1" applyAlignment="1">
      <alignment horizontal="center" vertical="center"/>
    </xf>
    <xf numFmtId="171" fontId="111" fillId="3" borderId="0" xfId="0" applyNumberFormat="1" applyFont="1" applyFill="1" applyAlignment="1">
      <alignment horizontal="center"/>
    </xf>
    <xf numFmtId="0" fontId="5" fillId="3" borderId="0" xfId="0" applyFont="1" applyFill="1" applyProtection="1">
      <protection locked="0"/>
    </xf>
    <xf numFmtId="173" fontId="24" fillId="3" borderId="33" xfId="0" applyNumberFormat="1" applyFont="1" applyFill="1" applyBorder="1" applyAlignment="1" applyProtection="1">
      <alignment horizontal="left" wrapText="1"/>
      <protection locked="0"/>
    </xf>
    <xf numFmtId="171" fontId="24" fillId="3" borderId="0" xfId="0" applyNumberFormat="1" applyFont="1" applyFill="1" applyAlignment="1" applyProtection="1">
      <alignment vertical="center"/>
      <protection locked="0"/>
    </xf>
    <xf numFmtId="3" fontId="24" fillId="3" borderId="18" xfId="5" applyNumberFormat="1" applyFont="1" applyFill="1" applyBorder="1" applyProtection="1">
      <protection locked="0"/>
    </xf>
    <xf numFmtId="3" fontId="24" fillId="3" borderId="0" xfId="21" applyNumberFormat="1" applyFont="1" applyFill="1" applyAlignment="1" applyProtection="1">
      <alignment horizontal="right"/>
      <protection locked="0"/>
    </xf>
    <xf numFmtId="0" fontId="5" fillId="3" borderId="0" xfId="0" applyFont="1" applyFill="1" applyAlignment="1">
      <alignment wrapText="1"/>
    </xf>
    <xf numFmtId="171" fontId="23" fillId="3" borderId="0" xfId="0" applyNumberFormat="1" applyFont="1" applyFill="1" applyAlignment="1">
      <alignment horizontal="left" vertical="center"/>
    </xf>
    <xf numFmtId="171" fontId="24" fillId="3" borderId="0" xfId="0" applyNumberFormat="1" applyFont="1" applyFill="1" applyAlignment="1">
      <alignment horizontal="left"/>
    </xf>
    <xf numFmtId="0" fontId="112" fillId="3" borderId="0" xfId="0" applyFont="1" applyFill="1"/>
    <xf numFmtId="171" fontId="24" fillId="3" borderId="18" xfId="0" applyNumberFormat="1" applyFont="1" applyFill="1" applyBorder="1" applyAlignment="1" applyProtection="1">
      <alignment horizontal="center" vertical="center"/>
      <protection locked="0"/>
    </xf>
    <xf numFmtId="171" fontId="24" fillId="3" borderId="0" xfId="0" applyNumberFormat="1" applyFont="1" applyFill="1" applyAlignment="1" applyProtection="1">
      <alignment horizontal="center" vertical="center"/>
      <protection locked="0"/>
    </xf>
    <xf numFmtId="171" fontId="24" fillId="3" borderId="18" xfId="0" applyNumberFormat="1" applyFont="1" applyFill="1" applyBorder="1" applyAlignment="1" applyProtection="1">
      <alignment horizontal="left" vertical="center"/>
      <protection locked="0"/>
    </xf>
    <xf numFmtId="171" fontId="24" fillId="3" borderId="0" xfId="0" applyNumberFormat="1" applyFont="1" applyFill="1" applyAlignment="1" applyProtection="1">
      <alignment horizontal="left" vertical="center" wrapText="1"/>
      <protection locked="0"/>
    </xf>
    <xf numFmtId="171" fontId="24" fillId="3" borderId="18" xfId="5" applyNumberFormat="1" applyFont="1" applyFill="1" applyBorder="1" applyProtection="1">
      <protection locked="0"/>
    </xf>
    <xf numFmtId="171" fontId="24" fillId="3" borderId="0" xfId="5" applyNumberFormat="1" applyFont="1" applyFill="1" applyProtection="1">
      <protection locked="0"/>
    </xf>
    <xf numFmtId="0" fontId="5" fillId="3" borderId="0" xfId="0" applyFont="1" applyFill="1" applyAlignment="1">
      <alignment horizontal="center"/>
    </xf>
    <xf numFmtId="171" fontId="24" fillId="3" borderId="18" xfId="0" applyNumberFormat="1" applyFont="1" applyFill="1" applyBorder="1" applyAlignment="1" applyProtection="1">
      <alignment horizontal="left" vertical="center" wrapText="1"/>
      <protection locked="0"/>
    </xf>
    <xf numFmtId="171" fontId="24" fillId="3" borderId="18" xfId="0" applyNumberFormat="1" applyFont="1" applyFill="1" applyBorder="1" applyAlignment="1" applyProtection="1">
      <alignment horizontal="left"/>
      <protection locked="0"/>
    </xf>
    <xf numFmtId="171" fontId="24" fillId="3" borderId="0" xfId="0" applyNumberFormat="1" applyFont="1" applyFill="1" applyAlignment="1" applyProtection="1">
      <alignment horizontal="center"/>
      <protection locked="0"/>
    </xf>
    <xf numFmtId="171" fontId="24" fillId="3" borderId="18" xfId="0" applyNumberFormat="1" applyFont="1" applyFill="1" applyBorder="1" applyAlignment="1" applyProtection="1">
      <alignment horizontal="center"/>
      <protection locked="0"/>
    </xf>
    <xf numFmtId="168" fontId="5" fillId="3" borderId="0" xfId="0" applyNumberFormat="1" applyFont="1" applyFill="1"/>
    <xf numFmtId="171" fontId="27" fillId="3" borderId="0" xfId="0" applyNumberFormat="1" applyFont="1" applyFill="1"/>
    <xf numFmtId="171" fontId="5" fillId="3" borderId="0" xfId="30955" applyNumberFormat="1" applyFont="1" applyFill="1"/>
    <xf numFmtId="171" fontId="24" fillId="3" borderId="0" xfId="30955" applyNumberFormat="1" applyFont="1" applyFill="1" applyAlignment="1">
      <alignment vertical="center"/>
    </xf>
    <xf numFmtId="171" fontId="5" fillId="3" borderId="0" xfId="0" applyNumberFormat="1" applyFont="1" applyFill="1" applyProtection="1">
      <protection locked="0"/>
    </xf>
    <xf numFmtId="171" fontId="24" fillId="3" borderId="0" xfId="30955" applyNumberFormat="1" applyFont="1" applyFill="1" applyAlignment="1" applyProtection="1">
      <alignment vertical="center"/>
      <protection locked="0"/>
    </xf>
    <xf numFmtId="3" fontId="24" fillId="3" borderId="0" xfId="22" applyNumberFormat="1" applyFont="1" applyFill="1" applyAlignment="1" applyProtection="1">
      <alignment vertical="center"/>
      <protection locked="0"/>
    </xf>
    <xf numFmtId="171" fontId="24" fillId="3" borderId="0" xfId="21" applyNumberFormat="1" applyFont="1" applyFill="1" applyProtection="1">
      <protection locked="0"/>
    </xf>
    <xf numFmtId="3" fontId="24" fillId="3" borderId="0" xfId="19" applyNumberFormat="1" applyFont="1" applyFill="1" applyProtection="1">
      <protection locked="0"/>
    </xf>
    <xf numFmtId="171" fontId="3" fillId="3" borderId="0" xfId="24" applyNumberFormat="1" applyFont="1" applyFill="1" applyAlignment="1" applyProtection="1">
      <alignment horizontal="left" vertical="center" wrapText="1"/>
      <protection locked="0"/>
    </xf>
    <xf numFmtId="171" fontId="27" fillId="3" borderId="0" xfId="30955" applyNumberFormat="1" applyFont="1" applyFill="1" applyAlignment="1">
      <alignment vertical="center"/>
    </xf>
    <xf numFmtId="171" fontId="24" fillId="3" borderId="0" xfId="22" applyNumberFormat="1" applyFont="1" applyFill="1" applyAlignment="1">
      <alignment vertical="center"/>
    </xf>
    <xf numFmtId="3" fontId="24" fillId="3" borderId="0" xfId="30955" applyNumberFormat="1" applyFont="1" applyFill="1" applyAlignment="1">
      <alignment vertical="center"/>
    </xf>
    <xf numFmtId="171" fontId="5" fillId="3" borderId="0" xfId="0" applyNumberFormat="1" applyFont="1" applyFill="1" applyAlignment="1">
      <alignment horizontal="center"/>
    </xf>
    <xf numFmtId="173" fontId="27" fillId="3" borderId="0" xfId="0" applyNumberFormat="1" applyFont="1" applyFill="1" applyAlignment="1">
      <alignment horizontal="left" vertical="center" wrapText="1"/>
    </xf>
    <xf numFmtId="173" fontId="24" fillId="3" borderId="72" xfId="0" applyNumberFormat="1" applyFont="1" applyFill="1" applyBorder="1" applyAlignment="1">
      <alignment horizontal="left" vertical="center" wrapText="1"/>
    </xf>
    <xf numFmtId="173" fontId="27" fillId="3" borderId="72" xfId="0" applyNumberFormat="1" applyFont="1" applyFill="1" applyBorder="1" applyAlignment="1">
      <alignment horizontal="left" vertical="center" wrapText="1"/>
    </xf>
    <xf numFmtId="173" fontId="24" fillId="3" borderId="0" xfId="0" applyNumberFormat="1" applyFont="1" applyFill="1" applyAlignment="1">
      <alignment horizontal="left" vertical="center" wrapText="1"/>
    </xf>
    <xf numFmtId="171" fontId="24" fillId="3" borderId="0" xfId="5" applyNumberFormat="1" applyFont="1" applyFill="1" applyAlignment="1">
      <alignment horizontal="center"/>
    </xf>
    <xf numFmtId="171" fontId="111" fillId="3" borderId="0" xfId="0" applyNumberFormat="1" applyFont="1" applyFill="1"/>
    <xf numFmtId="171" fontId="24" fillId="3" borderId="31" xfId="5" applyNumberFormat="1" applyFont="1" applyFill="1" applyBorder="1" applyProtection="1">
      <protection locked="0"/>
    </xf>
    <xf numFmtId="173" fontId="24" fillId="3" borderId="0" xfId="0" applyNumberFormat="1" applyFont="1" applyFill="1" applyAlignment="1">
      <alignment horizontal="center" vertical="center" wrapText="1"/>
    </xf>
    <xf numFmtId="173" fontId="24" fillId="0" borderId="72" xfId="0" applyNumberFormat="1" applyFont="1" applyBorder="1" applyAlignment="1" applyProtection="1">
      <alignment horizontal="left" vertical="center" wrapText="1"/>
      <protection locked="0"/>
    </xf>
    <xf numFmtId="171" fontId="24" fillId="0" borderId="0" xfId="21" applyNumberFormat="1" applyFont="1" applyProtection="1">
      <protection locked="0"/>
    </xf>
    <xf numFmtId="3" fontId="24" fillId="0" borderId="18" xfId="5" applyNumberFormat="1" applyFont="1" applyBorder="1" applyProtection="1">
      <protection locked="0"/>
    </xf>
    <xf numFmtId="3" fontId="24" fillId="0" borderId="0" xfId="19" applyNumberFormat="1" applyFont="1" applyProtection="1">
      <protection locked="0"/>
    </xf>
    <xf numFmtId="3" fontId="24" fillId="3" borderId="0" xfId="3989" applyNumberFormat="1" applyFont="1" applyFill="1" applyProtection="1">
      <protection locked="0"/>
    </xf>
    <xf numFmtId="195" fontId="24" fillId="3" borderId="0" xfId="22" applyNumberFormat="1" applyFont="1" applyFill="1" applyAlignment="1">
      <alignment vertical="center"/>
    </xf>
    <xf numFmtId="195" fontId="24" fillId="3" borderId="18" xfId="44366" applyNumberFormat="1" applyFont="1" applyFill="1" applyBorder="1"/>
    <xf numFmtId="195" fontId="24" fillId="3" borderId="0" xfId="44366" applyNumberFormat="1" applyFont="1" applyFill="1"/>
    <xf numFmtId="173" fontId="27" fillId="3" borderId="0" xfId="0" applyNumberFormat="1" applyFont="1" applyFill="1" applyAlignment="1">
      <alignment horizontal="left" wrapText="1"/>
    </xf>
    <xf numFmtId="3" fontId="24" fillId="3" borderId="0" xfId="22" applyNumberFormat="1" applyFont="1" applyFill="1" applyProtection="1">
      <protection locked="0"/>
    </xf>
    <xf numFmtId="3" fontId="24" fillId="3" borderId="43" xfId="21" applyNumberFormat="1" applyFont="1" applyFill="1" applyBorder="1" applyAlignment="1" applyProtection="1">
      <alignment horizontal="right"/>
      <protection locked="0"/>
    </xf>
    <xf numFmtId="173" fontId="24" fillId="3" borderId="33" xfId="0" applyNumberFormat="1" applyFont="1" applyFill="1" applyBorder="1" applyAlignment="1" applyProtection="1">
      <alignment horizontal="left"/>
      <protection locked="0"/>
    </xf>
    <xf numFmtId="10" fontId="24" fillId="3" borderId="18" xfId="44366" applyNumberFormat="1" applyFont="1" applyFill="1" applyBorder="1" applyAlignment="1" applyProtection="1">
      <alignment horizontal="center"/>
      <protection locked="0"/>
    </xf>
    <xf numFmtId="195" fontId="24" fillId="3" borderId="18" xfId="44366" applyNumberFormat="1" applyFont="1" applyFill="1" applyBorder="1" applyAlignment="1" applyProtection="1">
      <alignment horizontal="center"/>
      <protection locked="0"/>
    </xf>
    <xf numFmtId="171" fontId="23" fillId="3" borderId="0" xfId="14" applyNumberFormat="1" applyFont="1" applyFill="1" applyAlignment="1" applyProtection="1">
      <alignment horizontal="left" vertical="center" wrapText="1"/>
      <protection locked="0"/>
    </xf>
    <xf numFmtId="171" fontId="23" fillId="3" borderId="0" xfId="21" applyNumberFormat="1" applyFont="1" applyFill="1" applyAlignment="1" applyProtection="1">
      <alignment vertical="center" wrapText="1"/>
      <protection locked="0"/>
    </xf>
    <xf numFmtId="14" fontId="24" fillId="3" borderId="18" xfId="44366" applyNumberFormat="1" applyFont="1" applyFill="1" applyBorder="1" applyAlignment="1" applyProtection="1">
      <alignment horizontal="center"/>
      <protection locked="0"/>
    </xf>
    <xf numFmtId="3" fontId="24" fillId="3" borderId="0" xfId="12" applyNumberFormat="1" applyFont="1" applyFill="1"/>
    <xf numFmtId="171" fontId="24" fillId="3" borderId="0" xfId="0" applyNumberFormat="1" applyFont="1" applyFill="1" applyProtection="1">
      <protection locked="0"/>
    </xf>
    <xf numFmtId="3" fontId="24" fillId="3" borderId="0" xfId="5179" applyNumberFormat="1" applyFont="1" applyFill="1" applyProtection="1">
      <protection locked="0"/>
    </xf>
    <xf numFmtId="3" fontId="5" fillId="3" borderId="0" xfId="0" applyNumberFormat="1" applyFont="1" applyFill="1" applyProtection="1">
      <protection locked="0"/>
    </xf>
    <xf numFmtId="171" fontId="27" fillId="3" borderId="0" xfId="5179" applyNumberFormat="1" applyFont="1" applyFill="1"/>
    <xf numFmtId="171" fontId="27" fillId="3" borderId="0" xfId="5179" applyNumberFormat="1" applyFont="1" applyFill="1" applyAlignment="1">
      <alignment horizontal="center"/>
    </xf>
    <xf numFmtId="3" fontId="23" fillId="3" borderId="0" xfId="0" applyNumberFormat="1" applyFont="1" applyFill="1" applyAlignment="1">
      <alignment horizontal="center" vertical="center" wrapText="1"/>
    </xf>
    <xf numFmtId="3" fontId="24" fillId="3" borderId="0" xfId="6020" applyNumberFormat="1" applyFont="1" applyFill="1" applyAlignment="1">
      <alignment horizontal="right" vertical="center"/>
    </xf>
    <xf numFmtId="3" fontId="24" fillId="3" borderId="0" xfId="6124" applyNumberFormat="1" applyFont="1" applyFill="1" applyAlignment="1">
      <alignment horizontal="right" vertical="center"/>
    </xf>
    <xf numFmtId="3" fontId="24" fillId="3" borderId="0" xfId="0" applyNumberFormat="1" applyFont="1" applyFill="1" applyAlignment="1" applyProtection="1">
      <alignment vertical="center"/>
      <protection locked="0"/>
    </xf>
    <xf numFmtId="3" fontId="24" fillId="3" borderId="0" xfId="0" applyNumberFormat="1" applyFont="1" applyFill="1" applyAlignment="1" applyProtection="1">
      <alignment horizontal="right" vertical="center"/>
      <protection locked="0"/>
    </xf>
    <xf numFmtId="3" fontId="24" fillId="3" borderId="0" xfId="5" applyNumberFormat="1" applyFont="1" applyFill="1" applyProtection="1">
      <protection locked="0"/>
    </xf>
    <xf numFmtId="10" fontId="5" fillId="3" borderId="0" xfId="0" applyNumberFormat="1" applyFont="1" applyFill="1"/>
    <xf numFmtId="0" fontId="111" fillId="3" borderId="0" xfId="0" applyFont="1" applyFill="1"/>
    <xf numFmtId="171" fontId="3" fillId="3" borderId="18" xfId="22" applyNumberFormat="1" applyFont="1" applyFill="1" applyBorder="1" applyAlignment="1" applyProtection="1">
      <alignment horizontal="center" wrapText="1"/>
      <protection locked="0"/>
    </xf>
    <xf numFmtId="171" fontId="3" fillId="3" borderId="0" xfId="0" applyNumberFormat="1" applyFont="1" applyFill="1" applyProtection="1">
      <protection locked="0"/>
    </xf>
    <xf numFmtId="14" fontId="3" fillId="3" borderId="33" xfId="0" applyNumberFormat="1" applyFont="1" applyFill="1" applyBorder="1" applyAlignment="1" applyProtection="1">
      <alignment horizontal="center" wrapText="1"/>
      <protection locked="0"/>
    </xf>
    <xf numFmtId="171" fontId="3" fillId="3" borderId="18" xfId="0" applyNumberFormat="1" applyFont="1" applyFill="1" applyBorder="1" applyAlignment="1" applyProtection="1">
      <alignment horizontal="center"/>
      <protection locked="0"/>
    </xf>
    <xf numFmtId="14" fontId="3" fillId="3" borderId="18" xfId="0" applyNumberFormat="1" applyFont="1" applyFill="1" applyBorder="1" applyAlignment="1" applyProtection="1">
      <alignment horizontal="center"/>
      <protection locked="0"/>
    </xf>
    <xf numFmtId="171" fontId="3" fillId="3" borderId="0" xfId="0" applyNumberFormat="1" applyFont="1" applyFill="1" applyAlignment="1" applyProtection="1">
      <alignment horizontal="center"/>
      <protection locked="0"/>
    </xf>
    <xf numFmtId="10" fontId="3" fillId="3" borderId="18" xfId="0" applyNumberFormat="1" applyFont="1" applyFill="1" applyBorder="1" applyAlignment="1" applyProtection="1">
      <alignment horizontal="center"/>
      <protection locked="0"/>
    </xf>
    <xf numFmtId="171" fontId="24" fillId="3" borderId="0" xfId="36217" applyNumberFormat="1" applyFont="1" applyFill="1" applyAlignment="1">
      <alignment wrapText="1"/>
    </xf>
    <xf numFmtId="3" fontId="24" fillId="3" borderId="0" xfId="36217" applyNumberFormat="1" applyFont="1" applyFill="1"/>
    <xf numFmtId="0" fontId="111" fillId="3" borderId="0" xfId="0" applyFont="1" applyFill="1" applyAlignment="1">
      <alignment horizontal="center"/>
    </xf>
    <xf numFmtId="171" fontId="4" fillId="3" borderId="0" xfId="0" applyNumberFormat="1" applyFont="1" applyFill="1" applyAlignment="1">
      <alignment horizontal="center" wrapText="1"/>
    </xf>
    <xf numFmtId="3" fontId="24" fillId="3" borderId="0" xfId="43044" applyNumberFormat="1" applyFont="1" applyFill="1" applyAlignment="1" applyProtection="1">
      <alignment horizontal="right" vertical="center"/>
      <protection locked="0"/>
    </xf>
    <xf numFmtId="171" fontId="4" fillId="3" borderId="0" xfId="0" applyNumberFormat="1" applyFont="1" applyFill="1"/>
    <xf numFmtId="173" fontId="3" fillId="3" borderId="33" xfId="0" applyNumberFormat="1" applyFont="1" applyFill="1" applyBorder="1" applyAlignment="1" applyProtection="1">
      <alignment horizontal="left" wrapText="1"/>
      <protection locked="0"/>
    </xf>
    <xf numFmtId="173" fontId="3" fillId="3" borderId="33" xfId="0" applyNumberFormat="1" applyFont="1" applyFill="1" applyBorder="1" applyAlignment="1" applyProtection="1">
      <alignment horizontal="center" wrapText="1"/>
      <protection locked="0"/>
    </xf>
    <xf numFmtId="171" fontId="5" fillId="3" borderId="0" xfId="0" applyNumberFormat="1" applyFont="1" applyFill="1" applyAlignment="1">
      <alignment horizontal="left"/>
    </xf>
    <xf numFmtId="171" fontId="5" fillId="3" borderId="0" xfId="0" applyNumberFormat="1" applyFont="1" applyFill="1" applyAlignment="1" applyProtection="1">
      <alignment horizontal="center"/>
      <protection locked="0"/>
    </xf>
    <xf numFmtId="171" fontId="27" fillId="3" borderId="0" xfId="0" applyNumberFormat="1" applyFont="1" applyFill="1" applyAlignment="1">
      <alignment horizontal="center"/>
    </xf>
    <xf numFmtId="3" fontId="24" fillId="3" borderId="0" xfId="0" applyNumberFormat="1" applyFont="1" applyFill="1" applyAlignment="1">
      <alignment horizontal="right" vertical="center"/>
    </xf>
    <xf numFmtId="171" fontId="104" fillId="3" borderId="0" xfId="0" applyNumberFormat="1" applyFont="1" applyFill="1"/>
    <xf numFmtId="173" fontId="24" fillId="3" borderId="71" xfId="0" applyNumberFormat="1" applyFont="1" applyFill="1" applyBorder="1" applyAlignment="1" applyProtection="1">
      <alignment horizontal="left"/>
      <protection locked="0"/>
    </xf>
    <xf numFmtId="173" fontId="24" fillId="3" borderId="33" xfId="0" applyNumberFormat="1" applyFont="1" applyFill="1" applyBorder="1" applyAlignment="1" applyProtection="1">
      <alignment horizontal="center" wrapText="1"/>
      <protection locked="0"/>
    </xf>
    <xf numFmtId="3" fontId="24" fillId="3" borderId="0" xfId="43147" applyNumberFormat="1" applyFont="1" applyFill="1" applyAlignment="1" applyProtection="1">
      <alignment horizontal="right" vertical="center"/>
      <protection locked="0"/>
    </xf>
    <xf numFmtId="171" fontId="27" fillId="3" borderId="0" xfId="22" applyNumberFormat="1" applyFont="1" applyFill="1" applyAlignment="1">
      <alignment vertical="center"/>
    </xf>
    <xf numFmtId="171" fontId="3" fillId="3" borderId="0" xfId="24" applyNumberFormat="1" applyFont="1" applyFill="1" applyAlignment="1" applyProtection="1">
      <alignment horizontal="left" wrapText="1"/>
      <protection locked="0"/>
    </xf>
    <xf numFmtId="171" fontId="24" fillId="3" borderId="0" xfId="22" applyNumberFormat="1" applyFont="1" applyFill="1" applyAlignment="1" applyProtection="1">
      <alignment vertical="center"/>
      <protection locked="0"/>
    </xf>
    <xf numFmtId="171" fontId="3" fillId="3" borderId="18" xfId="14" applyNumberFormat="1" applyFont="1" applyFill="1" applyBorder="1" applyAlignment="1" applyProtection="1">
      <alignment horizontal="center" wrapText="1"/>
      <protection locked="0"/>
    </xf>
    <xf numFmtId="171" fontId="24" fillId="3" borderId="0" xfId="43272" applyNumberFormat="1" applyFont="1" applyFill="1"/>
    <xf numFmtId="3" fontId="24" fillId="3" borderId="0" xfId="43272" applyNumberFormat="1" applyFont="1" applyFill="1"/>
    <xf numFmtId="171" fontId="24" fillId="3" borderId="0" xfId="43272" applyNumberFormat="1" applyFont="1" applyFill="1" applyAlignment="1">
      <alignment vertical="center"/>
    </xf>
    <xf numFmtId="3" fontId="24" fillId="3" borderId="0" xfId="43272" applyNumberFormat="1" applyFont="1" applyFill="1" applyAlignment="1">
      <alignment vertical="center"/>
    </xf>
    <xf numFmtId="3" fontId="24" fillId="3" borderId="0" xfId="42965" applyNumberFormat="1" applyFont="1" applyFill="1" applyAlignment="1" applyProtection="1">
      <alignment horizontal="right" vertical="center"/>
      <protection locked="0"/>
    </xf>
    <xf numFmtId="171" fontId="24" fillId="3" borderId="0" xfId="32497" applyFont="1" applyFill="1"/>
    <xf numFmtId="171" fontId="24" fillId="3" borderId="0" xfId="32497" applyFont="1" applyFill="1" applyAlignment="1">
      <alignment vertical="center"/>
    </xf>
    <xf numFmtId="3" fontId="24" fillId="3" borderId="0" xfId="32497" applyNumberFormat="1" applyFont="1" applyFill="1" applyAlignment="1">
      <alignment vertical="center"/>
    </xf>
    <xf numFmtId="171" fontId="24" fillId="3" borderId="0" xfId="0" applyNumberFormat="1" applyFont="1" applyFill="1" applyAlignment="1" applyProtection="1">
      <alignment wrapText="1"/>
      <protection locked="0"/>
    </xf>
    <xf numFmtId="3" fontId="24" fillId="3" borderId="0" xfId="21" applyNumberFormat="1" applyFont="1" applyFill="1" applyProtection="1">
      <protection locked="0"/>
    </xf>
    <xf numFmtId="0" fontId="102" fillId="3" borderId="0" xfId="0" applyFont="1" applyFill="1"/>
    <xf numFmtId="173" fontId="24" fillId="3" borderId="0" xfId="0" applyNumberFormat="1" applyFont="1" applyFill="1" applyAlignment="1" applyProtection="1">
      <alignment horizontal="left" wrapText="1"/>
      <protection locked="0"/>
    </xf>
    <xf numFmtId="3" fontId="24" fillId="3" borderId="18" xfId="0" applyNumberFormat="1" applyFont="1" applyFill="1" applyBorder="1" applyAlignment="1" applyProtection="1">
      <alignment horizontal="center" vertical="center"/>
      <protection locked="0"/>
    </xf>
    <xf numFmtId="3" fontId="24" fillId="3" borderId="0" xfId="0" applyNumberFormat="1" applyFont="1" applyFill="1" applyAlignment="1" applyProtection="1">
      <alignment horizontal="center" vertical="center"/>
      <protection locked="0"/>
    </xf>
    <xf numFmtId="171" fontId="3" fillId="3" borderId="0" xfId="25" applyNumberFormat="1" applyFont="1" applyFill="1" applyAlignment="1">
      <alignment vertical="center" wrapText="1"/>
    </xf>
    <xf numFmtId="3" fontId="24" fillId="3" borderId="0" xfId="25" applyNumberFormat="1" applyFont="1" applyFill="1" applyAlignment="1">
      <alignment vertical="center"/>
    </xf>
    <xf numFmtId="171" fontId="3" fillId="3" borderId="53" xfId="25" applyNumberFormat="1" applyFont="1" applyFill="1" applyBorder="1" applyAlignment="1">
      <alignment vertical="center" wrapText="1"/>
    </xf>
    <xf numFmtId="171" fontId="3" fillId="3" borderId="0" xfId="25" applyNumberFormat="1" applyFont="1" applyFill="1" applyAlignment="1">
      <alignment horizontal="center" vertical="center" textRotation="90" wrapText="1"/>
    </xf>
    <xf numFmtId="3" fontId="23" fillId="3" borderId="0" xfId="25" applyNumberFormat="1" applyFont="1" applyFill="1" applyAlignment="1">
      <alignment horizontal="right" wrapText="1"/>
    </xf>
    <xf numFmtId="3" fontId="24" fillId="3" borderId="18" xfId="26" applyNumberFormat="1" applyFont="1" applyFill="1" applyBorder="1" applyAlignment="1" applyProtection="1">
      <alignment horizontal="right"/>
      <protection locked="0"/>
    </xf>
    <xf numFmtId="3" fontId="24" fillId="3" borderId="0" xfId="26" applyNumberFormat="1" applyFont="1" applyFill="1" applyAlignment="1" applyProtection="1">
      <alignment horizontal="right"/>
      <protection locked="0"/>
    </xf>
    <xf numFmtId="3" fontId="3" fillId="3" borderId="0" xfId="26" applyNumberFormat="1" applyFont="1" applyFill="1" applyAlignment="1" applyProtection="1">
      <alignment horizontal="right"/>
      <protection locked="0"/>
    </xf>
    <xf numFmtId="3" fontId="24" fillId="3" borderId="18" xfId="6" applyNumberFormat="1" applyFont="1" applyFill="1" applyBorder="1" applyProtection="1">
      <protection locked="0"/>
    </xf>
    <xf numFmtId="173" fontId="24" fillId="3" borderId="33" xfId="0" applyNumberFormat="1" applyFont="1" applyFill="1" applyBorder="1" applyAlignment="1" applyProtection="1">
      <alignment horizontal="left" vertical="center" wrapText="1"/>
      <protection locked="0"/>
    </xf>
    <xf numFmtId="3" fontId="24" fillId="3" borderId="18" xfId="5" applyNumberFormat="1" applyFont="1" applyFill="1" applyBorder="1" applyAlignment="1" applyProtection="1">
      <alignment vertical="center"/>
      <protection locked="0"/>
    </xf>
    <xf numFmtId="3" fontId="5" fillId="3" borderId="0" xfId="0" applyNumberFormat="1" applyFont="1" applyFill="1" applyAlignment="1" applyProtection="1">
      <alignment vertical="center"/>
      <protection locked="0"/>
    </xf>
    <xf numFmtId="171" fontId="24" fillId="3" borderId="0" xfId="0" applyNumberFormat="1" applyFont="1" applyFill="1" applyAlignment="1" applyProtection="1">
      <alignment vertical="center" wrapText="1"/>
      <protection locked="0"/>
    </xf>
    <xf numFmtId="0" fontId="102" fillId="3" borderId="0" xfId="0" applyFont="1" applyFill="1" applyProtection="1">
      <protection locked="0"/>
    </xf>
    <xf numFmtId="3" fontId="24" fillId="0" borderId="0" xfId="5" applyNumberFormat="1" applyFont="1" applyProtection="1">
      <protection locked="0"/>
    </xf>
    <xf numFmtId="3" fontId="24" fillId="0" borderId="0" xfId="22" applyNumberFormat="1" applyFont="1" applyAlignment="1" applyProtection="1">
      <alignment vertical="center"/>
      <protection locked="0"/>
    </xf>
    <xf numFmtId="3" fontId="27" fillId="0" borderId="0" xfId="5" applyNumberFormat="1" applyFont="1" applyProtection="1">
      <protection locked="0"/>
    </xf>
    <xf numFmtId="173" fontId="24" fillId="3" borderId="33" xfId="0" applyNumberFormat="1" applyFont="1" applyFill="1" applyBorder="1" applyAlignment="1" applyProtection="1">
      <alignment horizontal="left" vertical="top" wrapText="1"/>
      <protection locked="0"/>
    </xf>
    <xf numFmtId="171" fontId="27" fillId="0" borderId="0" xfId="0" applyNumberFormat="1" applyFont="1" applyProtection="1">
      <protection locked="0"/>
    </xf>
    <xf numFmtId="171" fontId="24" fillId="0" borderId="0" xfId="0" applyNumberFormat="1" applyFont="1" applyProtection="1">
      <protection locked="0"/>
    </xf>
    <xf numFmtId="168" fontId="23" fillId="0" borderId="0" xfId="0" applyNumberFormat="1" applyFont="1" applyAlignment="1" applyProtection="1">
      <alignment horizontal="center"/>
      <protection locked="0"/>
    </xf>
    <xf numFmtId="171" fontId="23" fillId="0" borderId="0" xfId="0" applyNumberFormat="1" applyFont="1" applyAlignment="1" applyProtection="1">
      <alignment horizontal="center" vertical="center"/>
      <protection locked="0"/>
    </xf>
    <xf numFmtId="168" fontId="27" fillId="35" borderId="20" xfId="9" applyNumberFormat="1" applyFont="1" applyFill="1" applyBorder="1" applyAlignment="1" applyProtection="1">
      <alignment horizontal="center" vertical="center"/>
      <protection locked="0"/>
    </xf>
    <xf numFmtId="171" fontId="27" fillId="3" borderId="0" xfId="0" applyNumberFormat="1" applyFont="1" applyFill="1" applyProtection="1">
      <protection locked="0"/>
    </xf>
    <xf numFmtId="171" fontId="24" fillId="3" borderId="0" xfId="20" applyNumberFormat="1" applyFont="1" applyFill="1" applyAlignment="1" applyProtection="1">
      <alignment vertical="center"/>
      <protection locked="0"/>
    </xf>
    <xf numFmtId="171" fontId="24" fillId="3" borderId="0" xfId="21" applyNumberFormat="1" applyFont="1" applyFill="1" applyAlignment="1" applyProtection="1">
      <alignment horizontal="right"/>
      <protection locked="0"/>
    </xf>
    <xf numFmtId="171" fontId="24" fillId="3" borderId="0" xfId="7" applyNumberFormat="1" applyFont="1" applyFill="1" applyAlignment="1">
      <alignment wrapText="1"/>
    </xf>
    <xf numFmtId="3" fontId="24" fillId="3" borderId="18" xfId="0" applyNumberFormat="1" applyFont="1" applyFill="1" applyBorder="1"/>
    <xf numFmtId="171" fontId="24" fillId="3" borderId="0" xfId="7" applyNumberFormat="1" applyFont="1" applyFill="1" applyAlignment="1" applyProtection="1">
      <alignment wrapText="1"/>
      <protection locked="0"/>
    </xf>
    <xf numFmtId="3" fontId="24" fillId="3" borderId="18" xfId="0" applyNumberFormat="1" applyFont="1" applyFill="1" applyBorder="1" applyProtection="1">
      <protection locked="0"/>
    </xf>
    <xf numFmtId="3" fontId="24" fillId="3" borderId="0" xfId="0" applyNumberFormat="1" applyFont="1" applyFill="1" applyProtection="1">
      <protection locked="0"/>
    </xf>
    <xf numFmtId="171" fontId="106" fillId="3" borderId="0" xfId="0" applyNumberFormat="1" applyFont="1" applyFill="1" applyAlignment="1">
      <alignment vertical="center" wrapText="1"/>
    </xf>
    <xf numFmtId="0" fontId="5" fillId="3" borderId="0" xfId="0" quotePrefix="1" applyFont="1" applyFill="1" applyProtection="1">
      <protection locked="0"/>
    </xf>
    <xf numFmtId="173" fontId="24" fillId="3" borderId="42" xfId="0" applyNumberFormat="1" applyFont="1" applyFill="1" applyBorder="1" applyAlignment="1" applyProtection="1">
      <alignment horizontal="left" wrapText="1"/>
      <protection locked="0"/>
    </xf>
    <xf numFmtId="3" fontId="24" fillId="3" borderId="31" xfId="0" applyNumberFormat="1" applyFont="1" applyFill="1" applyBorder="1" applyProtection="1">
      <protection locked="0"/>
    </xf>
    <xf numFmtId="171" fontId="24" fillId="3" borderId="0" xfId="13" applyNumberFormat="1" applyFont="1" applyFill="1"/>
    <xf numFmtId="171" fontId="3" fillId="3" borderId="0" xfId="12" applyNumberFormat="1" applyFont="1" applyFill="1"/>
    <xf numFmtId="171" fontId="23" fillId="3" borderId="0" xfId="12" applyNumberFormat="1" applyFont="1" applyFill="1"/>
    <xf numFmtId="171" fontId="24" fillId="3" borderId="39" xfId="13" applyNumberFormat="1" applyFont="1" applyFill="1" applyBorder="1" applyProtection="1">
      <protection locked="0"/>
    </xf>
    <xf numFmtId="171" fontId="24" fillId="3" borderId="0" xfId="13" applyNumberFormat="1" applyFont="1" applyFill="1" applyProtection="1">
      <protection locked="0"/>
    </xf>
    <xf numFmtId="171" fontId="24" fillId="3" borderId="40" xfId="13" applyNumberFormat="1" applyFont="1" applyFill="1" applyBorder="1" applyAlignment="1" applyProtection="1">
      <alignment horizontal="left"/>
      <protection locked="0"/>
    </xf>
    <xf numFmtId="171" fontId="24" fillId="3" borderId="0" xfId="13" applyNumberFormat="1" applyFont="1" applyFill="1" applyAlignment="1" applyProtection="1">
      <alignment horizontal="center"/>
      <protection locked="0"/>
    </xf>
    <xf numFmtId="171" fontId="24" fillId="3" borderId="40" xfId="13" applyNumberFormat="1" applyFont="1" applyFill="1" applyBorder="1" applyAlignment="1" applyProtection="1">
      <alignment horizontal="center"/>
      <protection locked="0"/>
    </xf>
    <xf numFmtId="175" fontId="24" fillId="3" borderId="40" xfId="13" applyNumberFormat="1" applyFont="1" applyFill="1" applyBorder="1" applyAlignment="1" applyProtection="1">
      <alignment horizontal="center"/>
      <protection locked="0"/>
    </xf>
    <xf numFmtId="175" fontId="24" fillId="3" borderId="0" xfId="13" applyNumberFormat="1" applyFont="1" applyFill="1" applyAlignment="1" applyProtection="1">
      <alignment horizontal="center"/>
      <protection locked="0"/>
    </xf>
    <xf numFmtId="171" fontId="27" fillId="3" borderId="18" xfId="5" applyNumberFormat="1" applyFont="1" applyFill="1" applyBorder="1" applyProtection="1">
      <protection locked="0"/>
    </xf>
    <xf numFmtId="171" fontId="23" fillId="3" borderId="0" xfId="12" applyNumberFormat="1" applyFont="1" applyFill="1" applyProtection="1">
      <protection locked="0"/>
    </xf>
    <xf numFmtId="171" fontId="3" fillId="3" borderId="40" xfId="12" applyNumberFormat="1" applyFont="1" applyFill="1" applyBorder="1" applyProtection="1">
      <protection locked="0"/>
    </xf>
    <xf numFmtId="171" fontId="3" fillId="3" borderId="0" xfId="12" applyNumberFormat="1" applyFont="1" applyFill="1" applyProtection="1">
      <protection locked="0"/>
    </xf>
    <xf numFmtId="3" fontId="27" fillId="3" borderId="18" xfId="5" applyNumberFormat="1" applyFont="1" applyFill="1" applyBorder="1" applyProtection="1">
      <protection locked="0"/>
    </xf>
    <xf numFmtId="171" fontId="24" fillId="3" borderId="41" xfId="13" applyNumberFormat="1" applyFont="1" applyFill="1" applyBorder="1" applyAlignment="1" applyProtection="1">
      <alignment horizontal="left"/>
      <protection locked="0"/>
    </xf>
    <xf numFmtId="176" fontId="24" fillId="3" borderId="18" xfId="13" applyNumberFormat="1" applyFont="1" applyFill="1" applyBorder="1" applyAlignment="1" applyProtection="1">
      <alignment horizontal="center"/>
      <protection locked="0"/>
    </xf>
    <xf numFmtId="176" fontId="24" fillId="3" borderId="0" xfId="13" applyNumberFormat="1" applyFont="1" applyFill="1" applyAlignment="1" applyProtection="1">
      <alignment horizontal="center"/>
      <protection locked="0"/>
    </xf>
    <xf numFmtId="171" fontId="106" fillId="3" borderId="0" xfId="0" applyNumberFormat="1" applyFont="1" applyFill="1" applyAlignment="1">
      <alignment vertical="center"/>
    </xf>
    <xf numFmtId="171" fontId="27" fillId="3" borderId="0" xfId="7" applyNumberFormat="1" applyFont="1" applyFill="1" applyAlignment="1">
      <alignment horizontal="center" vertical="center"/>
    </xf>
    <xf numFmtId="171" fontId="24" fillId="3" borderId="18" xfId="0" applyNumberFormat="1" applyFont="1" applyFill="1" applyBorder="1" applyProtection="1">
      <protection locked="0"/>
    </xf>
    <xf numFmtId="171" fontId="24" fillId="3" borderId="0" xfId="7" applyNumberFormat="1" applyFont="1" applyFill="1" applyProtection="1">
      <protection locked="0"/>
    </xf>
    <xf numFmtId="3" fontId="24" fillId="3" borderId="0" xfId="8" applyNumberFormat="1" applyFont="1" applyFill="1" applyProtection="1">
      <protection locked="0"/>
    </xf>
    <xf numFmtId="171" fontId="24" fillId="3" borderId="31" xfId="0" applyNumberFormat="1" applyFont="1" applyFill="1" applyBorder="1" applyAlignment="1">
      <alignment wrapText="1"/>
    </xf>
    <xf numFmtId="3" fontId="24" fillId="3" borderId="0" xfId="0" applyNumberFormat="1" applyFont="1" applyFill="1" applyAlignment="1">
      <alignment horizontal="right"/>
    </xf>
    <xf numFmtId="171" fontId="24" fillId="3" borderId="18" xfId="0" applyNumberFormat="1" applyFont="1" applyFill="1" applyBorder="1" applyAlignment="1">
      <alignment wrapText="1"/>
    </xf>
    <xf numFmtId="171" fontId="24" fillId="3" borderId="0" xfId="0" applyNumberFormat="1" applyFont="1" applyFill="1" applyAlignment="1">
      <alignment horizontal="right"/>
    </xf>
    <xf numFmtId="171" fontId="23" fillId="3" borderId="0" xfId="7" applyNumberFormat="1" applyFont="1" applyFill="1" applyAlignment="1">
      <alignment horizontal="center" vertical="center"/>
    </xf>
    <xf numFmtId="171" fontId="27" fillId="3" borderId="0" xfId="9" applyNumberFormat="1" applyFont="1" applyFill="1"/>
    <xf numFmtId="171" fontId="27" fillId="3" borderId="0" xfId="9" applyNumberFormat="1" applyFont="1" applyFill="1" applyAlignment="1">
      <alignment horizontal="center"/>
    </xf>
    <xf numFmtId="171" fontId="24" fillId="3" borderId="0" xfId="9" applyNumberFormat="1" applyFont="1" applyFill="1" applyAlignment="1">
      <alignment horizontal="center" vertical="center"/>
    </xf>
    <xf numFmtId="171" fontId="24" fillId="3" borderId="0" xfId="10" applyNumberFormat="1" applyFont="1" applyFill="1" applyAlignment="1">
      <alignment horizontal="center" vertical="center" wrapText="1"/>
    </xf>
    <xf numFmtId="3" fontId="24" fillId="3" borderId="0" xfId="11" applyNumberFormat="1" applyFont="1" applyFill="1" applyAlignment="1">
      <alignment horizontal="right"/>
    </xf>
    <xf numFmtId="3" fontId="24" fillId="3" borderId="0" xfId="12" applyNumberFormat="1" applyFont="1" applyFill="1" applyAlignment="1">
      <alignment horizontal="right"/>
    </xf>
    <xf numFmtId="173" fontId="24" fillId="3" borderId="0" xfId="0" applyNumberFormat="1" applyFont="1" applyFill="1"/>
    <xf numFmtId="171" fontId="24" fillId="3" borderId="18" xfId="0" applyNumberFormat="1" applyFont="1" applyFill="1" applyBorder="1" applyAlignment="1" applyProtection="1">
      <alignment vertical="center" wrapText="1"/>
      <protection locked="0"/>
    </xf>
    <xf numFmtId="171" fontId="24" fillId="3" borderId="0" xfId="10" applyNumberFormat="1" applyFont="1" applyFill="1" applyAlignment="1" applyProtection="1">
      <alignment horizontal="left" vertical="center" wrapText="1"/>
      <protection locked="0"/>
    </xf>
    <xf numFmtId="171" fontId="24" fillId="3" borderId="18" xfId="0" applyNumberFormat="1" applyFont="1" applyFill="1" applyBorder="1" applyAlignment="1" applyProtection="1">
      <alignment horizontal="center" vertical="center" wrapText="1"/>
      <protection locked="0"/>
    </xf>
    <xf numFmtId="171" fontId="24" fillId="3" borderId="0" xfId="9" applyNumberFormat="1" applyFont="1" applyFill="1" applyAlignment="1" applyProtection="1">
      <alignment horizontal="center" vertical="center"/>
      <protection locked="0"/>
    </xf>
    <xf numFmtId="171" fontId="24" fillId="3" borderId="0" xfId="10" applyNumberFormat="1" applyFont="1" applyFill="1" applyAlignment="1" applyProtection="1">
      <alignment horizontal="center" vertical="center" wrapText="1"/>
      <protection locked="0"/>
    </xf>
    <xf numFmtId="3" fontId="24" fillId="3" borderId="0" xfId="11" applyNumberFormat="1" applyFont="1" applyFill="1" applyAlignment="1" applyProtection="1">
      <alignment horizontal="right"/>
      <protection locked="0"/>
    </xf>
    <xf numFmtId="3" fontId="24" fillId="3" borderId="0" xfId="12" applyNumberFormat="1" applyFont="1" applyFill="1" applyAlignment="1" applyProtection="1">
      <alignment horizontal="right"/>
      <protection locked="0"/>
    </xf>
    <xf numFmtId="171" fontId="24" fillId="3" borderId="18" xfId="0" applyNumberFormat="1" applyFont="1" applyFill="1" applyBorder="1" applyAlignment="1" applyProtection="1">
      <alignment horizontal="center" wrapText="1"/>
      <protection locked="0"/>
    </xf>
    <xf numFmtId="171" fontId="24" fillId="3" borderId="18" xfId="0" applyNumberFormat="1" applyFont="1" applyFill="1" applyBorder="1" applyAlignment="1" applyProtection="1">
      <alignment horizontal="left" wrapText="1"/>
      <protection locked="0"/>
    </xf>
    <xf numFmtId="171" fontId="24" fillId="3" borderId="0" xfId="10" applyNumberFormat="1" applyFont="1" applyFill="1" applyAlignment="1" applyProtection="1">
      <alignment horizontal="left" wrapText="1"/>
      <protection locked="0"/>
    </xf>
    <xf numFmtId="171" fontId="24" fillId="3" borderId="18" xfId="0" applyNumberFormat="1" applyFont="1" applyFill="1" applyBorder="1"/>
    <xf numFmtId="171" fontId="24" fillId="3" borderId="0" xfId="0" applyNumberFormat="1" applyFont="1" applyFill="1" applyAlignment="1" applyProtection="1">
      <alignment horizontal="right"/>
      <protection locked="0"/>
    </xf>
    <xf numFmtId="171" fontId="24" fillId="3" borderId="18" xfId="0" applyNumberFormat="1" applyFont="1" applyFill="1" applyBorder="1" applyAlignment="1" applyProtection="1">
      <alignment wrapText="1"/>
      <protection locked="0"/>
    </xf>
    <xf numFmtId="3" fontId="24" fillId="3" borderId="0" xfId="0" applyNumberFormat="1" applyFont="1" applyFill="1" applyAlignment="1" applyProtection="1">
      <alignment horizontal="right"/>
      <protection locked="0"/>
    </xf>
    <xf numFmtId="0" fontId="5" fillId="3" borderId="0" xfId="0" applyFont="1" applyFill="1" applyAlignment="1" applyProtection="1">
      <alignment wrapText="1"/>
      <protection locked="0"/>
    </xf>
    <xf numFmtId="3" fontId="23" fillId="3" borderId="0" xfId="0" applyNumberFormat="1" applyFont="1" applyFill="1" applyAlignment="1">
      <alignment horizontal="right" vertical="center"/>
    </xf>
    <xf numFmtId="171" fontId="24" fillId="3" borderId="31" xfId="0" applyNumberFormat="1" applyFont="1" applyFill="1" applyBorder="1"/>
    <xf numFmtId="171" fontId="24" fillId="3" borderId="31" xfId="0" applyNumberFormat="1" applyFont="1" applyFill="1" applyBorder="1" applyProtection="1">
      <protection locked="0"/>
    </xf>
    <xf numFmtId="171" fontId="33" fillId="3" borderId="0" xfId="0" applyNumberFormat="1" applyFont="1" applyFill="1" applyAlignment="1">
      <alignment horizontal="center" vertical="center"/>
    </xf>
    <xf numFmtId="0" fontId="100" fillId="3" borderId="0" xfId="0" applyFont="1" applyFill="1"/>
    <xf numFmtId="171" fontId="101" fillId="3" borderId="0" xfId="0" applyNumberFormat="1" applyFont="1" applyFill="1" applyAlignment="1">
      <alignment horizontal="center" vertical="center"/>
    </xf>
    <xf numFmtId="168" fontId="101" fillId="3" borderId="0" xfId="0" applyNumberFormat="1" applyFont="1" applyFill="1" applyAlignment="1">
      <alignment horizontal="center"/>
    </xf>
    <xf numFmtId="3" fontId="24" fillId="3" borderId="0" xfId="22" applyNumberFormat="1" applyFont="1" applyFill="1" applyAlignment="1">
      <alignment horizontal="right"/>
    </xf>
    <xf numFmtId="171" fontId="102" fillId="3" borderId="0" xfId="0" applyNumberFormat="1" applyFont="1" applyFill="1"/>
    <xf numFmtId="164" fontId="24" fillId="3" borderId="0" xfId="2" applyFont="1" applyFill="1" applyAlignment="1">
      <alignment horizontal="right"/>
    </xf>
    <xf numFmtId="3" fontId="23" fillId="3" borderId="0" xfId="6" applyNumberFormat="1" applyFont="1" applyFill="1" applyAlignment="1">
      <alignment horizontal="right"/>
    </xf>
    <xf numFmtId="3" fontId="102" fillId="3" borderId="0" xfId="0" applyNumberFormat="1" applyFont="1" applyFill="1"/>
    <xf numFmtId="164" fontId="5" fillId="3" borderId="0" xfId="6" applyFont="1" applyFill="1"/>
    <xf numFmtId="3" fontId="3" fillId="3" borderId="18" xfId="0" applyNumberFormat="1" applyFont="1" applyFill="1" applyBorder="1" applyProtection="1">
      <protection locked="0"/>
    </xf>
    <xf numFmtId="3" fontId="3" fillId="3" borderId="0" xfId="0" applyNumberFormat="1" applyFont="1" applyFill="1" applyProtection="1">
      <protection locked="0"/>
    </xf>
    <xf numFmtId="3" fontId="4" fillId="3" borderId="0" xfId="0" applyNumberFormat="1" applyFont="1" applyFill="1" applyProtection="1">
      <protection locked="0"/>
    </xf>
    <xf numFmtId="164" fontId="24" fillId="3" borderId="18" xfId="2" applyFont="1" applyFill="1" applyBorder="1" applyProtection="1">
      <protection locked="0"/>
    </xf>
    <xf numFmtId="3" fontId="5" fillId="3" borderId="0" xfId="2" applyNumberFormat="1" applyFont="1" applyFill="1" applyProtection="1">
      <protection locked="0"/>
    </xf>
    <xf numFmtId="3" fontId="24" fillId="3" borderId="18" xfId="2" applyNumberFormat="1" applyFont="1" applyFill="1" applyBorder="1" applyProtection="1">
      <protection locked="0"/>
    </xf>
    <xf numFmtId="171" fontId="24" fillId="0" borderId="18" xfId="0" applyNumberFormat="1" applyFont="1" applyBorder="1" applyProtection="1">
      <protection locked="0"/>
    </xf>
    <xf numFmtId="164" fontId="24" fillId="0" borderId="18" xfId="2" applyFont="1" applyBorder="1" applyProtection="1">
      <protection locked="0"/>
    </xf>
    <xf numFmtId="171" fontId="7" fillId="3" borderId="0" xfId="0" applyNumberFormat="1" applyFont="1" applyFill="1" applyProtection="1">
      <protection hidden="1"/>
    </xf>
    <xf numFmtId="3" fontId="24" fillId="3" borderId="19" xfId="0" applyNumberFormat="1" applyFont="1" applyFill="1" applyBorder="1"/>
    <xf numFmtId="172" fontId="24" fillId="3" borderId="0" xfId="0" applyNumberFormat="1" applyFont="1" applyFill="1"/>
    <xf numFmtId="171" fontId="27" fillId="3" borderId="18" xfId="0" applyNumberFormat="1" applyFont="1" applyFill="1" applyBorder="1"/>
    <xf numFmtId="3" fontId="27" fillId="3" borderId="18" xfId="0" applyNumberFormat="1" applyFont="1" applyFill="1" applyBorder="1"/>
    <xf numFmtId="171" fontId="23" fillId="3" borderId="0" xfId="0" applyNumberFormat="1" applyFont="1" applyFill="1" applyAlignment="1" applyProtection="1">
      <alignment horizontal="center" wrapText="1"/>
      <protection locked="0"/>
    </xf>
    <xf numFmtId="171" fontId="23" fillId="3" borderId="0" xfId="0" applyNumberFormat="1" applyFont="1" applyFill="1" applyAlignment="1" applyProtection="1">
      <alignment horizontal="center" vertical="center"/>
      <protection locked="0"/>
    </xf>
    <xf numFmtId="171" fontId="23" fillId="3" borderId="0" xfId="0" applyNumberFormat="1" applyFont="1" applyFill="1" applyAlignment="1" applyProtection="1">
      <alignment horizontal="center"/>
      <protection locked="0"/>
    </xf>
    <xf numFmtId="174" fontId="23" fillId="3" borderId="0" xfId="0" applyNumberFormat="1" applyFont="1" applyFill="1" applyAlignment="1" applyProtection="1">
      <alignment horizontal="center" vertical="center"/>
      <protection locked="0"/>
    </xf>
    <xf numFmtId="171" fontId="33" fillId="0" borderId="0" xfId="0" applyNumberFormat="1" applyFont="1" applyAlignment="1" applyProtection="1">
      <alignment horizontal="center" vertical="center"/>
      <protection locked="0"/>
    </xf>
    <xf numFmtId="174" fontId="26" fillId="0" borderId="0" xfId="0" applyNumberFormat="1" applyFont="1" applyAlignment="1" applyProtection="1">
      <alignment horizontal="left" vertical="center"/>
      <protection locked="0"/>
    </xf>
    <xf numFmtId="174" fontId="23" fillId="0" borderId="0" xfId="0" applyNumberFormat="1" applyFont="1" applyAlignment="1" applyProtection="1">
      <alignment horizontal="center" vertical="center"/>
      <protection locked="0"/>
    </xf>
    <xf numFmtId="171" fontId="27" fillId="3" borderId="18" xfId="0" applyNumberFormat="1" applyFont="1" applyFill="1" applyBorder="1" applyAlignment="1" applyProtection="1">
      <alignment wrapText="1"/>
      <protection locked="0"/>
    </xf>
    <xf numFmtId="171" fontId="23" fillId="3" borderId="0" xfId="0" applyNumberFormat="1" applyFont="1" applyFill="1" applyAlignment="1" applyProtection="1">
      <alignment vertical="center" wrapText="1"/>
      <protection locked="0"/>
    </xf>
    <xf numFmtId="171" fontId="23" fillId="3" borderId="0" xfId="0" applyNumberFormat="1" applyFont="1" applyFill="1" applyAlignment="1" applyProtection="1">
      <alignment horizontal="left" vertical="center" wrapText="1"/>
      <protection locked="0"/>
    </xf>
    <xf numFmtId="3" fontId="23" fillId="3" borderId="0" xfId="0" applyNumberFormat="1" applyFont="1" applyFill="1" applyAlignment="1" applyProtection="1">
      <alignment horizontal="center"/>
      <protection locked="0"/>
    </xf>
    <xf numFmtId="171" fontId="24" fillId="0" borderId="18" xfId="0" applyNumberFormat="1" applyFont="1" applyBorder="1" applyAlignment="1" applyProtection="1">
      <alignment wrapText="1"/>
      <protection locked="0"/>
    </xf>
    <xf numFmtId="171" fontId="24" fillId="0" borderId="18" xfId="0" applyNumberFormat="1" applyFont="1" applyBorder="1" applyAlignment="1" applyProtection="1">
      <alignment horizontal="center"/>
      <protection locked="0"/>
    </xf>
    <xf numFmtId="3" fontId="24" fillId="0" borderId="18" xfId="0" applyNumberFormat="1" applyFont="1" applyBorder="1" applyProtection="1">
      <protection locked="0"/>
    </xf>
    <xf numFmtId="171" fontId="23" fillId="3" borderId="0" xfId="0" applyNumberFormat="1" applyFont="1" applyFill="1" applyAlignment="1" applyProtection="1">
      <alignment wrapText="1"/>
      <protection locked="0"/>
    </xf>
    <xf numFmtId="3" fontId="24" fillId="3" borderId="0" xfId="0" applyNumberFormat="1" applyFont="1" applyFill="1" applyAlignment="1" applyProtection="1">
      <alignment wrapText="1"/>
      <protection locked="0"/>
    </xf>
    <xf numFmtId="3" fontId="3" fillId="3" borderId="18" xfId="0" applyNumberFormat="1" applyFont="1" applyFill="1" applyBorder="1" applyAlignment="1" applyProtection="1">
      <alignment wrapText="1"/>
      <protection locked="0"/>
    </xf>
    <xf numFmtId="3" fontId="3" fillId="0" borderId="18" xfId="0" applyNumberFormat="1" applyFont="1" applyBorder="1" applyProtection="1">
      <protection locked="0"/>
    </xf>
    <xf numFmtId="171" fontId="23" fillId="3" borderId="18" xfId="3" applyNumberFormat="1" applyFont="1" applyFill="1" applyBorder="1" applyAlignment="1">
      <alignment vertical="center"/>
    </xf>
    <xf numFmtId="171" fontId="24" fillId="3" borderId="26" xfId="3" applyNumberFormat="1" applyFont="1" applyFill="1" applyBorder="1" applyAlignment="1">
      <alignment horizontal="left"/>
    </xf>
    <xf numFmtId="171" fontId="24" fillId="3" borderId="27" xfId="3" applyNumberFormat="1" applyFont="1" applyFill="1" applyBorder="1" applyAlignment="1">
      <alignment horizontal="left"/>
    </xf>
    <xf numFmtId="171" fontId="24" fillId="3" borderId="28" xfId="3" applyNumberFormat="1" applyFont="1" applyFill="1" applyBorder="1" applyAlignment="1">
      <alignment horizontal="left"/>
    </xf>
    <xf numFmtId="171" fontId="24" fillId="3" borderId="18" xfId="3" applyNumberFormat="1" applyFont="1" applyFill="1" applyBorder="1" applyAlignment="1" applyProtection="1">
      <alignment horizontal="right"/>
      <protection locked="0"/>
    </xf>
    <xf numFmtId="171" fontId="24" fillId="3" borderId="0" xfId="3" applyNumberFormat="1" applyFont="1" applyFill="1" applyAlignment="1" applyProtection="1">
      <alignment horizontal="right"/>
      <protection locked="0"/>
    </xf>
    <xf numFmtId="171" fontId="24" fillId="3" borderId="26" xfId="3" applyNumberFormat="1" applyFont="1" applyFill="1" applyBorder="1" applyAlignment="1" applyProtection="1">
      <alignment horizontal="right"/>
      <protection locked="0"/>
    </xf>
    <xf numFmtId="171" fontId="3" fillId="3" borderId="18" xfId="4" applyNumberFormat="1" applyFont="1" applyFill="1" applyBorder="1" applyAlignment="1" applyProtection="1">
      <alignment horizontal="right"/>
      <protection locked="0"/>
    </xf>
    <xf numFmtId="171" fontId="3" fillId="3" borderId="0" xfId="4" applyNumberFormat="1" applyFont="1" applyFill="1" applyAlignment="1" applyProtection="1">
      <alignment horizontal="right"/>
      <protection locked="0"/>
    </xf>
    <xf numFmtId="171" fontId="24" fillId="3" borderId="18" xfId="3" applyNumberFormat="1" applyFont="1" applyFill="1" applyBorder="1" applyAlignment="1" applyProtection="1">
      <alignment vertical="center"/>
      <protection locked="0"/>
    </xf>
    <xf numFmtId="171" fontId="24" fillId="3" borderId="0" xfId="3" applyNumberFormat="1" applyFont="1" applyFill="1" applyAlignment="1" applyProtection="1">
      <alignment vertical="center"/>
      <protection locked="0"/>
    </xf>
    <xf numFmtId="171" fontId="24" fillId="3" borderId="26" xfId="3" applyNumberFormat="1" applyFont="1" applyFill="1" applyBorder="1" applyAlignment="1" applyProtection="1">
      <alignment vertical="center"/>
      <protection locked="0"/>
    </xf>
    <xf numFmtId="171" fontId="24" fillId="3" borderId="18" xfId="3" applyNumberFormat="1" applyFont="1" applyFill="1" applyBorder="1" applyProtection="1">
      <protection locked="0"/>
    </xf>
    <xf numFmtId="3" fontId="24" fillId="3" borderId="19" xfId="0" applyNumberFormat="1" applyFont="1" applyFill="1" applyBorder="1" applyProtection="1">
      <protection locked="0"/>
    </xf>
    <xf numFmtId="0" fontId="23" fillId="2" borderId="1" xfId="0" applyFont="1" applyFill="1" applyBorder="1" applyAlignment="1">
      <alignment horizontal="center" vertical="center" wrapText="1"/>
    </xf>
    <xf numFmtId="0" fontId="23" fillId="2" borderId="77" xfId="0" applyFont="1" applyFill="1" applyBorder="1" applyAlignment="1">
      <alignment horizontal="center" vertical="center" wrapText="1"/>
    </xf>
    <xf numFmtId="2" fontId="23" fillId="2" borderId="1" xfId="0" applyNumberFormat="1" applyFont="1" applyFill="1" applyBorder="1" applyAlignment="1">
      <alignment horizontal="center" vertical="center" wrapText="1"/>
    </xf>
    <xf numFmtId="0" fontId="23" fillId="2" borderId="1" xfId="0" applyFont="1" applyFill="1" applyBorder="1" applyAlignment="1">
      <alignment horizontal="justify" vertical="center" wrapText="1"/>
    </xf>
    <xf numFmtId="0" fontId="23" fillId="2" borderId="77" xfId="0" applyFont="1" applyFill="1" applyBorder="1" applyAlignment="1" applyProtection="1">
      <alignment horizontal="center" vertical="center" wrapText="1"/>
      <protection hidden="1"/>
    </xf>
    <xf numFmtId="0" fontId="115" fillId="2" borderId="77" xfId="0" applyFont="1" applyFill="1" applyBorder="1" applyAlignment="1" applyProtection="1">
      <alignment horizontal="center" vertical="center"/>
      <protection hidden="1"/>
    </xf>
    <xf numFmtId="0" fontId="115" fillId="2" borderId="0" xfId="0" applyFont="1" applyFill="1" applyAlignment="1">
      <alignment horizontal="center" vertical="center"/>
    </xf>
    <xf numFmtId="3" fontId="115" fillId="2" borderId="0" xfId="1" applyNumberFormat="1" applyFont="1" applyFill="1" applyAlignment="1">
      <alignment horizontal="center" vertical="center"/>
    </xf>
    <xf numFmtId="0" fontId="116" fillId="2" borderId="0" xfId="0" applyFont="1" applyFill="1" applyAlignment="1">
      <alignment horizontal="center" vertical="center"/>
    </xf>
    <xf numFmtId="49" fontId="116" fillId="2" borderId="0" xfId="0" applyNumberFormat="1" applyFont="1" applyFill="1" applyAlignment="1">
      <alignment horizontal="center" vertical="center"/>
    </xf>
    <xf numFmtId="0" fontId="22" fillId="3" borderId="0" xfId="0" applyFont="1" applyFill="1"/>
    <xf numFmtId="168" fontId="23" fillId="2" borderId="1" xfId="0" applyNumberFormat="1" applyFont="1" applyFill="1" applyBorder="1" applyAlignment="1">
      <alignment vertical="center"/>
    </xf>
    <xf numFmtId="168" fontId="23" fillId="2" borderId="1" xfId="0" applyNumberFormat="1" applyFont="1" applyFill="1" applyBorder="1" applyAlignment="1">
      <alignment horizontal="center" vertical="center"/>
    </xf>
    <xf numFmtId="0" fontId="4" fillId="2" borderId="77" xfId="0" applyFont="1" applyFill="1" applyBorder="1" applyAlignment="1">
      <alignment horizontal="center" vertical="center"/>
    </xf>
    <xf numFmtId="171" fontId="23" fillId="35" borderId="18" xfId="3" applyNumberFormat="1" applyFont="1" applyFill="1" applyBorder="1" applyAlignment="1" applyProtection="1">
      <alignment vertical="center"/>
      <protection locked="0"/>
    </xf>
    <xf numFmtId="171" fontId="23" fillId="35" borderId="26" xfId="3" applyNumberFormat="1" applyFont="1" applyFill="1" applyBorder="1" applyAlignment="1" applyProtection="1">
      <alignment vertical="center"/>
      <protection locked="0"/>
    </xf>
    <xf numFmtId="216" fontId="7" fillId="36" borderId="20" xfId="0" applyNumberFormat="1" applyFont="1" applyFill="1" applyBorder="1"/>
    <xf numFmtId="216" fontId="5" fillId="3" borderId="0" xfId="0" applyNumberFormat="1" applyFont="1" applyFill="1"/>
    <xf numFmtId="171" fontId="28" fillId="35" borderId="20" xfId="0" applyNumberFormat="1" applyFont="1" applyFill="1" applyBorder="1" applyProtection="1">
      <protection locked="0"/>
    </xf>
    <xf numFmtId="3" fontId="28" fillId="35" borderId="17" xfId="0" applyNumberFormat="1" applyFont="1" applyFill="1" applyBorder="1" applyProtection="1">
      <protection locked="0"/>
    </xf>
    <xf numFmtId="4" fontId="7" fillId="36" borderId="20" xfId="0" applyNumberFormat="1" applyFont="1" applyFill="1" applyBorder="1"/>
    <xf numFmtId="4" fontId="5" fillId="3" borderId="0" xfId="0" applyNumberFormat="1" applyFont="1" applyFill="1"/>
    <xf numFmtId="3" fontId="23" fillId="0" borderId="20" xfId="0" applyNumberFormat="1" applyFont="1" applyBorder="1" applyProtection="1">
      <protection locked="0"/>
    </xf>
    <xf numFmtId="171" fontId="23" fillId="3" borderId="0" xfId="0" applyNumberFormat="1" applyFont="1" applyFill="1" applyProtection="1">
      <protection locked="0"/>
    </xf>
    <xf numFmtId="171" fontId="24" fillId="3" borderId="0" xfId="0" applyNumberFormat="1" applyFont="1" applyFill="1" applyAlignment="1" applyProtection="1">
      <alignment horizontal="right" vertical="center"/>
      <protection locked="0"/>
    </xf>
    <xf numFmtId="171" fontId="27" fillId="0" borderId="0" xfId="0" applyNumberFormat="1" applyFont="1" applyAlignment="1" applyProtection="1">
      <alignment vertical="center"/>
      <protection locked="0"/>
    </xf>
    <xf numFmtId="171" fontId="27" fillId="3" borderId="0" xfId="0" applyNumberFormat="1" applyFont="1" applyFill="1" applyAlignment="1" applyProtection="1">
      <alignment vertical="center"/>
      <protection locked="0"/>
    </xf>
    <xf numFmtId="171" fontId="27" fillId="0" borderId="0" xfId="0" applyNumberFormat="1" applyFont="1" applyAlignment="1" applyProtection="1">
      <alignment horizontal="center" vertical="center"/>
      <protection locked="0"/>
    </xf>
    <xf numFmtId="171" fontId="27" fillId="3" borderId="0" xfId="0" applyNumberFormat="1" applyFont="1" applyFill="1" applyAlignment="1" applyProtection="1">
      <alignment horizontal="center" vertical="center"/>
      <protection locked="0"/>
    </xf>
    <xf numFmtId="171" fontId="23" fillId="3" borderId="0" xfId="3" applyNumberFormat="1" applyFont="1" applyFill="1" applyAlignment="1" applyProtection="1">
      <alignment horizontal="right"/>
      <protection locked="0"/>
    </xf>
    <xf numFmtId="171" fontId="3" fillId="0" borderId="0" xfId="4" applyNumberFormat="1" applyFont="1" applyAlignment="1" applyProtection="1">
      <alignment horizontal="right"/>
      <protection locked="0"/>
    </xf>
    <xf numFmtId="3" fontId="23" fillId="3" borderId="0" xfId="0" applyNumberFormat="1" applyFont="1" applyFill="1" applyProtection="1">
      <protection locked="0"/>
    </xf>
    <xf numFmtId="171" fontId="5" fillId="3" borderId="0" xfId="0" applyNumberFormat="1" applyFont="1" applyFill="1" applyAlignment="1" applyProtection="1">
      <alignment wrapText="1"/>
      <protection locked="0"/>
    </xf>
    <xf numFmtId="3" fontId="27" fillId="3" borderId="0" xfId="0" applyNumberFormat="1" applyFont="1" applyFill="1" applyProtection="1">
      <protection locked="0"/>
    </xf>
    <xf numFmtId="0" fontId="4" fillId="3" borderId="0" xfId="0" applyFont="1" applyFill="1" applyAlignment="1" applyProtection="1">
      <alignment horizontal="center" vertical="center"/>
      <protection locked="0"/>
    </xf>
    <xf numFmtId="0" fontId="4" fillId="3" borderId="0" xfId="0" applyFont="1" applyFill="1" applyProtection="1">
      <protection locked="0"/>
    </xf>
    <xf numFmtId="164" fontId="24" fillId="3" borderId="0" xfId="2" applyFont="1" applyFill="1" applyProtection="1">
      <protection locked="0"/>
    </xf>
    <xf numFmtId="164" fontId="23" fillId="3" borderId="0" xfId="2" applyFont="1" applyFill="1" applyAlignment="1" applyProtection="1">
      <alignment horizontal="right"/>
      <protection locked="0"/>
    </xf>
    <xf numFmtId="164" fontId="5" fillId="3" borderId="0" xfId="2" applyFont="1" applyFill="1" applyProtection="1">
      <protection locked="0"/>
    </xf>
    <xf numFmtId="164" fontId="27" fillId="3" borderId="0" xfId="2" applyFont="1" applyFill="1" applyProtection="1">
      <protection locked="0"/>
    </xf>
    <xf numFmtId="49" fontId="0" fillId="0" borderId="0" xfId="0" quotePrefix="1" applyNumberFormat="1"/>
    <xf numFmtId="171" fontId="27" fillId="35" borderId="18" xfId="3" applyNumberFormat="1" applyFont="1" applyFill="1" applyBorder="1" applyAlignment="1" applyProtection="1">
      <alignment vertical="center"/>
      <protection locked="0"/>
    </xf>
    <xf numFmtId="0" fontId="100" fillId="3" borderId="0" xfId="0" applyFont="1" applyFill="1" applyProtection="1">
      <protection locked="0"/>
    </xf>
    <xf numFmtId="0" fontId="6" fillId="3" borderId="0" xfId="0" quotePrefix="1" applyFont="1" applyFill="1" applyProtection="1">
      <protection locked="0"/>
    </xf>
    <xf numFmtId="0" fontId="5" fillId="0" borderId="0" xfId="0" applyFont="1" applyProtection="1">
      <protection locked="0"/>
    </xf>
    <xf numFmtId="0" fontId="102" fillId="0" borderId="0" xfId="0" applyFont="1" applyProtection="1">
      <protection locked="0"/>
    </xf>
    <xf numFmtId="171" fontId="102" fillId="3" borderId="0" xfId="0" applyNumberFormat="1" applyFont="1" applyFill="1" applyProtection="1">
      <protection locked="0"/>
    </xf>
    <xf numFmtId="0" fontId="6" fillId="3" borderId="0" xfId="0" applyFont="1" applyFill="1" applyProtection="1">
      <protection locked="0"/>
    </xf>
    <xf numFmtId="4" fontId="102" fillId="0" borderId="0" xfId="0" applyNumberFormat="1" applyFont="1"/>
    <xf numFmtId="4" fontId="5" fillId="0" borderId="0" xfId="0" applyNumberFormat="1" applyFont="1"/>
    <xf numFmtId="0" fontId="6" fillId="3" borderId="0" xfId="0" quotePrefix="1" applyFont="1" applyFill="1" applyAlignment="1" applyProtection="1">
      <alignment horizontal="left"/>
      <protection locked="0"/>
    </xf>
    <xf numFmtId="173" fontId="6" fillId="3" borderId="33" xfId="0" applyNumberFormat="1" applyFont="1" applyFill="1" applyBorder="1" applyAlignment="1" applyProtection="1">
      <alignment horizontal="left" wrapText="1"/>
      <protection locked="0"/>
    </xf>
    <xf numFmtId="171" fontId="23" fillId="3" borderId="0" xfId="7" applyNumberFormat="1" applyFont="1" applyFill="1" applyAlignment="1" applyProtection="1">
      <alignment horizontal="left"/>
      <protection locked="0"/>
    </xf>
    <xf numFmtId="171" fontId="23" fillId="3" borderId="0" xfId="8" applyNumberFormat="1" applyFont="1" applyFill="1" applyProtection="1">
      <protection locked="0"/>
    </xf>
    <xf numFmtId="171" fontId="6" fillId="3" borderId="0" xfId="0" quotePrefix="1" applyNumberFormat="1" applyFont="1" applyFill="1" applyProtection="1">
      <protection locked="0"/>
    </xf>
    <xf numFmtId="4" fontId="24" fillId="0" borderId="0" xfId="0" applyNumberFormat="1" applyFont="1"/>
    <xf numFmtId="171" fontId="6" fillId="3" borderId="18" xfId="0" applyNumberFormat="1" applyFont="1" applyFill="1" applyBorder="1" applyAlignment="1" applyProtection="1">
      <alignment wrapText="1"/>
      <protection locked="0"/>
    </xf>
    <xf numFmtId="0" fontId="107" fillId="0" borderId="0" xfId="0" applyFont="1" applyAlignment="1" applyProtection="1">
      <alignment vertical="center" wrapText="1"/>
      <protection locked="0"/>
    </xf>
    <xf numFmtId="3" fontId="24" fillId="0" borderId="0" xfId="0" applyNumberFormat="1" applyFont="1" applyAlignment="1" applyProtection="1">
      <alignment horizontal="right"/>
      <protection locked="0"/>
    </xf>
    <xf numFmtId="3" fontId="24" fillId="0" borderId="0" xfId="0" applyNumberFormat="1" applyFont="1" applyProtection="1">
      <protection locked="0"/>
    </xf>
    <xf numFmtId="4" fontId="5" fillId="3" borderId="0" xfId="0" applyNumberFormat="1" applyFont="1" applyFill="1" applyProtection="1">
      <protection locked="0"/>
    </xf>
    <xf numFmtId="4" fontId="24" fillId="3" borderId="0" xfId="0" applyNumberFormat="1" applyFont="1" applyFill="1" applyProtection="1">
      <protection locked="0"/>
    </xf>
    <xf numFmtId="173" fontId="24" fillId="3" borderId="0" xfId="0" applyNumberFormat="1" applyFont="1" applyFill="1" applyProtection="1">
      <protection locked="0"/>
    </xf>
    <xf numFmtId="171" fontId="106" fillId="3" borderId="0" xfId="0" applyNumberFormat="1" applyFont="1" applyFill="1" applyAlignment="1" applyProtection="1">
      <alignment vertical="center"/>
      <protection locked="0"/>
    </xf>
    <xf numFmtId="171" fontId="27" fillId="3" borderId="0" xfId="0" applyNumberFormat="1" applyFont="1" applyFill="1" applyAlignment="1" applyProtection="1">
      <alignment horizontal="center"/>
      <protection locked="0"/>
    </xf>
    <xf numFmtId="171" fontId="105" fillId="3" borderId="0" xfId="0" applyNumberFormat="1" applyFont="1" applyFill="1" applyAlignment="1" applyProtection="1">
      <alignment vertical="center"/>
      <protection locked="0"/>
    </xf>
    <xf numFmtId="171" fontId="27" fillId="3" borderId="0" xfId="7" applyNumberFormat="1" applyFont="1" applyFill="1" applyAlignment="1" applyProtection="1">
      <alignment horizontal="center" vertical="center"/>
      <protection locked="0"/>
    </xf>
    <xf numFmtId="171" fontId="23" fillId="3" borderId="0" xfId="14" applyNumberFormat="1" applyFont="1" applyFill="1" applyAlignment="1" applyProtection="1">
      <alignment horizontal="center" vertical="center" wrapText="1"/>
      <protection locked="0"/>
    </xf>
    <xf numFmtId="171" fontId="106" fillId="3" borderId="0" xfId="0" applyNumberFormat="1" applyFont="1" applyFill="1" applyAlignment="1" applyProtection="1">
      <alignment horizontal="center" vertical="center"/>
      <protection locked="0"/>
    </xf>
    <xf numFmtId="171" fontId="23" fillId="3" borderId="0" xfId="0" applyNumberFormat="1" applyFont="1" applyFill="1" applyAlignment="1" applyProtection="1">
      <alignment horizontal="center" vertical="center" wrapText="1"/>
      <protection locked="0"/>
    </xf>
    <xf numFmtId="171" fontId="23" fillId="0" borderId="0" xfId="14" applyNumberFormat="1" applyFont="1" applyAlignment="1" applyProtection="1">
      <alignment horizontal="center" vertical="center" wrapText="1"/>
      <protection locked="0"/>
    </xf>
    <xf numFmtId="171" fontId="106" fillId="3" borderId="0" xfId="0" applyNumberFormat="1" applyFont="1" applyFill="1" applyAlignment="1" applyProtection="1">
      <alignment horizontal="center" vertical="center" wrapText="1"/>
      <protection locked="0"/>
    </xf>
    <xf numFmtId="171" fontId="106" fillId="3" borderId="0" xfId="0" applyNumberFormat="1" applyFont="1" applyFill="1" applyAlignment="1" applyProtection="1">
      <alignment vertical="center" wrapText="1"/>
      <protection locked="0"/>
    </xf>
    <xf numFmtId="171" fontId="23" fillId="0" borderId="0" xfId="15" applyNumberFormat="1" applyFont="1" applyAlignment="1" applyProtection="1">
      <alignment horizontal="left" vertical="center" wrapText="1"/>
      <protection locked="0"/>
    </xf>
    <xf numFmtId="171" fontId="7" fillId="0" borderId="0" xfId="0" applyNumberFormat="1" applyFont="1" applyAlignment="1" applyProtection="1">
      <alignment horizontal="center"/>
      <protection locked="0"/>
    </xf>
    <xf numFmtId="171" fontId="23" fillId="0" borderId="0" xfId="17" applyNumberFormat="1" applyFont="1" applyAlignment="1" applyProtection="1">
      <alignment vertical="center" wrapText="1"/>
      <protection locked="0"/>
    </xf>
    <xf numFmtId="165" fontId="5" fillId="0" borderId="0" xfId="3400" applyFont="1" applyProtection="1">
      <protection locked="0"/>
    </xf>
    <xf numFmtId="0" fontId="7" fillId="3" borderId="0" xfId="0" applyFont="1" applyFill="1" applyAlignment="1" applyProtection="1">
      <alignment horizontal="center"/>
      <protection locked="0"/>
    </xf>
    <xf numFmtId="171" fontId="23" fillId="3" borderId="0" xfId="15" applyNumberFormat="1" applyFont="1" applyFill="1" applyAlignment="1" applyProtection="1">
      <alignment horizontal="left" vertical="center" wrapText="1"/>
      <protection locked="0"/>
    </xf>
    <xf numFmtId="171" fontId="23" fillId="3" borderId="0" xfId="17" applyNumberFormat="1" applyFont="1" applyFill="1" applyAlignment="1" applyProtection="1">
      <alignment vertical="center" wrapText="1"/>
      <protection locked="0"/>
    </xf>
    <xf numFmtId="171" fontId="4" fillId="0" borderId="0" xfId="0" applyNumberFormat="1" applyFont="1" applyAlignment="1" applyProtection="1">
      <alignment horizontal="center"/>
      <protection locked="0"/>
    </xf>
    <xf numFmtId="0" fontId="3" fillId="3" borderId="0" xfId="16" applyFont="1" applyFill="1" applyProtection="1">
      <protection locked="0"/>
    </xf>
    <xf numFmtId="0" fontId="3" fillId="0" borderId="0" xfId="16" applyFont="1" applyProtection="1">
      <protection locked="0"/>
    </xf>
    <xf numFmtId="177" fontId="3" fillId="0" borderId="0" xfId="18" applyNumberFormat="1" applyFont="1" applyProtection="1">
      <protection locked="0"/>
    </xf>
    <xf numFmtId="177" fontId="3" fillId="3" borderId="0" xfId="16" applyNumberFormat="1" applyFont="1" applyFill="1" applyProtection="1">
      <protection locked="0"/>
    </xf>
    <xf numFmtId="177" fontId="3" fillId="3" borderId="0" xfId="18" applyNumberFormat="1" applyFont="1" applyFill="1" applyProtection="1">
      <protection locked="0"/>
    </xf>
    <xf numFmtId="164" fontId="6" fillId="3" borderId="0" xfId="6" applyFont="1" applyFill="1" applyProtection="1">
      <protection locked="0"/>
    </xf>
    <xf numFmtId="171" fontId="23" fillId="35" borderId="20" xfId="0" applyNumberFormat="1" applyFont="1" applyFill="1" applyBorder="1" applyAlignment="1" applyProtection="1">
      <alignment vertical="center"/>
      <protection locked="0"/>
    </xf>
    <xf numFmtId="171" fontId="23" fillId="0" borderId="0" xfId="0" applyNumberFormat="1" applyFont="1" applyAlignment="1" applyProtection="1">
      <alignment vertical="center"/>
      <protection locked="0"/>
    </xf>
    <xf numFmtId="3" fontId="23" fillId="35" borderId="20" xfId="0" applyNumberFormat="1" applyFont="1" applyFill="1" applyBorder="1" applyAlignment="1" applyProtection="1">
      <alignment horizontal="right" vertical="center"/>
      <protection locked="0"/>
    </xf>
    <xf numFmtId="3" fontId="23" fillId="0" borderId="0" xfId="0" applyNumberFormat="1" applyFont="1" applyAlignment="1" applyProtection="1">
      <alignment horizontal="right" vertical="center"/>
      <protection locked="0"/>
    </xf>
    <xf numFmtId="3" fontId="27" fillId="0" borderId="0" xfId="0" applyNumberFormat="1" applyFont="1" applyProtection="1">
      <protection locked="0"/>
    </xf>
    <xf numFmtId="0" fontId="22" fillId="36" borderId="0" xfId="0" applyFont="1" applyFill="1" applyProtection="1">
      <protection locked="0"/>
    </xf>
    <xf numFmtId="171" fontId="7" fillId="36" borderId="20" xfId="0" applyNumberFormat="1" applyFont="1" applyFill="1" applyBorder="1" applyAlignment="1" applyProtection="1">
      <alignment horizontal="center"/>
      <protection locked="0"/>
    </xf>
    <xf numFmtId="216" fontId="7" fillId="36" borderId="20" xfId="0" applyNumberFormat="1" applyFont="1" applyFill="1" applyBorder="1" applyAlignment="1">
      <alignment horizontal="center"/>
    </xf>
    <xf numFmtId="216" fontId="5" fillId="0" borderId="0" xfId="0" applyNumberFormat="1" applyFont="1"/>
    <xf numFmtId="168" fontId="23" fillId="3" borderId="0" xfId="14" applyNumberFormat="1" applyFont="1" applyFill="1" applyAlignment="1" applyProtection="1">
      <alignment horizontal="center" vertical="center" wrapText="1"/>
      <protection locked="0"/>
    </xf>
    <xf numFmtId="171" fontId="24" fillId="3" borderId="0" xfId="12" applyNumberFormat="1" applyFont="1" applyFill="1" applyProtection="1">
      <protection locked="0"/>
    </xf>
    <xf numFmtId="171" fontId="23" fillId="3" borderId="0" xfId="12" applyNumberFormat="1" applyFont="1" applyFill="1" applyAlignment="1" applyProtection="1">
      <alignment horizontal="right" vertical="center" wrapText="1"/>
      <protection locked="0"/>
    </xf>
    <xf numFmtId="171" fontId="23" fillId="3" borderId="0" xfId="14" applyNumberFormat="1" applyFont="1" applyFill="1" applyAlignment="1" applyProtection="1">
      <alignment horizontal="left" vertical="center"/>
      <protection locked="0"/>
    </xf>
    <xf numFmtId="3" fontId="23" fillId="3" borderId="0" xfId="0" applyNumberFormat="1" applyFont="1" applyFill="1" applyAlignment="1" applyProtection="1">
      <alignment horizontal="right"/>
      <protection locked="0"/>
    </xf>
    <xf numFmtId="216" fontId="5" fillId="0" borderId="0" xfId="0" applyNumberFormat="1" applyFont="1" applyProtection="1">
      <protection locked="0"/>
    </xf>
    <xf numFmtId="171" fontId="23" fillId="0" borderId="0" xfId="24" applyNumberFormat="1" applyFont="1" applyAlignment="1" applyProtection="1">
      <alignment horizontal="left" vertical="center" wrapText="1"/>
      <protection locked="0"/>
    </xf>
    <xf numFmtId="171" fontId="23" fillId="0" borderId="0" xfId="24" applyNumberFormat="1" applyFont="1" applyAlignment="1" applyProtection="1">
      <alignment horizontal="left" wrapText="1" indent="1"/>
      <protection locked="0"/>
    </xf>
    <xf numFmtId="171" fontId="27" fillId="0" borderId="0" xfId="22" applyNumberFormat="1" applyFont="1" applyAlignment="1" applyProtection="1">
      <alignment vertical="center"/>
      <protection locked="0"/>
    </xf>
    <xf numFmtId="171" fontId="5" fillId="0" borderId="0" xfId="0" applyNumberFormat="1" applyFont="1" applyProtection="1">
      <protection locked="0"/>
    </xf>
    <xf numFmtId="171" fontId="23" fillId="3" borderId="0" xfId="24" applyNumberFormat="1" applyFont="1" applyFill="1" applyAlignment="1" applyProtection="1">
      <alignment horizontal="left" vertical="center" wrapText="1"/>
      <protection locked="0"/>
    </xf>
    <xf numFmtId="171" fontId="23" fillId="3" borderId="0" xfId="24" applyNumberFormat="1" applyFont="1" applyFill="1" applyAlignment="1" applyProtection="1">
      <alignment horizontal="left" wrapText="1" indent="1"/>
      <protection locked="0"/>
    </xf>
    <xf numFmtId="171" fontId="27" fillId="3" borderId="0" xfId="22" applyNumberFormat="1" applyFont="1" applyFill="1" applyAlignment="1" applyProtection="1">
      <alignment vertical="center"/>
      <protection locked="0"/>
    </xf>
    <xf numFmtId="3" fontId="27" fillId="35" borderId="32" xfId="25" applyNumberFormat="1" applyFont="1" applyFill="1" applyBorder="1" applyAlignment="1" applyProtection="1">
      <alignment vertical="center"/>
      <protection locked="0"/>
    </xf>
    <xf numFmtId="3" fontId="27" fillId="0" borderId="0" xfId="25" applyNumberFormat="1" applyFont="1" applyAlignment="1" applyProtection="1">
      <alignment vertical="center"/>
      <protection locked="0"/>
    </xf>
    <xf numFmtId="171" fontId="28" fillId="3" borderId="0" xfId="0" applyNumberFormat="1" applyFont="1" applyFill="1" applyProtection="1">
      <protection locked="0"/>
    </xf>
    <xf numFmtId="171" fontId="111" fillId="3" borderId="0" xfId="0" applyNumberFormat="1" applyFont="1" applyFill="1" applyAlignment="1" applyProtection="1">
      <alignment horizontal="center"/>
      <protection locked="0"/>
    </xf>
    <xf numFmtId="171" fontId="23" fillId="3" borderId="0" xfId="0" applyNumberFormat="1" applyFont="1" applyFill="1" applyAlignment="1" applyProtection="1">
      <alignment horizontal="right"/>
      <protection locked="0"/>
    </xf>
    <xf numFmtId="171" fontId="23" fillId="3" borderId="0" xfId="0" applyNumberFormat="1" applyFont="1" applyFill="1" applyAlignment="1" applyProtection="1">
      <alignment vertical="center"/>
      <protection locked="0"/>
    </xf>
    <xf numFmtId="171" fontId="23" fillId="3" borderId="0" xfId="0" applyNumberFormat="1" applyFont="1" applyFill="1" applyAlignment="1" applyProtection="1">
      <alignment horizontal="right" vertical="center"/>
      <protection locked="0"/>
    </xf>
    <xf numFmtId="171" fontId="23" fillId="0" borderId="0" xfId="0" applyNumberFormat="1" applyFont="1" applyAlignment="1" applyProtection="1">
      <alignment horizontal="right" vertical="center"/>
      <protection locked="0"/>
    </xf>
    <xf numFmtId="171" fontId="24" fillId="0" borderId="0" xfId="5" applyNumberFormat="1" applyFont="1" applyProtection="1">
      <protection locked="0"/>
    </xf>
    <xf numFmtId="3" fontId="23" fillId="35" borderId="32" xfId="0" applyNumberFormat="1" applyFont="1" applyFill="1" applyBorder="1" applyAlignment="1" applyProtection="1">
      <alignment horizontal="right" vertical="center"/>
      <protection locked="0"/>
    </xf>
    <xf numFmtId="3" fontId="27" fillId="3" borderId="0" xfId="22" applyNumberFormat="1" applyFont="1" applyFill="1" applyAlignment="1" applyProtection="1">
      <alignment vertical="center"/>
      <protection locked="0"/>
    </xf>
    <xf numFmtId="0" fontId="111" fillId="3" borderId="0" xfId="0" applyFont="1" applyFill="1" applyProtection="1">
      <protection locked="0"/>
    </xf>
    <xf numFmtId="0" fontId="111" fillId="3" borderId="0" xfId="0" applyFont="1" applyFill="1" applyAlignment="1" applyProtection="1">
      <alignment horizontal="center"/>
      <protection locked="0"/>
    </xf>
    <xf numFmtId="171" fontId="27" fillId="3" borderId="0" xfId="0" applyNumberFormat="1" applyFont="1" applyFill="1" applyAlignment="1" applyProtection="1">
      <alignment horizontal="right"/>
      <protection locked="0"/>
    </xf>
    <xf numFmtId="171" fontId="24" fillId="3" borderId="0" xfId="0" applyNumberFormat="1" applyFont="1" applyFill="1" applyAlignment="1" applyProtection="1">
      <alignment horizontal="left"/>
      <protection locked="0"/>
    </xf>
    <xf numFmtId="171" fontId="27" fillId="3" borderId="0" xfId="25" applyNumberFormat="1" applyFont="1" applyFill="1" applyAlignment="1" applyProtection="1">
      <alignment vertical="center"/>
      <protection locked="0"/>
    </xf>
    <xf numFmtId="171" fontId="24" fillId="3" borderId="0" xfId="25" applyNumberFormat="1" applyFont="1" applyFill="1" applyAlignment="1" applyProtection="1">
      <alignment vertical="center"/>
      <protection locked="0"/>
    </xf>
    <xf numFmtId="171" fontId="24" fillId="3" borderId="0" xfId="26" applyNumberFormat="1" applyFont="1" applyFill="1" applyAlignment="1" applyProtection="1">
      <alignment horizontal="right"/>
      <protection locked="0"/>
    </xf>
    <xf numFmtId="171" fontId="3" fillId="3" borderId="0" xfId="26" applyNumberFormat="1" applyFont="1" applyFill="1" applyAlignment="1" applyProtection="1">
      <alignment horizontal="right"/>
      <protection locked="0"/>
    </xf>
    <xf numFmtId="171" fontId="23" fillId="3" borderId="0" xfId="25" applyNumberFormat="1" applyFont="1" applyFill="1" applyAlignment="1" applyProtection="1">
      <alignment horizontal="right" wrapText="1"/>
      <protection locked="0"/>
    </xf>
    <xf numFmtId="3" fontId="27" fillId="35" borderId="20" xfId="25" applyNumberFormat="1" applyFont="1" applyFill="1" applyBorder="1" applyAlignment="1" applyProtection="1">
      <alignment vertical="center"/>
      <protection locked="0"/>
    </xf>
    <xf numFmtId="0" fontId="7" fillId="3" borderId="0" xfId="0" applyFont="1" applyFill="1" applyProtection="1">
      <protection locked="0"/>
    </xf>
    <xf numFmtId="0" fontId="7" fillId="36" borderId="32" xfId="0" applyFont="1" applyFill="1" applyBorder="1" applyProtection="1">
      <protection locked="0"/>
    </xf>
    <xf numFmtId="171" fontId="6" fillId="3" borderId="0" xfId="0" applyNumberFormat="1" applyFont="1" applyFill="1" applyProtection="1">
      <protection locked="0"/>
    </xf>
    <xf numFmtId="3" fontId="27" fillId="35" borderId="18" xfId="5" applyNumberFormat="1" applyFont="1" applyFill="1" applyBorder="1" applyAlignment="1" applyProtection="1">
      <alignment vertical="center"/>
      <protection locked="0"/>
    </xf>
    <xf numFmtId="3" fontId="24" fillId="0" borderId="0" xfId="42965" applyNumberFormat="1" applyFont="1" applyAlignment="1" applyProtection="1">
      <alignment vertical="center"/>
      <protection locked="0"/>
    </xf>
    <xf numFmtId="0" fontId="7" fillId="3" borderId="0" xfId="0" applyFont="1" applyFill="1" applyAlignment="1" applyProtection="1">
      <alignment horizontal="left"/>
      <protection locked="0"/>
    </xf>
    <xf numFmtId="171" fontId="7" fillId="0" borderId="0" xfId="0" applyNumberFormat="1" applyFont="1" applyAlignment="1" applyProtection="1">
      <alignment horizontal="center" vertical="center"/>
      <protection locked="0"/>
    </xf>
    <xf numFmtId="171" fontId="4" fillId="3" borderId="0" xfId="0" applyNumberFormat="1" applyFont="1" applyFill="1" applyProtection="1">
      <protection locked="0"/>
    </xf>
    <xf numFmtId="171" fontId="5" fillId="3" borderId="0" xfId="0" applyNumberFormat="1" applyFont="1" applyFill="1" applyAlignment="1" applyProtection="1">
      <alignment horizontal="left"/>
      <protection locked="0"/>
    </xf>
    <xf numFmtId="10" fontId="5" fillId="3" borderId="0" xfId="0" applyNumberFormat="1" applyFont="1" applyFill="1" applyProtection="1">
      <protection locked="0"/>
    </xf>
    <xf numFmtId="171" fontId="5" fillId="0" borderId="0" xfId="0" applyNumberFormat="1" applyFont="1" applyAlignment="1" applyProtection="1">
      <alignment horizontal="left"/>
      <protection locked="0"/>
    </xf>
    <xf numFmtId="171" fontId="5" fillId="0" borderId="0" xfId="0" applyNumberFormat="1" applyFont="1" applyAlignment="1" applyProtection="1">
      <alignment horizontal="center"/>
      <protection locked="0"/>
    </xf>
    <xf numFmtId="10" fontId="5" fillId="0" borderId="0" xfId="0" applyNumberFormat="1" applyFont="1" applyProtection="1">
      <protection locked="0"/>
    </xf>
    <xf numFmtId="4" fontId="5" fillId="0" borderId="0" xfId="0" applyNumberFormat="1" applyFont="1" applyProtection="1">
      <protection locked="0"/>
    </xf>
    <xf numFmtId="4" fontId="23" fillId="0" borderId="0" xfId="21" applyNumberFormat="1" applyFont="1" applyAlignment="1">
      <alignment vertical="center" wrapText="1"/>
    </xf>
    <xf numFmtId="3" fontId="27" fillId="35" borderId="32" xfId="5" applyNumberFormat="1" applyFont="1" applyFill="1" applyBorder="1" applyAlignment="1" applyProtection="1">
      <alignment vertical="center"/>
      <protection locked="0"/>
    </xf>
    <xf numFmtId="3" fontId="27" fillId="0" borderId="0" xfId="6020" applyNumberFormat="1" applyFont="1" applyAlignment="1" applyProtection="1">
      <alignment horizontal="right" vertical="center"/>
      <protection locked="0"/>
    </xf>
    <xf numFmtId="3" fontId="27" fillId="0" borderId="0" xfId="6124" applyNumberFormat="1" applyFont="1" applyAlignment="1" applyProtection="1">
      <alignment horizontal="right" vertical="center"/>
      <protection locked="0"/>
    </xf>
    <xf numFmtId="3" fontId="27" fillId="0" borderId="0" xfId="0" applyNumberFormat="1" applyFont="1" applyAlignment="1" applyProtection="1">
      <alignment horizontal="right" vertical="center"/>
      <protection locked="0"/>
    </xf>
    <xf numFmtId="3" fontId="27" fillId="0" borderId="0" xfId="5" applyNumberFormat="1" applyFont="1" applyAlignment="1" applyProtection="1">
      <alignment vertical="center"/>
      <protection locked="0"/>
    </xf>
    <xf numFmtId="217" fontId="7" fillId="36" borderId="20" xfId="0" applyNumberFormat="1" applyFont="1" applyFill="1" applyBorder="1"/>
    <xf numFmtId="217" fontId="5" fillId="0" borderId="0" xfId="0" applyNumberFormat="1" applyFont="1"/>
    <xf numFmtId="3" fontId="24" fillId="3" borderId="0" xfId="6020" applyNumberFormat="1" applyFont="1" applyFill="1" applyAlignment="1" applyProtection="1">
      <alignment horizontal="right" vertical="center"/>
      <protection locked="0"/>
    </xf>
    <xf numFmtId="3" fontId="24" fillId="3" borderId="0" xfId="6124" applyNumberFormat="1" applyFont="1" applyFill="1" applyAlignment="1" applyProtection="1">
      <alignment horizontal="right" vertical="center"/>
      <protection locked="0"/>
    </xf>
    <xf numFmtId="217" fontId="5" fillId="3" borderId="0" xfId="0" applyNumberFormat="1" applyFont="1" applyFill="1"/>
    <xf numFmtId="3" fontId="23" fillId="3" borderId="0" xfId="0" applyNumberFormat="1" applyFont="1" applyFill="1" applyAlignment="1" applyProtection="1">
      <alignment horizontal="right" vertical="center"/>
      <protection locked="0"/>
    </xf>
    <xf numFmtId="168" fontId="5" fillId="3" borderId="0" xfId="0" applyNumberFormat="1" applyFont="1" applyFill="1" applyProtection="1">
      <protection locked="0"/>
    </xf>
    <xf numFmtId="171" fontId="27" fillId="35" borderId="18" xfId="5" applyNumberFormat="1" applyFont="1" applyFill="1" applyBorder="1" applyProtection="1">
      <protection locked="0"/>
    </xf>
    <xf numFmtId="171" fontId="24" fillId="0" borderId="0" xfId="30955" applyNumberFormat="1" applyFont="1" applyAlignment="1" applyProtection="1">
      <alignment vertical="center"/>
      <protection locked="0"/>
    </xf>
    <xf numFmtId="171" fontId="24" fillId="0" borderId="0" xfId="22" applyNumberFormat="1" applyFont="1" applyProtection="1">
      <protection locked="0"/>
    </xf>
    <xf numFmtId="171" fontId="5" fillId="0" borderId="0" xfId="30955" applyNumberFormat="1" applyFont="1" applyProtection="1">
      <protection locked="0"/>
    </xf>
    <xf numFmtId="9" fontId="27" fillId="35" borderId="18" xfId="44366" applyFont="1" applyFill="1" applyBorder="1" applyAlignment="1" applyProtection="1">
      <alignment horizontal="center"/>
      <protection locked="0"/>
    </xf>
    <xf numFmtId="195" fontId="24" fillId="3" borderId="0" xfId="44366" applyNumberFormat="1" applyFont="1" applyFill="1" applyProtection="1">
      <protection locked="0"/>
    </xf>
    <xf numFmtId="173" fontId="27" fillId="3" borderId="0" xfId="0" applyNumberFormat="1" applyFont="1" applyFill="1" applyAlignment="1" applyProtection="1">
      <alignment horizontal="left" wrapText="1"/>
      <protection locked="0"/>
    </xf>
    <xf numFmtId="195" fontId="24" fillId="3" borderId="0" xfId="44366" applyNumberFormat="1" applyFont="1" applyFill="1" applyAlignment="1" applyProtection="1">
      <alignment vertical="center"/>
      <protection locked="0"/>
    </xf>
    <xf numFmtId="195" fontId="5" fillId="3" borderId="0" xfId="44366" applyNumberFormat="1" applyFont="1" applyFill="1" applyProtection="1">
      <protection locked="0"/>
    </xf>
    <xf numFmtId="168" fontId="23" fillId="3" borderId="0" xfId="0" applyNumberFormat="1" applyFont="1" applyFill="1" applyAlignment="1" applyProtection="1">
      <alignment horizontal="center" wrapText="1"/>
      <protection locked="0"/>
    </xf>
    <xf numFmtId="171" fontId="5" fillId="3" borderId="0" xfId="30955" applyNumberFormat="1" applyFont="1" applyFill="1" applyProtection="1">
      <protection locked="0"/>
    </xf>
    <xf numFmtId="171" fontId="27" fillId="3" borderId="0" xfId="5" applyNumberFormat="1" applyFont="1" applyFill="1" applyProtection="1">
      <protection locked="0"/>
    </xf>
    <xf numFmtId="171" fontId="27" fillId="3" borderId="0" xfId="30955" applyNumberFormat="1" applyFont="1" applyFill="1" applyAlignment="1" applyProtection="1">
      <alignment vertical="center"/>
      <protection locked="0"/>
    </xf>
    <xf numFmtId="171" fontId="4" fillId="3" borderId="0" xfId="0" applyNumberFormat="1" applyFont="1" applyFill="1" applyAlignment="1" applyProtection="1">
      <alignment horizontal="center"/>
      <protection locked="0"/>
    </xf>
    <xf numFmtId="171" fontId="105" fillId="3" borderId="0" xfId="4" applyNumberFormat="1" applyFont="1" applyFill="1" applyAlignment="1" applyProtection="1">
      <alignment horizontal="center" vertical="center" wrapText="1"/>
      <protection locked="0"/>
    </xf>
    <xf numFmtId="168" fontId="26" fillId="3" borderId="0" xfId="0" applyNumberFormat="1" applyFont="1" applyFill="1" applyAlignment="1" applyProtection="1">
      <alignment horizontal="center" wrapText="1"/>
      <protection locked="0"/>
    </xf>
    <xf numFmtId="0" fontId="5" fillId="3" borderId="0" xfId="0" applyFont="1" applyFill="1" applyAlignment="1" applyProtection="1">
      <alignment horizontal="center"/>
      <protection locked="0"/>
    </xf>
    <xf numFmtId="0" fontId="5" fillId="3" borderId="0" xfId="0" applyFont="1" applyFill="1" applyAlignment="1" applyProtection="1">
      <alignment horizontal="left"/>
      <protection locked="0"/>
    </xf>
    <xf numFmtId="0" fontId="5" fillId="3" borderId="0" xfId="0" applyFont="1" applyFill="1" applyAlignment="1" applyProtection="1">
      <alignment horizontal="left" wrapText="1"/>
      <protection locked="0"/>
    </xf>
    <xf numFmtId="171" fontId="24" fillId="3" borderId="0" xfId="0" applyNumberFormat="1" applyFont="1" applyFill="1" applyAlignment="1" applyProtection="1">
      <alignment horizontal="center" vertical="center" wrapText="1"/>
      <protection locked="0"/>
    </xf>
    <xf numFmtId="0" fontId="112" fillId="3" borderId="0" xfId="0" applyFont="1" applyFill="1" applyProtection="1">
      <protection locked="0"/>
    </xf>
    <xf numFmtId="171" fontId="24" fillId="0" borderId="0" xfId="22" applyNumberFormat="1" applyFont="1" applyAlignment="1" applyProtection="1">
      <alignment vertical="center"/>
      <protection locked="0"/>
    </xf>
    <xf numFmtId="195" fontId="24" fillId="0" borderId="0" xfId="22" applyNumberFormat="1" applyFont="1" applyAlignment="1" applyProtection="1">
      <alignment vertical="center"/>
      <protection locked="0"/>
    </xf>
    <xf numFmtId="195" fontId="27" fillId="35" borderId="18" xfId="44366" applyNumberFormat="1" applyFont="1" applyFill="1" applyBorder="1" applyProtection="1">
      <protection locked="0"/>
    </xf>
    <xf numFmtId="195" fontId="5" fillId="0" borderId="0" xfId="44366" applyNumberFormat="1" applyFont="1" applyProtection="1">
      <protection locked="0"/>
    </xf>
    <xf numFmtId="171" fontId="23" fillId="35" borderId="20" xfId="0" applyNumberFormat="1" applyFont="1" applyFill="1" applyBorder="1" applyAlignment="1" applyProtection="1">
      <alignment horizontal="right"/>
      <protection locked="0"/>
    </xf>
    <xf numFmtId="171" fontId="23" fillId="0" borderId="0" xfId="30955" applyNumberFormat="1" applyFont="1" applyAlignment="1" applyProtection="1">
      <alignment horizontal="left" vertical="center" wrapText="1"/>
      <protection locked="0"/>
    </xf>
    <xf numFmtId="195" fontId="23" fillId="35" borderId="20" xfId="44366" applyNumberFormat="1" applyFont="1" applyFill="1" applyBorder="1" applyAlignment="1" applyProtection="1">
      <alignment horizontal="right"/>
      <protection locked="0"/>
    </xf>
    <xf numFmtId="171" fontId="23" fillId="0" borderId="0" xfId="30955" applyNumberFormat="1" applyFont="1" applyAlignment="1" applyProtection="1">
      <alignment vertical="center" wrapText="1"/>
      <protection locked="0"/>
    </xf>
    <xf numFmtId="49" fontId="115" fillId="65" borderId="0" xfId="0" quotePrefix="1" applyNumberFormat="1" applyFont="1" applyFill="1" applyAlignment="1">
      <alignment horizontal="center" vertical="center"/>
    </xf>
    <xf numFmtId="170" fontId="115" fillId="65" borderId="0" xfId="1" applyNumberFormat="1" applyFont="1" applyFill="1" applyAlignment="1">
      <alignment horizontal="center" vertical="center"/>
    </xf>
    <xf numFmtId="0" fontId="115" fillId="65" borderId="0" xfId="0" applyFont="1" applyFill="1" applyAlignment="1">
      <alignment horizontal="center" vertical="center"/>
    </xf>
    <xf numFmtId="0" fontId="116" fillId="65" borderId="0" xfId="0" applyFont="1" applyFill="1" applyAlignment="1">
      <alignment horizontal="center" vertical="center"/>
    </xf>
    <xf numFmtId="49" fontId="120" fillId="0" borderId="110" xfId="0" applyNumberFormat="1" applyFont="1" applyBorder="1" applyAlignment="1">
      <alignment horizontal="left"/>
    </xf>
    <xf numFmtId="3" fontId="0" fillId="0" borderId="0" xfId="2" applyNumberFormat="1" applyFont="1"/>
    <xf numFmtId="3" fontId="115" fillId="2" borderId="0" xfId="2" applyNumberFormat="1" applyFont="1" applyFill="1" applyAlignment="1">
      <alignment horizontal="center" vertical="center"/>
    </xf>
    <xf numFmtId="3" fontId="120" fillId="0" borderId="110" xfId="2" applyNumberFormat="1" applyFont="1" applyBorder="1" applyAlignment="1">
      <alignment horizontal="right"/>
    </xf>
    <xf numFmtId="0" fontId="115" fillId="65" borderId="0" xfId="1" applyNumberFormat="1" applyFont="1" applyFill="1" applyAlignment="1">
      <alignment horizontal="center" vertical="center"/>
    </xf>
    <xf numFmtId="0" fontId="6" fillId="3" borderId="0" xfId="0" applyFont="1" applyFill="1" applyAlignment="1" applyProtection="1">
      <alignment horizontal="left"/>
      <protection locked="0"/>
    </xf>
    <xf numFmtId="171" fontId="105" fillId="3" borderId="0" xfId="0" applyNumberFormat="1" applyFont="1" applyFill="1" applyAlignment="1" applyProtection="1">
      <alignment horizontal="center" vertical="center" wrapText="1"/>
      <protection locked="0"/>
    </xf>
    <xf numFmtId="164" fontId="24" fillId="3" borderId="19" xfId="2" applyFont="1" applyFill="1" applyBorder="1" applyProtection="1">
      <protection locked="0"/>
    </xf>
    <xf numFmtId="164" fontId="23" fillId="35" borderId="17" xfId="2" applyFont="1" applyFill="1" applyBorder="1"/>
    <xf numFmtId="164" fontId="23" fillId="3" borderId="0" xfId="2" applyFont="1" applyFill="1"/>
    <xf numFmtId="164" fontId="27" fillId="35" borderId="18" xfId="2" applyFont="1" applyFill="1" applyBorder="1"/>
    <xf numFmtId="164" fontId="27" fillId="3" borderId="0" xfId="2" applyFont="1" applyFill="1"/>
    <xf numFmtId="164" fontId="3" fillId="3" borderId="18" xfId="2" applyFont="1" applyFill="1" applyBorder="1" applyProtection="1">
      <protection locked="0"/>
    </xf>
    <xf numFmtId="164" fontId="3" fillId="3" borderId="0" xfId="2" applyFont="1" applyFill="1" applyProtection="1">
      <protection locked="0"/>
    </xf>
    <xf numFmtId="164" fontId="23" fillId="3" borderId="0" xfId="2" applyFont="1" applyFill="1" applyAlignment="1" applyProtection="1">
      <alignment horizontal="center"/>
      <protection locked="0"/>
    </xf>
    <xf numFmtId="164" fontId="23" fillId="3" borderId="0" xfId="2" applyFont="1" applyFill="1" applyAlignment="1">
      <alignment horizontal="center"/>
    </xf>
    <xf numFmtId="164" fontId="24" fillId="3" borderId="0" xfId="2" applyFont="1" applyFill="1" applyAlignment="1">
      <alignment vertical="center"/>
    </xf>
    <xf numFmtId="164" fontId="24" fillId="3" borderId="0" xfId="2" applyFont="1" applyFill="1" applyAlignment="1" applyProtection="1">
      <alignment vertical="center"/>
      <protection locked="0"/>
    </xf>
    <xf numFmtId="164" fontId="24" fillId="3" borderId="18" xfId="2" applyFont="1" applyFill="1" applyBorder="1" applyAlignment="1" applyProtection="1">
      <alignment wrapText="1"/>
      <protection locked="0"/>
    </xf>
    <xf numFmtId="164" fontId="23" fillId="3" borderId="0" xfId="2" applyFont="1" applyFill="1" applyAlignment="1">
      <alignment vertical="center"/>
    </xf>
    <xf numFmtId="164" fontId="7" fillId="36" borderId="20" xfId="2" applyFont="1" applyFill="1" applyBorder="1"/>
    <xf numFmtId="164" fontId="23" fillId="0" borderId="0" xfId="2" applyFont="1" applyAlignment="1" applyProtection="1">
      <alignment horizontal="center"/>
      <protection locked="0"/>
    </xf>
    <xf numFmtId="14" fontId="4" fillId="2" borderId="20" xfId="0" applyNumberFormat="1" applyFont="1" applyFill="1" applyBorder="1" applyAlignment="1" applyProtection="1">
      <alignment horizontal="center" vertical="center"/>
      <protection locked="0"/>
    </xf>
    <xf numFmtId="164" fontId="4" fillId="2" borderId="20" xfId="2" applyFont="1" applyFill="1" applyBorder="1" applyAlignment="1" applyProtection="1">
      <alignment horizontal="center" vertical="center" wrapText="1"/>
      <protection locked="0"/>
    </xf>
    <xf numFmtId="164" fontId="4" fillId="3" borderId="0" xfId="2" applyFont="1" applyFill="1" applyAlignment="1" applyProtection="1">
      <alignment vertical="center"/>
      <protection locked="0"/>
    </xf>
    <xf numFmtId="14" fontId="4" fillId="3" borderId="0" xfId="0" applyNumberFormat="1" applyFont="1" applyFill="1" applyAlignment="1" applyProtection="1">
      <alignment horizontal="center" vertical="center"/>
      <protection locked="0"/>
    </xf>
    <xf numFmtId="164" fontId="4" fillId="3" borderId="0" xfId="2" applyFont="1" applyFill="1" applyAlignment="1" applyProtection="1">
      <alignment horizontal="center" vertical="center" wrapText="1"/>
      <protection locked="0"/>
    </xf>
    <xf numFmtId="171" fontId="23" fillId="35" borderId="17" xfId="0" applyNumberFormat="1" applyFont="1" applyFill="1" applyBorder="1" applyProtection="1">
      <protection locked="0"/>
    </xf>
    <xf numFmtId="0" fontId="4" fillId="0" borderId="0" xfId="0" applyFont="1" applyProtection="1">
      <protection locked="0"/>
    </xf>
    <xf numFmtId="164" fontId="5" fillId="0" borderId="0" xfId="2" applyFont="1" applyProtection="1">
      <protection locked="0"/>
    </xf>
    <xf numFmtId="3" fontId="24" fillId="3" borderId="0" xfId="2" applyNumberFormat="1" applyFont="1" applyFill="1" applyProtection="1">
      <protection locked="0"/>
    </xf>
    <xf numFmtId="171" fontId="23" fillId="35" borderId="32" xfId="0" applyNumberFormat="1" applyFont="1" applyFill="1" applyBorder="1" applyProtection="1">
      <protection locked="0"/>
    </xf>
    <xf numFmtId="3" fontId="23" fillId="35" borderId="32" xfId="6" applyNumberFormat="1" applyFont="1" applyFill="1" applyBorder="1" applyAlignment="1" applyProtection="1">
      <alignment horizontal="right"/>
      <protection locked="0"/>
    </xf>
    <xf numFmtId="3" fontId="4" fillId="3" borderId="0" xfId="2" applyNumberFormat="1" applyFont="1" applyFill="1" applyProtection="1">
      <protection locked="0"/>
    </xf>
    <xf numFmtId="3" fontId="23" fillId="3" borderId="0" xfId="2" applyNumberFormat="1" applyFont="1" applyFill="1" applyAlignment="1" applyProtection="1">
      <alignment horizontal="right"/>
      <protection locked="0"/>
    </xf>
    <xf numFmtId="3" fontId="5" fillId="0" borderId="0" xfId="2" applyNumberFormat="1" applyFont="1" applyProtection="1">
      <protection locked="0"/>
    </xf>
    <xf numFmtId="3" fontId="4" fillId="2" borderId="20" xfId="2" applyNumberFormat="1" applyFont="1" applyFill="1" applyBorder="1" applyAlignment="1" applyProtection="1">
      <alignment horizontal="center" vertical="center" wrapText="1"/>
      <protection locked="0"/>
    </xf>
    <xf numFmtId="3" fontId="4" fillId="3" borderId="0" xfId="2" applyNumberFormat="1" applyFont="1" applyFill="1" applyAlignment="1" applyProtection="1">
      <alignment vertical="center"/>
      <protection locked="0"/>
    </xf>
    <xf numFmtId="3" fontId="4" fillId="3" borderId="0" xfId="2" applyNumberFormat="1" applyFont="1" applyFill="1" applyAlignment="1" applyProtection="1">
      <alignment horizontal="center" vertical="center" wrapText="1"/>
      <protection locked="0"/>
    </xf>
    <xf numFmtId="171" fontId="23" fillId="35" borderId="20" xfId="0" applyNumberFormat="1" applyFont="1" applyFill="1" applyBorder="1" applyProtection="1">
      <protection locked="0"/>
    </xf>
    <xf numFmtId="0" fontId="4" fillId="3" borderId="0" xfId="0" applyFont="1" applyFill="1" applyAlignment="1" applyProtection="1">
      <alignment horizontal="center"/>
      <protection locked="0"/>
    </xf>
    <xf numFmtId="0" fontId="4" fillId="0" borderId="0" xfId="0" applyFont="1" applyAlignment="1" applyProtection="1">
      <alignment horizontal="center"/>
      <protection locked="0"/>
    </xf>
    <xf numFmtId="171" fontId="7" fillId="36" borderId="20" xfId="0" applyNumberFormat="1" applyFont="1" applyFill="1" applyBorder="1" applyProtection="1">
      <protection locked="0"/>
    </xf>
    <xf numFmtId="164" fontId="23" fillId="35" borderId="32" xfId="2" applyFont="1" applyFill="1" applyBorder="1" applyAlignment="1" applyProtection="1">
      <alignment horizontal="right"/>
      <protection locked="0"/>
    </xf>
    <xf numFmtId="164" fontId="4" fillId="3" borderId="0" xfId="2" applyFont="1" applyFill="1" applyProtection="1">
      <protection locked="0"/>
    </xf>
    <xf numFmtId="164" fontId="24" fillId="3" borderId="18" xfId="2" applyFont="1" applyFill="1" applyBorder="1" applyAlignment="1" applyProtection="1">
      <alignment vertical="center" wrapText="1"/>
      <protection locked="0"/>
    </xf>
    <xf numFmtId="164" fontId="24" fillId="3" borderId="18" xfId="2" applyFont="1" applyFill="1" applyBorder="1" applyAlignment="1" applyProtection="1">
      <alignment vertical="center"/>
      <protection locked="0"/>
    </xf>
    <xf numFmtId="164" fontId="5" fillId="3" borderId="0" xfId="2" applyFont="1" applyFill="1" applyAlignment="1" applyProtection="1">
      <alignment vertical="center"/>
      <protection locked="0"/>
    </xf>
    <xf numFmtId="0" fontId="5" fillId="3" borderId="0" xfId="0" applyFont="1" applyFill="1" applyAlignment="1" applyProtection="1">
      <alignment vertical="center"/>
      <protection locked="0"/>
    </xf>
    <xf numFmtId="164" fontId="5" fillId="3" borderId="0" xfId="0" applyNumberFormat="1" applyFont="1" applyFill="1" applyProtection="1">
      <protection locked="0"/>
    </xf>
    <xf numFmtId="4" fontId="7" fillId="36" borderId="20" xfId="0" applyNumberFormat="1" applyFont="1" applyFill="1" applyBorder="1" applyProtection="1">
      <protection locked="0"/>
    </xf>
    <xf numFmtId="4" fontId="5" fillId="3" borderId="0" xfId="2" applyNumberFormat="1" applyFont="1" applyFill="1" applyProtection="1">
      <protection locked="0"/>
    </xf>
    <xf numFmtId="164" fontId="4" fillId="3" borderId="0" xfId="2" applyFont="1" applyFill="1"/>
    <xf numFmtId="164" fontId="23" fillId="35" borderId="32" xfId="2" applyFont="1" applyFill="1" applyBorder="1" applyAlignment="1">
      <alignment horizontal="right"/>
    </xf>
    <xf numFmtId="164" fontId="23" fillId="0" borderId="0" xfId="2" applyFont="1"/>
    <xf numFmtId="164" fontId="4" fillId="3" borderId="0" xfId="0" applyNumberFormat="1" applyFont="1" applyFill="1" applyProtection="1">
      <protection locked="0"/>
    </xf>
    <xf numFmtId="171" fontId="5" fillId="3" borderId="18" xfId="0" applyNumberFormat="1" applyFont="1" applyFill="1" applyBorder="1" applyProtection="1">
      <protection locked="0"/>
    </xf>
    <xf numFmtId="3" fontId="5" fillId="3" borderId="18" xfId="6" applyNumberFormat="1" applyFont="1" applyFill="1" applyBorder="1" applyProtection="1">
      <protection locked="0"/>
    </xf>
    <xf numFmtId="164" fontId="5" fillId="3" borderId="18" xfId="2" applyFont="1" applyFill="1" applyBorder="1" applyProtection="1">
      <protection locked="0"/>
    </xf>
    <xf numFmtId="164" fontId="23" fillId="3" borderId="0" xfId="2" applyFont="1" applyFill="1" applyAlignment="1">
      <alignment horizontal="right"/>
    </xf>
    <xf numFmtId="164" fontId="24" fillId="3" borderId="18" xfId="2" applyFont="1" applyFill="1" applyBorder="1"/>
    <xf numFmtId="164" fontId="24" fillId="3" borderId="0" xfId="2" applyFont="1" applyFill="1" applyAlignment="1" applyProtection="1">
      <alignment horizontal="right"/>
      <protection locked="0"/>
    </xf>
    <xf numFmtId="164" fontId="23" fillId="35" borderId="20" xfId="2" applyFont="1" applyFill="1" applyBorder="1"/>
    <xf numFmtId="164" fontId="23" fillId="0" borderId="0" xfId="2" applyFont="1" applyAlignment="1">
      <alignment horizontal="right" vertical="center"/>
    </xf>
    <xf numFmtId="164" fontId="24" fillId="0" borderId="0" xfId="2" applyFont="1" applyAlignment="1">
      <alignment horizontal="right" vertical="center"/>
    </xf>
    <xf numFmtId="0" fontId="6" fillId="3" borderId="0" xfId="0" quotePrefix="1" applyFont="1" applyFill="1" applyAlignment="1" applyProtection="1">
      <alignment horizontal="left" vertical="center"/>
      <protection locked="0"/>
    </xf>
    <xf numFmtId="171" fontId="27" fillId="0" borderId="18" xfId="0" applyNumberFormat="1" applyFont="1" applyBorder="1" applyAlignment="1">
      <alignment wrapText="1"/>
    </xf>
    <xf numFmtId="171" fontId="27" fillId="0" borderId="111" xfId="7" applyNumberFormat="1" applyFont="1" applyBorder="1" applyAlignment="1">
      <alignment horizontal="center" vertical="center"/>
    </xf>
    <xf numFmtId="3" fontId="23" fillId="35" borderId="20" xfId="8" applyNumberFormat="1" applyFont="1" applyFill="1" applyBorder="1" applyProtection="1">
      <protection locked="0"/>
    </xf>
    <xf numFmtId="3" fontId="23" fillId="0" borderId="0" xfId="12" applyNumberFormat="1" applyFont="1" applyAlignment="1" applyProtection="1">
      <alignment vertical="center" wrapText="1"/>
      <protection locked="0"/>
    </xf>
    <xf numFmtId="3" fontId="23" fillId="0" borderId="0" xfId="14" applyNumberFormat="1" applyFont="1" applyAlignment="1" applyProtection="1">
      <alignment vertical="center" wrapText="1"/>
      <protection locked="0"/>
    </xf>
    <xf numFmtId="164" fontId="23" fillId="0" borderId="0" xfId="2" applyFont="1" applyAlignment="1">
      <alignment vertical="center" wrapText="1"/>
    </xf>
    <xf numFmtId="164" fontId="24" fillId="0" borderId="0" xfId="2" applyFont="1"/>
    <xf numFmtId="171" fontId="23" fillId="0" borderId="0" xfId="23" applyNumberFormat="1" applyFont="1" applyAlignment="1" applyProtection="1">
      <alignment horizontal="center" vertical="center" wrapText="1"/>
      <protection locked="0"/>
    </xf>
    <xf numFmtId="168" fontId="23" fillId="35" borderId="32" xfId="23" applyNumberFormat="1" applyFont="1" applyFill="1" applyBorder="1" applyAlignment="1" applyProtection="1">
      <alignment horizontal="center" vertical="center" wrapText="1"/>
      <protection locked="0"/>
    </xf>
    <xf numFmtId="168" fontId="23" fillId="0" borderId="0" xfId="23" applyNumberFormat="1" applyFont="1" applyAlignment="1" applyProtection="1">
      <alignment horizontal="center" vertical="center" wrapText="1"/>
      <protection locked="0"/>
    </xf>
    <xf numFmtId="0" fontId="4" fillId="37" borderId="32" xfId="0" applyFont="1" applyFill="1" applyBorder="1" applyAlignment="1" applyProtection="1">
      <alignment horizontal="center" vertical="center"/>
      <protection locked="0"/>
    </xf>
    <xf numFmtId="171" fontId="23" fillId="35" borderId="20" xfId="24" applyNumberFormat="1" applyFont="1" applyFill="1" applyBorder="1" applyAlignment="1" applyProtection="1">
      <alignment horizontal="left" vertical="center" wrapText="1"/>
      <protection locked="0"/>
    </xf>
    <xf numFmtId="3" fontId="27" fillId="35" borderId="20" xfId="22" applyNumberFormat="1" applyFont="1" applyFill="1" applyBorder="1" applyAlignment="1" applyProtection="1">
      <alignment vertical="center"/>
      <protection locked="0"/>
    </xf>
    <xf numFmtId="3" fontId="27" fillId="0" borderId="0" xfId="22" applyNumberFormat="1" applyFont="1" applyAlignment="1" applyProtection="1">
      <alignment vertical="center"/>
      <protection locked="0"/>
    </xf>
    <xf numFmtId="3" fontId="5" fillId="0" borderId="0" xfId="0" applyNumberFormat="1" applyFont="1" applyProtection="1">
      <protection locked="0"/>
    </xf>
    <xf numFmtId="0" fontId="109" fillId="36" borderId="32" xfId="0" applyFont="1" applyFill="1" applyBorder="1" applyAlignment="1" applyProtection="1">
      <alignment vertical="center"/>
      <protection locked="0"/>
    </xf>
    <xf numFmtId="171" fontId="7" fillId="36" borderId="20" xfId="0" applyNumberFormat="1" applyFont="1" applyFill="1" applyBorder="1" applyAlignment="1" applyProtection="1">
      <alignment horizontal="center" vertical="center"/>
      <protection locked="0"/>
    </xf>
    <xf numFmtId="171" fontId="23" fillId="35" borderId="32" xfId="24" applyNumberFormat="1" applyFont="1" applyFill="1" applyBorder="1" applyAlignment="1" applyProtection="1">
      <alignment horizontal="left" vertical="center" wrapText="1"/>
      <protection locked="0"/>
    </xf>
    <xf numFmtId="3" fontId="27" fillId="35" borderId="32" xfId="22" applyNumberFormat="1" applyFont="1" applyFill="1" applyBorder="1" applyAlignment="1" applyProtection="1">
      <alignment vertical="center"/>
      <protection locked="0"/>
    </xf>
    <xf numFmtId="164" fontId="27" fillId="35" borderId="20" xfId="2" applyFont="1" applyFill="1" applyBorder="1" applyAlignment="1" applyProtection="1">
      <alignment vertical="center"/>
      <protection locked="0"/>
    </xf>
    <xf numFmtId="164" fontId="27" fillId="3" borderId="0" xfId="2" applyFont="1" applyFill="1" applyAlignment="1" applyProtection="1">
      <alignment vertical="center"/>
      <protection locked="0"/>
    </xf>
    <xf numFmtId="164" fontId="24" fillId="3" borderId="18" xfId="2" applyFont="1" applyFill="1" applyBorder="1" applyAlignment="1" applyProtection="1">
      <alignment horizontal="right"/>
      <protection locked="0"/>
    </xf>
    <xf numFmtId="164" fontId="27" fillId="35" borderId="83" xfId="2" applyFont="1" applyFill="1" applyBorder="1" applyAlignment="1">
      <alignment horizontal="right"/>
    </xf>
    <xf numFmtId="164" fontId="3" fillId="3" borderId="0" xfId="2" applyFont="1" applyFill="1" applyAlignment="1" applyProtection="1">
      <alignment horizontal="right"/>
      <protection locked="0"/>
    </xf>
    <xf numFmtId="164" fontId="3" fillId="0" borderId="0" xfId="2" applyFont="1" applyAlignment="1">
      <alignment horizontal="right"/>
    </xf>
    <xf numFmtId="164" fontId="27" fillId="0" borderId="85" xfId="2" applyFont="1" applyBorder="1" applyAlignment="1">
      <alignment horizontal="right"/>
    </xf>
    <xf numFmtId="164" fontId="27" fillId="35" borderId="18" xfId="2" applyFont="1" applyFill="1" applyBorder="1" applyAlignment="1">
      <alignment horizontal="right"/>
    </xf>
    <xf numFmtId="164" fontId="23" fillId="0" borderId="0" xfId="2" applyFont="1" applyAlignment="1">
      <alignment horizontal="right" wrapText="1"/>
    </xf>
    <xf numFmtId="164" fontId="27" fillId="0" borderId="0" xfId="2" applyFont="1" applyAlignment="1">
      <alignment horizontal="right"/>
    </xf>
    <xf numFmtId="164" fontId="27" fillId="35" borderId="32" xfId="2" applyFont="1" applyFill="1" applyBorder="1" applyAlignment="1">
      <alignment vertical="center"/>
    </xf>
    <xf numFmtId="164" fontId="27" fillId="0" borderId="0" xfId="2" applyFont="1" applyAlignment="1">
      <alignment vertical="center"/>
    </xf>
    <xf numFmtId="164" fontId="5" fillId="0" borderId="0" xfId="0" applyNumberFormat="1" applyFont="1" applyProtection="1">
      <protection locked="0"/>
    </xf>
    <xf numFmtId="164" fontId="24" fillId="3" borderId="0" xfId="2" applyFont="1" applyFill="1" applyAlignment="1" applyProtection="1">
      <alignment horizontal="right" vertical="center"/>
      <protection locked="0"/>
    </xf>
    <xf numFmtId="164" fontId="23" fillId="35" borderId="20" xfId="2" applyFont="1" applyFill="1" applyBorder="1" applyAlignment="1">
      <alignment horizontal="right"/>
    </xf>
    <xf numFmtId="164" fontId="23" fillId="0" borderId="0" xfId="2" applyFont="1" applyAlignment="1">
      <alignment horizontal="right" vertical="center" wrapText="1"/>
    </xf>
    <xf numFmtId="164" fontId="27" fillId="35" borderId="18" xfId="2" applyFont="1" applyFill="1" applyBorder="1" applyAlignment="1">
      <alignment vertical="center"/>
    </xf>
    <xf numFmtId="164" fontId="27" fillId="35" borderId="18" xfId="2" applyFont="1" applyFill="1" applyBorder="1" applyAlignment="1" applyProtection="1">
      <alignment vertical="center"/>
      <protection locked="0"/>
    </xf>
    <xf numFmtId="164" fontId="24" fillId="0" borderId="0" xfId="2" applyFont="1" applyAlignment="1">
      <alignment vertical="center"/>
    </xf>
    <xf numFmtId="173" fontId="5" fillId="3" borderId="33" xfId="0" applyNumberFormat="1" applyFont="1" applyFill="1" applyBorder="1" applyAlignment="1" applyProtection="1">
      <alignment horizontal="left" wrapText="1"/>
      <protection locked="0"/>
    </xf>
    <xf numFmtId="171" fontId="5" fillId="3" borderId="0" xfId="0" quotePrefix="1" applyNumberFormat="1" applyFont="1" applyFill="1" applyProtection="1">
      <protection locked="0"/>
    </xf>
    <xf numFmtId="164" fontId="23" fillId="3" borderId="0" xfId="2" applyFont="1" applyFill="1" applyAlignment="1">
      <alignment vertical="center" wrapText="1"/>
    </xf>
    <xf numFmtId="164" fontId="24" fillId="3" borderId="0" xfId="2" applyFont="1" applyFill="1" applyAlignment="1">
      <alignment horizontal="right" vertical="center"/>
    </xf>
    <xf numFmtId="164" fontId="23" fillId="3" borderId="0" xfId="2" applyFont="1" applyFill="1" applyAlignment="1">
      <alignment horizontal="center" vertical="center" wrapText="1"/>
    </xf>
    <xf numFmtId="164" fontId="27" fillId="3" borderId="18" xfId="2" applyFont="1" applyFill="1" applyBorder="1" applyAlignment="1" applyProtection="1">
      <alignment vertical="center"/>
      <protection locked="0"/>
    </xf>
    <xf numFmtId="164" fontId="27" fillId="0" borderId="0" xfId="2" applyFont="1" applyAlignment="1">
      <alignment horizontal="right" vertical="center"/>
    </xf>
    <xf numFmtId="164" fontId="23" fillId="0" borderId="0" xfId="2" applyFont="1" applyAlignment="1">
      <alignment horizontal="right"/>
    </xf>
    <xf numFmtId="164" fontId="24" fillId="3" borderId="43" xfId="2" applyFont="1" applyFill="1" applyBorder="1" applyAlignment="1" applyProtection="1">
      <alignment horizontal="right"/>
      <protection locked="0"/>
    </xf>
    <xf numFmtId="164" fontId="24" fillId="3" borderId="0" xfId="2" applyFont="1" applyFill="1" applyAlignment="1">
      <alignment horizontal="center" vertical="center"/>
    </xf>
    <xf numFmtId="164" fontId="23" fillId="35" borderId="32" xfId="2" applyFont="1" applyFill="1" applyBorder="1" applyAlignment="1">
      <alignment horizontal="right" vertical="center"/>
    </xf>
    <xf numFmtId="164" fontId="27" fillId="0" borderId="0" xfId="2" applyFont="1"/>
    <xf numFmtId="164" fontId="23" fillId="3" borderId="0" xfId="2" applyFont="1" applyFill="1" applyAlignment="1">
      <alignment horizontal="right" vertical="center"/>
    </xf>
    <xf numFmtId="164" fontId="27" fillId="3" borderId="0" xfId="2" applyFont="1" applyFill="1" applyAlignment="1">
      <alignment vertical="center"/>
    </xf>
    <xf numFmtId="173" fontId="121" fillId="3" borderId="33" xfId="0" applyNumberFormat="1" applyFont="1" applyFill="1" applyBorder="1" applyAlignment="1" applyProtection="1">
      <alignment horizontal="left" wrapText="1"/>
      <protection locked="0"/>
    </xf>
    <xf numFmtId="218" fontId="24" fillId="3" borderId="33" xfId="0" applyNumberFormat="1" applyFont="1" applyFill="1" applyBorder="1" applyAlignment="1" applyProtection="1">
      <alignment horizontal="left" wrapText="1"/>
      <protection locked="0"/>
    </xf>
    <xf numFmtId="3" fontId="121" fillId="3" borderId="18" xfId="5" applyNumberFormat="1" applyFont="1" applyFill="1" applyBorder="1" applyProtection="1">
      <protection locked="0"/>
    </xf>
    <xf numFmtId="3" fontId="0" fillId="65" borderId="0" xfId="2" applyNumberFormat="1" applyFont="1" applyFill="1"/>
    <xf numFmtId="49" fontId="120" fillId="65" borderId="110" xfId="0" applyNumberFormat="1" applyFont="1" applyFill="1" applyBorder="1" applyAlignment="1">
      <alignment horizontal="left"/>
    </xf>
    <xf numFmtId="3" fontId="120" fillId="65" borderId="110" xfId="2" applyNumberFormat="1" applyFont="1" applyFill="1" applyBorder="1" applyAlignment="1">
      <alignment horizontal="right"/>
    </xf>
    <xf numFmtId="0" fontId="0" fillId="65" borderId="0" xfId="0" applyFill="1"/>
    <xf numFmtId="49" fontId="115" fillId="2" borderId="0" xfId="0" quotePrefix="1" applyNumberFormat="1" applyFont="1" applyFill="1" applyAlignment="1">
      <alignment horizontal="center" vertical="center"/>
    </xf>
    <xf numFmtId="49" fontId="120" fillId="0" borderId="110" xfId="0" quotePrefix="1" applyNumberFormat="1" applyFont="1" applyBorder="1" applyAlignment="1">
      <alignment horizontal="left"/>
    </xf>
    <xf numFmtId="49" fontId="120" fillId="65" borderId="110" xfId="0" quotePrefix="1" applyNumberFormat="1" applyFont="1" applyFill="1" applyBorder="1" applyAlignment="1">
      <alignment horizontal="left"/>
    </xf>
    <xf numFmtId="3" fontId="24" fillId="66" borderId="19" xfId="0" applyNumberFormat="1" applyFont="1" applyFill="1" applyBorder="1"/>
    <xf numFmtId="3" fontId="0" fillId="66" borderId="0" xfId="2" applyNumberFormat="1" applyFont="1" applyFill="1"/>
    <xf numFmtId="49" fontId="120" fillId="66" borderId="110" xfId="0" quotePrefix="1" applyNumberFormat="1" applyFont="1" applyFill="1" applyBorder="1" applyAlignment="1">
      <alignment horizontal="left"/>
    </xf>
    <xf numFmtId="49" fontId="120" fillId="66" borderId="110" xfId="0" applyNumberFormat="1" applyFont="1" applyFill="1" applyBorder="1" applyAlignment="1">
      <alignment horizontal="left"/>
    </xf>
    <xf numFmtId="3" fontId="120" fillId="66" borderId="110" xfId="2" applyNumberFormat="1" applyFont="1" applyFill="1" applyBorder="1" applyAlignment="1">
      <alignment horizontal="right"/>
    </xf>
    <xf numFmtId="0" fontId="0" fillId="66" borderId="0" xfId="0" applyFill="1"/>
    <xf numFmtId="49" fontId="120" fillId="0" borderId="110" xfId="0" quotePrefix="1" applyNumberFormat="1" applyFont="1" applyBorder="1" applyAlignment="1" applyProtection="1">
      <alignment horizontal="left"/>
      <protection locked="0"/>
    </xf>
    <xf numFmtId="49" fontId="120" fillId="65" borderId="110" xfId="0" quotePrefix="1" applyNumberFormat="1" applyFont="1" applyFill="1" applyBorder="1" applyAlignment="1" applyProtection="1">
      <alignment horizontal="left"/>
      <protection locked="0"/>
    </xf>
    <xf numFmtId="0" fontId="0" fillId="0" borderId="0" xfId="0" applyFill="1"/>
    <xf numFmtId="49" fontId="120" fillId="0" borderId="110" xfId="0" quotePrefix="1" applyNumberFormat="1" applyFont="1" applyFill="1" applyBorder="1" applyAlignment="1">
      <alignment horizontal="left"/>
    </xf>
    <xf numFmtId="49" fontId="120" fillId="0" borderId="110" xfId="0" quotePrefix="1" applyNumberFormat="1" applyFont="1" applyFill="1" applyBorder="1" applyAlignment="1" applyProtection="1">
      <alignment horizontal="left"/>
      <protection locked="0"/>
    </xf>
    <xf numFmtId="49" fontId="120" fillId="2" borderId="110" xfId="0" quotePrefix="1" applyNumberFormat="1" applyFont="1" applyFill="1" applyBorder="1" applyAlignment="1">
      <alignment horizontal="left"/>
    </xf>
    <xf numFmtId="164" fontId="24" fillId="3" borderId="18" xfId="2" applyFont="1" applyFill="1" applyBorder="1" applyProtection="1"/>
    <xf numFmtId="164" fontId="24" fillId="3" borderId="0" xfId="2" applyFont="1" applyFill="1" applyProtection="1"/>
    <xf numFmtId="49" fontId="119" fillId="0" borderId="0" xfId="0" quotePrefix="1" applyNumberFormat="1" applyFont="1" applyAlignment="1" applyProtection="1">
      <alignment horizontal="left" vertical="center"/>
      <protection locked="0"/>
    </xf>
    <xf numFmtId="3" fontId="0" fillId="2" borderId="0" xfId="2" applyNumberFormat="1" applyFont="1" applyFill="1"/>
    <xf numFmtId="49" fontId="120" fillId="2" borderId="110" xfId="0" applyNumberFormat="1" applyFont="1" applyFill="1" applyBorder="1" applyAlignment="1">
      <alignment horizontal="left"/>
    </xf>
    <xf numFmtId="3" fontId="120" fillId="2" borderId="110" xfId="2" applyNumberFormat="1" applyFont="1" applyFill="1" applyBorder="1" applyAlignment="1">
      <alignment horizontal="right"/>
    </xf>
    <xf numFmtId="49" fontId="120" fillId="0" borderId="110" xfId="0" applyNumberFormat="1" applyFont="1" applyFill="1" applyBorder="1" applyAlignment="1">
      <alignment horizontal="left"/>
    </xf>
    <xf numFmtId="3" fontId="120" fillId="0" borderId="110" xfId="2" applyNumberFormat="1" applyFont="1" applyFill="1" applyBorder="1" applyAlignment="1">
      <alignment horizontal="right"/>
    </xf>
    <xf numFmtId="171" fontId="27" fillId="0" borderId="20" xfId="3" applyNumberFormat="1" applyFont="1" applyFill="1" applyBorder="1" applyAlignment="1">
      <alignment vertical="center"/>
    </xf>
    <xf numFmtId="171" fontId="27" fillId="0" borderId="0" xfId="0" applyNumberFormat="1" applyFont="1" applyFill="1" applyAlignment="1">
      <alignment horizontal="right"/>
    </xf>
    <xf numFmtId="164" fontId="24" fillId="0" borderId="18" xfId="2" applyFont="1" applyFill="1" applyBorder="1" applyProtection="1">
      <protection locked="0"/>
    </xf>
    <xf numFmtId="49" fontId="122" fillId="66" borderId="110" xfId="0" applyNumberFormat="1" applyFont="1" applyFill="1" applyBorder="1" applyAlignment="1">
      <alignment horizontal="left"/>
    </xf>
    <xf numFmtId="219" fontId="122" fillId="66" borderId="110" xfId="0" applyNumberFormat="1" applyFont="1" applyFill="1" applyBorder="1" applyAlignment="1">
      <alignment horizontal="right"/>
    </xf>
    <xf numFmtId="49" fontId="122" fillId="0" borderId="110" xfId="0" applyNumberFormat="1" applyFont="1" applyFill="1" applyBorder="1" applyAlignment="1">
      <alignment horizontal="left"/>
    </xf>
    <xf numFmtId="219" fontId="122" fillId="0" borderId="110" xfId="0" applyNumberFormat="1" applyFont="1" applyFill="1" applyBorder="1" applyAlignment="1">
      <alignment horizontal="right"/>
    </xf>
    <xf numFmtId="164" fontId="3" fillId="0" borderId="18" xfId="2" applyFont="1" applyFill="1" applyBorder="1" applyProtection="1">
      <protection locked="0"/>
    </xf>
    <xf numFmtId="171" fontId="5" fillId="66" borderId="0" xfId="0" applyNumberFormat="1" applyFont="1" applyFill="1" applyProtection="1">
      <protection locked="0"/>
    </xf>
    <xf numFmtId="3" fontId="24" fillId="0" borderId="18" xfId="0" applyNumberFormat="1" applyFont="1" applyFill="1" applyBorder="1" applyAlignment="1" applyProtection="1">
      <alignment vertical="center"/>
      <protection locked="0"/>
    </xf>
    <xf numFmtId="3" fontId="24" fillId="0" borderId="0" xfId="0" applyNumberFormat="1" applyFont="1" applyFill="1" applyAlignment="1" applyProtection="1">
      <alignment horizontal="right" vertical="center"/>
      <protection locked="0"/>
    </xf>
    <xf numFmtId="164" fontId="24" fillId="0" borderId="0" xfId="2" applyFont="1" applyFill="1" applyAlignment="1" applyProtection="1">
      <alignment horizontal="right"/>
      <protection locked="0"/>
    </xf>
    <xf numFmtId="164" fontId="24" fillId="0" borderId="0" xfId="2" applyFont="1" applyFill="1" applyProtection="1">
      <protection locked="0"/>
    </xf>
    <xf numFmtId="171" fontId="24" fillId="0" borderId="18" xfId="5" applyNumberFormat="1" applyFont="1" applyFill="1" applyBorder="1" applyProtection="1">
      <protection locked="0"/>
    </xf>
    <xf numFmtId="171" fontId="24" fillId="0" borderId="0" xfId="5" applyNumberFormat="1" applyFont="1" applyFill="1" applyProtection="1">
      <protection locked="0"/>
    </xf>
    <xf numFmtId="3" fontId="24" fillId="0" borderId="18" xfId="5" applyNumberFormat="1" applyFont="1" applyFill="1" applyBorder="1" applyProtection="1">
      <protection locked="0"/>
    </xf>
    <xf numFmtId="14" fontId="23" fillId="67" borderId="59" xfId="0" applyNumberFormat="1" applyFont="1" applyFill="1" applyBorder="1" applyAlignment="1">
      <alignment horizontal="center" vertical="center"/>
    </xf>
    <xf numFmtId="3" fontId="0" fillId="67" borderId="0" xfId="2" applyNumberFormat="1" applyFont="1" applyFill="1"/>
    <xf numFmtId="49" fontId="120" fillId="67" borderId="110" xfId="0" quotePrefix="1" applyNumberFormat="1" applyFont="1" applyFill="1" applyBorder="1" applyAlignment="1">
      <alignment horizontal="left"/>
    </xf>
    <xf numFmtId="49" fontId="120" fillId="67" borderId="110" xfId="0" applyNumberFormat="1" applyFont="1" applyFill="1" applyBorder="1" applyAlignment="1">
      <alignment horizontal="left"/>
    </xf>
    <xf numFmtId="3" fontId="120" fillId="67" borderId="110" xfId="2" applyNumberFormat="1" applyFont="1" applyFill="1" applyBorder="1" applyAlignment="1">
      <alignment horizontal="right"/>
    </xf>
    <xf numFmtId="0" fontId="0" fillId="67" borderId="0" xfId="0" applyFill="1"/>
    <xf numFmtId="49" fontId="122" fillId="67" borderId="110" xfId="0" applyNumberFormat="1" applyFont="1" applyFill="1" applyBorder="1" applyAlignment="1">
      <alignment horizontal="left"/>
    </xf>
    <xf numFmtId="219" fontId="122" fillId="67" borderId="110" xfId="0" applyNumberFormat="1" applyFont="1" applyFill="1" applyBorder="1" applyAlignment="1">
      <alignment horizontal="right"/>
    </xf>
    <xf numFmtId="3" fontId="0" fillId="67" borderId="0" xfId="0" applyNumberFormat="1" applyFill="1"/>
    <xf numFmtId="164" fontId="24" fillId="67" borderId="18" xfId="2" applyFont="1" applyFill="1" applyBorder="1" applyProtection="1">
      <protection locked="0"/>
    </xf>
    <xf numFmtId="3" fontId="23" fillId="0" borderId="20" xfId="0" applyNumberFormat="1" applyFont="1" applyFill="1" applyBorder="1" applyAlignment="1">
      <alignment horizontal="right"/>
    </xf>
    <xf numFmtId="3" fontId="24" fillId="67" borderId="19" xfId="0" applyNumberFormat="1" applyFont="1" applyFill="1" applyBorder="1"/>
    <xf numFmtId="171" fontId="24" fillId="0" borderId="18" xfId="0" applyNumberFormat="1" applyFont="1" applyFill="1" applyBorder="1" applyAlignment="1" applyProtection="1">
      <alignment horizontal="center"/>
      <protection locked="0"/>
    </xf>
    <xf numFmtId="171" fontId="24" fillId="0" borderId="0" xfId="0" applyNumberFormat="1" applyFont="1" applyFill="1" applyAlignment="1">
      <alignment horizontal="center"/>
    </xf>
    <xf numFmtId="171" fontId="23" fillId="0" borderId="0" xfId="0" applyNumberFormat="1" applyFont="1" applyFill="1"/>
    <xf numFmtId="171" fontId="23" fillId="0" borderId="0" xfId="0" applyNumberFormat="1" applyFont="1" applyFill="1" applyAlignment="1">
      <alignment horizontal="center"/>
    </xf>
    <xf numFmtId="164" fontId="24" fillId="0" borderId="19" xfId="2" applyFont="1" applyFill="1" applyBorder="1" applyProtection="1">
      <protection locked="0"/>
    </xf>
    <xf numFmtId="171" fontId="5" fillId="0" borderId="0" xfId="0" applyNumberFormat="1" applyFont="1" applyFill="1" applyProtection="1">
      <protection locked="0"/>
    </xf>
    <xf numFmtId="171" fontId="24" fillId="0" borderId="18" xfId="22" applyNumberFormat="1" applyFont="1" applyFill="1" applyBorder="1" applyAlignment="1" applyProtection="1">
      <alignment horizontal="center"/>
      <protection locked="0"/>
    </xf>
    <xf numFmtId="173" fontId="24" fillId="0" borderId="33" xfId="0" applyNumberFormat="1" applyFont="1" applyFill="1" applyBorder="1" applyAlignment="1" applyProtection="1">
      <alignment horizontal="left" wrapText="1"/>
      <protection locked="0"/>
    </xf>
    <xf numFmtId="171" fontId="5" fillId="0" borderId="18" xfId="0" applyNumberFormat="1" applyFont="1" applyFill="1" applyBorder="1" applyAlignment="1" applyProtection="1">
      <alignment horizontal="center"/>
      <protection locked="0"/>
    </xf>
    <xf numFmtId="10" fontId="5" fillId="0" borderId="18" xfId="0" applyNumberFormat="1" applyFont="1" applyFill="1" applyBorder="1" applyAlignment="1" applyProtection="1">
      <alignment horizontal="center"/>
      <protection locked="0"/>
    </xf>
    <xf numFmtId="171" fontId="5" fillId="0" borderId="0" xfId="0" applyNumberFormat="1" applyFont="1" applyFill="1" applyAlignment="1" applyProtection="1">
      <alignment horizontal="center"/>
      <protection locked="0"/>
    </xf>
    <xf numFmtId="17" fontId="5" fillId="0" borderId="18" xfId="0" applyNumberFormat="1" applyFont="1" applyFill="1" applyBorder="1" applyAlignment="1" applyProtection="1">
      <alignment horizontal="center"/>
      <protection locked="0"/>
    </xf>
    <xf numFmtId="164" fontId="5" fillId="0" borderId="0" xfId="2" applyFont="1" applyFill="1" applyProtection="1">
      <protection locked="0"/>
    </xf>
    <xf numFmtId="164" fontId="5" fillId="0" borderId="0" xfId="2" applyFont="1" applyFill="1"/>
    <xf numFmtId="164" fontId="27" fillId="0" borderId="18" xfId="2" applyFont="1" applyFill="1" applyBorder="1"/>
    <xf numFmtId="3" fontId="5" fillId="0" borderId="0" xfId="0" applyNumberFormat="1" applyFont="1" applyFill="1"/>
    <xf numFmtId="3" fontId="5" fillId="0" borderId="0" xfId="0" applyNumberFormat="1" applyFont="1" applyFill="1" applyProtection="1">
      <protection locked="0"/>
    </xf>
    <xf numFmtId="164" fontId="24" fillId="0" borderId="18" xfId="2" applyFont="1" applyFill="1" applyBorder="1" applyProtection="1"/>
    <xf numFmtId="171" fontId="5" fillId="0" borderId="0" xfId="0" applyNumberFormat="1" applyFont="1" applyFill="1"/>
    <xf numFmtId="171" fontId="5" fillId="66" borderId="0" xfId="0" applyNumberFormat="1" applyFont="1" applyFill="1"/>
    <xf numFmtId="171" fontId="5" fillId="0" borderId="0" xfId="0" applyNumberFormat="1" applyFont="1" applyFill="1" applyAlignment="1">
      <alignment horizontal="left"/>
    </xf>
    <xf numFmtId="171" fontId="5" fillId="0" borderId="0" xfId="0" applyNumberFormat="1" applyFont="1" applyFill="1" applyAlignment="1">
      <alignment horizontal="center"/>
    </xf>
    <xf numFmtId="10" fontId="5" fillId="0" borderId="0" xfId="0" applyNumberFormat="1" applyFont="1" applyFill="1"/>
    <xf numFmtId="171" fontId="4" fillId="0" borderId="21" xfId="0" applyNumberFormat="1" applyFont="1" applyFill="1" applyBorder="1"/>
    <xf numFmtId="171" fontId="5" fillId="0" borderId="22" xfId="0" applyNumberFormat="1" applyFont="1" applyFill="1" applyBorder="1"/>
    <xf numFmtId="171" fontId="5" fillId="0" borderId="22" xfId="0" applyNumberFormat="1" applyFont="1" applyFill="1" applyBorder="1" applyAlignment="1">
      <alignment horizontal="left"/>
    </xf>
    <xf numFmtId="171" fontId="5" fillId="0" borderId="22" xfId="0" applyNumberFormat="1" applyFont="1" applyFill="1" applyBorder="1" applyAlignment="1">
      <alignment horizontal="center"/>
    </xf>
    <xf numFmtId="10" fontId="5" fillId="0" borderId="22" xfId="0" applyNumberFormat="1" applyFont="1" applyFill="1" applyBorder="1"/>
    <xf numFmtId="171" fontId="5" fillId="0" borderId="23" xfId="0" applyNumberFormat="1" applyFont="1" applyFill="1" applyBorder="1"/>
    <xf numFmtId="164" fontId="23" fillId="0" borderId="20" xfId="2" applyFont="1" applyFill="1" applyBorder="1" applyAlignment="1">
      <alignment horizontal="right"/>
    </xf>
    <xf numFmtId="164" fontId="23" fillId="0" borderId="20" xfId="2" applyFont="1" applyFill="1" applyBorder="1" applyAlignment="1" applyProtection="1">
      <alignment horizontal="right"/>
      <protection locked="0"/>
    </xf>
    <xf numFmtId="164" fontId="23" fillId="0" borderId="20" xfId="2" applyFont="1" applyFill="1" applyBorder="1" applyAlignment="1" applyProtection="1">
      <alignment horizontal="right"/>
    </xf>
    <xf numFmtId="164" fontId="3" fillId="0" borderId="20" xfId="2" applyFont="1" applyFill="1" applyBorder="1" applyAlignment="1" applyProtection="1">
      <alignment horizontal="right"/>
      <protection locked="0"/>
    </xf>
    <xf numFmtId="171" fontId="5" fillId="67" borderId="0" xfId="0" applyNumberFormat="1" applyFont="1" applyFill="1" applyProtection="1">
      <protection locked="0"/>
    </xf>
    <xf numFmtId="171" fontId="5" fillId="68" borderId="0" xfId="0" applyNumberFormat="1" applyFont="1" applyFill="1" applyProtection="1">
      <protection locked="0"/>
    </xf>
    <xf numFmtId="4" fontId="24" fillId="3" borderId="0" xfId="0" applyNumberFormat="1" applyFont="1" applyFill="1" applyAlignment="1">
      <alignment vertical="center"/>
    </xf>
    <xf numFmtId="4" fontId="23" fillId="3" borderId="0" xfId="0" applyNumberFormat="1" applyFont="1" applyFill="1"/>
    <xf numFmtId="3" fontId="0" fillId="68" borderId="0" xfId="2" applyNumberFormat="1" applyFont="1" applyFill="1"/>
    <xf numFmtId="49" fontId="120" fillId="68" borderId="110" xfId="0" quotePrefix="1" applyNumberFormat="1" applyFont="1" applyFill="1" applyBorder="1" applyAlignment="1">
      <alignment horizontal="left"/>
    </xf>
    <xf numFmtId="49" fontId="120" fillId="68" borderId="110" xfId="0" applyNumberFormat="1" applyFont="1" applyFill="1" applyBorder="1" applyAlignment="1">
      <alignment horizontal="left"/>
    </xf>
    <xf numFmtId="3" fontId="120" fillId="68" borderId="110" xfId="2" applyNumberFormat="1" applyFont="1" applyFill="1" applyBorder="1" applyAlignment="1">
      <alignment horizontal="right"/>
    </xf>
    <xf numFmtId="0" fontId="0" fillId="68" borderId="0" xfId="0" applyFill="1"/>
    <xf numFmtId="49" fontId="120" fillId="68" borderId="110" xfId="0" quotePrefix="1" applyNumberFormat="1" applyFont="1" applyFill="1" applyBorder="1" applyAlignment="1" applyProtection="1">
      <alignment horizontal="left"/>
      <protection locked="0"/>
    </xf>
    <xf numFmtId="49" fontId="120" fillId="66" borderId="110" xfId="0" quotePrefix="1" applyNumberFormat="1" applyFont="1" applyFill="1" applyBorder="1" applyAlignment="1" applyProtection="1">
      <alignment horizontal="left"/>
      <protection locked="0"/>
    </xf>
    <xf numFmtId="164" fontId="27" fillId="0" borderId="0" xfId="2" applyFont="1" applyFill="1" applyAlignment="1">
      <alignment vertical="center"/>
    </xf>
    <xf numFmtId="164" fontId="24" fillId="0" borderId="0" xfId="2" applyFont="1" applyFill="1" applyAlignment="1">
      <alignment vertical="center"/>
    </xf>
    <xf numFmtId="171" fontId="123" fillId="3" borderId="0" xfId="0" applyNumberFormat="1" applyFont="1" applyFill="1"/>
    <xf numFmtId="164" fontId="23" fillId="0" borderId="0" xfId="2" applyFont="1" applyFill="1" applyAlignment="1" applyProtection="1">
      <alignment horizontal="center"/>
      <protection locked="0"/>
    </xf>
    <xf numFmtId="164" fontId="24" fillId="0" borderId="18" xfId="2" applyFont="1" applyFill="1" applyBorder="1" applyAlignment="1" applyProtection="1">
      <alignment wrapText="1"/>
      <protection locked="0"/>
    </xf>
    <xf numFmtId="164" fontId="23" fillId="0" borderId="17" xfId="2" applyFont="1" applyFill="1" applyBorder="1"/>
    <xf numFmtId="171" fontId="23" fillId="2" borderId="100" xfId="0" applyNumberFormat="1" applyFont="1" applyFill="1" applyBorder="1" applyAlignment="1">
      <alignment horizontal="center" vertical="center"/>
    </xf>
    <xf numFmtId="171" fontId="23" fillId="2" borderId="78" xfId="0" applyNumberFormat="1" applyFont="1" applyFill="1" applyBorder="1" applyAlignment="1">
      <alignment horizontal="center" vertical="center"/>
    </xf>
    <xf numFmtId="171" fontId="23" fillId="2" borderId="80" xfId="0" applyNumberFormat="1" applyFont="1" applyFill="1" applyBorder="1" applyAlignment="1">
      <alignment horizontal="center" vertical="center"/>
    </xf>
    <xf numFmtId="171" fontId="23" fillId="2" borderId="79" xfId="0" applyNumberFormat="1" applyFont="1" applyFill="1" applyBorder="1" applyAlignment="1">
      <alignment horizontal="center" vertical="center"/>
    </xf>
    <xf numFmtId="171" fontId="4" fillId="63" borderId="108" xfId="0" applyNumberFormat="1" applyFont="1" applyFill="1" applyBorder="1" applyAlignment="1">
      <alignment horizontal="center" vertical="center"/>
    </xf>
    <xf numFmtId="171" fontId="4" fillId="63" borderId="0" xfId="0" applyNumberFormat="1" applyFont="1" applyFill="1" applyAlignment="1">
      <alignment horizontal="center" vertical="center"/>
    </xf>
    <xf numFmtId="171" fontId="7" fillId="36" borderId="108" xfId="0" applyNumberFormat="1" applyFont="1" applyFill="1" applyBorder="1" applyAlignment="1">
      <alignment horizontal="center" vertical="center"/>
    </xf>
    <xf numFmtId="171" fontId="7" fillId="36" borderId="0" xfId="0" applyNumberFormat="1" applyFont="1" applyFill="1" applyAlignment="1">
      <alignment horizontal="center" vertical="center"/>
    </xf>
    <xf numFmtId="0" fontId="0" fillId="3" borderId="63" xfId="0" applyFill="1" applyBorder="1" applyAlignment="1" applyProtection="1">
      <alignment horizontal="center" vertical="center"/>
      <protection locked="0"/>
    </xf>
    <xf numFmtId="0" fontId="0" fillId="3" borderId="109" xfId="0" applyFill="1" applyBorder="1" applyAlignment="1" applyProtection="1">
      <alignment horizontal="center" vertical="center"/>
      <protection locked="0"/>
    </xf>
    <xf numFmtId="0" fontId="118" fillId="3" borderId="0" xfId="0" applyFont="1" applyFill="1" applyAlignment="1">
      <alignment horizontal="center"/>
    </xf>
    <xf numFmtId="0" fontId="0" fillId="3" borderId="0" xfId="0" applyFill="1" applyAlignment="1">
      <alignment horizontal="center" vertical="top"/>
    </xf>
    <xf numFmtId="0" fontId="117" fillId="2" borderId="0" xfId="0" applyFont="1" applyFill="1" applyAlignment="1">
      <alignment horizontal="center" vertical="center"/>
    </xf>
    <xf numFmtId="171" fontId="23" fillId="2" borderId="107" xfId="0" applyNumberFormat="1" applyFont="1" applyFill="1" applyBorder="1" applyAlignment="1">
      <alignment horizontal="center" vertical="center"/>
    </xf>
    <xf numFmtId="171" fontId="23" fillId="2" borderId="81" xfId="0" applyNumberFormat="1" applyFont="1" applyFill="1" applyBorder="1" applyAlignment="1">
      <alignment horizontal="center" vertical="center"/>
    </xf>
    <xf numFmtId="0" fontId="2" fillId="3" borderId="2" xfId="0" applyFont="1" applyFill="1" applyBorder="1" applyAlignment="1" applyProtection="1">
      <alignment horizontal="left" vertical="center"/>
      <protection locked="0"/>
    </xf>
    <xf numFmtId="0" fontId="2" fillId="3" borderId="3" xfId="0" applyFont="1" applyFill="1" applyBorder="1" applyAlignment="1" applyProtection="1">
      <alignment horizontal="left" vertical="center"/>
      <protection locked="0"/>
    </xf>
    <xf numFmtId="0" fontId="2" fillId="3" borderId="4" xfId="0" applyFont="1" applyFill="1" applyBorder="1" applyAlignment="1" applyProtection="1">
      <alignment horizontal="left" vertical="center"/>
      <protection locked="0"/>
    </xf>
    <xf numFmtId="0" fontId="114" fillId="3" borderId="0" xfId="0" applyFont="1" applyFill="1" applyAlignment="1" applyProtection="1">
      <alignment horizontal="center" vertical="center"/>
      <protection hidden="1"/>
    </xf>
    <xf numFmtId="171" fontId="23" fillId="2" borderId="15" xfId="0" applyNumberFormat="1" applyFont="1" applyFill="1" applyBorder="1" applyAlignment="1">
      <alignment horizontal="center" vertical="center"/>
    </xf>
    <xf numFmtId="171" fontId="23" fillId="2" borderId="16" xfId="0" applyNumberFormat="1" applyFont="1" applyFill="1" applyBorder="1" applyAlignment="1">
      <alignment horizontal="center" vertical="center"/>
    </xf>
    <xf numFmtId="171" fontId="23" fillId="0" borderId="15" xfId="0" applyNumberFormat="1" applyFont="1" applyFill="1" applyBorder="1" applyAlignment="1">
      <alignment horizontal="center" vertical="center"/>
    </xf>
    <xf numFmtId="171" fontId="23" fillId="0" borderId="16" xfId="0" applyNumberFormat="1" applyFont="1" applyFill="1" applyBorder="1" applyAlignment="1">
      <alignment horizontal="center" vertical="center"/>
    </xf>
    <xf numFmtId="168" fontId="4" fillId="2" borderId="15" xfId="0" applyNumberFormat="1" applyFont="1" applyFill="1" applyBorder="1" applyAlignment="1">
      <alignment horizontal="center" vertical="center"/>
    </xf>
    <xf numFmtId="168" fontId="4" fillId="2" borderId="16" xfId="0" applyNumberFormat="1" applyFont="1" applyFill="1" applyBorder="1" applyAlignment="1">
      <alignment horizontal="center" vertical="center"/>
    </xf>
    <xf numFmtId="168" fontId="4" fillId="2" borderId="15" xfId="0" applyNumberFormat="1" applyFont="1" applyFill="1" applyBorder="1" applyAlignment="1">
      <alignment horizontal="center" vertical="center" wrapText="1"/>
    </xf>
    <xf numFmtId="168" fontId="4" fillId="2" borderId="16" xfId="0" applyNumberFormat="1" applyFont="1" applyFill="1" applyBorder="1" applyAlignment="1">
      <alignment horizontal="center" vertical="center" wrapText="1"/>
    </xf>
    <xf numFmtId="171" fontId="4" fillId="3" borderId="0" xfId="0" applyNumberFormat="1" applyFont="1" applyFill="1" applyAlignment="1">
      <alignment horizontal="center"/>
    </xf>
    <xf numFmtId="171" fontId="4" fillId="2" borderId="15" xfId="0" applyNumberFormat="1" applyFont="1" applyFill="1" applyBorder="1" applyAlignment="1">
      <alignment horizontal="center" vertical="center" wrapText="1"/>
    </xf>
    <xf numFmtId="171" fontId="4" fillId="2" borderId="16" xfId="0" applyNumberFormat="1" applyFont="1" applyFill="1" applyBorder="1" applyAlignment="1">
      <alignment horizontal="center" vertical="center" wrapText="1"/>
    </xf>
    <xf numFmtId="171" fontId="4" fillId="2" borderId="15" xfId="0" applyNumberFormat="1" applyFont="1" applyFill="1" applyBorder="1" applyAlignment="1">
      <alignment horizontal="center" vertical="center"/>
    </xf>
    <xf numFmtId="171" fontId="4" fillId="2" borderId="16" xfId="0" applyNumberFormat="1" applyFont="1" applyFill="1" applyBorder="1" applyAlignment="1">
      <alignment horizontal="center" vertical="center"/>
    </xf>
    <xf numFmtId="171" fontId="27" fillId="2" borderId="21" xfId="0" applyNumberFormat="1" applyFont="1" applyFill="1" applyBorder="1" applyAlignment="1">
      <alignment horizontal="center"/>
    </xf>
    <xf numFmtId="171" fontId="27" fillId="2" borderId="22" xfId="0" applyNumberFormat="1" applyFont="1" applyFill="1" applyBorder="1" applyAlignment="1">
      <alignment horizontal="center"/>
    </xf>
    <xf numFmtId="171" fontId="27" fillId="2" borderId="23" xfId="0" applyNumberFormat="1" applyFont="1" applyFill="1" applyBorder="1" applyAlignment="1">
      <alignment horizontal="center"/>
    </xf>
    <xf numFmtId="171" fontId="27" fillId="2" borderId="15" xfId="0" applyNumberFormat="1" applyFont="1" applyFill="1" applyBorder="1" applyAlignment="1">
      <alignment horizontal="center" vertical="center"/>
    </xf>
    <xf numFmtId="171" fontId="27" fillId="2" borderId="16" xfId="0" applyNumberFormat="1" applyFont="1" applyFill="1" applyBorder="1" applyAlignment="1">
      <alignment horizontal="center" vertical="center"/>
    </xf>
    <xf numFmtId="171" fontId="24" fillId="0" borderId="29" xfId="3" applyNumberFormat="1" applyFont="1" applyBorder="1" applyAlignment="1">
      <alignment horizontal="center" vertical="center"/>
    </xf>
    <xf numFmtId="171" fontId="24" fillId="0" borderId="30" xfId="3" applyNumberFormat="1" applyFont="1" applyBorder="1" applyAlignment="1">
      <alignment horizontal="center" vertical="center"/>
    </xf>
    <xf numFmtId="171" fontId="24" fillId="0" borderId="31" xfId="3" applyNumberFormat="1" applyFont="1" applyBorder="1" applyAlignment="1">
      <alignment horizontal="center" vertical="center"/>
    </xf>
    <xf numFmtId="171" fontId="24" fillId="3" borderId="18" xfId="3" applyNumberFormat="1" applyFont="1" applyFill="1" applyBorder="1" applyAlignment="1">
      <alignment horizontal="left"/>
    </xf>
    <xf numFmtId="171" fontId="3" fillId="3" borderId="18" xfId="0" applyNumberFormat="1" applyFont="1" applyFill="1" applyBorder="1"/>
    <xf numFmtId="171" fontId="23" fillId="3" borderId="0" xfId="3" applyNumberFormat="1" applyFont="1" applyFill="1" applyAlignment="1">
      <alignment horizontal="center" vertical="center"/>
    </xf>
    <xf numFmtId="171" fontId="23" fillId="2" borderId="15" xfId="3" applyNumberFormat="1" applyFont="1" applyFill="1" applyBorder="1" applyAlignment="1">
      <alignment horizontal="center" vertical="center" wrapText="1"/>
    </xf>
    <xf numFmtId="171" fontId="23" fillId="2" borderId="24" xfId="3" applyNumberFormat="1" applyFont="1" applyFill="1" applyBorder="1" applyAlignment="1">
      <alignment horizontal="center" vertical="center" wrapText="1"/>
    </xf>
    <xf numFmtId="171" fontId="23" fillId="2" borderId="16" xfId="3" applyNumberFormat="1" applyFont="1" applyFill="1" applyBorder="1" applyAlignment="1">
      <alignment horizontal="center" vertical="center" wrapText="1"/>
    </xf>
    <xf numFmtId="171" fontId="23" fillId="2" borderId="21" xfId="3" applyNumberFormat="1" applyFont="1" applyFill="1" applyBorder="1" applyAlignment="1">
      <alignment horizontal="center" vertical="center"/>
    </xf>
    <xf numFmtId="171" fontId="23" fillId="2" borderId="22" xfId="3" applyNumberFormat="1" applyFont="1" applyFill="1" applyBorder="1" applyAlignment="1">
      <alignment horizontal="center" vertical="center"/>
    </xf>
    <xf numFmtId="171" fontId="23" fillId="2" borderId="23" xfId="3" applyNumberFormat="1" applyFont="1" applyFill="1" applyBorder="1" applyAlignment="1">
      <alignment horizontal="center" vertical="center"/>
    </xf>
    <xf numFmtId="171" fontId="23" fillId="2" borderId="21" xfId="3" applyNumberFormat="1" applyFont="1" applyFill="1" applyBorder="1" applyAlignment="1">
      <alignment horizontal="center" vertical="center" wrapText="1"/>
    </xf>
    <xf numFmtId="171" fontId="23" fillId="2" borderId="22" xfId="3" applyNumberFormat="1" applyFont="1" applyFill="1" applyBorder="1" applyAlignment="1">
      <alignment horizontal="center" vertical="center" wrapText="1"/>
    </xf>
    <xf numFmtId="171" fontId="23" fillId="2" borderId="23" xfId="3" applyNumberFormat="1" applyFont="1" applyFill="1" applyBorder="1" applyAlignment="1">
      <alignment horizontal="center" vertical="center" wrapText="1"/>
    </xf>
    <xf numFmtId="171" fontId="24" fillId="3" borderId="26" xfId="3" applyNumberFormat="1" applyFont="1" applyFill="1" applyBorder="1" applyAlignment="1">
      <alignment horizontal="left"/>
    </xf>
    <xf numFmtId="171" fontId="24" fillId="3" borderId="27" xfId="3" applyNumberFormat="1" applyFont="1" applyFill="1" applyBorder="1" applyAlignment="1">
      <alignment horizontal="left"/>
    </xf>
    <xf numFmtId="171" fontId="24" fillId="3" borderId="28" xfId="3" applyNumberFormat="1" applyFont="1" applyFill="1" applyBorder="1" applyAlignment="1">
      <alignment horizontal="left"/>
    </xf>
    <xf numFmtId="171" fontId="27" fillId="0" borderId="0" xfId="0" applyNumberFormat="1" applyFont="1" applyAlignment="1" applyProtection="1">
      <alignment horizontal="left" vertical="center" wrapText="1"/>
      <protection locked="0"/>
    </xf>
    <xf numFmtId="171" fontId="27" fillId="2" borderId="15" xfId="0" applyNumberFormat="1" applyFont="1" applyFill="1" applyBorder="1" applyAlignment="1">
      <alignment horizontal="center" vertical="center" wrapText="1"/>
    </xf>
    <xf numFmtId="171" fontId="27" fillId="2" borderId="16" xfId="0" applyNumberFormat="1" applyFont="1" applyFill="1" applyBorder="1" applyAlignment="1">
      <alignment horizontal="center" vertical="center" wrapText="1"/>
    </xf>
    <xf numFmtId="215" fontId="4" fillId="3" borderId="0" xfId="0" applyNumberFormat="1" applyFont="1" applyFill="1" applyAlignment="1" applyProtection="1">
      <alignment horizontal="center"/>
      <protection locked="0"/>
    </xf>
    <xf numFmtId="0" fontId="4" fillId="3" borderId="0" xfId="0" applyFont="1" applyFill="1" applyAlignment="1">
      <alignment horizontal="center"/>
    </xf>
    <xf numFmtId="0" fontId="4" fillId="3" borderId="0" xfId="0" applyFont="1" applyFill="1" applyAlignment="1" applyProtection="1">
      <alignment horizontal="center"/>
      <protection locked="0"/>
    </xf>
    <xf numFmtId="0" fontId="5" fillId="3" borderId="0" xfId="0" applyFont="1" applyFill="1" applyAlignment="1" applyProtection="1">
      <alignment horizontal="center"/>
      <protection locked="0"/>
    </xf>
    <xf numFmtId="171" fontId="27" fillId="35" borderId="104" xfId="0" applyNumberFormat="1" applyFont="1" applyFill="1" applyBorder="1" applyAlignment="1">
      <alignment horizontal="left"/>
    </xf>
    <xf numFmtId="171" fontId="27" fillId="35" borderId="105" xfId="0" applyNumberFormat="1" applyFont="1" applyFill="1" applyBorder="1" applyAlignment="1">
      <alignment horizontal="left"/>
    </xf>
    <xf numFmtId="171" fontId="27" fillId="35" borderId="106" xfId="0" applyNumberFormat="1" applyFont="1" applyFill="1" applyBorder="1" applyAlignment="1">
      <alignment horizontal="left"/>
    </xf>
    <xf numFmtId="171" fontId="105" fillId="3" borderId="0" xfId="0" applyNumberFormat="1" applyFont="1" applyFill="1" applyAlignment="1">
      <alignment horizontal="center" vertical="center"/>
    </xf>
    <xf numFmtId="171" fontId="27" fillId="35" borderId="101" xfId="3" applyNumberFormat="1" applyFont="1" applyFill="1" applyBorder="1" applyAlignment="1">
      <alignment horizontal="left" vertical="center"/>
    </xf>
    <xf numFmtId="171" fontId="27" fillId="35" borderId="102" xfId="3" applyNumberFormat="1" applyFont="1" applyFill="1" applyBorder="1" applyAlignment="1">
      <alignment horizontal="left" vertical="center"/>
    </xf>
    <xf numFmtId="171" fontId="27" fillId="35" borderId="103" xfId="3" applyNumberFormat="1" applyFont="1" applyFill="1" applyBorder="1" applyAlignment="1">
      <alignment horizontal="left" vertical="center"/>
    </xf>
    <xf numFmtId="171" fontId="23" fillId="3" borderId="0" xfId="0" applyNumberFormat="1" applyFont="1" applyFill="1" applyAlignment="1" applyProtection="1">
      <alignment horizontal="left" vertical="center" wrapText="1"/>
      <protection locked="0"/>
    </xf>
    <xf numFmtId="171" fontId="23" fillId="3" borderId="21" xfId="0" applyNumberFormat="1" applyFont="1" applyFill="1" applyBorder="1" applyAlignment="1" applyProtection="1">
      <alignment horizontal="center" vertical="center"/>
      <protection locked="0"/>
    </xf>
    <xf numFmtId="171" fontId="23" fillId="3" borderId="22" xfId="0" applyNumberFormat="1" applyFont="1" applyFill="1" applyBorder="1" applyAlignment="1" applyProtection="1">
      <alignment horizontal="center" vertical="center"/>
      <protection locked="0"/>
    </xf>
    <xf numFmtId="171" fontId="23" fillId="3" borderId="23" xfId="0" applyNumberFormat="1" applyFont="1" applyFill="1" applyBorder="1" applyAlignment="1" applyProtection="1">
      <alignment horizontal="center" vertical="center"/>
      <protection locked="0"/>
    </xf>
    <xf numFmtId="171" fontId="23" fillId="35" borderId="15" xfId="0" applyNumberFormat="1" applyFont="1" applyFill="1" applyBorder="1" applyAlignment="1">
      <alignment horizontal="left" vertical="center" wrapText="1"/>
    </xf>
    <xf numFmtId="171" fontId="23" fillId="35" borderId="24" xfId="0" applyNumberFormat="1" applyFont="1" applyFill="1" applyBorder="1" applyAlignment="1">
      <alignment horizontal="left" vertical="center" wrapText="1"/>
    </xf>
    <xf numFmtId="171" fontId="23" fillId="35" borderId="16" xfId="0" applyNumberFormat="1" applyFont="1" applyFill="1" applyBorder="1" applyAlignment="1">
      <alignment horizontal="left" vertical="center" wrapText="1"/>
    </xf>
    <xf numFmtId="168" fontId="23" fillId="35" borderId="21" xfId="0" applyNumberFormat="1" applyFont="1" applyFill="1" applyBorder="1" applyAlignment="1">
      <alignment horizontal="center" vertical="center"/>
    </xf>
    <xf numFmtId="168" fontId="23" fillId="35" borderId="22" xfId="0" applyNumberFormat="1" applyFont="1" applyFill="1" applyBorder="1" applyAlignment="1">
      <alignment horizontal="center" vertical="center"/>
    </xf>
    <xf numFmtId="168" fontId="23" fillId="35" borderId="23" xfId="0" applyNumberFormat="1" applyFont="1" applyFill="1" applyBorder="1" applyAlignment="1">
      <alignment horizontal="center" vertical="center"/>
    </xf>
    <xf numFmtId="171" fontId="105" fillId="3" borderId="0" xfId="0" applyNumberFormat="1" applyFont="1" applyFill="1" applyAlignment="1" applyProtection="1">
      <alignment horizontal="center" vertical="center"/>
      <protection locked="0"/>
    </xf>
    <xf numFmtId="171" fontId="27" fillId="35" borderId="15" xfId="7" applyNumberFormat="1" applyFont="1" applyFill="1" applyBorder="1" applyAlignment="1">
      <alignment horizontal="center" vertical="center"/>
    </xf>
    <xf numFmtId="171" fontId="27" fillId="35" borderId="24" xfId="7" applyNumberFormat="1" applyFont="1" applyFill="1" applyBorder="1" applyAlignment="1">
      <alignment horizontal="center" vertical="center"/>
    </xf>
    <xf numFmtId="171" fontId="27" fillId="35" borderId="16" xfId="7" applyNumberFormat="1" applyFont="1" applyFill="1" applyBorder="1" applyAlignment="1">
      <alignment horizontal="center" vertical="center"/>
    </xf>
    <xf numFmtId="168" fontId="23" fillId="35" borderId="21" xfId="7" applyNumberFormat="1" applyFont="1" applyFill="1" applyBorder="1" applyAlignment="1">
      <alignment horizontal="center" vertical="center" wrapText="1"/>
    </xf>
    <xf numFmtId="168" fontId="23" fillId="35" borderId="22" xfId="7" applyNumberFormat="1" applyFont="1" applyFill="1" applyBorder="1" applyAlignment="1">
      <alignment horizontal="center" vertical="center" wrapText="1"/>
    </xf>
    <xf numFmtId="168" fontId="23" fillId="35" borderId="23" xfId="7" applyNumberFormat="1" applyFont="1" applyFill="1" applyBorder="1" applyAlignment="1">
      <alignment horizontal="center" vertical="center" wrapText="1"/>
    </xf>
    <xf numFmtId="171" fontId="23" fillId="35" borderId="15" xfId="0" applyNumberFormat="1" applyFont="1" applyFill="1" applyBorder="1" applyAlignment="1">
      <alignment horizontal="center" vertical="center" wrapText="1"/>
    </xf>
    <xf numFmtId="171" fontId="23" fillId="35" borderId="24" xfId="0" applyNumberFormat="1" applyFont="1" applyFill="1" applyBorder="1" applyAlignment="1">
      <alignment horizontal="center" vertical="center" wrapText="1"/>
    </xf>
    <xf numFmtId="171" fontId="23" fillId="35" borderId="16" xfId="0" applyNumberFormat="1" applyFont="1" applyFill="1" applyBorder="1" applyAlignment="1">
      <alignment horizontal="center" vertical="center" wrapText="1"/>
    </xf>
    <xf numFmtId="0" fontId="5" fillId="35" borderId="21" xfId="0" applyFont="1" applyFill="1" applyBorder="1" applyAlignment="1" applyProtection="1">
      <alignment horizontal="center"/>
      <protection locked="0"/>
    </xf>
    <xf numFmtId="0" fontId="5" fillId="35" borderId="22" xfId="0" applyFont="1" applyFill="1" applyBorder="1" applyAlignment="1" applyProtection="1">
      <alignment horizontal="center"/>
      <protection locked="0"/>
    </xf>
    <xf numFmtId="0" fontId="5" fillId="35" borderId="23" xfId="0" applyFont="1" applyFill="1" applyBorder="1" applyAlignment="1" applyProtection="1">
      <alignment horizontal="center"/>
      <protection locked="0"/>
    </xf>
    <xf numFmtId="0" fontId="7" fillId="36" borderId="76" xfId="0" applyFont="1" applyFill="1" applyBorder="1" applyAlignment="1">
      <alignment horizontal="center"/>
    </xf>
    <xf numFmtId="0" fontId="7" fillId="36" borderId="0" xfId="0" applyFont="1" applyFill="1" applyAlignment="1">
      <alignment horizontal="center"/>
    </xf>
    <xf numFmtId="171" fontId="27" fillId="35" borderId="21" xfId="9" applyNumberFormat="1" applyFont="1" applyFill="1" applyBorder="1" applyAlignment="1">
      <alignment horizontal="left"/>
    </xf>
    <xf numFmtId="171" fontId="27" fillId="35" borderId="22" xfId="9" applyNumberFormat="1" applyFont="1" applyFill="1" applyBorder="1" applyAlignment="1">
      <alignment horizontal="left"/>
    </xf>
    <xf numFmtId="171" fontId="27" fillId="35" borderId="23" xfId="9" applyNumberFormat="1" applyFont="1" applyFill="1" applyBorder="1" applyAlignment="1">
      <alignment horizontal="left"/>
    </xf>
    <xf numFmtId="171" fontId="23" fillId="35" borderId="15" xfId="7" applyNumberFormat="1" applyFont="1" applyFill="1" applyBorder="1" applyAlignment="1">
      <alignment horizontal="center" vertical="center" wrapText="1"/>
    </xf>
    <xf numFmtId="171" fontId="23" fillId="35" borderId="24" xfId="7" applyNumberFormat="1" applyFont="1" applyFill="1" applyBorder="1" applyAlignment="1">
      <alignment horizontal="center" vertical="center" wrapText="1"/>
    </xf>
    <xf numFmtId="171" fontId="23" fillId="35" borderId="16" xfId="7" applyNumberFormat="1" applyFont="1" applyFill="1" applyBorder="1" applyAlignment="1">
      <alignment horizontal="center" vertical="center" wrapText="1"/>
    </xf>
    <xf numFmtId="171" fontId="27" fillId="35" borderId="21" xfId="9" applyNumberFormat="1" applyFont="1" applyFill="1" applyBorder="1" applyAlignment="1">
      <alignment horizontal="center" vertical="center"/>
    </xf>
    <xf numFmtId="171" fontId="27" fillId="35" borderId="22" xfId="9" applyNumberFormat="1" applyFont="1" applyFill="1" applyBorder="1" applyAlignment="1">
      <alignment horizontal="center" vertical="center"/>
    </xf>
    <xf numFmtId="171" fontId="27" fillId="35" borderId="23" xfId="9" applyNumberFormat="1" applyFont="1" applyFill="1" applyBorder="1" applyAlignment="1">
      <alignment horizontal="center" vertical="center"/>
    </xf>
    <xf numFmtId="0" fontId="4" fillId="35" borderId="15" xfId="0" applyFont="1" applyFill="1" applyBorder="1" applyAlignment="1">
      <alignment horizontal="center" vertical="center" wrapText="1"/>
    </xf>
    <xf numFmtId="0" fontId="4" fillId="35" borderId="24" xfId="0" applyFont="1" applyFill="1" applyBorder="1" applyAlignment="1">
      <alignment horizontal="center" vertical="center" wrapText="1"/>
    </xf>
    <xf numFmtId="0" fontId="4" fillId="35" borderId="16" xfId="0" applyFont="1" applyFill="1" applyBorder="1" applyAlignment="1">
      <alignment horizontal="center" vertical="center" wrapText="1"/>
    </xf>
    <xf numFmtId="171" fontId="23" fillId="35" borderId="21" xfId="0" applyNumberFormat="1" applyFont="1" applyFill="1" applyBorder="1" applyAlignment="1" applyProtection="1">
      <alignment horizontal="center" vertical="center" wrapText="1"/>
      <protection locked="0"/>
    </xf>
    <xf numFmtId="171" fontId="23" fillId="35" borderId="22" xfId="0" applyNumberFormat="1" applyFont="1" applyFill="1" applyBorder="1" applyAlignment="1" applyProtection="1">
      <alignment horizontal="center" vertical="center" wrapText="1"/>
      <protection locked="0"/>
    </xf>
    <xf numFmtId="171" fontId="23" fillId="35" borderId="23" xfId="0" applyNumberFormat="1" applyFont="1" applyFill="1" applyBorder="1" applyAlignment="1" applyProtection="1">
      <alignment horizontal="center" vertical="center" wrapText="1"/>
      <protection locked="0"/>
    </xf>
    <xf numFmtId="171" fontId="27" fillId="0" borderId="21" xfId="0" applyNumberFormat="1" applyFont="1" applyBorder="1" applyAlignment="1" applyProtection="1">
      <alignment horizontal="center"/>
      <protection locked="0"/>
    </xf>
    <xf numFmtId="171" fontId="27" fillId="0" borderId="22" xfId="0" applyNumberFormat="1" applyFont="1" applyBorder="1" applyAlignment="1" applyProtection="1">
      <alignment horizontal="center"/>
      <protection locked="0"/>
    </xf>
    <xf numFmtId="171" fontId="27" fillId="0" borderId="23" xfId="0" applyNumberFormat="1" applyFont="1" applyBorder="1" applyAlignment="1" applyProtection="1">
      <alignment horizontal="center"/>
      <protection locked="0"/>
    </xf>
    <xf numFmtId="171" fontId="27" fillId="3" borderId="14" xfId="0" applyNumberFormat="1" applyFont="1" applyFill="1" applyBorder="1" applyAlignment="1" applyProtection="1">
      <alignment horizontal="center" wrapText="1"/>
      <protection locked="0"/>
    </xf>
    <xf numFmtId="171" fontId="27" fillId="35" borderId="15" xfId="7" applyNumberFormat="1" applyFont="1" applyFill="1" applyBorder="1" applyAlignment="1">
      <alignment horizontal="center" vertical="center" wrapText="1"/>
    </xf>
    <xf numFmtId="171" fontId="27" fillId="35" borderId="24" xfId="7" applyNumberFormat="1" applyFont="1" applyFill="1" applyBorder="1" applyAlignment="1">
      <alignment horizontal="center" vertical="center" wrapText="1"/>
    </xf>
    <xf numFmtId="171" fontId="27" fillId="35" borderId="16" xfId="7" applyNumberFormat="1" applyFont="1" applyFill="1" applyBorder="1" applyAlignment="1">
      <alignment horizontal="center" vertical="center" wrapText="1"/>
    </xf>
    <xf numFmtId="171" fontId="27" fillId="35" borderId="15" xfId="7" applyNumberFormat="1" applyFont="1" applyFill="1" applyBorder="1" applyAlignment="1">
      <alignment horizontal="justify" vertical="center" wrapText="1"/>
    </xf>
    <xf numFmtId="171" fontId="27" fillId="35" borderId="24" xfId="7" applyNumberFormat="1" applyFont="1" applyFill="1" applyBorder="1" applyAlignment="1">
      <alignment horizontal="justify" vertical="center"/>
    </xf>
    <xf numFmtId="171" fontId="27" fillId="35" borderId="16" xfId="7" applyNumberFormat="1" applyFont="1" applyFill="1" applyBorder="1" applyAlignment="1">
      <alignment horizontal="justify" vertical="center"/>
    </xf>
    <xf numFmtId="168" fontId="23" fillId="35" borderId="34" xfId="7" applyNumberFormat="1" applyFont="1" applyFill="1" applyBorder="1" applyAlignment="1">
      <alignment horizontal="center" vertical="center" wrapText="1"/>
    </xf>
    <xf numFmtId="168" fontId="23" fillId="35" borderId="35" xfId="7" applyNumberFormat="1" applyFont="1" applyFill="1" applyBorder="1" applyAlignment="1">
      <alignment horizontal="center" vertical="center" wrapText="1"/>
    </xf>
    <xf numFmtId="168" fontId="23" fillId="35" borderId="36" xfId="7" applyNumberFormat="1" applyFont="1" applyFill="1" applyBorder="1" applyAlignment="1">
      <alignment horizontal="center" vertical="center" wrapText="1"/>
    </xf>
    <xf numFmtId="168" fontId="23" fillId="35" borderId="111" xfId="7" applyNumberFormat="1" applyFont="1" applyFill="1" applyBorder="1" applyAlignment="1">
      <alignment horizontal="center" vertical="center" wrapText="1"/>
    </xf>
    <xf numFmtId="168" fontId="23" fillId="35" borderId="0" xfId="7" applyNumberFormat="1" applyFont="1" applyFill="1" applyAlignment="1">
      <alignment horizontal="center" vertical="center" wrapText="1"/>
    </xf>
    <xf numFmtId="168" fontId="23" fillId="35" borderId="112" xfId="7" applyNumberFormat="1" applyFont="1" applyFill="1" applyBorder="1" applyAlignment="1">
      <alignment horizontal="center" vertical="center" wrapText="1"/>
    </xf>
    <xf numFmtId="168" fontId="23" fillId="35" borderId="37" xfId="7" applyNumberFormat="1" applyFont="1" applyFill="1" applyBorder="1" applyAlignment="1">
      <alignment horizontal="center" vertical="center" wrapText="1"/>
    </xf>
    <xf numFmtId="168" fontId="23" fillId="35" borderId="14" xfId="7" applyNumberFormat="1" applyFont="1" applyFill="1" applyBorder="1" applyAlignment="1">
      <alignment horizontal="center" vertical="center" wrapText="1"/>
    </xf>
    <xf numFmtId="168" fontId="23" fillId="35" borderId="38" xfId="7" applyNumberFormat="1" applyFont="1" applyFill="1" applyBorder="1" applyAlignment="1">
      <alignment horizontal="center" vertical="center" wrapText="1"/>
    </xf>
    <xf numFmtId="171" fontId="23" fillId="35" borderId="21" xfId="7" applyNumberFormat="1" applyFont="1" applyFill="1" applyBorder="1" applyAlignment="1">
      <alignment horizontal="left"/>
    </xf>
    <xf numFmtId="171" fontId="23" fillId="35" borderId="22" xfId="7" applyNumberFormat="1" applyFont="1" applyFill="1" applyBorder="1" applyAlignment="1">
      <alignment horizontal="left"/>
    </xf>
    <xf numFmtId="171" fontId="23" fillId="35" borderId="23" xfId="7" applyNumberFormat="1" applyFont="1" applyFill="1" applyBorder="1" applyAlignment="1">
      <alignment horizontal="left"/>
    </xf>
    <xf numFmtId="171" fontId="27" fillId="35" borderId="15" xfId="8" applyNumberFormat="1" applyFont="1" applyFill="1" applyBorder="1" applyAlignment="1">
      <alignment horizontal="center" vertical="center"/>
    </xf>
    <xf numFmtId="171" fontId="27" fillId="35" borderId="24" xfId="8" applyNumberFormat="1" applyFont="1" applyFill="1" applyBorder="1" applyAlignment="1">
      <alignment horizontal="center" vertical="center"/>
    </xf>
    <xf numFmtId="171" fontId="27" fillId="35" borderId="16" xfId="8" applyNumberFormat="1" applyFont="1" applyFill="1" applyBorder="1" applyAlignment="1">
      <alignment horizontal="center" vertical="center"/>
    </xf>
    <xf numFmtId="171" fontId="27" fillId="35" borderId="15" xfId="13" applyNumberFormat="1" applyFont="1" applyFill="1" applyBorder="1" applyAlignment="1">
      <alignment horizontal="center" vertical="center" wrapText="1"/>
    </xf>
    <xf numFmtId="171" fontId="27" fillId="35" borderId="24" xfId="13" applyNumberFormat="1" applyFont="1" applyFill="1" applyBorder="1" applyAlignment="1">
      <alignment horizontal="center" vertical="center" wrapText="1"/>
    </xf>
    <xf numFmtId="171" fontId="27" fillId="35" borderId="16" xfId="13" applyNumberFormat="1" applyFont="1" applyFill="1" applyBorder="1" applyAlignment="1">
      <alignment horizontal="center" vertical="center" wrapText="1"/>
    </xf>
    <xf numFmtId="171" fontId="105" fillId="3" borderId="0" xfId="0" applyNumberFormat="1" applyFont="1" applyFill="1" applyAlignment="1" applyProtection="1">
      <alignment horizontal="center" vertical="center" wrapText="1"/>
      <protection locked="0"/>
    </xf>
    <xf numFmtId="173" fontId="27" fillId="35" borderId="15" xfId="0" applyNumberFormat="1" applyFont="1" applyFill="1" applyBorder="1" applyAlignment="1">
      <alignment horizontal="center" vertical="center" wrapText="1"/>
    </xf>
    <xf numFmtId="173" fontId="27" fillId="35" borderId="24" xfId="0" applyNumberFormat="1" applyFont="1" applyFill="1" applyBorder="1" applyAlignment="1">
      <alignment horizontal="center" vertical="center" wrapText="1"/>
    </xf>
    <xf numFmtId="173" fontId="27" fillId="35" borderId="16" xfId="0" applyNumberFormat="1" applyFont="1" applyFill="1" applyBorder="1" applyAlignment="1">
      <alignment horizontal="center" vertical="center" wrapText="1"/>
    </xf>
    <xf numFmtId="171" fontId="23" fillId="35" borderId="21" xfId="14" applyNumberFormat="1" applyFont="1" applyFill="1" applyBorder="1" applyAlignment="1">
      <alignment horizontal="center" vertical="center" wrapText="1"/>
    </xf>
    <xf numFmtId="171" fontId="23" fillId="35" borderId="22" xfId="14" applyNumberFormat="1" applyFont="1" applyFill="1" applyBorder="1" applyAlignment="1">
      <alignment horizontal="center" vertical="center" wrapText="1"/>
    </xf>
    <xf numFmtId="171" fontId="23" fillId="35" borderId="23" xfId="14" applyNumberFormat="1" applyFont="1" applyFill="1" applyBorder="1" applyAlignment="1">
      <alignment horizontal="center" vertical="center" wrapText="1"/>
    </xf>
    <xf numFmtId="171" fontId="105" fillId="3" borderId="0" xfId="0" applyNumberFormat="1" applyFont="1" applyFill="1" applyAlignment="1">
      <alignment horizontal="center" vertical="center" wrapText="1"/>
    </xf>
    <xf numFmtId="174" fontId="23" fillId="67" borderId="15" xfId="5" applyNumberFormat="1" applyFont="1" applyFill="1" applyBorder="1" applyAlignment="1">
      <alignment horizontal="center" vertical="center" wrapText="1"/>
    </xf>
    <xf numFmtId="174" fontId="23" fillId="67" borderId="24" xfId="5" applyNumberFormat="1" applyFont="1" applyFill="1" applyBorder="1" applyAlignment="1">
      <alignment horizontal="center" vertical="center" wrapText="1"/>
    </xf>
    <xf numFmtId="174" fontId="23" fillId="67" borderId="16" xfId="5" applyNumberFormat="1" applyFont="1" applyFill="1" applyBorder="1" applyAlignment="1">
      <alignment horizontal="center" vertical="center" wrapText="1"/>
    </xf>
    <xf numFmtId="168" fontId="23" fillId="35" borderId="15" xfId="15" applyNumberFormat="1" applyFont="1" applyFill="1" applyBorder="1" applyAlignment="1">
      <alignment horizontal="center" vertical="center" wrapText="1"/>
    </xf>
    <xf numFmtId="0" fontId="3" fillId="35" borderId="24" xfId="16" applyFont="1" applyFill="1" applyBorder="1"/>
    <xf numFmtId="0" fontId="3" fillId="35" borderId="16" xfId="16" applyFont="1" applyFill="1" applyBorder="1"/>
    <xf numFmtId="171" fontId="23" fillId="35" borderId="15" xfId="0" applyNumberFormat="1" applyFont="1" applyFill="1" applyBorder="1" applyAlignment="1">
      <alignment horizontal="center" vertical="center"/>
    </xf>
    <xf numFmtId="171" fontId="23" fillId="35" borderId="24" xfId="0" applyNumberFormat="1" applyFont="1" applyFill="1" applyBorder="1" applyAlignment="1">
      <alignment horizontal="center" vertical="center"/>
    </xf>
    <xf numFmtId="171" fontId="23" fillId="35" borderId="16" xfId="0" applyNumberFormat="1" applyFont="1" applyFill="1" applyBorder="1" applyAlignment="1">
      <alignment horizontal="center" vertical="center"/>
    </xf>
    <xf numFmtId="171" fontId="23" fillId="35" borderId="21" xfId="0" applyNumberFormat="1" applyFont="1" applyFill="1" applyBorder="1" applyAlignment="1">
      <alignment horizontal="center" vertical="center" wrapText="1"/>
    </xf>
    <xf numFmtId="171" fontId="23" fillId="35" borderId="22" xfId="0" applyNumberFormat="1" applyFont="1" applyFill="1" applyBorder="1" applyAlignment="1">
      <alignment horizontal="center" vertical="center" wrapText="1"/>
    </xf>
    <xf numFmtId="171" fontId="23" fillId="35" borderId="23" xfId="0" applyNumberFormat="1" applyFont="1" applyFill="1" applyBorder="1" applyAlignment="1">
      <alignment horizontal="center" vertical="center" wrapText="1"/>
    </xf>
    <xf numFmtId="0" fontId="111" fillId="3" borderId="0" xfId="0" applyFont="1" applyFill="1" applyAlignment="1" applyProtection="1">
      <alignment horizontal="center"/>
      <protection locked="0"/>
    </xf>
    <xf numFmtId="14" fontId="23" fillId="35" borderId="88" xfId="0" applyNumberFormat="1" applyFont="1" applyFill="1" applyBorder="1" applyAlignment="1">
      <alignment horizontal="center" vertical="center"/>
    </xf>
    <xf numFmtId="14" fontId="23" fillId="35" borderId="89" xfId="0" applyNumberFormat="1" applyFont="1" applyFill="1" applyBorder="1" applyAlignment="1">
      <alignment horizontal="center" vertical="center"/>
    </xf>
    <xf numFmtId="171" fontId="23" fillId="35" borderId="88" xfId="0" applyNumberFormat="1" applyFont="1" applyFill="1" applyBorder="1" applyAlignment="1">
      <alignment horizontal="center" vertical="center"/>
    </xf>
    <xf numFmtId="171" fontId="23" fillId="35" borderId="89" xfId="0" applyNumberFormat="1" applyFont="1" applyFill="1" applyBorder="1" applyAlignment="1">
      <alignment horizontal="center" vertical="center"/>
    </xf>
    <xf numFmtId="171" fontId="23" fillId="35" borderId="15" xfId="0" applyNumberFormat="1" applyFont="1" applyFill="1" applyBorder="1" applyAlignment="1" applyProtection="1">
      <alignment horizontal="center" vertical="center"/>
      <protection locked="0"/>
    </xf>
    <xf numFmtId="171" fontId="23" fillId="35" borderId="24" xfId="0" applyNumberFormat="1" applyFont="1" applyFill="1" applyBorder="1" applyAlignment="1" applyProtection="1">
      <alignment horizontal="center" vertical="center"/>
      <protection locked="0"/>
    </xf>
    <xf numFmtId="168" fontId="23" fillId="35" borderId="21" xfId="0" applyNumberFormat="1" applyFont="1" applyFill="1" applyBorder="1" applyAlignment="1" applyProtection="1">
      <alignment horizontal="center" vertical="center"/>
      <protection locked="0"/>
    </xf>
    <xf numFmtId="168" fontId="23" fillId="35" borderId="22" xfId="0" applyNumberFormat="1" applyFont="1" applyFill="1" applyBorder="1" applyAlignment="1" applyProtection="1">
      <alignment horizontal="center" vertical="center"/>
      <protection locked="0"/>
    </xf>
    <xf numFmtId="168" fontId="23" fillId="35" borderId="23" xfId="0" applyNumberFormat="1" applyFont="1" applyFill="1" applyBorder="1" applyAlignment="1" applyProtection="1">
      <alignment horizontal="center" vertical="center"/>
      <protection locked="0"/>
    </xf>
    <xf numFmtId="171" fontId="23" fillId="35" borderId="15" xfId="14" applyNumberFormat="1" applyFont="1" applyFill="1" applyBorder="1" applyAlignment="1">
      <alignment horizontal="center" vertical="center"/>
    </xf>
    <xf numFmtId="171" fontId="23" fillId="35" borderId="16" xfId="14" applyNumberFormat="1" applyFont="1" applyFill="1" applyBorder="1" applyAlignment="1">
      <alignment horizontal="center" vertical="center"/>
    </xf>
    <xf numFmtId="171" fontId="23" fillId="35" borderId="88" xfId="0" applyNumberFormat="1" applyFont="1" applyFill="1" applyBorder="1" applyAlignment="1">
      <alignment horizontal="center" vertical="center" wrapText="1"/>
    </xf>
    <xf numFmtId="171" fontId="23" fillId="35" borderId="90" xfId="0" applyNumberFormat="1" applyFont="1" applyFill="1" applyBorder="1" applyAlignment="1">
      <alignment horizontal="center" vertical="center" wrapText="1"/>
    </xf>
    <xf numFmtId="171" fontId="23" fillId="35" borderId="89" xfId="0" applyNumberFormat="1" applyFont="1" applyFill="1" applyBorder="1" applyAlignment="1">
      <alignment horizontal="center" vertical="center" wrapText="1"/>
    </xf>
    <xf numFmtId="168" fontId="27" fillId="35" borderId="88" xfId="9" applyNumberFormat="1" applyFont="1" applyFill="1" applyBorder="1" applyAlignment="1">
      <alignment horizontal="center" vertical="center"/>
    </xf>
    <xf numFmtId="168" fontId="27" fillId="35" borderId="89" xfId="9" applyNumberFormat="1" applyFont="1" applyFill="1" applyBorder="1" applyAlignment="1">
      <alignment horizontal="center" vertical="center"/>
    </xf>
    <xf numFmtId="171" fontId="23" fillId="35" borderId="21" xfId="0" applyNumberFormat="1" applyFont="1" applyFill="1" applyBorder="1" applyAlignment="1">
      <alignment horizontal="center"/>
    </xf>
    <xf numFmtId="171" fontId="23" fillId="35" borderId="22" xfId="0" applyNumberFormat="1" applyFont="1" applyFill="1" applyBorder="1" applyAlignment="1">
      <alignment horizontal="center"/>
    </xf>
    <xf numFmtId="171" fontId="23" fillId="35" borderId="23" xfId="0" applyNumberFormat="1" applyFont="1" applyFill="1" applyBorder="1" applyAlignment="1">
      <alignment horizontal="center"/>
    </xf>
    <xf numFmtId="0" fontId="111" fillId="3" borderId="0" xfId="0" applyFont="1" applyFill="1" applyAlignment="1">
      <alignment horizontal="center"/>
    </xf>
    <xf numFmtId="171" fontId="23" fillId="35" borderId="88" xfId="23" applyNumberFormat="1" applyFont="1" applyFill="1" applyBorder="1" applyAlignment="1" applyProtection="1">
      <alignment horizontal="center" vertical="center" wrapText="1"/>
      <protection locked="0"/>
    </xf>
    <xf numFmtId="171" fontId="23" fillId="35" borderId="90" xfId="23" applyNumberFormat="1" applyFont="1" applyFill="1" applyBorder="1" applyAlignment="1" applyProtection="1">
      <alignment horizontal="center" vertical="center" wrapText="1"/>
      <protection locked="0"/>
    </xf>
    <xf numFmtId="171" fontId="23" fillId="35" borderId="89" xfId="23" applyNumberFormat="1" applyFont="1" applyFill="1" applyBorder="1" applyAlignment="1" applyProtection="1">
      <alignment horizontal="center" vertical="center" wrapText="1"/>
      <protection locked="0"/>
    </xf>
    <xf numFmtId="168" fontId="4" fillId="35" borderId="21" xfId="0" applyNumberFormat="1" applyFont="1" applyFill="1" applyBorder="1" applyAlignment="1" applyProtection="1">
      <alignment horizontal="center"/>
      <protection locked="0"/>
    </xf>
    <xf numFmtId="168" fontId="4" fillId="35" borderId="22" xfId="0" applyNumberFormat="1" applyFont="1" applyFill="1" applyBorder="1" applyAlignment="1" applyProtection="1">
      <alignment horizontal="center"/>
      <protection locked="0"/>
    </xf>
    <xf numFmtId="168" fontId="4" fillId="35" borderId="23" xfId="0" applyNumberFormat="1" applyFont="1" applyFill="1" applyBorder="1" applyAlignment="1" applyProtection="1">
      <alignment horizontal="center"/>
      <protection locked="0"/>
    </xf>
    <xf numFmtId="168" fontId="4" fillId="35" borderId="21" xfId="0" applyNumberFormat="1" applyFont="1" applyFill="1" applyBorder="1" applyAlignment="1" applyProtection="1">
      <alignment horizontal="center" vertical="center"/>
      <protection locked="0"/>
    </xf>
    <xf numFmtId="168" fontId="4" fillId="35" borderId="22" xfId="0" applyNumberFormat="1" applyFont="1" applyFill="1" applyBorder="1" applyAlignment="1" applyProtection="1">
      <alignment horizontal="center" vertical="center"/>
      <protection locked="0"/>
    </xf>
    <xf numFmtId="168" fontId="4" fillId="35" borderId="23" xfId="0" applyNumberFormat="1" applyFont="1" applyFill="1" applyBorder="1" applyAlignment="1" applyProtection="1">
      <alignment horizontal="center" vertical="center"/>
      <protection locked="0"/>
    </xf>
    <xf numFmtId="171" fontId="3" fillId="3" borderId="27" xfId="25" applyNumberFormat="1" applyFont="1" applyFill="1" applyBorder="1" applyAlignment="1">
      <alignment vertical="center" wrapText="1"/>
    </xf>
    <xf numFmtId="171" fontId="3" fillId="3" borderId="28" xfId="25" applyNumberFormat="1" applyFont="1" applyFill="1" applyBorder="1" applyAlignment="1">
      <alignment vertical="center" wrapText="1"/>
    </xf>
    <xf numFmtId="0" fontId="7" fillId="36" borderId="57" xfId="0" applyFont="1" applyFill="1" applyBorder="1"/>
    <xf numFmtId="0" fontId="7" fillId="36" borderId="58" xfId="0" applyFont="1" applyFill="1" applyBorder="1"/>
    <xf numFmtId="0" fontId="7" fillId="36" borderId="59" xfId="0" applyFont="1" applyFill="1" applyBorder="1"/>
    <xf numFmtId="171" fontId="23" fillId="35" borderId="27" xfId="25" applyNumberFormat="1" applyFont="1" applyFill="1" applyBorder="1" applyAlignment="1">
      <alignment vertical="center" wrapText="1"/>
    </xf>
    <xf numFmtId="171" fontId="23" fillId="35" borderId="28" xfId="25" applyNumberFormat="1" applyFont="1" applyFill="1" applyBorder="1" applyAlignment="1">
      <alignment vertical="center" wrapText="1"/>
    </xf>
    <xf numFmtId="171" fontId="23" fillId="35" borderId="26" xfId="25" applyNumberFormat="1" applyFont="1" applyFill="1" applyBorder="1" applyAlignment="1">
      <alignment horizontal="center" vertical="center" wrapText="1"/>
    </xf>
    <xf numFmtId="171" fontId="23" fillId="35" borderId="82" xfId="25" applyNumberFormat="1" applyFont="1" applyFill="1" applyBorder="1" applyAlignment="1">
      <alignment horizontal="center" vertical="center" wrapText="1"/>
    </xf>
    <xf numFmtId="171" fontId="27" fillId="35" borderId="32" xfId="0" applyNumberFormat="1" applyFont="1" applyFill="1" applyBorder="1" applyAlignment="1">
      <alignment horizontal="center" vertical="center" wrapText="1"/>
    </xf>
    <xf numFmtId="171" fontId="3" fillId="3" borderId="49" xfId="25" applyNumberFormat="1" applyFont="1" applyFill="1" applyBorder="1" applyAlignment="1">
      <alignment vertical="center" wrapText="1"/>
    </xf>
    <xf numFmtId="171" fontId="3" fillId="3" borderId="50" xfId="25" applyNumberFormat="1" applyFont="1" applyFill="1" applyBorder="1" applyAlignment="1">
      <alignment vertical="center" wrapText="1"/>
    </xf>
    <xf numFmtId="171" fontId="23" fillId="0" borderId="47" xfId="25" applyNumberFormat="1" applyFont="1" applyBorder="1" applyAlignment="1">
      <alignment horizontal="center" vertical="center" textRotation="90" wrapText="1"/>
    </xf>
    <xf numFmtId="171" fontId="23" fillId="0" borderId="84" xfId="25" applyNumberFormat="1" applyFont="1" applyBorder="1" applyAlignment="1">
      <alignment horizontal="center" vertical="center" textRotation="90" wrapText="1"/>
    </xf>
    <xf numFmtId="171" fontId="23" fillId="0" borderId="86" xfId="25" applyNumberFormat="1" applyFont="1" applyBorder="1" applyAlignment="1">
      <alignment horizontal="center" vertical="center" textRotation="90" wrapText="1"/>
    </xf>
    <xf numFmtId="171" fontId="23" fillId="0" borderId="87" xfId="25" applyNumberFormat="1" applyFont="1" applyBorder="1" applyAlignment="1">
      <alignment horizontal="center" vertical="center" textRotation="90" wrapText="1"/>
    </xf>
    <xf numFmtId="171" fontId="3" fillId="3" borderId="52" xfId="25" applyNumberFormat="1" applyFont="1" applyFill="1" applyBorder="1" applyAlignment="1">
      <alignment horizontal="center" vertical="center" textRotation="90" wrapText="1"/>
    </xf>
    <xf numFmtId="171" fontId="3" fillId="3" borderId="54" xfId="25" applyNumberFormat="1" applyFont="1" applyFill="1" applyBorder="1" applyAlignment="1">
      <alignment horizontal="center" vertical="center" textRotation="90" wrapText="1"/>
    </xf>
    <xf numFmtId="171" fontId="3" fillId="3" borderId="55" xfId="25" applyNumberFormat="1" applyFont="1" applyFill="1" applyBorder="1" applyAlignment="1">
      <alignment horizontal="center" vertical="center" textRotation="90" wrapText="1"/>
    </xf>
    <xf numFmtId="171" fontId="111" fillId="3" borderId="0" xfId="0" applyNumberFormat="1" applyFont="1" applyFill="1" applyAlignment="1">
      <alignment horizontal="center"/>
    </xf>
    <xf numFmtId="171" fontId="111" fillId="3" borderId="0" xfId="0" applyNumberFormat="1" applyFont="1" applyFill="1" applyAlignment="1" applyProtection="1">
      <alignment horizontal="center"/>
      <protection locked="0"/>
    </xf>
    <xf numFmtId="171" fontId="23" fillId="35" borderId="34" xfId="14" applyNumberFormat="1" applyFont="1" applyFill="1" applyBorder="1" applyAlignment="1" applyProtection="1">
      <alignment horizontal="center" vertical="center"/>
      <protection locked="0"/>
    </xf>
    <xf numFmtId="171" fontId="23" fillId="35" borderId="35" xfId="14" applyNumberFormat="1" applyFont="1" applyFill="1" applyBorder="1" applyAlignment="1" applyProtection="1">
      <alignment horizontal="center" vertical="center"/>
      <protection locked="0"/>
    </xf>
    <xf numFmtId="171" fontId="23" fillId="35" borderId="36" xfId="14" applyNumberFormat="1" applyFont="1" applyFill="1" applyBorder="1" applyAlignment="1" applyProtection="1">
      <alignment horizontal="center" vertical="center"/>
      <protection locked="0"/>
    </xf>
    <xf numFmtId="171" fontId="23" fillId="35" borderId="37" xfId="14" applyNumberFormat="1" applyFont="1" applyFill="1" applyBorder="1" applyAlignment="1" applyProtection="1">
      <alignment horizontal="center" vertical="center"/>
      <protection locked="0"/>
    </xf>
    <xf numFmtId="171" fontId="23" fillId="35" borderId="14" xfId="14" applyNumberFormat="1" applyFont="1" applyFill="1" applyBorder="1" applyAlignment="1" applyProtection="1">
      <alignment horizontal="center" vertical="center"/>
      <protection locked="0"/>
    </xf>
    <xf numFmtId="171" fontId="23" fillId="35" borderId="38" xfId="14" applyNumberFormat="1" applyFont="1" applyFill="1" applyBorder="1" applyAlignment="1" applyProtection="1">
      <alignment horizontal="center" vertical="center"/>
      <protection locked="0"/>
    </xf>
    <xf numFmtId="168" fontId="4" fillId="35" borderId="57" xfId="0" applyNumberFormat="1" applyFont="1" applyFill="1" applyBorder="1" applyAlignment="1">
      <alignment horizontal="center" vertical="center"/>
    </xf>
    <xf numFmtId="168" fontId="4" fillId="35" borderId="58" xfId="0" applyNumberFormat="1" applyFont="1" applyFill="1" applyBorder="1" applyAlignment="1">
      <alignment horizontal="center" vertical="center"/>
    </xf>
    <xf numFmtId="168" fontId="4" fillId="35" borderId="59" xfId="0" applyNumberFormat="1" applyFont="1" applyFill="1" applyBorder="1" applyAlignment="1">
      <alignment horizontal="center" vertical="center"/>
    </xf>
    <xf numFmtId="171" fontId="23" fillId="35" borderId="88" xfId="23" applyNumberFormat="1" applyFont="1" applyFill="1" applyBorder="1" applyAlignment="1">
      <alignment horizontal="center" vertical="center" wrapText="1"/>
    </xf>
    <xf numFmtId="171" fontId="23" fillId="35" borderId="90" xfId="23" applyNumberFormat="1" applyFont="1" applyFill="1" applyBorder="1" applyAlignment="1">
      <alignment horizontal="center" vertical="center" wrapText="1"/>
    </xf>
    <xf numFmtId="171" fontId="23" fillId="35" borderId="89" xfId="23" applyNumberFormat="1" applyFont="1" applyFill="1" applyBorder="1" applyAlignment="1">
      <alignment horizontal="center" vertical="center" wrapText="1"/>
    </xf>
    <xf numFmtId="168" fontId="4" fillId="35" borderId="21" xfId="0" applyNumberFormat="1" applyFont="1" applyFill="1" applyBorder="1" applyAlignment="1">
      <alignment horizontal="center" vertical="center"/>
    </xf>
    <xf numFmtId="168" fontId="4" fillId="35" borderId="22" xfId="0" applyNumberFormat="1" applyFont="1" applyFill="1" applyBorder="1" applyAlignment="1">
      <alignment horizontal="center" vertical="center"/>
    </xf>
    <xf numFmtId="168" fontId="4" fillId="35" borderId="23" xfId="0" applyNumberFormat="1" applyFont="1" applyFill="1" applyBorder="1" applyAlignment="1">
      <alignment horizontal="center" vertical="center"/>
    </xf>
    <xf numFmtId="173" fontId="24" fillId="3" borderId="83" xfId="0" applyNumberFormat="1" applyFont="1" applyFill="1" applyBorder="1" applyAlignment="1">
      <alignment horizontal="left" wrapText="1"/>
    </xf>
    <xf numFmtId="171" fontId="3" fillId="0" borderId="83" xfId="25" applyNumberFormat="1" applyFont="1" applyBorder="1" applyAlignment="1">
      <alignment horizontal="center" vertical="center" textRotation="90" wrapText="1"/>
    </xf>
    <xf numFmtId="171" fontId="3" fillId="0" borderId="96" xfId="25" applyNumberFormat="1" applyFont="1" applyBorder="1" applyAlignment="1">
      <alignment horizontal="center" vertical="center" textRotation="90" wrapText="1"/>
    </xf>
    <xf numFmtId="171" fontId="23" fillId="35" borderId="91" xfId="14" applyNumberFormat="1" applyFont="1" applyFill="1" applyBorder="1" applyAlignment="1">
      <alignment horizontal="center" vertical="center" wrapText="1"/>
    </xf>
    <xf numFmtId="171" fontId="23" fillId="35" borderId="92" xfId="14" applyNumberFormat="1" applyFont="1" applyFill="1" applyBorder="1" applyAlignment="1">
      <alignment horizontal="center" vertical="center" wrapText="1"/>
    </xf>
    <xf numFmtId="171" fontId="23" fillId="35" borderId="76" xfId="14" applyNumberFormat="1" applyFont="1" applyFill="1" applyBorder="1" applyAlignment="1">
      <alignment horizontal="center" vertical="center" wrapText="1"/>
    </xf>
    <xf numFmtId="171" fontId="23" fillId="35" borderId="93" xfId="14" applyNumberFormat="1" applyFont="1" applyFill="1" applyBorder="1" applyAlignment="1">
      <alignment horizontal="center" vertical="center" wrapText="1"/>
    </xf>
    <xf numFmtId="171" fontId="23" fillId="35" borderId="94" xfId="14" applyNumberFormat="1" applyFont="1" applyFill="1" applyBorder="1" applyAlignment="1">
      <alignment horizontal="center" vertical="center" wrapText="1"/>
    </xf>
    <xf numFmtId="171" fontId="23" fillId="35" borderId="95" xfId="14" applyNumberFormat="1" applyFont="1" applyFill="1" applyBorder="1" applyAlignment="1">
      <alignment horizontal="center" vertical="center" wrapText="1"/>
    </xf>
    <xf numFmtId="168" fontId="23" fillId="35" borderId="57" xfId="14" applyNumberFormat="1" applyFont="1" applyFill="1" applyBorder="1" applyAlignment="1">
      <alignment horizontal="center" vertical="center" wrapText="1"/>
    </xf>
    <xf numFmtId="168" fontId="23" fillId="35" borderId="58" xfId="14" applyNumberFormat="1" applyFont="1" applyFill="1" applyBorder="1" applyAlignment="1">
      <alignment horizontal="center" vertical="center" wrapText="1"/>
    </xf>
    <xf numFmtId="168" fontId="23" fillId="35" borderId="59" xfId="14" applyNumberFormat="1" applyFont="1" applyFill="1" applyBorder="1" applyAlignment="1">
      <alignment horizontal="center" vertical="center" wrapText="1"/>
    </xf>
    <xf numFmtId="171" fontId="3" fillId="3" borderId="83" xfId="25" applyNumberFormat="1" applyFont="1" applyFill="1" applyBorder="1" applyAlignment="1">
      <alignment vertical="center" wrapText="1"/>
    </xf>
    <xf numFmtId="173" fontId="27" fillId="35" borderId="83" xfId="0" applyNumberFormat="1" applyFont="1" applyFill="1" applyBorder="1" applyAlignment="1">
      <alignment horizontal="center" wrapText="1"/>
    </xf>
    <xf numFmtId="171" fontId="23" fillId="35" borderId="90" xfId="0" applyNumberFormat="1" applyFont="1" applyFill="1" applyBorder="1" applyAlignment="1">
      <alignment horizontal="center" vertical="center"/>
    </xf>
    <xf numFmtId="171" fontId="23" fillId="35" borderId="21" xfId="0" applyNumberFormat="1" applyFont="1" applyFill="1" applyBorder="1" applyAlignment="1">
      <alignment horizontal="center" vertical="center"/>
    </xf>
    <xf numFmtId="171" fontId="23" fillId="35" borderId="22" xfId="0" applyNumberFormat="1" applyFont="1" applyFill="1" applyBorder="1" applyAlignment="1">
      <alignment horizontal="center" vertical="center"/>
    </xf>
    <xf numFmtId="171" fontId="23" fillId="35" borderId="23" xfId="0" applyNumberFormat="1" applyFont="1" applyFill="1" applyBorder="1" applyAlignment="1">
      <alignment horizontal="center" vertical="center"/>
    </xf>
    <xf numFmtId="0" fontId="111" fillId="3" borderId="0" xfId="0" applyFont="1" applyFill="1" applyAlignment="1" applyProtection="1">
      <alignment horizontal="center" wrapText="1"/>
      <protection locked="0"/>
    </xf>
    <xf numFmtId="171" fontId="23" fillId="35" borderId="88" xfId="4" applyNumberFormat="1" applyFont="1" applyFill="1" applyBorder="1" applyAlignment="1">
      <alignment horizontal="center" vertical="center" wrapText="1"/>
    </xf>
    <xf numFmtId="171" fontId="23" fillId="35" borderId="89" xfId="4" applyNumberFormat="1" applyFont="1" applyFill="1" applyBorder="1" applyAlignment="1">
      <alignment horizontal="center" vertical="center" wrapText="1"/>
    </xf>
    <xf numFmtId="168" fontId="23" fillId="35" borderId="88" xfId="0" applyNumberFormat="1" applyFont="1" applyFill="1" applyBorder="1" applyAlignment="1">
      <alignment horizontal="center" vertical="center" wrapText="1"/>
    </xf>
    <xf numFmtId="168" fontId="23" fillId="35" borderId="89" xfId="0" applyNumberFormat="1" applyFont="1" applyFill="1" applyBorder="1" applyAlignment="1">
      <alignment horizontal="center" vertical="center" wrapText="1"/>
    </xf>
    <xf numFmtId="174" fontId="23" fillId="35" borderId="15" xfId="14" applyNumberFormat="1" applyFont="1" applyFill="1" applyBorder="1" applyAlignment="1">
      <alignment horizontal="center" vertical="center" wrapText="1"/>
    </xf>
    <xf numFmtId="174" fontId="23" fillId="35" borderId="16" xfId="14" applyNumberFormat="1" applyFont="1" applyFill="1" applyBorder="1" applyAlignment="1">
      <alignment horizontal="center" vertical="center" wrapText="1"/>
    </xf>
    <xf numFmtId="171" fontId="23" fillId="35" borderId="15" xfId="14" applyNumberFormat="1" applyFont="1" applyFill="1" applyBorder="1" applyAlignment="1">
      <alignment horizontal="center" vertical="center" wrapText="1"/>
    </xf>
    <xf numFmtId="171" fontId="23" fillId="35" borderId="16" xfId="14" applyNumberFormat="1" applyFont="1" applyFill="1" applyBorder="1" applyAlignment="1">
      <alignment horizontal="center" vertical="center" wrapText="1"/>
    </xf>
    <xf numFmtId="171" fontId="23" fillId="35" borderId="44" xfId="25" applyNumberFormat="1" applyFont="1" applyFill="1" applyBorder="1" applyAlignment="1">
      <alignment vertical="center" wrapText="1"/>
    </xf>
    <xf numFmtId="171" fontId="23" fillId="35" borderId="45" xfId="25" applyNumberFormat="1" applyFont="1" applyFill="1" applyBorder="1" applyAlignment="1">
      <alignment vertical="center" wrapText="1"/>
    </xf>
    <xf numFmtId="171" fontId="23" fillId="35" borderId="46" xfId="25" applyNumberFormat="1" applyFont="1" applyFill="1" applyBorder="1" applyAlignment="1">
      <alignment vertical="center" wrapText="1"/>
    </xf>
    <xf numFmtId="171" fontId="27" fillId="35" borderId="91" xfId="0" applyNumberFormat="1" applyFont="1" applyFill="1" applyBorder="1" applyAlignment="1">
      <alignment horizontal="center" vertical="center" wrapText="1"/>
    </xf>
    <xf numFmtId="171" fontId="27" fillId="35" borderId="98" xfId="0" applyNumberFormat="1" applyFont="1" applyFill="1" applyBorder="1" applyAlignment="1">
      <alignment horizontal="center" vertical="center" wrapText="1"/>
    </xf>
    <xf numFmtId="171" fontId="27" fillId="35" borderId="92" xfId="0" applyNumberFormat="1" applyFont="1" applyFill="1" applyBorder="1" applyAlignment="1">
      <alignment horizontal="center" vertical="center" wrapText="1"/>
    </xf>
    <xf numFmtId="171" fontId="27" fillId="35" borderId="94" xfId="0" applyNumberFormat="1" applyFont="1" applyFill="1" applyBorder="1" applyAlignment="1">
      <alignment horizontal="center" vertical="center" wrapText="1"/>
    </xf>
    <xf numFmtId="171" fontId="27" fillId="35" borderId="99" xfId="0" applyNumberFormat="1" applyFont="1" applyFill="1" applyBorder="1" applyAlignment="1">
      <alignment horizontal="center" vertical="center" wrapText="1"/>
    </xf>
    <xf numFmtId="171" fontId="27" fillId="35" borderId="95" xfId="0" applyNumberFormat="1" applyFont="1" applyFill="1" applyBorder="1" applyAlignment="1">
      <alignment horizontal="center" vertical="center" wrapText="1"/>
    </xf>
    <xf numFmtId="171" fontId="23" fillId="0" borderId="48" xfId="25" applyNumberFormat="1" applyFont="1" applyBorder="1" applyAlignment="1">
      <alignment horizontal="center" vertical="center" textRotation="90" wrapText="1"/>
    </xf>
    <xf numFmtId="171" fontId="23" fillId="0" borderId="51" xfId="25" applyNumberFormat="1" applyFont="1" applyBorder="1" applyAlignment="1">
      <alignment horizontal="center" vertical="center" textRotation="90" wrapText="1"/>
    </xf>
    <xf numFmtId="171" fontId="23" fillId="0" borderId="56" xfId="25" applyNumberFormat="1" applyFont="1" applyBorder="1" applyAlignment="1">
      <alignment horizontal="center" vertical="center" textRotation="90" wrapText="1"/>
    </xf>
    <xf numFmtId="171" fontId="3" fillId="0" borderId="52" xfId="25" applyNumberFormat="1" applyFont="1" applyBorder="1" applyAlignment="1">
      <alignment horizontal="center" vertical="center" textRotation="90" wrapText="1"/>
    </xf>
    <xf numFmtId="171" fontId="3" fillId="0" borderId="54" xfId="25" applyNumberFormat="1" applyFont="1" applyBorder="1" applyAlignment="1">
      <alignment horizontal="center" vertical="center" textRotation="90" wrapText="1"/>
    </xf>
    <xf numFmtId="171" fontId="3" fillId="0" borderId="55" xfId="25" applyNumberFormat="1" applyFont="1" applyBorder="1" applyAlignment="1">
      <alignment horizontal="center" vertical="center" textRotation="90" wrapText="1"/>
    </xf>
    <xf numFmtId="171" fontId="23" fillId="35" borderId="88" xfId="14" applyNumberFormat="1" applyFont="1" applyFill="1" applyBorder="1" applyAlignment="1">
      <alignment horizontal="center" vertical="center" wrapText="1"/>
    </xf>
    <xf numFmtId="171" fontId="23" fillId="35" borderId="89" xfId="14" applyNumberFormat="1" applyFont="1" applyFill="1" applyBorder="1" applyAlignment="1">
      <alignment horizontal="center" vertical="center" wrapText="1"/>
    </xf>
    <xf numFmtId="168" fontId="23" fillId="35" borderId="57" xfId="0" applyNumberFormat="1" applyFont="1" applyFill="1" applyBorder="1" applyAlignment="1">
      <alignment horizontal="center" vertical="center"/>
    </xf>
    <xf numFmtId="168" fontId="23" fillId="35" borderId="58" xfId="0" applyNumberFormat="1" applyFont="1" applyFill="1" applyBorder="1" applyAlignment="1">
      <alignment horizontal="center" vertical="center"/>
    </xf>
    <xf numFmtId="168" fontId="23" fillId="35" borderId="59" xfId="0" applyNumberFormat="1" applyFont="1" applyFill="1" applyBorder="1" applyAlignment="1">
      <alignment horizontal="center" vertical="center"/>
    </xf>
    <xf numFmtId="0" fontId="7" fillId="36" borderId="76" xfId="0" applyFont="1" applyFill="1" applyBorder="1" applyAlignment="1">
      <alignment horizontal="left"/>
    </xf>
    <xf numFmtId="0" fontId="7" fillId="36" borderId="0" xfId="0" applyFont="1" applyFill="1" applyAlignment="1">
      <alignment horizontal="left"/>
    </xf>
    <xf numFmtId="0" fontId="7" fillId="36" borderId="76" xfId="0" applyFont="1" applyFill="1" applyBorder="1" applyAlignment="1">
      <alignment horizontal="left" vertical="center"/>
    </xf>
    <xf numFmtId="0" fontId="7" fillId="36" borderId="0" xfId="0" applyFont="1" applyFill="1" applyAlignment="1">
      <alignment horizontal="left" vertical="center"/>
    </xf>
    <xf numFmtId="168" fontId="4" fillId="35" borderId="21" xfId="0" applyNumberFormat="1" applyFont="1" applyFill="1" applyBorder="1" applyAlignment="1">
      <alignment horizontal="center"/>
    </xf>
    <xf numFmtId="168" fontId="4" fillId="35" borderId="22" xfId="0" applyNumberFormat="1" applyFont="1" applyFill="1" applyBorder="1" applyAlignment="1">
      <alignment horizontal="center"/>
    </xf>
    <xf numFmtId="168" fontId="4" fillId="35" borderId="23" xfId="0" applyNumberFormat="1" applyFont="1" applyFill="1" applyBorder="1" applyAlignment="1">
      <alignment horizontal="center"/>
    </xf>
    <xf numFmtId="168" fontId="23" fillId="35" borderId="21" xfId="23" applyNumberFormat="1" applyFont="1" applyFill="1" applyBorder="1" applyAlignment="1">
      <alignment horizontal="center" vertical="center" wrapText="1"/>
    </xf>
    <xf numFmtId="168" fontId="23" fillId="35" borderId="22" xfId="23" applyNumberFormat="1" applyFont="1" applyFill="1" applyBorder="1" applyAlignment="1">
      <alignment horizontal="center" vertical="center" wrapText="1"/>
    </xf>
    <xf numFmtId="168" fontId="23" fillId="35" borderId="23" xfId="23" applyNumberFormat="1" applyFont="1" applyFill="1" applyBorder="1" applyAlignment="1">
      <alignment horizontal="center" vertical="center" wrapText="1"/>
    </xf>
    <xf numFmtId="171" fontId="23" fillId="35" borderId="57" xfId="0" applyNumberFormat="1" applyFont="1" applyFill="1" applyBorder="1" applyAlignment="1">
      <alignment horizontal="center" vertical="center" wrapText="1"/>
    </xf>
    <xf numFmtId="171" fontId="23" fillId="35" borderId="58" xfId="0" applyNumberFormat="1" applyFont="1" applyFill="1" applyBorder="1" applyAlignment="1">
      <alignment horizontal="center" vertical="center" wrapText="1"/>
    </xf>
    <xf numFmtId="171" fontId="23" fillId="35" borderId="59" xfId="0" applyNumberFormat="1" applyFont="1" applyFill="1" applyBorder="1" applyAlignment="1">
      <alignment horizontal="center" vertical="center" wrapText="1"/>
    </xf>
    <xf numFmtId="0" fontId="7" fillId="36" borderId="57" xfId="0" applyFont="1" applyFill="1" applyBorder="1" applyAlignment="1">
      <alignment horizontal="left"/>
    </xf>
    <xf numFmtId="0" fontId="7" fillId="36" borderId="58" xfId="0" applyFont="1" applyFill="1" applyBorder="1" applyAlignment="1">
      <alignment horizontal="left"/>
    </xf>
    <xf numFmtId="0" fontId="7" fillId="36" borderId="59" xfId="0" applyFont="1" applyFill="1" applyBorder="1" applyAlignment="1">
      <alignment horizontal="left"/>
    </xf>
    <xf numFmtId="0" fontId="7" fillId="36" borderId="76" xfId="0" applyFont="1" applyFill="1" applyBorder="1" applyAlignment="1" applyProtection="1">
      <alignment horizontal="left"/>
      <protection locked="0"/>
    </xf>
    <xf numFmtId="0" fontId="7" fillId="36" borderId="0" xfId="0" applyFont="1" applyFill="1" applyAlignment="1" applyProtection="1">
      <alignment horizontal="left"/>
      <protection locked="0"/>
    </xf>
    <xf numFmtId="171" fontId="4" fillId="3" borderId="0" xfId="0" applyNumberFormat="1" applyFont="1" applyFill="1" applyAlignment="1">
      <alignment horizontal="center" wrapText="1"/>
    </xf>
    <xf numFmtId="171" fontId="23" fillId="35" borderId="57" xfId="14" applyNumberFormat="1" applyFont="1" applyFill="1" applyBorder="1" applyAlignment="1">
      <alignment horizontal="center" vertical="center" wrapText="1"/>
    </xf>
    <xf numFmtId="171" fontId="23" fillId="35" borderId="58" xfId="14" applyNumberFormat="1" applyFont="1" applyFill="1" applyBorder="1" applyAlignment="1">
      <alignment horizontal="center" vertical="center" wrapText="1"/>
    </xf>
    <xf numFmtId="171" fontId="23" fillId="35" borderId="59" xfId="14" applyNumberFormat="1" applyFont="1" applyFill="1" applyBorder="1" applyAlignment="1">
      <alignment horizontal="center" vertical="center" wrapText="1"/>
    </xf>
    <xf numFmtId="173" fontId="24" fillId="3" borderId="83" xfId="0" applyNumberFormat="1" applyFont="1" applyFill="1" applyBorder="1" applyAlignment="1" applyProtection="1">
      <alignment horizontal="left" wrapText="1"/>
      <protection locked="0"/>
    </xf>
    <xf numFmtId="173" fontId="27" fillId="35" borderId="83" xfId="0" applyNumberFormat="1" applyFont="1" applyFill="1" applyBorder="1" applyAlignment="1">
      <alignment horizontal="left" vertical="center" wrapText="1"/>
    </xf>
    <xf numFmtId="171" fontId="23" fillId="35" borderId="32" xfId="0" applyNumberFormat="1" applyFont="1" applyFill="1" applyBorder="1" applyAlignment="1">
      <alignment horizontal="center" vertical="center" wrapText="1"/>
    </xf>
    <xf numFmtId="171" fontId="23" fillId="35" borderId="32" xfId="14" applyNumberFormat="1" applyFont="1" applyFill="1" applyBorder="1" applyAlignment="1">
      <alignment horizontal="center" vertical="center" wrapText="1"/>
    </xf>
    <xf numFmtId="171" fontId="23" fillId="35" borderId="57" xfId="12" applyNumberFormat="1" applyFont="1" applyFill="1" applyBorder="1" applyAlignment="1">
      <alignment horizontal="center" vertical="center" wrapText="1"/>
    </xf>
    <xf numFmtId="171" fontId="23" fillId="35" borderId="58" xfId="12" applyNumberFormat="1" applyFont="1" applyFill="1" applyBorder="1" applyAlignment="1">
      <alignment horizontal="center" vertical="center" wrapText="1"/>
    </xf>
    <xf numFmtId="171" fontId="23" fillId="35" borderId="59" xfId="12" applyNumberFormat="1" applyFont="1" applyFill="1" applyBorder="1" applyAlignment="1">
      <alignment horizontal="center" vertical="center" wrapText="1"/>
    </xf>
    <xf numFmtId="171" fontId="111" fillId="3" borderId="0" xfId="0" applyNumberFormat="1" applyFont="1" applyFill="1" applyAlignment="1">
      <alignment horizontal="center" wrapText="1"/>
    </xf>
    <xf numFmtId="171" fontId="23" fillId="35" borderId="15" xfId="4" applyNumberFormat="1" applyFont="1" applyFill="1" applyBorder="1" applyAlignment="1">
      <alignment horizontal="center" vertical="center" wrapText="1"/>
    </xf>
    <xf numFmtId="171" fontId="23" fillId="35" borderId="16" xfId="4" applyNumberFormat="1" applyFont="1" applyFill="1" applyBorder="1" applyAlignment="1">
      <alignment horizontal="center" vertical="center" wrapText="1"/>
    </xf>
    <xf numFmtId="171" fontId="23" fillId="3" borderId="0" xfId="0" applyNumberFormat="1" applyFont="1" applyFill="1" applyAlignment="1">
      <alignment horizontal="center" vertical="center" wrapText="1"/>
    </xf>
    <xf numFmtId="168" fontId="23" fillId="35" borderId="15" xfId="14" applyNumberFormat="1" applyFont="1" applyFill="1" applyBorder="1" applyAlignment="1">
      <alignment horizontal="center" vertical="center" wrapText="1"/>
    </xf>
    <xf numFmtId="168" fontId="23" fillId="35" borderId="16" xfId="14" applyNumberFormat="1" applyFont="1" applyFill="1" applyBorder="1" applyAlignment="1">
      <alignment horizontal="center" vertical="center" wrapText="1"/>
    </xf>
    <xf numFmtId="173" fontId="24" fillId="3" borderId="73" xfId="0" applyNumberFormat="1" applyFont="1" applyFill="1" applyBorder="1" applyAlignment="1" applyProtection="1">
      <alignment horizontal="center" vertical="center" wrapText="1"/>
      <protection locked="0"/>
    </xf>
    <xf numFmtId="173" fontId="24" fillId="3" borderId="74" xfId="0" applyNumberFormat="1" applyFont="1" applyFill="1" applyBorder="1" applyAlignment="1" applyProtection="1">
      <alignment horizontal="center" vertical="center" wrapText="1"/>
      <protection locked="0"/>
    </xf>
    <xf numFmtId="173" fontId="24" fillId="3" borderId="75" xfId="0" applyNumberFormat="1" applyFont="1" applyFill="1" applyBorder="1" applyAlignment="1" applyProtection="1">
      <alignment horizontal="center" vertical="center" wrapText="1"/>
      <protection locked="0"/>
    </xf>
    <xf numFmtId="171" fontId="23" fillId="35" borderId="91" xfId="0" applyNumberFormat="1" applyFont="1" applyFill="1" applyBorder="1" applyAlignment="1">
      <alignment horizontal="left" vertical="center" wrapText="1"/>
    </xf>
    <xf numFmtId="171" fontId="23" fillId="35" borderId="98" xfId="0" applyNumberFormat="1" applyFont="1" applyFill="1" applyBorder="1" applyAlignment="1">
      <alignment horizontal="left" vertical="center" wrapText="1"/>
    </xf>
    <xf numFmtId="171" fontId="23" fillId="35" borderId="92" xfId="0" applyNumberFormat="1" applyFont="1" applyFill="1" applyBorder="1" applyAlignment="1">
      <alignment horizontal="left" vertical="center" wrapText="1"/>
    </xf>
    <xf numFmtId="171" fontId="23" fillId="35" borderId="94" xfId="0" applyNumberFormat="1" applyFont="1" applyFill="1" applyBorder="1" applyAlignment="1">
      <alignment horizontal="left" vertical="center" wrapText="1"/>
    </xf>
    <xf numFmtId="171" fontId="23" fillId="35" borderId="99" xfId="0" applyNumberFormat="1" applyFont="1" applyFill="1" applyBorder="1" applyAlignment="1">
      <alignment horizontal="left" vertical="center" wrapText="1"/>
    </xf>
    <xf numFmtId="171" fontId="23" fillId="35" borderId="95" xfId="0" applyNumberFormat="1" applyFont="1" applyFill="1" applyBorder="1" applyAlignment="1">
      <alignment horizontal="left" vertical="center" wrapText="1"/>
    </xf>
    <xf numFmtId="171" fontId="5" fillId="3" borderId="0" xfId="0" applyNumberFormat="1" applyFont="1" applyFill="1" applyAlignment="1">
      <alignment horizontal="center"/>
    </xf>
    <xf numFmtId="168" fontId="23" fillId="35" borderId="88" xfId="0" applyNumberFormat="1" applyFont="1" applyFill="1" applyBorder="1" applyAlignment="1">
      <alignment horizontal="center" vertical="center"/>
    </xf>
    <xf numFmtId="168" fontId="23" fillId="35" borderId="89" xfId="0" applyNumberFormat="1" applyFont="1" applyFill="1" applyBorder="1" applyAlignment="1">
      <alignment horizontal="center" vertical="center"/>
    </xf>
    <xf numFmtId="171" fontId="105" fillId="3" borderId="0" xfId="4" applyNumberFormat="1" applyFont="1" applyFill="1" applyAlignment="1" applyProtection="1">
      <alignment horizontal="center" vertical="center" wrapText="1"/>
      <protection locked="0"/>
    </xf>
    <xf numFmtId="0" fontId="4" fillId="3" borderId="57" xfId="0" applyFont="1" applyFill="1" applyBorder="1" applyAlignment="1">
      <alignment horizontal="center"/>
    </xf>
    <xf numFmtId="0" fontId="4" fillId="3" borderId="58" xfId="0" applyFont="1" applyFill="1" applyBorder="1" applyAlignment="1">
      <alignment horizontal="center"/>
    </xf>
    <xf numFmtId="0" fontId="4" fillId="3" borderId="59" xfId="0" applyFont="1" applyFill="1" applyBorder="1" applyAlignment="1">
      <alignment horizontal="center"/>
    </xf>
    <xf numFmtId="171" fontId="24" fillId="3" borderId="26" xfId="0" applyNumberFormat="1" applyFont="1" applyFill="1" applyBorder="1" applyAlignment="1" applyProtection="1">
      <alignment horizontal="left" vertical="center" wrapText="1"/>
      <protection locked="0"/>
    </xf>
    <xf numFmtId="171" fontId="24" fillId="3" borderId="27" xfId="0" applyNumberFormat="1" applyFont="1" applyFill="1" applyBorder="1" applyAlignment="1" applyProtection="1">
      <alignment horizontal="left" vertical="center" wrapText="1"/>
      <protection locked="0"/>
    </xf>
    <xf numFmtId="171" fontId="24" fillId="3" borderId="28" xfId="0" applyNumberFormat="1" applyFont="1" applyFill="1" applyBorder="1" applyAlignment="1" applyProtection="1">
      <alignment horizontal="left" vertical="center" wrapText="1"/>
      <protection locked="0"/>
    </xf>
    <xf numFmtId="171" fontId="23" fillId="35" borderId="57" xfId="0" applyNumberFormat="1" applyFont="1" applyFill="1" applyBorder="1" applyAlignment="1">
      <alignment horizontal="center" vertical="center"/>
    </xf>
    <xf numFmtId="171" fontId="23" fillId="35" borderId="58" xfId="0" applyNumberFormat="1" applyFont="1" applyFill="1" applyBorder="1" applyAlignment="1">
      <alignment horizontal="center" vertical="center"/>
    </xf>
    <xf numFmtId="171" fontId="23" fillId="35" borderId="59" xfId="0" applyNumberFormat="1" applyFont="1" applyFill="1" applyBorder="1" applyAlignment="1">
      <alignment horizontal="center" vertical="center"/>
    </xf>
    <xf numFmtId="168" fontId="27" fillId="35" borderId="34" xfId="0" applyNumberFormat="1" applyFont="1" applyFill="1" applyBorder="1" applyAlignment="1">
      <alignment horizontal="center" vertical="center"/>
    </xf>
    <xf numFmtId="168" fontId="27" fillId="35" borderId="35" xfId="0" applyNumberFormat="1" applyFont="1" applyFill="1" applyBorder="1" applyAlignment="1">
      <alignment horizontal="center" vertical="center"/>
    </xf>
    <xf numFmtId="168" fontId="27" fillId="35" borderId="36" xfId="0" applyNumberFormat="1" applyFont="1" applyFill="1" applyBorder="1" applyAlignment="1">
      <alignment horizontal="center" vertical="center"/>
    </xf>
    <xf numFmtId="168" fontId="27" fillId="35" borderId="37" xfId="0" applyNumberFormat="1" applyFont="1" applyFill="1" applyBorder="1" applyAlignment="1">
      <alignment horizontal="center" vertical="center"/>
    </xf>
    <xf numFmtId="168" fontId="27" fillId="35" borderId="14" xfId="0" applyNumberFormat="1" applyFont="1" applyFill="1" applyBorder="1" applyAlignment="1">
      <alignment horizontal="center" vertical="center"/>
    </xf>
    <xf numFmtId="168" fontId="27" fillId="35" borderId="38" xfId="0" applyNumberFormat="1" applyFont="1" applyFill="1" applyBorder="1" applyAlignment="1">
      <alignment horizontal="center" vertical="center"/>
    </xf>
    <xf numFmtId="171" fontId="23" fillId="35" borderId="21" xfId="0" applyNumberFormat="1" applyFont="1" applyFill="1" applyBorder="1" applyAlignment="1">
      <alignment horizontal="left"/>
    </xf>
    <xf numFmtId="171" fontId="23" fillId="35" borderId="22" xfId="0" applyNumberFormat="1" applyFont="1" applyFill="1" applyBorder="1" applyAlignment="1">
      <alignment horizontal="left"/>
    </xf>
  </cellXfs>
  <cellStyles count="44368">
    <cellStyle name=" 1" xfId="27" xr:uid="{00000000-0005-0000-0000-000000000000}"/>
    <cellStyle name=" 1 2" xfId="28" xr:uid="{00000000-0005-0000-0000-000001000000}"/>
    <cellStyle name=" 1 3" xfId="29" xr:uid="{00000000-0005-0000-0000-000002000000}"/>
    <cellStyle name="20% - Accent1" xfId="30" xr:uid="{00000000-0005-0000-0000-000003000000}"/>
    <cellStyle name="20% - Accent1 10" xfId="31" xr:uid="{00000000-0005-0000-0000-000004000000}"/>
    <cellStyle name="20% - Accent1 11" xfId="32" xr:uid="{00000000-0005-0000-0000-000005000000}"/>
    <cellStyle name="20% - Accent1 12" xfId="33" xr:uid="{00000000-0005-0000-0000-000006000000}"/>
    <cellStyle name="20% - Accent1 13" xfId="34" xr:uid="{00000000-0005-0000-0000-000007000000}"/>
    <cellStyle name="20% - Accent1 14" xfId="35" xr:uid="{00000000-0005-0000-0000-000008000000}"/>
    <cellStyle name="20% - Accent1 15" xfId="36" xr:uid="{00000000-0005-0000-0000-000009000000}"/>
    <cellStyle name="20% - Accent1 16" xfId="37" xr:uid="{00000000-0005-0000-0000-00000A000000}"/>
    <cellStyle name="20% - Accent1 2" xfId="38" xr:uid="{00000000-0005-0000-0000-00000B000000}"/>
    <cellStyle name="20% - Accent1 2 2" xfId="39" xr:uid="{00000000-0005-0000-0000-00000C000000}"/>
    <cellStyle name="20% - Accent1 2 3" xfId="40" xr:uid="{00000000-0005-0000-0000-00000D000000}"/>
    <cellStyle name="20% - Accent1 3" xfId="41" xr:uid="{00000000-0005-0000-0000-00000E000000}"/>
    <cellStyle name="20% - Accent1 3 2" xfId="42" xr:uid="{00000000-0005-0000-0000-00000F000000}"/>
    <cellStyle name="20% - Accent1 3 3" xfId="43" xr:uid="{00000000-0005-0000-0000-000010000000}"/>
    <cellStyle name="20% - Accent1 4" xfId="44" xr:uid="{00000000-0005-0000-0000-000011000000}"/>
    <cellStyle name="20% - Accent1 4 2" xfId="45" xr:uid="{00000000-0005-0000-0000-000012000000}"/>
    <cellStyle name="20% - Accent1 4 3" xfId="46" xr:uid="{00000000-0005-0000-0000-000013000000}"/>
    <cellStyle name="20% - Accent1 5" xfId="47" xr:uid="{00000000-0005-0000-0000-000014000000}"/>
    <cellStyle name="20% - Accent1 5 2" xfId="48" xr:uid="{00000000-0005-0000-0000-000015000000}"/>
    <cellStyle name="20% - Accent1 5 3" xfId="49" xr:uid="{00000000-0005-0000-0000-000016000000}"/>
    <cellStyle name="20% - Accent1 6" xfId="50" xr:uid="{00000000-0005-0000-0000-000017000000}"/>
    <cellStyle name="20% - Accent1 6 2" xfId="51" xr:uid="{00000000-0005-0000-0000-000018000000}"/>
    <cellStyle name="20% - Accent1 6 3" xfId="52" xr:uid="{00000000-0005-0000-0000-000019000000}"/>
    <cellStyle name="20% - Accent1 7" xfId="53" xr:uid="{00000000-0005-0000-0000-00001A000000}"/>
    <cellStyle name="20% - Accent1 8" xfId="54" xr:uid="{00000000-0005-0000-0000-00001B000000}"/>
    <cellStyle name="20% - Accent1 9" xfId="55" xr:uid="{00000000-0005-0000-0000-00001C000000}"/>
    <cellStyle name="20% - Accent1_Caratulas CGE-D 12-09ultima version" xfId="56" xr:uid="{00000000-0005-0000-0000-00001D000000}"/>
    <cellStyle name="20% - Accent2" xfId="57" xr:uid="{00000000-0005-0000-0000-00001E000000}"/>
    <cellStyle name="20% - Accent2 10" xfId="58" xr:uid="{00000000-0005-0000-0000-00001F000000}"/>
    <cellStyle name="20% - Accent2 11" xfId="59" xr:uid="{00000000-0005-0000-0000-000020000000}"/>
    <cellStyle name="20% - Accent2 12" xfId="60" xr:uid="{00000000-0005-0000-0000-000021000000}"/>
    <cellStyle name="20% - Accent2 13" xfId="61" xr:uid="{00000000-0005-0000-0000-000022000000}"/>
    <cellStyle name="20% - Accent2 14" xfId="62" xr:uid="{00000000-0005-0000-0000-000023000000}"/>
    <cellStyle name="20% - Accent2 15" xfId="63" xr:uid="{00000000-0005-0000-0000-000024000000}"/>
    <cellStyle name="20% - Accent2 16" xfId="64" xr:uid="{00000000-0005-0000-0000-000025000000}"/>
    <cellStyle name="20% - Accent2 2" xfId="65" xr:uid="{00000000-0005-0000-0000-000026000000}"/>
    <cellStyle name="20% - Accent2 2 2" xfId="66" xr:uid="{00000000-0005-0000-0000-000027000000}"/>
    <cellStyle name="20% - Accent2 2 3" xfId="67" xr:uid="{00000000-0005-0000-0000-000028000000}"/>
    <cellStyle name="20% - Accent2 3" xfId="68" xr:uid="{00000000-0005-0000-0000-000029000000}"/>
    <cellStyle name="20% - Accent2 3 2" xfId="69" xr:uid="{00000000-0005-0000-0000-00002A000000}"/>
    <cellStyle name="20% - Accent2 3 3" xfId="70" xr:uid="{00000000-0005-0000-0000-00002B000000}"/>
    <cellStyle name="20% - Accent2 4" xfId="71" xr:uid="{00000000-0005-0000-0000-00002C000000}"/>
    <cellStyle name="20% - Accent2 4 2" xfId="72" xr:uid="{00000000-0005-0000-0000-00002D000000}"/>
    <cellStyle name="20% - Accent2 4 3" xfId="73" xr:uid="{00000000-0005-0000-0000-00002E000000}"/>
    <cellStyle name="20% - Accent2 5" xfId="74" xr:uid="{00000000-0005-0000-0000-00002F000000}"/>
    <cellStyle name="20% - Accent2 5 2" xfId="75" xr:uid="{00000000-0005-0000-0000-000030000000}"/>
    <cellStyle name="20% - Accent2 5 3" xfId="76" xr:uid="{00000000-0005-0000-0000-000031000000}"/>
    <cellStyle name="20% - Accent2 6" xfId="77" xr:uid="{00000000-0005-0000-0000-000032000000}"/>
    <cellStyle name="20% - Accent2 6 2" xfId="78" xr:uid="{00000000-0005-0000-0000-000033000000}"/>
    <cellStyle name="20% - Accent2 6 3" xfId="79" xr:uid="{00000000-0005-0000-0000-000034000000}"/>
    <cellStyle name="20% - Accent2 7" xfId="80" xr:uid="{00000000-0005-0000-0000-000035000000}"/>
    <cellStyle name="20% - Accent2 8" xfId="81" xr:uid="{00000000-0005-0000-0000-000036000000}"/>
    <cellStyle name="20% - Accent2 9" xfId="82" xr:uid="{00000000-0005-0000-0000-000037000000}"/>
    <cellStyle name="20% - Accent2_Caratulas CGE-D 12-09ultima version" xfId="83" xr:uid="{00000000-0005-0000-0000-000038000000}"/>
    <cellStyle name="20% - Accent3" xfId="84" xr:uid="{00000000-0005-0000-0000-000039000000}"/>
    <cellStyle name="20% - Accent3 10" xfId="85" xr:uid="{00000000-0005-0000-0000-00003A000000}"/>
    <cellStyle name="20% - Accent3 11" xfId="86" xr:uid="{00000000-0005-0000-0000-00003B000000}"/>
    <cellStyle name="20% - Accent3 12" xfId="87" xr:uid="{00000000-0005-0000-0000-00003C000000}"/>
    <cellStyle name="20% - Accent3 13" xfId="88" xr:uid="{00000000-0005-0000-0000-00003D000000}"/>
    <cellStyle name="20% - Accent3 14" xfId="89" xr:uid="{00000000-0005-0000-0000-00003E000000}"/>
    <cellStyle name="20% - Accent3 15" xfId="90" xr:uid="{00000000-0005-0000-0000-00003F000000}"/>
    <cellStyle name="20% - Accent3 16" xfId="91" xr:uid="{00000000-0005-0000-0000-000040000000}"/>
    <cellStyle name="20% - Accent3 2" xfId="92" xr:uid="{00000000-0005-0000-0000-000041000000}"/>
    <cellStyle name="20% - Accent3 2 2" xfId="93" xr:uid="{00000000-0005-0000-0000-000042000000}"/>
    <cellStyle name="20% - Accent3 2 3" xfId="94" xr:uid="{00000000-0005-0000-0000-000043000000}"/>
    <cellStyle name="20% - Accent3 3" xfId="95" xr:uid="{00000000-0005-0000-0000-000044000000}"/>
    <cellStyle name="20% - Accent3 3 2" xfId="96" xr:uid="{00000000-0005-0000-0000-000045000000}"/>
    <cellStyle name="20% - Accent3 3 3" xfId="97" xr:uid="{00000000-0005-0000-0000-000046000000}"/>
    <cellStyle name="20% - Accent3 4" xfId="98" xr:uid="{00000000-0005-0000-0000-000047000000}"/>
    <cellStyle name="20% - Accent3 4 2" xfId="99" xr:uid="{00000000-0005-0000-0000-000048000000}"/>
    <cellStyle name="20% - Accent3 4 3" xfId="100" xr:uid="{00000000-0005-0000-0000-000049000000}"/>
    <cellStyle name="20% - Accent3 5" xfId="101" xr:uid="{00000000-0005-0000-0000-00004A000000}"/>
    <cellStyle name="20% - Accent3 5 2" xfId="102" xr:uid="{00000000-0005-0000-0000-00004B000000}"/>
    <cellStyle name="20% - Accent3 5 3" xfId="103" xr:uid="{00000000-0005-0000-0000-00004C000000}"/>
    <cellStyle name="20% - Accent3 6" xfId="104" xr:uid="{00000000-0005-0000-0000-00004D000000}"/>
    <cellStyle name="20% - Accent3 6 2" xfId="105" xr:uid="{00000000-0005-0000-0000-00004E000000}"/>
    <cellStyle name="20% - Accent3 6 3" xfId="106" xr:uid="{00000000-0005-0000-0000-00004F000000}"/>
    <cellStyle name="20% - Accent3 7" xfId="107" xr:uid="{00000000-0005-0000-0000-000050000000}"/>
    <cellStyle name="20% - Accent3 8" xfId="108" xr:uid="{00000000-0005-0000-0000-000051000000}"/>
    <cellStyle name="20% - Accent3 9" xfId="109" xr:uid="{00000000-0005-0000-0000-000052000000}"/>
    <cellStyle name="20% - Accent3_Caratulas CGE-D 12-09ultima version" xfId="110" xr:uid="{00000000-0005-0000-0000-000053000000}"/>
    <cellStyle name="20% - Accent4" xfId="111" xr:uid="{00000000-0005-0000-0000-000054000000}"/>
    <cellStyle name="20% - Accent4 10" xfId="112" xr:uid="{00000000-0005-0000-0000-000055000000}"/>
    <cellStyle name="20% - Accent4 11" xfId="113" xr:uid="{00000000-0005-0000-0000-000056000000}"/>
    <cellStyle name="20% - Accent4 12" xfId="114" xr:uid="{00000000-0005-0000-0000-000057000000}"/>
    <cellStyle name="20% - Accent4 13" xfId="115" xr:uid="{00000000-0005-0000-0000-000058000000}"/>
    <cellStyle name="20% - Accent4 14" xfId="116" xr:uid="{00000000-0005-0000-0000-000059000000}"/>
    <cellStyle name="20% - Accent4 15" xfId="117" xr:uid="{00000000-0005-0000-0000-00005A000000}"/>
    <cellStyle name="20% - Accent4 16" xfId="118" xr:uid="{00000000-0005-0000-0000-00005B000000}"/>
    <cellStyle name="20% - Accent4 2" xfId="119" xr:uid="{00000000-0005-0000-0000-00005C000000}"/>
    <cellStyle name="20% - Accent4 2 2" xfId="120" xr:uid="{00000000-0005-0000-0000-00005D000000}"/>
    <cellStyle name="20% - Accent4 2 3" xfId="121" xr:uid="{00000000-0005-0000-0000-00005E000000}"/>
    <cellStyle name="20% - Accent4 3" xfId="122" xr:uid="{00000000-0005-0000-0000-00005F000000}"/>
    <cellStyle name="20% - Accent4 3 2" xfId="123" xr:uid="{00000000-0005-0000-0000-000060000000}"/>
    <cellStyle name="20% - Accent4 3 3" xfId="124" xr:uid="{00000000-0005-0000-0000-000061000000}"/>
    <cellStyle name="20% - Accent4 4" xfId="125" xr:uid="{00000000-0005-0000-0000-000062000000}"/>
    <cellStyle name="20% - Accent4 4 2" xfId="126" xr:uid="{00000000-0005-0000-0000-000063000000}"/>
    <cellStyle name="20% - Accent4 4 3" xfId="127" xr:uid="{00000000-0005-0000-0000-000064000000}"/>
    <cellStyle name="20% - Accent4 5" xfId="128" xr:uid="{00000000-0005-0000-0000-000065000000}"/>
    <cellStyle name="20% - Accent4 5 2" xfId="129" xr:uid="{00000000-0005-0000-0000-000066000000}"/>
    <cellStyle name="20% - Accent4 5 3" xfId="130" xr:uid="{00000000-0005-0000-0000-000067000000}"/>
    <cellStyle name="20% - Accent4 6" xfId="131" xr:uid="{00000000-0005-0000-0000-000068000000}"/>
    <cellStyle name="20% - Accent4 6 2" xfId="132" xr:uid="{00000000-0005-0000-0000-000069000000}"/>
    <cellStyle name="20% - Accent4 6 3" xfId="133" xr:uid="{00000000-0005-0000-0000-00006A000000}"/>
    <cellStyle name="20% - Accent4 7" xfId="134" xr:uid="{00000000-0005-0000-0000-00006B000000}"/>
    <cellStyle name="20% - Accent4 8" xfId="135" xr:uid="{00000000-0005-0000-0000-00006C000000}"/>
    <cellStyle name="20% - Accent4 9" xfId="136" xr:uid="{00000000-0005-0000-0000-00006D000000}"/>
    <cellStyle name="20% - Accent4_Caratulas CGE-D 12-09ultima version" xfId="137" xr:uid="{00000000-0005-0000-0000-00006E000000}"/>
    <cellStyle name="20% - Accent5" xfId="138" xr:uid="{00000000-0005-0000-0000-00006F000000}"/>
    <cellStyle name="20% - Accent5 10" xfId="139" xr:uid="{00000000-0005-0000-0000-000070000000}"/>
    <cellStyle name="20% - Accent5 11" xfId="140" xr:uid="{00000000-0005-0000-0000-000071000000}"/>
    <cellStyle name="20% - Accent5 12" xfId="141" xr:uid="{00000000-0005-0000-0000-000072000000}"/>
    <cellStyle name="20% - Accent5 13" xfId="142" xr:uid="{00000000-0005-0000-0000-000073000000}"/>
    <cellStyle name="20% - Accent5 14" xfId="143" xr:uid="{00000000-0005-0000-0000-000074000000}"/>
    <cellStyle name="20% - Accent5 15" xfId="144" xr:uid="{00000000-0005-0000-0000-000075000000}"/>
    <cellStyle name="20% - Accent5 16" xfId="145" xr:uid="{00000000-0005-0000-0000-000076000000}"/>
    <cellStyle name="20% - Accent5 2" xfId="146" xr:uid="{00000000-0005-0000-0000-000077000000}"/>
    <cellStyle name="20% - Accent5 2 2" xfId="147" xr:uid="{00000000-0005-0000-0000-000078000000}"/>
    <cellStyle name="20% - Accent5 2 3" xfId="148" xr:uid="{00000000-0005-0000-0000-000079000000}"/>
    <cellStyle name="20% - Accent5 3" xfId="149" xr:uid="{00000000-0005-0000-0000-00007A000000}"/>
    <cellStyle name="20% - Accent5 3 2" xfId="150" xr:uid="{00000000-0005-0000-0000-00007B000000}"/>
    <cellStyle name="20% - Accent5 3 3" xfId="151" xr:uid="{00000000-0005-0000-0000-00007C000000}"/>
    <cellStyle name="20% - Accent5 4" xfId="152" xr:uid="{00000000-0005-0000-0000-00007D000000}"/>
    <cellStyle name="20% - Accent5 4 2" xfId="153" xr:uid="{00000000-0005-0000-0000-00007E000000}"/>
    <cellStyle name="20% - Accent5 4 3" xfId="154" xr:uid="{00000000-0005-0000-0000-00007F000000}"/>
    <cellStyle name="20% - Accent5 5" xfId="155" xr:uid="{00000000-0005-0000-0000-000080000000}"/>
    <cellStyle name="20% - Accent5 5 2" xfId="156" xr:uid="{00000000-0005-0000-0000-000081000000}"/>
    <cellStyle name="20% - Accent5 5 3" xfId="157" xr:uid="{00000000-0005-0000-0000-000082000000}"/>
    <cellStyle name="20% - Accent5 6" xfId="158" xr:uid="{00000000-0005-0000-0000-000083000000}"/>
    <cellStyle name="20% - Accent5 6 2" xfId="159" xr:uid="{00000000-0005-0000-0000-000084000000}"/>
    <cellStyle name="20% - Accent5 6 3" xfId="160" xr:uid="{00000000-0005-0000-0000-000085000000}"/>
    <cellStyle name="20% - Accent5 7" xfId="161" xr:uid="{00000000-0005-0000-0000-000086000000}"/>
    <cellStyle name="20% - Accent5 8" xfId="162" xr:uid="{00000000-0005-0000-0000-000087000000}"/>
    <cellStyle name="20% - Accent5 9" xfId="163" xr:uid="{00000000-0005-0000-0000-000088000000}"/>
    <cellStyle name="20% - Accent5_Caratulas CGE-D 12-09ultima version" xfId="164" xr:uid="{00000000-0005-0000-0000-000089000000}"/>
    <cellStyle name="20% - Accent6" xfId="165" xr:uid="{00000000-0005-0000-0000-00008A000000}"/>
    <cellStyle name="20% - Accent6 10" xfId="166" xr:uid="{00000000-0005-0000-0000-00008B000000}"/>
    <cellStyle name="20% - Accent6 11" xfId="167" xr:uid="{00000000-0005-0000-0000-00008C000000}"/>
    <cellStyle name="20% - Accent6 12" xfId="168" xr:uid="{00000000-0005-0000-0000-00008D000000}"/>
    <cellStyle name="20% - Accent6 13" xfId="169" xr:uid="{00000000-0005-0000-0000-00008E000000}"/>
    <cellStyle name="20% - Accent6 14" xfId="170" xr:uid="{00000000-0005-0000-0000-00008F000000}"/>
    <cellStyle name="20% - Accent6 15" xfId="171" xr:uid="{00000000-0005-0000-0000-000090000000}"/>
    <cellStyle name="20% - Accent6 16" xfId="172" xr:uid="{00000000-0005-0000-0000-000091000000}"/>
    <cellStyle name="20% - Accent6 2" xfId="173" xr:uid="{00000000-0005-0000-0000-000092000000}"/>
    <cellStyle name="20% - Accent6 2 2" xfId="174" xr:uid="{00000000-0005-0000-0000-000093000000}"/>
    <cellStyle name="20% - Accent6 2 3" xfId="175" xr:uid="{00000000-0005-0000-0000-000094000000}"/>
    <cellStyle name="20% - Accent6 3" xfId="176" xr:uid="{00000000-0005-0000-0000-000095000000}"/>
    <cellStyle name="20% - Accent6 3 2" xfId="177" xr:uid="{00000000-0005-0000-0000-000096000000}"/>
    <cellStyle name="20% - Accent6 3 3" xfId="178" xr:uid="{00000000-0005-0000-0000-000097000000}"/>
    <cellStyle name="20% - Accent6 4" xfId="179" xr:uid="{00000000-0005-0000-0000-000098000000}"/>
    <cellStyle name="20% - Accent6 4 2" xfId="180" xr:uid="{00000000-0005-0000-0000-000099000000}"/>
    <cellStyle name="20% - Accent6 4 3" xfId="181" xr:uid="{00000000-0005-0000-0000-00009A000000}"/>
    <cellStyle name="20% - Accent6 5" xfId="182" xr:uid="{00000000-0005-0000-0000-00009B000000}"/>
    <cellStyle name="20% - Accent6 5 2" xfId="183" xr:uid="{00000000-0005-0000-0000-00009C000000}"/>
    <cellStyle name="20% - Accent6 5 3" xfId="184" xr:uid="{00000000-0005-0000-0000-00009D000000}"/>
    <cellStyle name="20% - Accent6 6" xfId="185" xr:uid="{00000000-0005-0000-0000-00009E000000}"/>
    <cellStyle name="20% - Accent6 6 2" xfId="186" xr:uid="{00000000-0005-0000-0000-00009F000000}"/>
    <cellStyle name="20% - Accent6 6 3" xfId="187" xr:uid="{00000000-0005-0000-0000-0000A0000000}"/>
    <cellStyle name="20% - Accent6 7" xfId="188" xr:uid="{00000000-0005-0000-0000-0000A1000000}"/>
    <cellStyle name="20% - Accent6 8" xfId="189" xr:uid="{00000000-0005-0000-0000-0000A2000000}"/>
    <cellStyle name="20% - Accent6 9" xfId="190" xr:uid="{00000000-0005-0000-0000-0000A3000000}"/>
    <cellStyle name="20% - Accent6_Caratulas CGE-D 12-09ultima version" xfId="191" xr:uid="{00000000-0005-0000-0000-0000A4000000}"/>
    <cellStyle name="20% - akcent 1" xfId="192" xr:uid="{00000000-0005-0000-0000-0000A5000000}"/>
    <cellStyle name="20% - akcent 1 2" xfId="193" xr:uid="{00000000-0005-0000-0000-0000A6000000}"/>
    <cellStyle name="20% - akcent 1 3" xfId="194" xr:uid="{00000000-0005-0000-0000-0000A7000000}"/>
    <cellStyle name="20% - akcent 1 4" xfId="195" xr:uid="{00000000-0005-0000-0000-0000A8000000}"/>
    <cellStyle name="20% - akcent 1 5" xfId="196" xr:uid="{00000000-0005-0000-0000-0000A9000000}"/>
    <cellStyle name="20% - akcent 2" xfId="197" xr:uid="{00000000-0005-0000-0000-0000AA000000}"/>
    <cellStyle name="20% - akcent 2 2" xfId="198" xr:uid="{00000000-0005-0000-0000-0000AB000000}"/>
    <cellStyle name="20% - akcent 2 3" xfId="199" xr:uid="{00000000-0005-0000-0000-0000AC000000}"/>
    <cellStyle name="20% - akcent 2 4" xfId="200" xr:uid="{00000000-0005-0000-0000-0000AD000000}"/>
    <cellStyle name="20% - akcent 2 5" xfId="201" xr:uid="{00000000-0005-0000-0000-0000AE000000}"/>
    <cellStyle name="20% - akcent 3" xfId="202" xr:uid="{00000000-0005-0000-0000-0000AF000000}"/>
    <cellStyle name="20% - akcent 3 2" xfId="203" xr:uid="{00000000-0005-0000-0000-0000B0000000}"/>
    <cellStyle name="20% - akcent 3 3" xfId="204" xr:uid="{00000000-0005-0000-0000-0000B1000000}"/>
    <cellStyle name="20% - akcent 3 4" xfId="205" xr:uid="{00000000-0005-0000-0000-0000B2000000}"/>
    <cellStyle name="20% - akcent 3 5" xfId="206" xr:uid="{00000000-0005-0000-0000-0000B3000000}"/>
    <cellStyle name="20% - akcent 4" xfId="207" xr:uid="{00000000-0005-0000-0000-0000B4000000}"/>
    <cellStyle name="20% - akcent 4 2" xfId="208" xr:uid="{00000000-0005-0000-0000-0000B5000000}"/>
    <cellStyle name="20% - akcent 4 3" xfId="209" xr:uid="{00000000-0005-0000-0000-0000B6000000}"/>
    <cellStyle name="20% - akcent 4 4" xfId="210" xr:uid="{00000000-0005-0000-0000-0000B7000000}"/>
    <cellStyle name="20% - akcent 4 5" xfId="211" xr:uid="{00000000-0005-0000-0000-0000B8000000}"/>
    <cellStyle name="20% - akcent 5" xfId="212" xr:uid="{00000000-0005-0000-0000-0000B9000000}"/>
    <cellStyle name="20% - akcent 5 2" xfId="213" xr:uid="{00000000-0005-0000-0000-0000BA000000}"/>
    <cellStyle name="20% - akcent 5 3" xfId="214" xr:uid="{00000000-0005-0000-0000-0000BB000000}"/>
    <cellStyle name="20% - akcent 5 4" xfId="215" xr:uid="{00000000-0005-0000-0000-0000BC000000}"/>
    <cellStyle name="20% - akcent 5 5" xfId="216" xr:uid="{00000000-0005-0000-0000-0000BD000000}"/>
    <cellStyle name="20% - akcent 6" xfId="217" xr:uid="{00000000-0005-0000-0000-0000BE000000}"/>
    <cellStyle name="20% - akcent 6 2" xfId="218" xr:uid="{00000000-0005-0000-0000-0000BF000000}"/>
    <cellStyle name="20% - akcent 6 3" xfId="219" xr:uid="{00000000-0005-0000-0000-0000C0000000}"/>
    <cellStyle name="20% - akcent 6 4" xfId="220" xr:uid="{00000000-0005-0000-0000-0000C1000000}"/>
    <cellStyle name="20% - akcent 6 5" xfId="221" xr:uid="{00000000-0005-0000-0000-0000C2000000}"/>
    <cellStyle name="20% - Énfasis1 10" xfId="222" xr:uid="{00000000-0005-0000-0000-0000C3000000}"/>
    <cellStyle name="20% - Énfasis1 10 2" xfId="223" xr:uid="{00000000-0005-0000-0000-0000C4000000}"/>
    <cellStyle name="20% - Énfasis1 11" xfId="224" xr:uid="{00000000-0005-0000-0000-0000C5000000}"/>
    <cellStyle name="20% - Énfasis1 12" xfId="225" xr:uid="{00000000-0005-0000-0000-0000C6000000}"/>
    <cellStyle name="20% - Énfasis1 12 2" xfId="226" xr:uid="{00000000-0005-0000-0000-0000C7000000}"/>
    <cellStyle name="20% - Énfasis1 2" xfId="227" xr:uid="{00000000-0005-0000-0000-0000C8000000}"/>
    <cellStyle name="20% - Énfasis1 2 2" xfId="228" xr:uid="{00000000-0005-0000-0000-0000C9000000}"/>
    <cellStyle name="20% - Énfasis1 2 2 2" xfId="229" xr:uid="{00000000-0005-0000-0000-0000CA000000}"/>
    <cellStyle name="20% - Énfasis1 2 3" xfId="230" xr:uid="{00000000-0005-0000-0000-0000CB000000}"/>
    <cellStyle name="20% - Énfasis1 2 4" xfId="231" xr:uid="{00000000-0005-0000-0000-0000CC000000}"/>
    <cellStyle name="20% - Énfasis1 2 5" xfId="232" xr:uid="{00000000-0005-0000-0000-0000CD000000}"/>
    <cellStyle name="20% - Énfasis1 2 6" xfId="233" xr:uid="{00000000-0005-0000-0000-0000CE000000}"/>
    <cellStyle name="20% - Énfasis1 3" xfId="234" xr:uid="{00000000-0005-0000-0000-0000CF000000}"/>
    <cellStyle name="20% - Énfasis1 3 2" xfId="235" xr:uid="{00000000-0005-0000-0000-0000D0000000}"/>
    <cellStyle name="20% - Énfasis1 3 3" xfId="236" xr:uid="{00000000-0005-0000-0000-0000D1000000}"/>
    <cellStyle name="20% - Énfasis1 3 4" xfId="237" xr:uid="{00000000-0005-0000-0000-0000D2000000}"/>
    <cellStyle name="20% - Énfasis1 4" xfId="238" xr:uid="{00000000-0005-0000-0000-0000D3000000}"/>
    <cellStyle name="20% - Énfasis1 4 2" xfId="239" xr:uid="{00000000-0005-0000-0000-0000D4000000}"/>
    <cellStyle name="20% - Énfasis1 4 3" xfId="240" xr:uid="{00000000-0005-0000-0000-0000D5000000}"/>
    <cellStyle name="20% - Énfasis1 4 4" xfId="241" xr:uid="{00000000-0005-0000-0000-0000D6000000}"/>
    <cellStyle name="20% - Énfasis1 5" xfId="242" xr:uid="{00000000-0005-0000-0000-0000D7000000}"/>
    <cellStyle name="20% - Énfasis1 5 2" xfId="243" xr:uid="{00000000-0005-0000-0000-0000D8000000}"/>
    <cellStyle name="20% - Énfasis1 5 3" xfId="244" xr:uid="{00000000-0005-0000-0000-0000D9000000}"/>
    <cellStyle name="20% - Énfasis1 6" xfId="245" xr:uid="{00000000-0005-0000-0000-0000DA000000}"/>
    <cellStyle name="20% - Énfasis1 6 2" xfId="246" xr:uid="{00000000-0005-0000-0000-0000DB000000}"/>
    <cellStyle name="20% - Énfasis1 6 3" xfId="247" xr:uid="{00000000-0005-0000-0000-0000DC000000}"/>
    <cellStyle name="20% - Énfasis1 7" xfId="248" xr:uid="{00000000-0005-0000-0000-0000DD000000}"/>
    <cellStyle name="20% - Énfasis1 7 10" xfId="249" xr:uid="{00000000-0005-0000-0000-0000DE000000}"/>
    <cellStyle name="20% - Énfasis1 7 11" xfId="250" xr:uid="{00000000-0005-0000-0000-0000DF000000}"/>
    <cellStyle name="20% - Énfasis1 7 12" xfId="251" xr:uid="{00000000-0005-0000-0000-0000E0000000}"/>
    <cellStyle name="20% - Énfasis1 7 13" xfId="252" xr:uid="{00000000-0005-0000-0000-0000E1000000}"/>
    <cellStyle name="20% - Énfasis1 7 14" xfId="253" xr:uid="{00000000-0005-0000-0000-0000E2000000}"/>
    <cellStyle name="20% - Énfasis1 7 15" xfId="254" xr:uid="{00000000-0005-0000-0000-0000E3000000}"/>
    <cellStyle name="20% - Énfasis1 7 2" xfId="255" xr:uid="{00000000-0005-0000-0000-0000E4000000}"/>
    <cellStyle name="20% - Énfasis1 7 2 2" xfId="256" xr:uid="{00000000-0005-0000-0000-0000E5000000}"/>
    <cellStyle name="20% - Énfasis1 7 2 3" xfId="257" xr:uid="{00000000-0005-0000-0000-0000E6000000}"/>
    <cellStyle name="20% - Énfasis1 7 3" xfId="258" xr:uid="{00000000-0005-0000-0000-0000E7000000}"/>
    <cellStyle name="20% - Énfasis1 7 3 2" xfId="259" xr:uid="{00000000-0005-0000-0000-0000E8000000}"/>
    <cellStyle name="20% - Énfasis1 7 3 3" xfId="260" xr:uid="{00000000-0005-0000-0000-0000E9000000}"/>
    <cellStyle name="20% - Énfasis1 7 4" xfId="261" xr:uid="{00000000-0005-0000-0000-0000EA000000}"/>
    <cellStyle name="20% - Énfasis1 7 4 2" xfId="262" xr:uid="{00000000-0005-0000-0000-0000EB000000}"/>
    <cellStyle name="20% - Énfasis1 7 4 3" xfId="263" xr:uid="{00000000-0005-0000-0000-0000EC000000}"/>
    <cellStyle name="20% - Énfasis1 7 5" xfId="264" xr:uid="{00000000-0005-0000-0000-0000ED000000}"/>
    <cellStyle name="20% - Énfasis1 7 5 2" xfId="265" xr:uid="{00000000-0005-0000-0000-0000EE000000}"/>
    <cellStyle name="20% - Énfasis1 7 5 3" xfId="266" xr:uid="{00000000-0005-0000-0000-0000EF000000}"/>
    <cellStyle name="20% - Énfasis1 7 6" xfId="267" xr:uid="{00000000-0005-0000-0000-0000F0000000}"/>
    <cellStyle name="20% - Énfasis1 7 6 2" xfId="268" xr:uid="{00000000-0005-0000-0000-0000F1000000}"/>
    <cellStyle name="20% - Énfasis1 7 6 3" xfId="269" xr:uid="{00000000-0005-0000-0000-0000F2000000}"/>
    <cellStyle name="20% - Énfasis1 7 7" xfId="270" xr:uid="{00000000-0005-0000-0000-0000F3000000}"/>
    <cellStyle name="20% - Énfasis1 7 8" xfId="271" xr:uid="{00000000-0005-0000-0000-0000F4000000}"/>
    <cellStyle name="20% - Énfasis1 7 9" xfId="272" xr:uid="{00000000-0005-0000-0000-0000F5000000}"/>
    <cellStyle name="20% - Énfasis1 7_Caratulas CGE-D 12-09ultima version" xfId="273" xr:uid="{00000000-0005-0000-0000-0000F6000000}"/>
    <cellStyle name="20% - Énfasis1 8" xfId="274" xr:uid="{00000000-0005-0000-0000-0000F7000000}"/>
    <cellStyle name="20% - Énfasis1 8 10" xfId="275" xr:uid="{00000000-0005-0000-0000-0000F8000000}"/>
    <cellStyle name="20% - Énfasis1 8 11" xfId="276" xr:uid="{00000000-0005-0000-0000-0000F9000000}"/>
    <cellStyle name="20% - Énfasis1 8 12" xfId="277" xr:uid="{00000000-0005-0000-0000-0000FA000000}"/>
    <cellStyle name="20% - Énfasis1 8 13" xfId="278" xr:uid="{00000000-0005-0000-0000-0000FB000000}"/>
    <cellStyle name="20% - Énfasis1 8 14" xfId="279" xr:uid="{00000000-0005-0000-0000-0000FC000000}"/>
    <cellStyle name="20% - Énfasis1 8 15" xfId="280" xr:uid="{00000000-0005-0000-0000-0000FD000000}"/>
    <cellStyle name="20% - Énfasis1 8 2" xfId="281" xr:uid="{00000000-0005-0000-0000-0000FE000000}"/>
    <cellStyle name="20% - Énfasis1 8 2 2" xfId="282" xr:uid="{00000000-0005-0000-0000-0000FF000000}"/>
    <cellStyle name="20% - Énfasis1 8 2 3" xfId="283" xr:uid="{00000000-0005-0000-0000-000000010000}"/>
    <cellStyle name="20% - Énfasis1 8 3" xfId="284" xr:uid="{00000000-0005-0000-0000-000001010000}"/>
    <cellStyle name="20% - Énfasis1 8 3 2" xfId="285" xr:uid="{00000000-0005-0000-0000-000002010000}"/>
    <cellStyle name="20% - Énfasis1 8 3 3" xfId="286" xr:uid="{00000000-0005-0000-0000-000003010000}"/>
    <cellStyle name="20% - Énfasis1 8 4" xfId="287" xr:uid="{00000000-0005-0000-0000-000004010000}"/>
    <cellStyle name="20% - Énfasis1 8 4 2" xfId="288" xr:uid="{00000000-0005-0000-0000-000005010000}"/>
    <cellStyle name="20% - Énfasis1 8 4 3" xfId="289" xr:uid="{00000000-0005-0000-0000-000006010000}"/>
    <cellStyle name="20% - Énfasis1 8 5" xfId="290" xr:uid="{00000000-0005-0000-0000-000007010000}"/>
    <cellStyle name="20% - Énfasis1 8 5 2" xfId="291" xr:uid="{00000000-0005-0000-0000-000008010000}"/>
    <cellStyle name="20% - Énfasis1 8 5 3" xfId="292" xr:uid="{00000000-0005-0000-0000-000009010000}"/>
    <cellStyle name="20% - Énfasis1 8 6" xfId="293" xr:uid="{00000000-0005-0000-0000-00000A010000}"/>
    <cellStyle name="20% - Énfasis1 8 6 2" xfId="294" xr:uid="{00000000-0005-0000-0000-00000B010000}"/>
    <cellStyle name="20% - Énfasis1 8 6 3" xfId="295" xr:uid="{00000000-0005-0000-0000-00000C010000}"/>
    <cellStyle name="20% - Énfasis1 8 7" xfId="296" xr:uid="{00000000-0005-0000-0000-00000D010000}"/>
    <cellStyle name="20% - Énfasis1 8 8" xfId="297" xr:uid="{00000000-0005-0000-0000-00000E010000}"/>
    <cellStyle name="20% - Énfasis1 8 9" xfId="298" xr:uid="{00000000-0005-0000-0000-00000F010000}"/>
    <cellStyle name="20% - Énfasis1 8_Caratulas CGE-D 12-09ultima version" xfId="299" xr:uid="{00000000-0005-0000-0000-000010010000}"/>
    <cellStyle name="20% - Énfasis1 9" xfId="300" xr:uid="{00000000-0005-0000-0000-000011010000}"/>
    <cellStyle name="20% - Énfasis1 9 2" xfId="301" xr:uid="{00000000-0005-0000-0000-000012010000}"/>
    <cellStyle name="20% - Énfasis2 10" xfId="302" xr:uid="{00000000-0005-0000-0000-000013010000}"/>
    <cellStyle name="20% - Énfasis2 10 2" xfId="303" xr:uid="{00000000-0005-0000-0000-000014010000}"/>
    <cellStyle name="20% - Énfasis2 11" xfId="304" xr:uid="{00000000-0005-0000-0000-000015010000}"/>
    <cellStyle name="20% - Énfasis2 12" xfId="305" xr:uid="{00000000-0005-0000-0000-000016010000}"/>
    <cellStyle name="20% - Énfasis2 12 2" xfId="306" xr:uid="{00000000-0005-0000-0000-000017010000}"/>
    <cellStyle name="20% - Énfasis2 2" xfId="307" xr:uid="{00000000-0005-0000-0000-000018010000}"/>
    <cellStyle name="20% - Énfasis2 2 2" xfId="308" xr:uid="{00000000-0005-0000-0000-000019010000}"/>
    <cellStyle name="20% - Énfasis2 2 2 2" xfId="309" xr:uid="{00000000-0005-0000-0000-00001A010000}"/>
    <cellStyle name="20% - Énfasis2 2 3" xfId="310" xr:uid="{00000000-0005-0000-0000-00001B010000}"/>
    <cellStyle name="20% - Énfasis2 2 4" xfId="311" xr:uid="{00000000-0005-0000-0000-00001C010000}"/>
    <cellStyle name="20% - Énfasis2 2 5" xfId="312" xr:uid="{00000000-0005-0000-0000-00001D010000}"/>
    <cellStyle name="20% - Énfasis2 2 6" xfId="313" xr:uid="{00000000-0005-0000-0000-00001E010000}"/>
    <cellStyle name="20% - Énfasis2 3" xfId="314" xr:uid="{00000000-0005-0000-0000-00001F010000}"/>
    <cellStyle name="20% - Énfasis2 3 2" xfId="315" xr:uid="{00000000-0005-0000-0000-000020010000}"/>
    <cellStyle name="20% - Énfasis2 3 3" xfId="316" xr:uid="{00000000-0005-0000-0000-000021010000}"/>
    <cellStyle name="20% - Énfasis2 3 4" xfId="317" xr:uid="{00000000-0005-0000-0000-000022010000}"/>
    <cellStyle name="20% - Énfasis2 4" xfId="318" xr:uid="{00000000-0005-0000-0000-000023010000}"/>
    <cellStyle name="20% - Énfasis2 4 2" xfId="319" xr:uid="{00000000-0005-0000-0000-000024010000}"/>
    <cellStyle name="20% - Énfasis2 4 3" xfId="320" xr:uid="{00000000-0005-0000-0000-000025010000}"/>
    <cellStyle name="20% - Énfasis2 4 4" xfId="321" xr:uid="{00000000-0005-0000-0000-000026010000}"/>
    <cellStyle name="20% - Énfasis2 5" xfId="322" xr:uid="{00000000-0005-0000-0000-000027010000}"/>
    <cellStyle name="20% - Énfasis2 5 2" xfId="323" xr:uid="{00000000-0005-0000-0000-000028010000}"/>
    <cellStyle name="20% - Énfasis2 5 3" xfId="324" xr:uid="{00000000-0005-0000-0000-000029010000}"/>
    <cellStyle name="20% - Énfasis2 6" xfId="325" xr:uid="{00000000-0005-0000-0000-00002A010000}"/>
    <cellStyle name="20% - Énfasis2 6 2" xfId="326" xr:uid="{00000000-0005-0000-0000-00002B010000}"/>
    <cellStyle name="20% - Énfasis2 6 3" xfId="327" xr:uid="{00000000-0005-0000-0000-00002C010000}"/>
    <cellStyle name="20% - Énfasis2 7" xfId="328" xr:uid="{00000000-0005-0000-0000-00002D010000}"/>
    <cellStyle name="20% - Énfasis2 7 10" xfId="329" xr:uid="{00000000-0005-0000-0000-00002E010000}"/>
    <cellStyle name="20% - Énfasis2 7 11" xfId="330" xr:uid="{00000000-0005-0000-0000-00002F010000}"/>
    <cellStyle name="20% - Énfasis2 7 12" xfId="331" xr:uid="{00000000-0005-0000-0000-000030010000}"/>
    <cellStyle name="20% - Énfasis2 7 13" xfId="332" xr:uid="{00000000-0005-0000-0000-000031010000}"/>
    <cellStyle name="20% - Énfasis2 7 14" xfId="333" xr:uid="{00000000-0005-0000-0000-000032010000}"/>
    <cellStyle name="20% - Énfasis2 7 15" xfId="334" xr:uid="{00000000-0005-0000-0000-000033010000}"/>
    <cellStyle name="20% - Énfasis2 7 2" xfId="335" xr:uid="{00000000-0005-0000-0000-000034010000}"/>
    <cellStyle name="20% - Énfasis2 7 2 2" xfId="336" xr:uid="{00000000-0005-0000-0000-000035010000}"/>
    <cellStyle name="20% - Énfasis2 7 2 3" xfId="337" xr:uid="{00000000-0005-0000-0000-000036010000}"/>
    <cellStyle name="20% - Énfasis2 7 3" xfId="338" xr:uid="{00000000-0005-0000-0000-000037010000}"/>
    <cellStyle name="20% - Énfasis2 7 3 2" xfId="339" xr:uid="{00000000-0005-0000-0000-000038010000}"/>
    <cellStyle name="20% - Énfasis2 7 3 3" xfId="340" xr:uid="{00000000-0005-0000-0000-000039010000}"/>
    <cellStyle name="20% - Énfasis2 7 4" xfId="341" xr:uid="{00000000-0005-0000-0000-00003A010000}"/>
    <cellStyle name="20% - Énfasis2 7 4 2" xfId="342" xr:uid="{00000000-0005-0000-0000-00003B010000}"/>
    <cellStyle name="20% - Énfasis2 7 4 3" xfId="343" xr:uid="{00000000-0005-0000-0000-00003C010000}"/>
    <cellStyle name="20% - Énfasis2 7 5" xfId="344" xr:uid="{00000000-0005-0000-0000-00003D010000}"/>
    <cellStyle name="20% - Énfasis2 7 5 2" xfId="345" xr:uid="{00000000-0005-0000-0000-00003E010000}"/>
    <cellStyle name="20% - Énfasis2 7 5 3" xfId="346" xr:uid="{00000000-0005-0000-0000-00003F010000}"/>
    <cellStyle name="20% - Énfasis2 7 6" xfId="347" xr:uid="{00000000-0005-0000-0000-000040010000}"/>
    <cellStyle name="20% - Énfasis2 7 6 2" xfId="348" xr:uid="{00000000-0005-0000-0000-000041010000}"/>
    <cellStyle name="20% - Énfasis2 7 6 3" xfId="349" xr:uid="{00000000-0005-0000-0000-000042010000}"/>
    <cellStyle name="20% - Énfasis2 7 7" xfId="350" xr:uid="{00000000-0005-0000-0000-000043010000}"/>
    <cellStyle name="20% - Énfasis2 7 8" xfId="351" xr:uid="{00000000-0005-0000-0000-000044010000}"/>
    <cellStyle name="20% - Énfasis2 7 9" xfId="352" xr:uid="{00000000-0005-0000-0000-000045010000}"/>
    <cellStyle name="20% - Énfasis2 7_Caratulas CGE-D 12-09ultima version" xfId="353" xr:uid="{00000000-0005-0000-0000-000046010000}"/>
    <cellStyle name="20% - Énfasis2 8" xfId="354" xr:uid="{00000000-0005-0000-0000-000047010000}"/>
    <cellStyle name="20% - Énfasis2 8 10" xfId="355" xr:uid="{00000000-0005-0000-0000-000048010000}"/>
    <cellStyle name="20% - Énfasis2 8 11" xfId="356" xr:uid="{00000000-0005-0000-0000-000049010000}"/>
    <cellStyle name="20% - Énfasis2 8 12" xfId="357" xr:uid="{00000000-0005-0000-0000-00004A010000}"/>
    <cellStyle name="20% - Énfasis2 8 13" xfId="358" xr:uid="{00000000-0005-0000-0000-00004B010000}"/>
    <cellStyle name="20% - Énfasis2 8 14" xfId="359" xr:uid="{00000000-0005-0000-0000-00004C010000}"/>
    <cellStyle name="20% - Énfasis2 8 15" xfId="360" xr:uid="{00000000-0005-0000-0000-00004D010000}"/>
    <cellStyle name="20% - Énfasis2 8 2" xfId="361" xr:uid="{00000000-0005-0000-0000-00004E010000}"/>
    <cellStyle name="20% - Énfasis2 8 2 2" xfId="362" xr:uid="{00000000-0005-0000-0000-00004F010000}"/>
    <cellStyle name="20% - Énfasis2 8 2 3" xfId="363" xr:uid="{00000000-0005-0000-0000-000050010000}"/>
    <cellStyle name="20% - Énfasis2 8 3" xfId="364" xr:uid="{00000000-0005-0000-0000-000051010000}"/>
    <cellStyle name="20% - Énfasis2 8 3 2" xfId="365" xr:uid="{00000000-0005-0000-0000-000052010000}"/>
    <cellStyle name="20% - Énfasis2 8 3 3" xfId="366" xr:uid="{00000000-0005-0000-0000-000053010000}"/>
    <cellStyle name="20% - Énfasis2 8 4" xfId="367" xr:uid="{00000000-0005-0000-0000-000054010000}"/>
    <cellStyle name="20% - Énfasis2 8 4 2" xfId="368" xr:uid="{00000000-0005-0000-0000-000055010000}"/>
    <cellStyle name="20% - Énfasis2 8 4 3" xfId="369" xr:uid="{00000000-0005-0000-0000-000056010000}"/>
    <cellStyle name="20% - Énfasis2 8 5" xfId="370" xr:uid="{00000000-0005-0000-0000-000057010000}"/>
    <cellStyle name="20% - Énfasis2 8 5 2" xfId="371" xr:uid="{00000000-0005-0000-0000-000058010000}"/>
    <cellStyle name="20% - Énfasis2 8 5 3" xfId="372" xr:uid="{00000000-0005-0000-0000-000059010000}"/>
    <cellStyle name="20% - Énfasis2 8 6" xfId="373" xr:uid="{00000000-0005-0000-0000-00005A010000}"/>
    <cellStyle name="20% - Énfasis2 8 6 2" xfId="374" xr:uid="{00000000-0005-0000-0000-00005B010000}"/>
    <cellStyle name="20% - Énfasis2 8 6 3" xfId="375" xr:uid="{00000000-0005-0000-0000-00005C010000}"/>
    <cellStyle name="20% - Énfasis2 8 7" xfId="376" xr:uid="{00000000-0005-0000-0000-00005D010000}"/>
    <cellStyle name="20% - Énfasis2 8 8" xfId="377" xr:uid="{00000000-0005-0000-0000-00005E010000}"/>
    <cellStyle name="20% - Énfasis2 8 9" xfId="378" xr:uid="{00000000-0005-0000-0000-00005F010000}"/>
    <cellStyle name="20% - Énfasis2 8_Caratulas CGE-D 12-09ultima version" xfId="379" xr:uid="{00000000-0005-0000-0000-000060010000}"/>
    <cellStyle name="20% - Énfasis2 9" xfId="380" xr:uid="{00000000-0005-0000-0000-000061010000}"/>
    <cellStyle name="20% - Énfasis2 9 2" xfId="381" xr:uid="{00000000-0005-0000-0000-000062010000}"/>
    <cellStyle name="20% - Énfasis3 10" xfId="382" xr:uid="{00000000-0005-0000-0000-000063010000}"/>
    <cellStyle name="20% - Énfasis3 10 2" xfId="383" xr:uid="{00000000-0005-0000-0000-000064010000}"/>
    <cellStyle name="20% - Énfasis3 11" xfId="384" xr:uid="{00000000-0005-0000-0000-000065010000}"/>
    <cellStyle name="20% - Énfasis3 12" xfId="385" xr:uid="{00000000-0005-0000-0000-000066010000}"/>
    <cellStyle name="20% - Énfasis3 12 2" xfId="386" xr:uid="{00000000-0005-0000-0000-000067010000}"/>
    <cellStyle name="20% - Énfasis3 2" xfId="387" xr:uid="{00000000-0005-0000-0000-000068010000}"/>
    <cellStyle name="20% - Énfasis3 2 2" xfId="388" xr:uid="{00000000-0005-0000-0000-000069010000}"/>
    <cellStyle name="20% - Énfasis3 2 2 2" xfId="389" xr:uid="{00000000-0005-0000-0000-00006A010000}"/>
    <cellStyle name="20% - Énfasis3 2 3" xfId="390" xr:uid="{00000000-0005-0000-0000-00006B010000}"/>
    <cellStyle name="20% - Énfasis3 2 4" xfId="391" xr:uid="{00000000-0005-0000-0000-00006C010000}"/>
    <cellStyle name="20% - Énfasis3 2 5" xfId="392" xr:uid="{00000000-0005-0000-0000-00006D010000}"/>
    <cellStyle name="20% - Énfasis3 2 6" xfId="393" xr:uid="{00000000-0005-0000-0000-00006E010000}"/>
    <cellStyle name="20% - Énfasis3 3" xfId="394" xr:uid="{00000000-0005-0000-0000-00006F010000}"/>
    <cellStyle name="20% - Énfasis3 3 2" xfId="395" xr:uid="{00000000-0005-0000-0000-000070010000}"/>
    <cellStyle name="20% - Énfasis3 3 3" xfId="396" xr:uid="{00000000-0005-0000-0000-000071010000}"/>
    <cellStyle name="20% - Énfasis3 3 4" xfId="397" xr:uid="{00000000-0005-0000-0000-000072010000}"/>
    <cellStyle name="20% - Énfasis3 4" xfId="398" xr:uid="{00000000-0005-0000-0000-000073010000}"/>
    <cellStyle name="20% - Énfasis3 4 2" xfId="399" xr:uid="{00000000-0005-0000-0000-000074010000}"/>
    <cellStyle name="20% - Énfasis3 4 3" xfId="400" xr:uid="{00000000-0005-0000-0000-000075010000}"/>
    <cellStyle name="20% - Énfasis3 4 4" xfId="401" xr:uid="{00000000-0005-0000-0000-000076010000}"/>
    <cellStyle name="20% - Énfasis3 5" xfId="402" xr:uid="{00000000-0005-0000-0000-000077010000}"/>
    <cellStyle name="20% - Énfasis3 5 2" xfId="403" xr:uid="{00000000-0005-0000-0000-000078010000}"/>
    <cellStyle name="20% - Énfasis3 5 3" xfId="404" xr:uid="{00000000-0005-0000-0000-000079010000}"/>
    <cellStyle name="20% - Énfasis3 6" xfId="405" xr:uid="{00000000-0005-0000-0000-00007A010000}"/>
    <cellStyle name="20% - Énfasis3 6 2" xfId="406" xr:uid="{00000000-0005-0000-0000-00007B010000}"/>
    <cellStyle name="20% - Énfasis3 6 3" xfId="407" xr:uid="{00000000-0005-0000-0000-00007C010000}"/>
    <cellStyle name="20% - Énfasis3 7" xfId="408" xr:uid="{00000000-0005-0000-0000-00007D010000}"/>
    <cellStyle name="20% - Énfasis3 7 10" xfId="409" xr:uid="{00000000-0005-0000-0000-00007E010000}"/>
    <cellStyle name="20% - Énfasis3 7 11" xfId="410" xr:uid="{00000000-0005-0000-0000-00007F010000}"/>
    <cellStyle name="20% - Énfasis3 7 12" xfId="411" xr:uid="{00000000-0005-0000-0000-000080010000}"/>
    <cellStyle name="20% - Énfasis3 7 13" xfId="412" xr:uid="{00000000-0005-0000-0000-000081010000}"/>
    <cellStyle name="20% - Énfasis3 7 14" xfId="413" xr:uid="{00000000-0005-0000-0000-000082010000}"/>
    <cellStyle name="20% - Énfasis3 7 15" xfId="414" xr:uid="{00000000-0005-0000-0000-000083010000}"/>
    <cellStyle name="20% - Énfasis3 7 2" xfId="415" xr:uid="{00000000-0005-0000-0000-000084010000}"/>
    <cellStyle name="20% - Énfasis3 7 2 2" xfId="416" xr:uid="{00000000-0005-0000-0000-000085010000}"/>
    <cellStyle name="20% - Énfasis3 7 2 3" xfId="417" xr:uid="{00000000-0005-0000-0000-000086010000}"/>
    <cellStyle name="20% - Énfasis3 7 3" xfId="418" xr:uid="{00000000-0005-0000-0000-000087010000}"/>
    <cellStyle name="20% - Énfasis3 7 3 2" xfId="419" xr:uid="{00000000-0005-0000-0000-000088010000}"/>
    <cellStyle name="20% - Énfasis3 7 3 3" xfId="420" xr:uid="{00000000-0005-0000-0000-000089010000}"/>
    <cellStyle name="20% - Énfasis3 7 4" xfId="421" xr:uid="{00000000-0005-0000-0000-00008A010000}"/>
    <cellStyle name="20% - Énfasis3 7 4 2" xfId="422" xr:uid="{00000000-0005-0000-0000-00008B010000}"/>
    <cellStyle name="20% - Énfasis3 7 4 3" xfId="423" xr:uid="{00000000-0005-0000-0000-00008C010000}"/>
    <cellStyle name="20% - Énfasis3 7 5" xfId="424" xr:uid="{00000000-0005-0000-0000-00008D010000}"/>
    <cellStyle name="20% - Énfasis3 7 5 2" xfId="425" xr:uid="{00000000-0005-0000-0000-00008E010000}"/>
    <cellStyle name="20% - Énfasis3 7 5 3" xfId="426" xr:uid="{00000000-0005-0000-0000-00008F010000}"/>
    <cellStyle name="20% - Énfasis3 7 6" xfId="427" xr:uid="{00000000-0005-0000-0000-000090010000}"/>
    <cellStyle name="20% - Énfasis3 7 6 2" xfId="428" xr:uid="{00000000-0005-0000-0000-000091010000}"/>
    <cellStyle name="20% - Énfasis3 7 6 3" xfId="429" xr:uid="{00000000-0005-0000-0000-000092010000}"/>
    <cellStyle name="20% - Énfasis3 7 7" xfId="430" xr:uid="{00000000-0005-0000-0000-000093010000}"/>
    <cellStyle name="20% - Énfasis3 7 8" xfId="431" xr:uid="{00000000-0005-0000-0000-000094010000}"/>
    <cellStyle name="20% - Énfasis3 7 9" xfId="432" xr:uid="{00000000-0005-0000-0000-000095010000}"/>
    <cellStyle name="20% - Énfasis3 7_Caratulas CGE-D 12-09ultima version" xfId="433" xr:uid="{00000000-0005-0000-0000-000096010000}"/>
    <cellStyle name="20% - Énfasis3 8" xfId="434" xr:uid="{00000000-0005-0000-0000-000097010000}"/>
    <cellStyle name="20% - Énfasis3 8 10" xfId="435" xr:uid="{00000000-0005-0000-0000-000098010000}"/>
    <cellStyle name="20% - Énfasis3 8 11" xfId="436" xr:uid="{00000000-0005-0000-0000-000099010000}"/>
    <cellStyle name="20% - Énfasis3 8 12" xfId="437" xr:uid="{00000000-0005-0000-0000-00009A010000}"/>
    <cellStyle name="20% - Énfasis3 8 13" xfId="438" xr:uid="{00000000-0005-0000-0000-00009B010000}"/>
    <cellStyle name="20% - Énfasis3 8 14" xfId="439" xr:uid="{00000000-0005-0000-0000-00009C010000}"/>
    <cellStyle name="20% - Énfasis3 8 15" xfId="440" xr:uid="{00000000-0005-0000-0000-00009D010000}"/>
    <cellStyle name="20% - Énfasis3 8 2" xfId="441" xr:uid="{00000000-0005-0000-0000-00009E010000}"/>
    <cellStyle name="20% - Énfasis3 8 2 2" xfId="442" xr:uid="{00000000-0005-0000-0000-00009F010000}"/>
    <cellStyle name="20% - Énfasis3 8 2 3" xfId="443" xr:uid="{00000000-0005-0000-0000-0000A0010000}"/>
    <cellStyle name="20% - Énfasis3 8 3" xfId="444" xr:uid="{00000000-0005-0000-0000-0000A1010000}"/>
    <cellStyle name="20% - Énfasis3 8 3 2" xfId="445" xr:uid="{00000000-0005-0000-0000-0000A2010000}"/>
    <cellStyle name="20% - Énfasis3 8 3 3" xfId="446" xr:uid="{00000000-0005-0000-0000-0000A3010000}"/>
    <cellStyle name="20% - Énfasis3 8 4" xfId="447" xr:uid="{00000000-0005-0000-0000-0000A4010000}"/>
    <cellStyle name="20% - Énfasis3 8 4 2" xfId="448" xr:uid="{00000000-0005-0000-0000-0000A5010000}"/>
    <cellStyle name="20% - Énfasis3 8 4 3" xfId="449" xr:uid="{00000000-0005-0000-0000-0000A6010000}"/>
    <cellStyle name="20% - Énfasis3 8 5" xfId="450" xr:uid="{00000000-0005-0000-0000-0000A7010000}"/>
    <cellStyle name="20% - Énfasis3 8 5 2" xfId="451" xr:uid="{00000000-0005-0000-0000-0000A8010000}"/>
    <cellStyle name="20% - Énfasis3 8 5 3" xfId="452" xr:uid="{00000000-0005-0000-0000-0000A9010000}"/>
    <cellStyle name="20% - Énfasis3 8 6" xfId="453" xr:uid="{00000000-0005-0000-0000-0000AA010000}"/>
    <cellStyle name="20% - Énfasis3 8 6 2" xfId="454" xr:uid="{00000000-0005-0000-0000-0000AB010000}"/>
    <cellStyle name="20% - Énfasis3 8 6 3" xfId="455" xr:uid="{00000000-0005-0000-0000-0000AC010000}"/>
    <cellStyle name="20% - Énfasis3 8 7" xfId="456" xr:uid="{00000000-0005-0000-0000-0000AD010000}"/>
    <cellStyle name="20% - Énfasis3 8 8" xfId="457" xr:uid="{00000000-0005-0000-0000-0000AE010000}"/>
    <cellStyle name="20% - Énfasis3 8 9" xfId="458" xr:uid="{00000000-0005-0000-0000-0000AF010000}"/>
    <cellStyle name="20% - Énfasis3 8_Caratulas CGE-D 12-09ultima version" xfId="459" xr:uid="{00000000-0005-0000-0000-0000B0010000}"/>
    <cellStyle name="20% - Énfasis3 9" xfId="460" xr:uid="{00000000-0005-0000-0000-0000B1010000}"/>
    <cellStyle name="20% - Énfasis3 9 2" xfId="461" xr:uid="{00000000-0005-0000-0000-0000B2010000}"/>
    <cellStyle name="20% - Énfasis4 10" xfId="462" xr:uid="{00000000-0005-0000-0000-0000B3010000}"/>
    <cellStyle name="20% - Énfasis4 10 2" xfId="463" xr:uid="{00000000-0005-0000-0000-0000B4010000}"/>
    <cellStyle name="20% - Énfasis4 11" xfId="464" xr:uid="{00000000-0005-0000-0000-0000B5010000}"/>
    <cellStyle name="20% - Énfasis4 12" xfId="465" xr:uid="{00000000-0005-0000-0000-0000B6010000}"/>
    <cellStyle name="20% - Énfasis4 12 2" xfId="466" xr:uid="{00000000-0005-0000-0000-0000B7010000}"/>
    <cellStyle name="20% - Énfasis4 2" xfId="467" xr:uid="{00000000-0005-0000-0000-0000B8010000}"/>
    <cellStyle name="20% - Énfasis4 2 2" xfId="468" xr:uid="{00000000-0005-0000-0000-0000B9010000}"/>
    <cellStyle name="20% - Énfasis4 2 2 2" xfId="469" xr:uid="{00000000-0005-0000-0000-0000BA010000}"/>
    <cellStyle name="20% - Énfasis4 2 3" xfId="470" xr:uid="{00000000-0005-0000-0000-0000BB010000}"/>
    <cellStyle name="20% - Énfasis4 2 4" xfId="471" xr:uid="{00000000-0005-0000-0000-0000BC010000}"/>
    <cellStyle name="20% - Énfasis4 2 5" xfId="472" xr:uid="{00000000-0005-0000-0000-0000BD010000}"/>
    <cellStyle name="20% - Énfasis4 2 6" xfId="473" xr:uid="{00000000-0005-0000-0000-0000BE010000}"/>
    <cellStyle name="20% - Énfasis4 3" xfId="474" xr:uid="{00000000-0005-0000-0000-0000BF010000}"/>
    <cellStyle name="20% - Énfasis4 3 2" xfId="475" xr:uid="{00000000-0005-0000-0000-0000C0010000}"/>
    <cellStyle name="20% - Énfasis4 3 3" xfId="476" xr:uid="{00000000-0005-0000-0000-0000C1010000}"/>
    <cellStyle name="20% - Énfasis4 3 4" xfId="477" xr:uid="{00000000-0005-0000-0000-0000C2010000}"/>
    <cellStyle name="20% - Énfasis4 4" xfId="478" xr:uid="{00000000-0005-0000-0000-0000C3010000}"/>
    <cellStyle name="20% - Énfasis4 4 2" xfId="479" xr:uid="{00000000-0005-0000-0000-0000C4010000}"/>
    <cellStyle name="20% - Énfasis4 4 3" xfId="480" xr:uid="{00000000-0005-0000-0000-0000C5010000}"/>
    <cellStyle name="20% - Énfasis4 4 4" xfId="481" xr:uid="{00000000-0005-0000-0000-0000C6010000}"/>
    <cellStyle name="20% - Énfasis4 5" xfId="482" xr:uid="{00000000-0005-0000-0000-0000C7010000}"/>
    <cellStyle name="20% - Énfasis4 5 2" xfId="483" xr:uid="{00000000-0005-0000-0000-0000C8010000}"/>
    <cellStyle name="20% - Énfasis4 5 3" xfId="484" xr:uid="{00000000-0005-0000-0000-0000C9010000}"/>
    <cellStyle name="20% - Énfasis4 6" xfId="485" xr:uid="{00000000-0005-0000-0000-0000CA010000}"/>
    <cellStyle name="20% - Énfasis4 6 2" xfId="486" xr:uid="{00000000-0005-0000-0000-0000CB010000}"/>
    <cellStyle name="20% - Énfasis4 6 3" xfId="487" xr:uid="{00000000-0005-0000-0000-0000CC010000}"/>
    <cellStyle name="20% - Énfasis4 7" xfId="488" xr:uid="{00000000-0005-0000-0000-0000CD010000}"/>
    <cellStyle name="20% - Énfasis4 7 10" xfId="489" xr:uid="{00000000-0005-0000-0000-0000CE010000}"/>
    <cellStyle name="20% - Énfasis4 7 11" xfId="490" xr:uid="{00000000-0005-0000-0000-0000CF010000}"/>
    <cellStyle name="20% - Énfasis4 7 12" xfId="491" xr:uid="{00000000-0005-0000-0000-0000D0010000}"/>
    <cellStyle name="20% - Énfasis4 7 13" xfId="492" xr:uid="{00000000-0005-0000-0000-0000D1010000}"/>
    <cellStyle name="20% - Énfasis4 7 14" xfId="493" xr:uid="{00000000-0005-0000-0000-0000D2010000}"/>
    <cellStyle name="20% - Énfasis4 7 15" xfId="494" xr:uid="{00000000-0005-0000-0000-0000D3010000}"/>
    <cellStyle name="20% - Énfasis4 7 2" xfId="495" xr:uid="{00000000-0005-0000-0000-0000D4010000}"/>
    <cellStyle name="20% - Énfasis4 7 2 2" xfId="496" xr:uid="{00000000-0005-0000-0000-0000D5010000}"/>
    <cellStyle name="20% - Énfasis4 7 2 3" xfId="497" xr:uid="{00000000-0005-0000-0000-0000D6010000}"/>
    <cellStyle name="20% - Énfasis4 7 3" xfId="498" xr:uid="{00000000-0005-0000-0000-0000D7010000}"/>
    <cellStyle name="20% - Énfasis4 7 3 2" xfId="499" xr:uid="{00000000-0005-0000-0000-0000D8010000}"/>
    <cellStyle name="20% - Énfasis4 7 3 3" xfId="500" xr:uid="{00000000-0005-0000-0000-0000D9010000}"/>
    <cellStyle name="20% - Énfasis4 7 4" xfId="501" xr:uid="{00000000-0005-0000-0000-0000DA010000}"/>
    <cellStyle name="20% - Énfasis4 7 4 2" xfId="502" xr:uid="{00000000-0005-0000-0000-0000DB010000}"/>
    <cellStyle name="20% - Énfasis4 7 4 3" xfId="503" xr:uid="{00000000-0005-0000-0000-0000DC010000}"/>
    <cellStyle name="20% - Énfasis4 7 5" xfId="504" xr:uid="{00000000-0005-0000-0000-0000DD010000}"/>
    <cellStyle name="20% - Énfasis4 7 5 2" xfId="505" xr:uid="{00000000-0005-0000-0000-0000DE010000}"/>
    <cellStyle name="20% - Énfasis4 7 5 3" xfId="506" xr:uid="{00000000-0005-0000-0000-0000DF010000}"/>
    <cellStyle name="20% - Énfasis4 7 6" xfId="507" xr:uid="{00000000-0005-0000-0000-0000E0010000}"/>
    <cellStyle name="20% - Énfasis4 7 6 2" xfId="508" xr:uid="{00000000-0005-0000-0000-0000E1010000}"/>
    <cellStyle name="20% - Énfasis4 7 6 3" xfId="509" xr:uid="{00000000-0005-0000-0000-0000E2010000}"/>
    <cellStyle name="20% - Énfasis4 7 7" xfId="510" xr:uid="{00000000-0005-0000-0000-0000E3010000}"/>
    <cellStyle name="20% - Énfasis4 7 8" xfId="511" xr:uid="{00000000-0005-0000-0000-0000E4010000}"/>
    <cellStyle name="20% - Énfasis4 7 9" xfId="512" xr:uid="{00000000-0005-0000-0000-0000E5010000}"/>
    <cellStyle name="20% - Énfasis4 7_Caratulas CGE-D 12-09ultima version" xfId="513" xr:uid="{00000000-0005-0000-0000-0000E6010000}"/>
    <cellStyle name="20% - Énfasis4 8" xfId="514" xr:uid="{00000000-0005-0000-0000-0000E7010000}"/>
    <cellStyle name="20% - Énfasis4 8 10" xfId="515" xr:uid="{00000000-0005-0000-0000-0000E8010000}"/>
    <cellStyle name="20% - Énfasis4 8 11" xfId="516" xr:uid="{00000000-0005-0000-0000-0000E9010000}"/>
    <cellStyle name="20% - Énfasis4 8 12" xfId="517" xr:uid="{00000000-0005-0000-0000-0000EA010000}"/>
    <cellStyle name="20% - Énfasis4 8 13" xfId="518" xr:uid="{00000000-0005-0000-0000-0000EB010000}"/>
    <cellStyle name="20% - Énfasis4 8 14" xfId="519" xr:uid="{00000000-0005-0000-0000-0000EC010000}"/>
    <cellStyle name="20% - Énfasis4 8 15" xfId="520" xr:uid="{00000000-0005-0000-0000-0000ED010000}"/>
    <cellStyle name="20% - Énfasis4 8 2" xfId="521" xr:uid="{00000000-0005-0000-0000-0000EE010000}"/>
    <cellStyle name="20% - Énfasis4 8 2 2" xfId="522" xr:uid="{00000000-0005-0000-0000-0000EF010000}"/>
    <cellStyle name="20% - Énfasis4 8 2 3" xfId="523" xr:uid="{00000000-0005-0000-0000-0000F0010000}"/>
    <cellStyle name="20% - Énfasis4 8 3" xfId="524" xr:uid="{00000000-0005-0000-0000-0000F1010000}"/>
    <cellStyle name="20% - Énfasis4 8 3 2" xfId="525" xr:uid="{00000000-0005-0000-0000-0000F2010000}"/>
    <cellStyle name="20% - Énfasis4 8 3 3" xfId="526" xr:uid="{00000000-0005-0000-0000-0000F3010000}"/>
    <cellStyle name="20% - Énfasis4 8 4" xfId="527" xr:uid="{00000000-0005-0000-0000-0000F4010000}"/>
    <cellStyle name="20% - Énfasis4 8 4 2" xfId="528" xr:uid="{00000000-0005-0000-0000-0000F5010000}"/>
    <cellStyle name="20% - Énfasis4 8 4 3" xfId="529" xr:uid="{00000000-0005-0000-0000-0000F6010000}"/>
    <cellStyle name="20% - Énfasis4 8 5" xfId="530" xr:uid="{00000000-0005-0000-0000-0000F7010000}"/>
    <cellStyle name="20% - Énfasis4 8 5 2" xfId="531" xr:uid="{00000000-0005-0000-0000-0000F8010000}"/>
    <cellStyle name="20% - Énfasis4 8 5 3" xfId="532" xr:uid="{00000000-0005-0000-0000-0000F9010000}"/>
    <cellStyle name="20% - Énfasis4 8 6" xfId="533" xr:uid="{00000000-0005-0000-0000-0000FA010000}"/>
    <cellStyle name="20% - Énfasis4 8 6 2" xfId="534" xr:uid="{00000000-0005-0000-0000-0000FB010000}"/>
    <cellStyle name="20% - Énfasis4 8 6 3" xfId="535" xr:uid="{00000000-0005-0000-0000-0000FC010000}"/>
    <cellStyle name="20% - Énfasis4 8 7" xfId="536" xr:uid="{00000000-0005-0000-0000-0000FD010000}"/>
    <cellStyle name="20% - Énfasis4 8 8" xfId="537" xr:uid="{00000000-0005-0000-0000-0000FE010000}"/>
    <cellStyle name="20% - Énfasis4 8 9" xfId="538" xr:uid="{00000000-0005-0000-0000-0000FF010000}"/>
    <cellStyle name="20% - Énfasis4 8_Caratulas CGE-D 12-09ultima version" xfId="539" xr:uid="{00000000-0005-0000-0000-000000020000}"/>
    <cellStyle name="20% - Énfasis4 9" xfId="540" xr:uid="{00000000-0005-0000-0000-000001020000}"/>
    <cellStyle name="20% - Énfasis4 9 2" xfId="541" xr:uid="{00000000-0005-0000-0000-000002020000}"/>
    <cellStyle name="20% - Énfasis5 10" xfId="542" xr:uid="{00000000-0005-0000-0000-000003020000}"/>
    <cellStyle name="20% - Énfasis5 10 2" xfId="543" xr:uid="{00000000-0005-0000-0000-000004020000}"/>
    <cellStyle name="20% - Énfasis5 11" xfId="544" xr:uid="{00000000-0005-0000-0000-000005020000}"/>
    <cellStyle name="20% - Énfasis5 12" xfId="545" xr:uid="{00000000-0005-0000-0000-000006020000}"/>
    <cellStyle name="20% - Énfasis5 12 2" xfId="546" xr:uid="{00000000-0005-0000-0000-000007020000}"/>
    <cellStyle name="20% - Énfasis5 2" xfId="547" xr:uid="{00000000-0005-0000-0000-000008020000}"/>
    <cellStyle name="20% - Énfasis5 2 2" xfId="548" xr:uid="{00000000-0005-0000-0000-000009020000}"/>
    <cellStyle name="20% - Énfasis5 2 2 2" xfId="549" xr:uid="{00000000-0005-0000-0000-00000A020000}"/>
    <cellStyle name="20% - Énfasis5 2 3" xfId="550" xr:uid="{00000000-0005-0000-0000-00000B020000}"/>
    <cellStyle name="20% - Énfasis5 2 4" xfId="551" xr:uid="{00000000-0005-0000-0000-00000C020000}"/>
    <cellStyle name="20% - Énfasis5 2 5" xfId="552" xr:uid="{00000000-0005-0000-0000-00000D020000}"/>
    <cellStyle name="20% - Énfasis5 2 6" xfId="553" xr:uid="{00000000-0005-0000-0000-00000E020000}"/>
    <cellStyle name="20% - Énfasis5 3" xfId="554" xr:uid="{00000000-0005-0000-0000-00000F020000}"/>
    <cellStyle name="20% - Énfasis5 3 2" xfId="555" xr:uid="{00000000-0005-0000-0000-000010020000}"/>
    <cellStyle name="20% - Énfasis5 3 3" xfId="556" xr:uid="{00000000-0005-0000-0000-000011020000}"/>
    <cellStyle name="20% - Énfasis5 3 4" xfId="557" xr:uid="{00000000-0005-0000-0000-000012020000}"/>
    <cellStyle name="20% - Énfasis5 4" xfId="558" xr:uid="{00000000-0005-0000-0000-000013020000}"/>
    <cellStyle name="20% - Énfasis5 4 2" xfId="559" xr:uid="{00000000-0005-0000-0000-000014020000}"/>
    <cellStyle name="20% - Énfasis5 4 3" xfId="560" xr:uid="{00000000-0005-0000-0000-000015020000}"/>
    <cellStyle name="20% - Énfasis5 4 4" xfId="561" xr:uid="{00000000-0005-0000-0000-000016020000}"/>
    <cellStyle name="20% - Énfasis5 5" xfId="562" xr:uid="{00000000-0005-0000-0000-000017020000}"/>
    <cellStyle name="20% - Énfasis5 5 2" xfId="563" xr:uid="{00000000-0005-0000-0000-000018020000}"/>
    <cellStyle name="20% - Énfasis5 5 3" xfId="564" xr:uid="{00000000-0005-0000-0000-000019020000}"/>
    <cellStyle name="20% - Énfasis5 6" xfId="565" xr:uid="{00000000-0005-0000-0000-00001A020000}"/>
    <cellStyle name="20% - Énfasis5 6 2" xfId="566" xr:uid="{00000000-0005-0000-0000-00001B020000}"/>
    <cellStyle name="20% - Énfasis5 6 3" xfId="567" xr:uid="{00000000-0005-0000-0000-00001C020000}"/>
    <cellStyle name="20% - Énfasis5 7" xfId="568" xr:uid="{00000000-0005-0000-0000-00001D020000}"/>
    <cellStyle name="20% - Énfasis5 7 10" xfId="569" xr:uid="{00000000-0005-0000-0000-00001E020000}"/>
    <cellStyle name="20% - Énfasis5 7 11" xfId="570" xr:uid="{00000000-0005-0000-0000-00001F020000}"/>
    <cellStyle name="20% - Énfasis5 7 12" xfId="571" xr:uid="{00000000-0005-0000-0000-000020020000}"/>
    <cellStyle name="20% - Énfasis5 7 13" xfId="572" xr:uid="{00000000-0005-0000-0000-000021020000}"/>
    <cellStyle name="20% - Énfasis5 7 14" xfId="573" xr:uid="{00000000-0005-0000-0000-000022020000}"/>
    <cellStyle name="20% - Énfasis5 7 15" xfId="574" xr:uid="{00000000-0005-0000-0000-000023020000}"/>
    <cellStyle name="20% - Énfasis5 7 2" xfId="575" xr:uid="{00000000-0005-0000-0000-000024020000}"/>
    <cellStyle name="20% - Énfasis5 7 2 2" xfId="576" xr:uid="{00000000-0005-0000-0000-000025020000}"/>
    <cellStyle name="20% - Énfasis5 7 2 3" xfId="577" xr:uid="{00000000-0005-0000-0000-000026020000}"/>
    <cellStyle name="20% - Énfasis5 7 3" xfId="578" xr:uid="{00000000-0005-0000-0000-000027020000}"/>
    <cellStyle name="20% - Énfasis5 7 3 2" xfId="579" xr:uid="{00000000-0005-0000-0000-000028020000}"/>
    <cellStyle name="20% - Énfasis5 7 3 3" xfId="580" xr:uid="{00000000-0005-0000-0000-000029020000}"/>
    <cellStyle name="20% - Énfasis5 7 4" xfId="581" xr:uid="{00000000-0005-0000-0000-00002A020000}"/>
    <cellStyle name="20% - Énfasis5 7 4 2" xfId="582" xr:uid="{00000000-0005-0000-0000-00002B020000}"/>
    <cellStyle name="20% - Énfasis5 7 4 3" xfId="583" xr:uid="{00000000-0005-0000-0000-00002C020000}"/>
    <cellStyle name="20% - Énfasis5 7 5" xfId="584" xr:uid="{00000000-0005-0000-0000-00002D020000}"/>
    <cellStyle name="20% - Énfasis5 7 5 2" xfId="585" xr:uid="{00000000-0005-0000-0000-00002E020000}"/>
    <cellStyle name="20% - Énfasis5 7 5 3" xfId="586" xr:uid="{00000000-0005-0000-0000-00002F020000}"/>
    <cellStyle name="20% - Énfasis5 7 6" xfId="587" xr:uid="{00000000-0005-0000-0000-000030020000}"/>
    <cellStyle name="20% - Énfasis5 7 6 2" xfId="588" xr:uid="{00000000-0005-0000-0000-000031020000}"/>
    <cellStyle name="20% - Énfasis5 7 6 3" xfId="589" xr:uid="{00000000-0005-0000-0000-000032020000}"/>
    <cellStyle name="20% - Énfasis5 7 7" xfId="590" xr:uid="{00000000-0005-0000-0000-000033020000}"/>
    <cellStyle name="20% - Énfasis5 7 8" xfId="591" xr:uid="{00000000-0005-0000-0000-000034020000}"/>
    <cellStyle name="20% - Énfasis5 7 9" xfId="592" xr:uid="{00000000-0005-0000-0000-000035020000}"/>
    <cellStyle name="20% - Énfasis5 7_Caratulas CGE-D 12-09ultima version" xfId="593" xr:uid="{00000000-0005-0000-0000-000036020000}"/>
    <cellStyle name="20% - Énfasis5 8" xfId="594" xr:uid="{00000000-0005-0000-0000-000037020000}"/>
    <cellStyle name="20% - Énfasis5 8 10" xfId="595" xr:uid="{00000000-0005-0000-0000-000038020000}"/>
    <cellStyle name="20% - Énfasis5 8 11" xfId="596" xr:uid="{00000000-0005-0000-0000-000039020000}"/>
    <cellStyle name="20% - Énfasis5 8 12" xfId="597" xr:uid="{00000000-0005-0000-0000-00003A020000}"/>
    <cellStyle name="20% - Énfasis5 8 13" xfId="598" xr:uid="{00000000-0005-0000-0000-00003B020000}"/>
    <cellStyle name="20% - Énfasis5 8 14" xfId="599" xr:uid="{00000000-0005-0000-0000-00003C020000}"/>
    <cellStyle name="20% - Énfasis5 8 15" xfId="600" xr:uid="{00000000-0005-0000-0000-00003D020000}"/>
    <cellStyle name="20% - Énfasis5 8 2" xfId="601" xr:uid="{00000000-0005-0000-0000-00003E020000}"/>
    <cellStyle name="20% - Énfasis5 8 2 2" xfId="602" xr:uid="{00000000-0005-0000-0000-00003F020000}"/>
    <cellStyle name="20% - Énfasis5 8 2 3" xfId="603" xr:uid="{00000000-0005-0000-0000-000040020000}"/>
    <cellStyle name="20% - Énfasis5 8 3" xfId="604" xr:uid="{00000000-0005-0000-0000-000041020000}"/>
    <cellStyle name="20% - Énfasis5 8 3 2" xfId="605" xr:uid="{00000000-0005-0000-0000-000042020000}"/>
    <cellStyle name="20% - Énfasis5 8 3 3" xfId="606" xr:uid="{00000000-0005-0000-0000-000043020000}"/>
    <cellStyle name="20% - Énfasis5 8 4" xfId="607" xr:uid="{00000000-0005-0000-0000-000044020000}"/>
    <cellStyle name="20% - Énfasis5 8 4 2" xfId="608" xr:uid="{00000000-0005-0000-0000-000045020000}"/>
    <cellStyle name="20% - Énfasis5 8 4 3" xfId="609" xr:uid="{00000000-0005-0000-0000-000046020000}"/>
    <cellStyle name="20% - Énfasis5 8 5" xfId="610" xr:uid="{00000000-0005-0000-0000-000047020000}"/>
    <cellStyle name="20% - Énfasis5 8 5 2" xfId="611" xr:uid="{00000000-0005-0000-0000-000048020000}"/>
    <cellStyle name="20% - Énfasis5 8 5 3" xfId="612" xr:uid="{00000000-0005-0000-0000-000049020000}"/>
    <cellStyle name="20% - Énfasis5 8 6" xfId="613" xr:uid="{00000000-0005-0000-0000-00004A020000}"/>
    <cellStyle name="20% - Énfasis5 8 6 2" xfId="614" xr:uid="{00000000-0005-0000-0000-00004B020000}"/>
    <cellStyle name="20% - Énfasis5 8 6 3" xfId="615" xr:uid="{00000000-0005-0000-0000-00004C020000}"/>
    <cellStyle name="20% - Énfasis5 8 7" xfId="616" xr:uid="{00000000-0005-0000-0000-00004D020000}"/>
    <cellStyle name="20% - Énfasis5 8 8" xfId="617" xr:uid="{00000000-0005-0000-0000-00004E020000}"/>
    <cellStyle name="20% - Énfasis5 8 9" xfId="618" xr:uid="{00000000-0005-0000-0000-00004F020000}"/>
    <cellStyle name="20% - Énfasis5 8_Caratulas CGE-D 12-09ultima version" xfId="619" xr:uid="{00000000-0005-0000-0000-000050020000}"/>
    <cellStyle name="20% - Énfasis5 9" xfId="620" xr:uid="{00000000-0005-0000-0000-000051020000}"/>
    <cellStyle name="20% - Énfasis5 9 2" xfId="621" xr:uid="{00000000-0005-0000-0000-000052020000}"/>
    <cellStyle name="20% - Énfasis6 10" xfId="622" xr:uid="{00000000-0005-0000-0000-000053020000}"/>
    <cellStyle name="20% - Énfasis6 10 2" xfId="623" xr:uid="{00000000-0005-0000-0000-000054020000}"/>
    <cellStyle name="20% - Énfasis6 11" xfId="624" xr:uid="{00000000-0005-0000-0000-000055020000}"/>
    <cellStyle name="20% - Énfasis6 12" xfId="625" xr:uid="{00000000-0005-0000-0000-000056020000}"/>
    <cellStyle name="20% - Énfasis6 12 2" xfId="626" xr:uid="{00000000-0005-0000-0000-000057020000}"/>
    <cellStyle name="20% - Énfasis6 2" xfId="627" xr:uid="{00000000-0005-0000-0000-000058020000}"/>
    <cellStyle name="20% - Énfasis6 2 2" xfId="628" xr:uid="{00000000-0005-0000-0000-000059020000}"/>
    <cellStyle name="20% - Énfasis6 2 2 2" xfId="629" xr:uid="{00000000-0005-0000-0000-00005A020000}"/>
    <cellStyle name="20% - Énfasis6 2 3" xfId="630" xr:uid="{00000000-0005-0000-0000-00005B020000}"/>
    <cellStyle name="20% - Énfasis6 2 4" xfId="631" xr:uid="{00000000-0005-0000-0000-00005C020000}"/>
    <cellStyle name="20% - Énfasis6 2 5" xfId="632" xr:uid="{00000000-0005-0000-0000-00005D020000}"/>
    <cellStyle name="20% - Énfasis6 2 6" xfId="633" xr:uid="{00000000-0005-0000-0000-00005E020000}"/>
    <cellStyle name="20% - Énfasis6 3" xfId="634" xr:uid="{00000000-0005-0000-0000-00005F020000}"/>
    <cellStyle name="20% - Énfasis6 3 2" xfId="635" xr:uid="{00000000-0005-0000-0000-000060020000}"/>
    <cellStyle name="20% - Énfasis6 3 3" xfId="636" xr:uid="{00000000-0005-0000-0000-000061020000}"/>
    <cellStyle name="20% - Énfasis6 3 4" xfId="637" xr:uid="{00000000-0005-0000-0000-000062020000}"/>
    <cellStyle name="20% - Énfasis6 4" xfId="638" xr:uid="{00000000-0005-0000-0000-000063020000}"/>
    <cellStyle name="20% - Énfasis6 4 2" xfId="639" xr:uid="{00000000-0005-0000-0000-000064020000}"/>
    <cellStyle name="20% - Énfasis6 4 3" xfId="640" xr:uid="{00000000-0005-0000-0000-000065020000}"/>
    <cellStyle name="20% - Énfasis6 4 4" xfId="641" xr:uid="{00000000-0005-0000-0000-000066020000}"/>
    <cellStyle name="20% - Énfasis6 5" xfId="642" xr:uid="{00000000-0005-0000-0000-000067020000}"/>
    <cellStyle name="20% - Énfasis6 5 2" xfId="643" xr:uid="{00000000-0005-0000-0000-000068020000}"/>
    <cellStyle name="20% - Énfasis6 5 3" xfId="644" xr:uid="{00000000-0005-0000-0000-000069020000}"/>
    <cellStyle name="20% - Énfasis6 6" xfId="645" xr:uid="{00000000-0005-0000-0000-00006A020000}"/>
    <cellStyle name="20% - Énfasis6 6 2" xfId="646" xr:uid="{00000000-0005-0000-0000-00006B020000}"/>
    <cellStyle name="20% - Énfasis6 6 3" xfId="647" xr:uid="{00000000-0005-0000-0000-00006C020000}"/>
    <cellStyle name="20% - Énfasis6 7" xfId="648" xr:uid="{00000000-0005-0000-0000-00006D020000}"/>
    <cellStyle name="20% - Énfasis6 7 10" xfId="649" xr:uid="{00000000-0005-0000-0000-00006E020000}"/>
    <cellStyle name="20% - Énfasis6 7 11" xfId="650" xr:uid="{00000000-0005-0000-0000-00006F020000}"/>
    <cellStyle name="20% - Énfasis6 7 12" xfId="651" xr:uid="{00000000-0005-0000-0000-000070020000}"/>
    <cellStyle name="20% - Énfasis6 7 13" xfId="652" xr:uid="{00000000-0005-0000-0000-000071020000}"/>
    <cellStyle name="20% - Énfasis6 7 14" xfId="653" xr:uid="{00000000-0005-0000-0000-000072020000}"/>
    <cellStyle name="20% - Énfasis6 7 15" xfId="654" xr:uid="{00000000-0005-0000-0000-000073020000}"/>
    <cellStyle name="20% - Énfasis6 7 2" xfId="655" xr:uid="{00000000-0005-0000-0000-000074020000}"/>
    <cellStyle name="20% - Énfasis6 7 2 2" xfId="656" xr:uid="{00000000-0005-0000-0000-000075020000}"/>
    <cellStyle name="20% - Énfasis6 7 2 3" xfId="657" xr:uid="{00000000-0005-0000-0000-000076020000}"/>
    <cellStyle name="20% - Énfasis6 7 3" xfId="658" xr:uid="{00000000-0005-0000-0000-000077020000}"/>
    <cellStyle name="20% - Énfasis6 7 3 2" xfId="659" xr:uid="{00000000-0005-0000-0000-000078020000}"/>
    <cellStyle name="20% - Énfasis6 7 3 3" xfId="660" xr:uid="{00000000-0005-0000-0000-000079020000}"/>
    <cellStyle name="20% - Énfasis6 7 4" xfId="661" xr:uid="{00000000-0005-0000-0000-00007A020000}"/>
    <cellStyle name="20% - Énfasis6 7 4 2" xfId="662" xr:uid="{00000000-0005-0000-0000-00007B020000}"/>
    <cellStyle name="20% - Énfasis6 7 4 3" xfId="663" xr:uid="{00000000-0005-0000-0000-00007C020000}"/>
    <cellStyle name="20% - Énfasis6 7 5" xfId="664" xr:uid="{00000000-0005-0000-0000-00007D020000}"/>
    <cellStyle name="20% - Énfasis6 7 5 2" xfId="665" xr:uid="{00000000-0005-0000-0000-00007E020000}"/>
    <cellStyle name="20% - Énfasis6 7 5 3" xfId="666" xr:uid="{00000000-0005-0000-0000-00007F020000}"/>
    <cellStyle name="20% - Énfasis6 7 6" xfId="667" xr:uid="{00000000-0005-0000-0000-000080020000}"/>
    <cellStyle name="20% - Énfasis6 7 6 2" xfId="668" xr:uid="{00000000-0005-0000-0000-000081020000}"/>
    <cellStyle name="20% - Énfasis6 7 6 3" xfId="669" xr:uid="{00000000-0005-0000-0000-000082020000}"/>
    <cellStyle name="20% - Énfasis6 7 7" xfId="670" xr:uid="{00000000-0005-0000-0000-000083020000}"/>
    <cellStyle name="20% - Énfasis6 7 8" xfId="671" xr:uid="{00000000-0005-0000-0000-000084020000}"/>
    <cellStyle name="20% - Énfasis6 7 9" xfId="672" xr:uid="{00000000-0005-0000-0000-000085020000}"/>
    <cellStyle name="20% - Énfasis6 7_Caratulas CGE-D 12-09ultima version" xfId="673" xr:uid="{00000000-0005-0000-0000-000086020000}"/>
    <cellStyle name="20% - Énfasis6 8" xfId="674" xr:uid="{00000000-0005-0000-0000-000087020000}"/>
    <cellStyle name="20% - Énfasis6 8 10" xfId="675" xr:uid="{00000000-0005-0000-0000-000088020000}"/>
    <cellStyle name="20% - Énfasis6 8 11" xfId="676" xr:uid="{00000000-0005-0000-0000-000089020000}"/>
    <cellStyle name="20% - Énfasis6 8 12" xfId="677" xr:uid="{00000000-0005-0000-0000-00008A020000}"/>
    <cellStyle name="20% - Énfasis6 8 13" xfId="678" xr:uid="{00000000-0005-0000-0000-00008B020000}"/>
    <cellStyle name="20% - Énfasis6 8 14" xfId="679" xr:uid="{00000000-0005-0000-0000-00008C020000}"/>
    <cellStyle name="20% - Énfasis6 8 15" xfId="680" xr:uid="{00000000-0005-0000-0000-00008D020000}"/>
    <cellStyle name="20% - Énfasis6 8 2" xfId="681" xr:uid="{00000000-0005-0000-0000-00008E020000}"/>
    <cellStyle name="20% - Énfasis6 8 2 2" xfId="682" xr:uid="{00000000-0005-0000-0000-00008F020000}"/>
    <cellStyle name="20% - Énfasis6 8 2 3" xfId="683" xr:uid="{00000000-0005-0000-0000-000090020000}"/>
    <cellStyle name="20% - Énfasis6 8 3" xfId="684" xr:uid="{00000000-0005-0000-0000-000091020000}"/>
    <cellStyle name="20% - Énfasis6 8 3 2" xfId="685" xr:uid="{00000000-0005-0000-0000-000092020000}"/>
    <cellStyle name="20% - Énfasis6 8 3 3" xfId="686" xr:uid="{00000000-0005-0000-0000-000093020000}"/>
    <cellStyle name="20% - Énfasis6 8 4" xfId="687" xr:uid="{00000000-0005-0000-0000-000094020000}"/>
    <cellStyle name="20% - Énfasis6 8 4 2" xfId="688" xr:uid="{00000000-0005-0000-0000-000095020000}"/>
    <cellStyle name="20% - Énfasis6 8 4 3" xfId="689" xr:uid="{00000000-0005-0000-0000-000096020000}"/>
    <cellStyle name="20% - Énfasis6 8 5" xfId="690" xr:uid="{00000000-0005-0000-0000-000097020000}"/>
    <cellStyle name="20% - Énfasis6 8 5 2" xfId="691" xr:uid="{00000000-0005-0000-0000-000098020000}"/>
    <cellStyle name="20% - Énfasis6 8 5 3" xfId="692" xr:uid="{00000000-0005-0000-0000-000099020000}"/>
    <cellStyle name="20% - Énfasis6 8 6" xfId="693" xr:uid="{00000000-0005-0000-0000-00009A020000}"/>
    <cellStyle name="20% - Énfasis6 8 6 2" xfId="694" xr:uid="{00000000-0005-0000-0000-00009B020000}"/>
    <cellStyle name="20% - Énfasis6 8 6 3" xfId="695" xr:uid="{00000000-0005-0000-0000-00009C020000}"/>
    <cellStyle name="20% - Énfasis6 8 7" xfId="696" xr:uid="{00000000-0005-0000-0000-00009D020000}"/>
    <cellStyle name="20% - Énfasis6 8 8" xfId="697" xr:uid="{00000000-0005-0000-0000-00009E020000}"/>
    <cellStyle name="20% - Énfasis6 8 9" xfId="698" xr:uid="{00000000-0005-0000-0000-00009F020000}"/>
    <cellStyle name="20% - Énfasis6 8_Caratulas CGE-D 12-09ultima version" xfId="699" xr:uid="{00000000-0005-0000-0000-0000A0020000}"/>
    <cellStyle name="20% - Énfasis6 9" xfId="700" xr:uid="{00000000-0005-0000-0000-0000A1020000}"/>
    <cellStyle name="20% - Énfasis6 9 2" xfId="701" xr:uid="{00000000-0005-0000-0000-0000A2020000}"/>
    <cellStyle name="40% - Accent1" xfId="702" xr:uid="{00000000-0005-0000-0000-0000A3020000}"/>
    <cellStyle name="40% - Accent1 2" xfId="703" xr:uid="{00000000-0005-0000-0000-0000A4020000}"/>
    <cellStyle name="40% - Accent1 3" xfId="704" xr:uid="{00000000-0005-0000-0000-0000A5020000}"/>
    <cellStyle name="40% - Accent1 4" xfId="705" xr:uid="{00000000-0005-0000-0000-0000A6020000}"/>
    <cellStyle name="40% - Accent1 5" xfId="706" xr:uid="{00000000-0005-0000-0000-0000A7020000}"/>
    <cellStyle name="40% - Accent2" xfId="707" xr:uid="{00000000-0005-0000-0000-0000A8020000}"/>
    <cellStyle name="40% - Accent2 10" xfId="708" xr:uid="{00000000-0005-0000-0000-0000A9020000}"/>
    <cellStyle name="40% - Accent2 11" xfId="709" xr:uid="{00000000-0005-0000-0000-0000AA020000}"/>
    <cellStyle name="40% - Accent2 12" xfId="710" xr:uid="{00000000-0005-0000-0000-0000AB020000}"/>
    <cellStyle name="40% - Accent2 13" xfId="711" xr:uid="{00000000-0005-0000-0000-0000AC020000}"/>
    <cellStyle name="40% - Accent2 14" xfId="712" xr:uid="{00000000-0005-0000-0000-0000AD020000}"/>
    <cellStyle name="40% - Accent2 15" xfId="713" xr:uid="{00000000-0005-0000-0000-0000AE020000}"/>
    <cellStyle name="40% - Accent2 16" xfId="714" xr:uid="{00000000-0005-0000-0000-0000AF020000}"/>
    <cellStyle name="40% - Accent2 2" xfId="715" xr:uid="{00000000-0005-0000-0000-0000B0020000}"/>
    <cellStyle name="40% - Accent2 2 2" xfId="716" xr:uid="{00000000-0005-0000-0000-0000B1020000}"/>
    <cellStyle name="40% - Accent2 2 3" xfId="717" xr:uid="{00000000-0005-0000-0000-0000B2020000}"/>
    <cellStyle name="40% - Accent2 3" xfId="718" xr:uid="{00000000-0005-0000-0000-0000B3020000}"/>
    <cellStyle name="40% - Accent2 3 2" xfId="719" xr:uid="{00000000-0005-0000-0000-0000B4020000}"/>
    <cellStyle name="40% - Accent2 3 3" xfId="720" xr:uid="{00000000-0005-0000-0000-0000B5020000}"/>
    <cellStyle name="40% - Accent2 4" xfId="721" xr:uid="{00000000-0005-0000-0000-0000B6020000}"/>
    <cellStyle name="40% - Accent2 4 2" xfId="722" xr:uid="{00000000-0005-0000-0000-0000B7020000}"/>
    <cellStyle name="40% - Accent2 4 3" xfId="723" xr:uid="{00000000-0005-0000-0000-0000B8020000}"/>
    <cellStyle name="40% - Accent2 5" xfId="724" xr:uid="{00000000-0005-0000-0000-0000B9020000}"/>
    <cellStyle name="40% - Accent2 5 2" xfId="725" xr:uid="{00000000-0005-0000-0000-0000BA020000}"/>
    <cellStyle name="40% - Accent2 5 3" xfId="726" xr:uid="{00000000-0005-0000-0000-0000BB020000}"/>
    <cellStyle name="40% - Accent2 6" xfId="727" xr:uid="{00000000-0005-0000-0000-0000BC020000}"/>
    <cellStyle name="40% - Accent2 6 2" xfId="728" xr:uid="{00000000-0005-0000-0000-0000BD020000}"/>
    <cellStyle name="40% - Accent2 6 3" xfId="729" xr:uid="{00000000-0005-0000-0000-0000BE020000}"/>
    <cellStyle name="40% - Accent2 7" xfId="730" xr:uid="{00000000-0005-0000-0000-0000BF020000}"/>
    <cellStyle name="40% - Accent2 8" xfId="731" xr:uid="{00000000-0005-0000-0000-0000C0020000}"/>
    <cellStyle name="40% - Accent2 9" xfId="732" xr:uid="{00000000-0005-0000-0000-0000C1020000}"/>
    <cellStyle name="40% - Accent2_Caratulas CGE-D 12-09ultima version" xfId="733" xr:uid="{00000000-0005-0000-0000-0000C2020000}"/>
    <cellStyle name="40% - Accent3" xfId="734" xr:uid="{00000000-0005-0000-0000-0000C3020000}"/>
    <cellStyle name="40% - Accent3 10" xfId="735" xr:uid="{00000000-0005-0000-0000-0000C4020000}"/>
    <cellStyle name="40% - Accent3 11" xfId="736" xr:uid="{00000000-0005-0000-0000-0000C5020000}"/>
    <cellStyle name="40% - Accent3 12" xfId="737" xr:uid="{00000000-0005-0000-0000-0000C6020000}"/>
    <cellStyle name="40% - Accent3 13" xfId="738" xr:uid="{00000000-0005-0000-0000-0000C7020000}"/>
    <cellStyle name="40% - Accent3 14" xfId="739" xr:uid="{00000000-0005-0000-0000-0000C8020000}"/>
    <cellStyle name="40% - Accent3 15" xfId="740" xr:uid="{00000000-0005-0000-0000-0000C9020000}"/>
    <cellStyle name="40% - Accent3 16" xfId="741" xr:uid="{00000000-0005-0000-0000-0000CA020000}"/>
    <cellStyle name="40% - Accent3 2" xfId="742" xr:uid="{00000000-0005-0000-0000-0000CB020000}"/>
    <cellStyle name="40% - Accent3 2 2" xfId="743" xr:uid="{00000000-0005-0000-0000-0000CC020000}"/>
    <cellStyle name="40% - Accent3 2 3" xfId="744" xr:uid="{00000000-0005-0000-0000-0000CD020000}"/>
    <cellStyle name="40% - Accent3 3" xfId="745" xr:uid="{00000000-0005-0000-0000-0000CE020000}"/>
    <cellStyle name="40% - Accent3 3 2" xfId="746" xr:uid="{00000000-0005-0000-0000-0000CF020000}"/>
    <cellStyle name="40% - Accent3 3 3" xfId="747" xr:uid="{00000000-0005-0000-0000-0000D0020000}"/>
    <cellStyle name="40% - Accent3 4" xfId="748" xr:uid="{00000000-0005-0000-0000-0000D1020000}"/>
    <cellStyle name="40% - Accent3 4 2" xfId="749" xr:uid="{00000000-0005-0000-0000-0000D2020000}"/>
    <cellStyle name="40% - Accent3 4 3" xfId="750" xr:uid="{00000000-0005-0000-0000-0000D3020000}"/>
    <cellStyle name="40% - Accent3 5" xfId="751" xr:uid="{00000000-0005-0000-0000-0000D4020000}"/>
    <cellStyle name="40% - Accent3 5 2" xfId="752" xr:uid="{00000000-0005-0000-0000-0000D5020000}"/>
    <cellStyle name="40% - Accent3 5 3" xfId="753" xr:uid="{00000000-0005-0000-0000-0000D6020000}"/>
    <cellStyle name="40% - Accent3 6" xfId="754" xr:uid="{00000000-0005-0000-0000-0000D7020000}"/>
    <cellStyle name="40% - Accent3 6 2" xfId="755" xr:uid="{00000000-0005-0000-0000-0000D8020000}"/>
    <cellStyle name="40% - Accent3 6 3" xfId="756" xr:uid="{00000000-0005-0000-0000-0000D9020000}"/>
    <cellStyle name="40% - Accent3 7" xfId="757" xr:uid="{00000000-0005-0000-0000-0000DA020000}"/>
    <cellStyle name="40% - Accent3 8" xfId="758" xr:uid="{00000000-0005-0000-0000-0000DB020000}"/>
    <cellStyle name="40% - Accent3 9" xfId="759" xr:uid="{00000000-0005-0000-0000-0000DC020000}"/>
    <cellStyle name="40% - Accent3_Caratulas CGE-D 12-09ultima version" xfId="760" xr:uid="{00000000-0005-0000-0000-0000DD020000}"/>
    <cellStyle name="40% - Accent4" xfId="761" xr:uid="{00000000-0005-0000-0000-0000DE020000}"/>
    <cellStyle name="40% - Accent4 10" xfId="762" xr:uid="{00000000-0005-0000-0000-0000DF020000}"/>
    <cellStyle name="40% - Accent4 11" xfId="763" xr:uid="{00000000-0005-0000-0000-0000E0020000}"/>
    <cellStyle name="40% - Accent4 12" xfId="764" xr:uid="{00000000-0005-0000-0000-0000E1020000}"/>
    <cellStyle name="40% - Accent4 13" xfId="765" xr:uid="{00000000-0005-0000-0000-0000E2020000}"/>
    <cellStyle name="40% - Accent4 14" xfId="766" xr:uid="{00000000-0005-0000-0000-0000E3020000}"/>
    <cellStyle name="40% - Accent4 15" xfId="767" xr:uid="{00000000-0005-0000-0000-0000E4020000}"/>
    <cellStyle name="40% - Accent4 16" xfId="768" xr:uid="{00000000-0005-0000-0000-0000E5020000}"/>
    <cellStyle name="40% - Accent4 2" xfId="769" xr:uid="{00000000-0005-0000-0000-0000E6020000}"/>
    <cellStyle name="40% - Accent4 2 2" xfId="770" xr:uid="{00000000-0005-0000-0000-0000E7020000}"/>
    <cellStyle name="40% - Accent4 2 3" xfId="771" xr:uid="{00000000-0005-0000-0000-0000E8020000}"/>
    <cellStyle name="40% - Accent4 3" xfId="772" xr:uid="{00000000-0005-0000-0000-0000E9020000}"/>
    <cellStyle name="40% - Accent4 3 2" xfId="773" xr:uid="{00000000-0005-0000-0000-0000EA020000}"/>
    <cellStyle name="40% - Accent4 3 3" xfId="774" xr:uid="{00000000-0005-0000-0000-0000EB020000}"/>
    <cellStyle name="40% - Accent4 4" xfId="775" xr:uid="{00000000-0005-0000-0000-0000EC020000}"/>
    <cellStyle name="40% - Accent4 4 2" xfId="776" xr:uid="{00000000-0005-0000-0000-0000ED020000}"/>
    <cellStyle name="40% - Accent4 4 3" xfId="777" xr:uid="{00000000-0005-0000-0000-0000EE020000}"/>
    <cellStyle name="40% - Accent4 5" xfId="778" xr:uid="{00000000-0005-0000-0000-0000EF020000}"/>
    <cellStyle name="40% - Accent4 5 2" xfId="779" xr:uid="{00000000-0005-0000-0000-0000F0020000}"/>
    <cellStyle name="40% - Accent4 5 3" xfId="780" xr:uid="{00000000-0005-0000-0000-0000F1020000}"/>
    <cellStyle name="40% - Accent4 6" xfId="781" xr:uid="{00000000-0005-0000-0000-0000F2020000}"/>
    <cellStyle name="40% - Accent4 6 2" xfId="782" xr:uid="{00000000-0005-0000-0000-0000F3020000}"/>
    <cellStyle name="40% - Accent4 6 3" xfId="783" xr:uid="{00000000-0005-0000-0000-0000F4020000}"/>
    <cellStyle name="40% - Accent4 7" xfId="784" xr:uid="{00000000-0005-0000-0000-0000F5020000}"/>
    <cellStyle name="40% - Accent4 8" xfId="785" xr:uid="{00000000-0005-0000-0000-0000F6020000}"/>
    <cellStyle name="40% - Accent4 9" xfId="786" xr:uid="{00000000-0005-0000-0000-0000F7020000}"/>
    <cellStyle name="40% - Accent4_Caratulas CGE-D 12-09ultima version" xfId="787" xr:uid="{00000000-0005-0000-0000-0000F8020000}"/>
    <cellStyle name="40% - Accent5" xfId="788" xr:uid="{00000000-0005-0000-0000-0000F9020000}"/>
    <cellStyle name="40% - Accent5 10" xfId="789" xr:uid="{00000000-0005-0000-0000-0000FA020000}"/>
    <cellStyle name="40% - Accent5 11" xfId="790" xr:uid="{00000000-0005-0000-0000-0000FB020000}"/>
    <cellStyle name="40% - Accent5 12" xfId="791" xr:uid="{00000000-0005-0000-0000-0000FC020000}"/>
    <cellStyle name="40% - Accent5 13" xfId="792" xr:uid="{00000000-0005-0000-0000-0000FD020000}"/>
    <cellStyle name="40% - Accent5 14" xfId="793" xr:uid="{00000000-0005-0000-0000-0000FE020000}"/>
    <cellStyle name="40% - Accent5 15" xfId="794" xr:uid="{00000000-0005-0000-0000-0000FF020000}"/>
    <cellStyle name="40% - Accent5 16" xfId="795" xr:uid="{00000000-0005-0000-0000-000000030000}"/>
    <cellStyle name="40% - Accent5 2" xfId="796" xr:uid="{00000000-0005-0000-0000-000001030000}"/>
    <cellStyle name="40% - Accent5 2 2" xfId="797" xr:uid="{00000000-0005-0000-0000-000002030000}"/>
    <cellStyle name="40% - Accent5 2 3" xfId="798" xr:uid="{00000000-0005-0000-0000-000003030000}"/>
    <cellStyle name="40% - Accent5 3" xfId="799" xr:uid="{00000000-0005-0000-0000-000004030000}"/>
    <cellStyle name="40% - Accent5 3 2" xfId="800" xr:uid="{00000000-0005-0000-0000-000005030000}"/>
    <cellStyle name="40% - Accent5 3 3" xfId="801" xr:uid="{00000000-0005-0000-0000-000006030000}"/>
    <cellStyle name="40% - Accent5 4" xfId="802" xr:uid="{00000000-0005-0000-0000-000007030000}"/>
    <cellStyle name="40% - Accent5 4 2" xfId="803" xr:uid="{00000000-0005-0000-0000-000008030000}"/>
    <cellStyle name="40% - Accent5 4 3" xfId="804" xr:uid="{00000000-0005-0000-0000-000009030000}"/>
    <cellStyle name="40% - Accent5 5" xfId="805" xr:uid="{00000000-0005-0000-0000-00000A030000}"/>
    <cellStyle name="40% - Accent5 5 2" xfId="806" xr:uid="{00000000-0005-0000-0000-00000B030000}"/>
    <cellStyle name="40% - Accent5 5 3" xfId="807" xr:uid="{00000000-0005-0000-0000-00000C030000}"/>
    <cellStyle name="40% - Accent5 6" xfId="808" xr:uid="{00000000-0005-0000-0000-00000D030000}"/>
    <cellStyle name="40% - Accent5 6 2" xfId="809" xr:uid="{00000000-0005-0000-0000-00000E030000}"/>
    <cellStyle name="40% - Accent5 6 3" xfId="810" xr:uid="{00000000-0005-0000-0000-00000F030000}"/>
    <cellStyle name="40% - Accent5 7" xfId="811" xr:uid="{00000000-0005-0000-0000-000010030000}"/>
    <cellStyle name="40% - Accent5 8" xfId="812" xr:uid="{00000000-0005-0000-0000-000011030000}"/>
    <cellStyle name="40% - Accent5 9" xfId="813" xr:uid="{00000000-0005-0000-0000-000012030000}"/>
    <cellStyle name="40% - Accent5_Caratulas CGE-D 12-09ultima version" xfId="814" xr:uid="{00000000-0005-0000-0000-000013030000}"/>
    <cellStyle name="40% - Accent6" xfId="815" xr:uid="{00000000-0005-0000-0000-000014030000}"/>
    <cellStyle name="40% - Accent6 10" xfId="816" xr:uid="{00000000-0005-0000-0000-000015030000}"/>
    <cellStyle name="40% - Accent6 11" xfId="817" xr:uid="{00000000-0005-0000-0000-000016030000}"/>
    <cellStyle name="40% - Accent6 12" xfId="818" xr:uid="{00000000-0005-0000-0000-000017030000}"/>
    <cellStyle name="40% - Accent6 13" xfId="819" xr:uid="{00000000-0005-0000-0000-000018030000}"/>
    <cellStyle name="40% - Accent6 14" xfId="820" xr:uid="{00000000-0005-0000-0000-000019030000}"/>
    <cellStyle name="40% - Accent6 15" xfId="821" xr:uid="{00000000-0005-0000-0000-00001A030000}"/>
    <cellStyle name="40% - Accent6 16" xfId="822" xr:uid="{00000000-0005-0000-0000-00001B030000}"/>
    <cellStyle name="40% - Accent6 2" xfId="823" xr:uid="{00000000-0005-0000-0000-00001C030000}"/>
    <cellStyle name="40% - Accent6 2 2" xfId="824" xr:uid="{00000000-0005-0000-0000-00001D030000}"/>
    <cellStyle name="40% - Accent6 2 3" xfId="825" xr:uid="{00000000-0005-0000-0000-00001E030000}"/>
    <cellStyle name="40% - Accent6 3" xfId="826" xr:uid="{00000000-0005-0000-0000-00001F030000}"/>
    <cellStyle name="40% - Accent6 3 2" xfId="827" xr:uid="{00000000-0005-0000-0000-000020030000}"/>
    <cellStyle name="40% - Accent6 3 3" xfId="828" xr:uid="{00000000-0005-0000-0000-000021030000}"/>
    <cellStyle name="40% - Accent6 4" xfId="829" xr:uid="{00000000-0005-0000-0000-000022030000}"/>
    <cellStyle name="40% - Accent6 4 2" xfId="830" xr:uid="{00000000-0005-0000-0000-000023030000}"/>
    <cellStyle name="40% - Accent6 4 3" xfId="831" xr:uid="{00000000-0005-0000-0000-000024030000}"/>
    <cellStyle name="40% - Accent6 5" xfId="832" xr:uid="{00000000-0005-0000-0000-000025030000}"/>
    <cellStyle name="40% - Accent6 5 2" xfId="833" xr:uid="{00000000-0005-0000-0000-000026030000}"/>
    <cellStyle name="40% - Accent6 5 3" xfId="834" xr:uid="{00000000-0005-0000-0000-000027030000}"/>
    <cellStyle name="40% - Accent6 6" xfId="835" xr:uid="{00000000-0005-0000-0000-000028030000}"/>
    <cellStyle name="40% - Accent6 6 2" xfId="836" xr:uid="{00000000-0005-0000-0000-000029030000}"/>
    <cellStyle name="40% - Accent6 6 3" xfId="837" xr:uid="{00000000-0005-0000-0000-00002A030000}"/>
    <cellStyle name="40% - Accent6 7" xfId="838" xr:uid="{00000000-0005-0000-0000-00002B030000}"/>
    <cellStyle name="40% - Accent6 8" xfId="839" xr:uid="{00000000-0005-0000-0000-00002C030000}"/>
    <cellStyle name="40% - Accent6 9" xfId="840" xr:uid="{00000000-0005-0000-0000-00002D030000}"/>
    <cellStyle name="40% - Accent6_Caratulas CGE-D 12-09ultima version" xfId="841" xr:uid="{00000000-0005-0000-0000-00002E030000}"/>
    <cellStyle name="40% - akcent 1" xfId="842" xr:uid="{00000000-0005-0000-0000-00002F030000}"/>
    <cellStyle name="40% - akcent 1 2" xfId="843" xr:uid="{00000000-0005-0000-0000-000030030000}"/>
    <cellStyle name="40% - akcent 1 3" xfId="844" xr:uid="{00000000-0005-0000-0000-000031030000}"/>
    <cellStyle name="40% - akcent 1 4" xfId="845" xr:uid="{00000000-0005-0000-0000-000032030000}"/>
    <cellStyle name="40% - akcent 1 5" xfId="846" xr:uid="{00000000-0005-0000-0000-000033030000}"/>
    <cellStyle name="40% - akcent 2" xfId="847" xr:uid="{00000000-0005-0000-0000-000034030000}"/>
    <cellStyle name="40% - akcent 2 2" xfId="848" xr:uid="{00000000-0005-0000-0000-000035030000}"/>
    <cellStyle name="40% - akcent 2 3" xfId="849" xr:uid="{00000000-0005-0000-0000-000036030000}"/>
    <cellStyle name="40% - akcent 2 4" xfId="850" xr:uid="{00000000-0005-0000-0000-000037030000}"/>
    <cellStyle name="40% - akcent 2 5" xfId="851" xr:uid="{00000000-0005-0000-0000-000038030000}"/>
    <cellStyle name="40% - akcent 3" xfId="852" xr:uid="{00000000-0005-0000-0000-000039030000}"/>
    <cellStyle name="40% - akcent 3 2" xfId="853" xr:uid="{00000000-0005-0000-0000-00003A030000}"/>
    <cellStyle name="40% - akcent 3 3" xfId="854" xr:uid="{00000000-0005-0000-0000-00003B030000}"/>
    <cellStyle name="40% - akcent 3 4" xfId="855" xr:uid="{00000000-0005-0000-0000-00003C030000}"/>
    <cellStyle name="40% - akcent 3 5" xfId="856" xr:uid="{00000000-0005-0000-0000-00003D030000}"/>
    <cellStyle name="40% - akcent 4" xfId="857" xr:uid="{00000000-0005-0000-0000-00003E030000}"/>
    <cellStyle name="40% - akcent 4 2" xfId="858" xr:uid="{00000000-0005-0000-0000-00003F030000}"/>
    <cellStyle name="40% - akcent 4 3" xfId="859" xr:uid="{00000000-0005-0000-0000-000040030000}"/>
    <cellStyle name="40% - akcent 4 4" xfId="860" xr:uid="{00000000-0005-0000-0000-000041030000}"/>
    <cellStyle name="40% - akcent 4 5" xfId="861" xr:uid="{00000000-0005-0000-0000-000042030000}"/>
    <cellStyle name="40% - akcent 5" xfId="862" xr:uid="{00000000-0005-0000-0000-000043030000}"/>
    <cellStyle name="40% - akcent 5 2" xfId="863" xr:uid="{00000000-0005-0000-0000-000044030000}"/>
    <cellStyle name="40% - akcent 5 3" xfId="864" xr:uid="{00000000-0005-0000-0000-000045030000}"/>
    <cellStyle name="40% - akcent 5 4" xfId="865" xr:uid="{00000000-0005-0000-0000-000046030000}"/>
    <cellStyle name="40% - akcent 5 5" xfId="866" xr:uid="{00000000-0005-0000-0000-000047030000}"/>
    <cellStyle name="40% - akcent 6" xfId="867" xr:uid="{00000000-0005-0000-0000-000048030000}"/>
    <cellStyle name="40% - akcent 6 2" xfId="868" xr:uid="{00000000-0005-0000-0000-000049030000}"/>
    <cellStyle name="40% - akcent 6 3" xfId="869" xr:uid="{00000000-0005-0000-0000-00004A030000}"/>
    <cellStyle name="40% - akcent 6 4" xfId="870" xr:uid="{00000000-0005-0000-0000-00004B030000}"/>
    <cellStyle name="40% - akcent 6 5" xfId="871" xr:uid="{00000000-0005-0000-0000-00004C030000}"/>
    <cellStyle name="40% - Énfasis1 10" xfId="872" xr:uid="{00000000-0005-0000-0000-00004D030000}"/>
    <cellStyle name="40% - Énfasis1 10 2" xfId="873" xr:uid="{00000000-0005-0000-0000-00004E030000}"/>
    <cellStyle name="40% - Énfasis1 11" xfId="874" xr:uid="{00000000-0005-0000-0000-00004F030000}"/>
    <cellStyle name="40% - Énfasis1 12" xfId="875" xr:uid="{00000000-0005-0000-0000-000050030000}"/>
    <cellStyle name="40% - Énfasis1 12 2" xfId="876" xr:uid="{00000000-0005-0000-0000-000051030000}"/>
    <cellStyle name="40% - Énfasis1 2" xfId="877" xr:uid="{00000000-0005-0000-0000-000052030000}"/>
    <cellStyle name="40% - Énfasis1 2 2" xfId="878" xr:uid="{00000000-0005-0000-0000-000053030000}"/>
    <cellStyle name="40% - Énfasis1 2 2 2" xfId="879" xr:uid="{00000000-0005-0000-0000-000054030000}"/>
    <cellStyle name="40% - Énfasis1 2 3" xfId="880" xr:uid="{00000000-0005-0000-0000-000055030000}"/>
    <cellStyle name="40% - Énfasis1 2 4" xfId="881" xr:uid="{00000000-0005-0000-0000-000056030000}"/>
    <cellStyle name="40% - Énfasis1 2 5" xfId="882" xr:uid="{00000000-0005-0000-0000-000057030000}"/>
    <cellStyle name="40% - Énfasis1 2 6" xfId="883" xr:uid="{00000000-0005-0000-0000-000058030000}"/>
    <cellStyle name="40% - Énfasis1 3" xfId="884" xr:uid="{00000000-0005-0000-0000-000059030000}"/>
    <cellStyle name="40% - Énfasis1 3 2" xfId="885" xr:uid="{00000000-0005-0000-0000-00005A030000}"/>
    <cellStyle name="40% - Énfasis1 3 3" xfId="886" xr:uid="{00000000-0005-0000-0000-00005B030000}"/>
    <cellStyle name="40% - Énfasis1 3 4" xfId="887" xr:uid="{00000000-0005-0000-0000-00005C030000}"/>
    <cellStyle name="40% - Énfasis1 4" xfId="888" xr:uid="{00000000-0005-0000-0000-00005D030000}"/>
    <cellStyle name="40% - Énfasis1 4 2" xfId="889" xr:uid="{00000000-0005-0000-0000-00005E030000}"/>
    <cellStyle name="40% - Énfasis1 4 3" xfId="890" xr:uid="{00000000-0005-0000-0000-00005F030000}"/>
    <cellStyle name="40% - Énfasis1 4 4" xfId="891" xr:uid="{00000000-0005-0000-0000-000060030000}"/>
    <cellStyle name="40% - Énfasis1 5" xfId="892" xr:uid="{00000000-0005-0000-0000-000061030000}"/>
    <cellStyle name="40% - Énfasis1 5 2" xfId="893" xr:uid="{00000000-0005-0000-0000-000062030000}"/>
    <cellStyle name="40% - Énfasis1 5 3" xfId="894" xr:uid="{00000000-0005-0000-0000-000063030000}"/>
    <cellStyle name="40% - Énfasis1 6" xfId="895" xr:uid="{00000000-0005-0000-0000-000064030000}"/>
    <cellStyle name="40% - Énfasis1 6 2" xfId="896" xr:uid="{00000000-0005-0000-0000-000065030000}"/>
    <cellStyle name="40% - Énfasis1 6 3" xfId="897" xr:uid="{00000000-0005-0000-0000-000066030000}"/>
    <cellStyle name="40% - Énfasis1 7" xfId="898" xr:uid="{00000000-0005-0000-0000-000067030000}"/>
    <cellStyle name="40% - Énfasis1 7 10" xfId="899" xr:uid="{00000000-0005-0000-0000-000068030000}"/>
    <cellStyle name="40% - Énfasis1 7 11" xfId="900" xr:uid="{00000000-0005-0000-0000-000069030000}"/>
    <cellStyle name="40% - Énfasis1 7 12" xfId="901" xr:uid="{00000000-0005-0000-0000-00006A030000}"/>
    <cellStyle name="40% - Énfasis1 7 13" xfId="902" xr:uid="{00000000-0005-0000-0000-00006B030000}"/>
    <cellStyle name="40% - Énfasis1 7 14" xfId="903" xr:uid="{00000000-0005-0000-0000-00006C030000}"/>
    <cellStyle name="40% - Énfasis1 7 15" xfId="904" xr:uid="{00000000-0005-0000-0000-00006D030000}"/>
    <cellStyle name="40% - Énfasis1 7 2" xfId="905" xr:uid="{00000000-0005-0000-0000-00006E030000}"/>
    <cellStyle name="40% - Énfasis1 7 2 2" xfId="906" xr:uid="{00000000-0005-0000-0000-00006F030000}"/>
    <cellStyle name="40% - Énfasis1 7 2 3" xfId="907" xr:uid="{00000000-0005-0000-0000-000070030000}"/>
    <cellStyle name="40% - Énfasis1 7 3" xfId="908" xr:uid="{00000000-0005-0000-0000-000071030000}"/>
    <cellStyle name="40% - Énfasis1 7 3 2" xfId="909" xr:uid="{00000000-0005-0000-0000-000072030000}"/>
    <cellStyle name="40% - Énfasis1 7 3 3" xfId="910" xr:uid="{00000000-0005-0000-0000-000073030000}"/>
    <cellStyle name="40% - Énfasis1 7 4" xfId="911" xr:uid="{00000000-0005-0000-0000-000074030000}"/>
    <cellStyle name="40% - Énfasis1 7 4 2" xfId="912" xr:uid="{00000000-0005-0000-0000-000075030000}"/>
    <cellStyle name="40% - Énfasis1 7 4 3" xfId="913" xr:uid="{00000000-0005-0000-0000-000076030000}"/>
    <cellStyle name="40% - Énfasis1 7 5" xfId="914" xr:uid="{00000000-0005-0000-0000-000077030000}"/>
    <cellStyle name="40% - Énfasis1 7 5 2" xfId="915" xr:uid="{00000000-0005-0000-0000-000078030000}"/>
    <cellStyle name="40% - Énfasis1 7 5 3" xfId="916" xr:uid="{00000000-0005-0000-0000-000079030000}"/>
    <cellStyle name="40% - Énfasis1 7 6" xfId="917" xr:uid="{00000000-0005-0000-0000-00007A030000}"/>
    <cellStyle name="40% - Énfasis1 7 6 2" xfId="918" xr:uid="{00000000-0005-0000-0000-00007B030000}"/>
    <cellStyle name="40% - Énfasis1 7 6 3" xfId="919" xr:uid="{00000000-0005-0000-0000-00007C030000}"/>
    <cellStyle name="40% - Énfasis1 7 7" xfId="920" xr:uid="{00000000-0005-0000-0000-00007D030000}"/>
    <cellStyle name="40% - Énfasis1 7 8" xfId="921" xr:uid="{00000000-0005-0000-0000-00007E030000}"/>
    <cellStyle name="40% - Énfasis1 7 9" xfId="922" xr:uid="{00000000-0005-0000-0000-00007F030000}"/>
    <cellStyle name="40% - Énfasis1 7_Caratulas CGE-D 12-09ultima version" xfId="923" xr:uid="{00000000-0005-0000-0000-000080030000}"/>
    <cellStyle name="40% - Énfasis1 8" xfId="924" xr:uid="{00000000-0005-0000-0000-000081030000}"/>
    <cellStyle name="40% - Énfasis1 8 10" xfId="925" xr:uid="{00000000-0005-0000-0000-000082030000}"/>
    <cellStyle name="40% - Énfasis1 8 11" xfId="926" xr:uid="{00000000-0005-0000-0000-000083030000}"/>
    <cellStyle name="40% - Énfasis1 8 12" xfId="927" xr:uid="{00000000-0005-0000-0000-000084030000}"/>
    <cellStyle name="40% - Énfasis1 8 13" xfId="928" xr:uid="{00000000-0005-0000-0000-000085030000}"/>
    <cellStyle name="40% - Énfasis1 8 14" xfId="929" xr:uid="{00000000-0005-0000-0000-000086030000}"/>
    <cellStyle name="40% - Énfasis1 8 15" xfId="930" xr:uid="{00000000-0005-0000-0000-000087030000}"/>
    <cellStyle name="40% - Énfasis1 8 2" xfId="931" xr:uid="{00000000-0005-0000-0000-000088030000}"/>
    <cellStyle name="40% - Énfasis1 8 2 2" xfId="932" xr:uid="{00000000-0005-0000-0000-000089030000}"/>
    <cellStyle name="40% - Énfasis1 8 2 3" xfId="933" xr:uid="{00000000-0005-0000-0000-00008A030000}"/>
    <cellStyle name="40% - Énfasis1 8 3" xfId="934" xr:uid="{00000000-0005-0000-0000-00008B030000}"/>
    <cellStyle name="40% - Énfasis1 8 3 2" xfId="935" xr:uid="{00000000-0005-0000-0000-00008C030000}"/>
    <cellStyle name="40% - Énfasis1 8 3 3" xfId="936" xr:uid="{00000000-0005-0000-0000-00008D030000}"/>
    <cellStyle name="40% - Énfasis1 8 4" xfId="937" xr:uid="{00000000-0005-0000-0000-00008E030000}"/>
    <cellStyle name="40% - Énfasis1 8 4 2" xfId="938" xr:uid="{00000000-0005-0000-0000-00008F030000}"/>
    <cellStyle name="40% - Énfasis1 8 4 3" xfId="939" xr:uid="{00000000-0005-0000-0000-000090030000}"/>
    <cellStyle name="40% - Énfasis1 8 5" xfId="940" xr:uid="{00000000-0005-0000-0000-000091030000}"/>
    <cellStyle name="40% - Énfasis1 8 5 2" xfId="941" xr:uid="{00000000-0005-0000-0000-000092030000}"/>
    <cellStyle name="40% - Énfasis1 8 5 3" xfId="942" xr:uid="{00000000-0005-0000-0000-000093030000}"/>
    <cellStyle name="40% - Énfasis1 8 6" xfId="943" xr:uid="{00000000-0005-0000-0000-000094030000}"/>
    <cellStyle name="40% - Énfasis1 8 6 2" xfId="944" xr:uid="{00000000-0005-0000-0000-000095030000}"/>
    <cellStyle name="40% - Énfasis1 8 6 3" xfId="945" xr:uid="{00000000-0005-0000-0000-000096030000}"/>
    <cellStyle name="40% - Énfasis1 8 7" xfId="946" xr:uid="{00000000-0005-0000-0000-000097030000}"/>
    <cellStyle name="40% - Énfasis1 8 8" xfId="947" xr:uid="{00000000-0005-0000-0000-000098030000}"/>
    <cellStyle name="40% - Énfasis1 8 9" xfId="948" xr:uid="{00000000-0005-0000-0000-000099030000}"/>
    <cellStyle name="40% - Énfasis1 8_Caratulas CGE-D 12-09ultima version" xfId="949" xr:uid="{00000000-0005-0000-0000-00009A030000}"/>
    <cellStyle name="40% - Énfasis1 9" xfId="950" xr:uid="{00000000-0005-0000-0000-00009B030000}"/>
    <cellStyle name="40% - Énfasis1 9 2" xfId="951" xr:uid="{00000000-0005-0000-0000-00009C030000}"/>
    <cellStyle name="40% - Énfasis2 10" xfId="952" xr:uid="{00000000-0005-0000-0000-00009D030000}"/>
    <cellStyle name="40% - Énfasis2 10 2" xfId="953" xr:uid="{00000000-0005-0000-0000-00009E030000}"/>
    <cellStyle name="40% - Énfasis2 11" xfId="954" xr:uid="{00000000-0005-0000-0000-00009F030000}"/>
    <cellStyle name="40% - Énfasis2 12" xfId="955" xr:uid="{00000000-0005-0000-0000-0000A0030000}"/>
    <cellStyle name="40% - Énfasis2 12 2" xfId="956" xr:uid="{00000000-0005-0000-0000-0000A1030000}"/>
    <cellStyle name="40% - Énfasis2 2" xfId="957" xr:uid="{00000000-0005-0000-0000-0000A2030000}"/>
    <cellStyle name="40% - Énfasis2 2 2" xfId="958" xr:uid="{00000000-0005-0000-0000-0000A3030000}"/>
    <cellStyle name="40% - Énfasis2 2 2 2" xfId="959" xr:uid="{00000000-0005-0000-0000-0000A4030000}"/>
    <cellStyle name="40% - Énfasis2 2 3" xfId="960" xr:uid="{00000000-0005-0000-0000-0000A5030000}"/>
    <cellStyle name="40% - Énfasis2 2 4" xfId="961" xr:uid="{00000000-0005-0000-0000-0000A6030000}"/>
    <cellStyle name="40% - Énfasis2 2 5" xfId="962" xr:uid="{00000000-0005-0000-0000-0000A7030000}"/>
    <cellStyle name="40% - Énfasis2 2 6" xfId="963" xr:uid="{00000000-0005-0000-0000-0000A8030000}"/>
    <cellStyle name="40% - Énfasis2 3" xfId="964" xr:uid="{00000000-0005-0000-0000-0000A9030000}"/>
    <cellStyle name="40% - Énfasis2 3 2" xfId="965" xr:uid="{00000000-0005-0000-0000-0000AA030000}"/>
    <cellStyle name="40% - Énfasis2 3 3" xfId="966" xr:uid="{00000000-0005-0000-0000-0000AB030000}"/>
    <cellStyle name="40% - Énfasis2 3 4" xfId="967" xr:uid="{00000000-0005-0000-0000-0000AC030000}"/>
    <cellStyle name="40% - Énfasis2 4" xfId="968" xr:uid="{00000000-0005-0000-0000-0000AD030000}"/>
    <cellStyle name="40% - Énfasis2 4 2" xfId="969" xr:uid="{00000000-0005-0000-0000-0000AE030000}"/>
    <cellStyle name="40% - Énfasis2 4 3" xfId="970" xr:uid="{00000000-0005-0000-0000-0000AF030000}"/>
    <cellStyle name="40% - Énfasis2 4 4" xfId="971" xr:uid="{00000000-0005-0000-0000-0000B0030000}"/>
    <cellStyle name="40% - Énfasis2 5" xfId="972" xr:uid="{00000000-0005-0000-0000-0000B1030000}"/>
    <cellStyle name="40% - Énfasis2 5 2" xfId="973" xr:uid="{00000000-0005-0000-0000-0000B2030000}"/>
    <cellStyle name="40% - Énfasis2 5 3" xfId="974" xr:uid="{00000000-0005-0000-0000-0000B3030000}"/>
    <cellStyle name="40% - Énfasis2 6" xfId="975" xr:uid="{00000000-0005-0000-0000-0000B4030000}"/>
    <cellStyle name="40% - Énfasis2 6 2" xfId="976" xr:uid="{00000000-0005-0000-0000-0000B5030000}"/>
    <cellStyle name="40% - Énfasis2 6 3" xfId="977" xr:uid="{00000000-0005-0000-0000-0000B6030000}"/>
    <cellStyle name="40% - Énfasis2 7" xfId="978" xr:uid="{00000000-0005-0000-0000-0000B7030000}"/>
    <cellStyle name="40% - Énfasis2 7 10" xfId="979" xr:uid="{00000000-0005-0000-0000-0000B8030000}"/>
    <cellStyle name="40% - Énfasis2 7 11" xfId="980" xr:uid="{00000000-0005-0000-0000-0000B9030000}"/>
    <cellStyle name="40% - Énfasis2 7 12" xfId="981" xr:uid="{00000000-0005-0000-0000-0000BA030000}"/>
    <cellStyle name="40% - Énfasis2 7 13" xfId="982" xr:uid="{00000000-0005-0000-0000-0000BB030000}"/>
    <cellStyle name="40% - Énfasis2 7 14" xfId="983" xr:uid="{00000000-0005-0000-0000-0000BC030000}"/>
    <cellStyle name="40% - Énfasis2 7 15" xfId="984" xr:uid="{00000000-0005-0000-0000-0000BD030000}"/>
    <cellStyle name="40% - Énfasis2 7 2" xfId="985" xr:uid="{00000000-0005-0000-0000-0000BE030000}"/>
    <cellStyle name="40% - Énfasis2 7 2 2" xfId="986" xr:uid="{00000000-0005-0000-0000-0000BF030000}"/>
    <cellStyle name="40% - Énfasis2 7 2 3" xfId="987" xr:uid="{00000000-0005-0000-0000-0000C0030000}"/>
    <cellStyle name="40% - Énfasis2 7 3" xfId="988" xr:uid="{00000000-0005-0000-0000-0000C1030000}"/>
    <cellStyle name="40% - Énfasis2 7 3 2" xfId="989" xr:uid="{00000000-0005-0000-0000-0000C2030000}"/>
    <cellStyle name="40% - Énfasis2 7 3 3" xfId="990" xr:uid="{00000000-0005-0000-0000-0000C3030000}"/>
    <cellStyle name="40% - Énfasis2 7 4" xfId="991" xr:uid="{00000000-0005-0000-0000-0000C4030000}"/>
    <cellStyle name="40% - Énfasis2 7 4 2" xfId="992" xr:uid="{00000000-0005-0000-0000-0000C5030000}"/>
    <cellStyle name="40% - Énfasis2 7 4 3" xfId="993" xr:uid="{00000000-0005-0000-0000-0000C6030000}"/>
    <cellStyle name="40% - Énfasis2 7 5" xfId="994" xr:uid="{00000000-0005-0000-0000-0000C7030000}"/>
    <cellStyle name="40% - Énfasis2 7 5 2" xfId="995" xr:uid="{00000000-0005-0000-0000-0000C8030000}"/>
    <cellStyle name="40% - Énfasis2 7 5 3" xfId="996" xr:uid="{00000000-0005-0000-0000-0000C9030000}"/>
    <cellStyle name="40% - Énfasis2 7 6" xfId="997" xr:uid="{00000000-0005-0000-0000-0000CA030000}"/>
    <cellStyle name="40% - Énfasis2 7 6 2" xfId="998" xr:uid="{00000000-0005-0000-0000-0000CB030000}"/>
    <cellStyle name="40% - Énfasis2 7 6 3" xfId="999" xr:uid="{00000000-0005-0000-0000-0000CC030000}"/>
    <cellStyle name="40% - Énfasis2 7 7" xfId="1000" xr:uid="{00000000-0005-0000-0000-0000CD030000}"/>
    <cellStyle name="40% - Énfasis2 7 8" xfId="1001" xr:uid="{00000000-0005-0000-0000-0000CE030000}"/>
    <cellStyle name="40% - Énfasis2 7 9" xfId="1002" xr:uid="{00000000-0005-0000-0000-0000CF030000}"/>
    <cellStyle name="40% - Énfasis2 7_Caratulas CGE-D 12-09ultima version" xfId="1003" xr:uid="{00000000-0005-0000-0000-0000D0030000}"/>
    <cellStyle name="40% - Énfasis2 8" xfId="1004" xr:uid="{00000000-0005-0000-0000-0000D1030000}"/>
    <cellStyle name="40% - Énfasis2 8 10" xfId="1005" xr:uid="{00000000-0005-0000-0000-0000D2030000}"/>
    <cellStyle name="40% - Énfasis2 8 11" xfId="1006" xr:uid="{00000000-0005-0000-0000-0000D3030000}"/>
    <cellStyle name="40% - Énfasis2 8 12" xfId="1007" xr:uid="{00000000-0005-0000-0000-0000D4030000}"/>
    <cellStyle name="40% - Énfasis2 8 13" xfId="1008" xr:uid="{00000000-0005-0000-0000-0000D5030000}"/>
    <cellStyle name="40% - Énfasis2 8 14" xfId="1009" xr:uid="{00000000-0005-0000-0000-0000D6030000}"/>
    <cellStyle name="40% - Énfasis2 8 15" xfId="1010" xr:uid="{00000000-0005-0000-0000-0000D7030000}"/>
    <cellStyle name="40% - Énfasis2 8 2" xfId="1011" xr:uid="{00000000-0005-0000-0000-0000D8030000}"/>
    <cellStyle name="40% - Énfasis2 8 2 2" xfId="1012" xr:uid="{00000000-0005-0000-0000-0000D9030000}"/>
    <cellStyle name="40% - Énfasis2 8 2 3" xfId="1013" xr:uid="{00000000-0005-0000-0000-0000DA030000}"/>
    <cellStyle name="40% - Énfasis2 8 3" xfId="1014" xr:uid="{00000000-0005-0000-0000-0000DB030000}"/>
    <cellStyle name="40% - Énfasis2 8 3 2" xfId="1015" xr:uid="{00000000-0005-0000-0000-0000DC030000}"/>
    <cellStyle name="40% - Énfasis2 8 3 3" xfId="1016" xr:uid="{00000000-0005-0000-0000-0000DD030000}"/>
    <cellStyle name="40% - Énfasis2 8 4" xfId="1017" xr:uid="{00000000-0005-0000-0000-0000DE030000}"/>
    <cellStyle name="40% - Énfasis2 8 4 2" xfId="1018" xr:uid="{00000000-0005-0000-0000-0000DF030000}"/>
    <cellStyle name="40% - Énfasis2 8 4 3" xfId="1019" xr:uid="{00000000-0005-0000-0000-0000E0030000}"/>
    <cellStyle name="40% - Énfasis2 8 5" xfId="1020" xr:uid="{00000000-0005-0000-0000-0000E1030000}"/>
    <cellStyle name="40% - Énfasis2 8 5 2" xfId="1021" xr:uid="{00000000-0005-0000-0000-0000E2030000}"/>
    <cellStyle name="40% - Énfasis2 8 5 3" xfId="1022" xr:uid="{00000000-0005-0000-0000-0000E3030000}"/>
    <cellStyle name="40% - Énfasis2 8 6" xfId="1023" xr:uid="{00000000-0005-0000-0000-0000E4030000}"/>
    <cellStyle name="40% - Énfasis2 8 6 2" xfId="1024" xr:uid="{00000000-0005-0000-0000-0000E5030000}"/>
    <cellStyle name="40% - Énfasis2 8 6 3" xfId="1025" xr:uid="{00000000-0005-0000-0000-0000E6030000}"/>
    <cellStyle name="40% - Énfasis2 8 7" xfId="1026" xr:uid="{00000000-0005-0000-0000-0000E7030000}"/>
    <cellStyle name="40% - Énfasis2 8 8" xfId="1027" xr:uid="{00000000-0005-0000-0000-0000E8030000}"/>
    <cellStyle name="40% - Énfasis2 8 9" xfId="1028" xr:uid="{00000000-0005-0000-0000-0000E9030000}"/>
    <cellStyle name="40% - Énfasis2 8_Caratulas CGE-D 12-09ultima version" xfId="1029" xr:uid="{00000000-0005-0000-0000-0000EA030000}"/>
    <cellStyle name="40% - Énfasis2 9" xfId="1030" xr:uid="{00000000-0005-0000-0000-0000EB030000}"/>
    <cellStyle name="40% - Énfasis2 9 2" xfId="1031" xr:uid="{00000000-0005-0000-0000-0000EC030000}"/>
    <cellStyle name="40% - Énfasis3 10" xfId="1032" xr:uid="{00000000-0005-0000-0000-0000ED030000}"/>
    <cellStyle name="40% - Énfasis3 10 2" xfId="1033" xr:uid="{00000000-0005-0000-0000-0000EE030000}"/>
    <cellStyle name="40% - Énfasis3 11" xfId="1034" xr:uid="{00000000-0005-0000-0000-0000EF030000}"/>
    <cellStyle name="40% - Énfasis3 12" xfId="1035" xr:uid="{00000000-0005-0000-0000-0000F0030000}"/>
    <cellStyle name="40% - Énfasis3 12 2" xfId="1036" xr:uid="{00000000-0005-0000-0000-0000F1030000}"/>
    <cellStyle name="40% - Énfasis3 2" xfId="1037" xr:uid="{00000000-0005-0000-0000-0000F2030000}"/>
    <cellStyle name="40% - Énfasis3 2 2" xfId="1038" xr:uid="{00000000-0005-0000-0000-0000F3030000}"/>
    <cellStyle name="40% - Énfasis3 2 2 2" xfId="1039" xr:uid="{00000000-0005-0000-0000-0000F4030000}"/>
    <cellStyle name="40% - Énfasis3 2 3" xfId="1040" xr:uid="{00000000-0005-0000-0000-0000F5030000}"/>
    <cellStyle name="40% - Énfasis3 2 4" xfId="1041" xr:uid="{00000000-0005-0000-0000-0000F6030000}"/>
    <cellStyle name="40% - Énfasis3 2 5" xfId="1042" xr:uid="{00000000-0005-0000-0000-0000F7030000}"/>
    <cellStyle name="40% - Énfasis3 2 6" xfId="1043" xr:uid="{00000000-0005-0000-0000-0000F8030000}"/>
    <cellStyle name="40% - Énfasis3 3" xfId="1044" xr:uid="{00000000-0005-0000-0000-0000F9030000}"/>
    <cellStyle name="40% - Énfasis3 3 2" xfId="1045" xr:uid="{00000000-0005-0000-0000-0000FA030000}"/>
    <cellStyle name="40% - Énfasis3 3 3" xfId="1046" xr:uid="{00000000-0005-0000-0000-0000FB030000}"/>
    <cellStyle name="40% - Énfasis3 3 4" xfId="1047" xr:uid="{00000000-0005-0000-0000-0000FC030000}"/>
    <cellStyle name="40% - Énfasis3 4" xfId="1048" xr:uid="{00000000-0005-0000-0000-0000FD030000}"/>
    <cellStyle name="40% - Énfasis3 4 2" xfId="1049" xr:uid="{00000000-0005-0000-0000-0000FE030000}"/>
    <cellStyle name="40% - Énfasis3 4 3" xfId="1050" xr:uid="{00000000-0005-0000-0000-0000FF030000}"/>
    <cellStyle name="40% - Énfasis3 4 4" xfId="1051" xr:uid="{00000000-0005-0000-0000-000000040000}"/>
    <cellStyle name="40% - Énfasis3 5" xfId="1052" xr:uid="{00000000-0005-0000-0000-000001040000}"/>
    <cellStyle name="40% - Énfasis3 5 2" xfId="1053" xr:uid="{00000000-0005-0000-0000-000002040000}"/>
    <cellStyle name="40% - Énfasis3 5 3" xfId="1054" xr:uid="{00000000-0005-0000-0000-000003040000}"/>
    <cellStyle name="40% - Énfasis3 6" xfId="1055" xr:uid="{00000000-0005-0000-0000-000004040000}"/>
    <cellStyle name="40% - Énfasis3 6 2" xfId="1056" xr:uid="{00000000-0005-0000-0000-000005040000}"/>
    <cellStyle name="40% - Énfasis3 6 3" xfId="1057" xr:uid="{00000000-0005-0000-0000-000006040000}"/>
    <cellStyle name="40% - Énfasis3 7" xfId="1058" xr:uid="{00000000-0005-0000-0000-000007040000}"/>
    <cellStyle name="40% - Énfasis3 7 10" xfId="1059" xr:uid="{00000000-0005-0000-0000-000008040000}"/>
    <cellStyle name="40% - Énfasis3 7 11" xfId="1060" xr:uid="{00000000-0005-0000-0000-000009040000}"/>
    <cellStyle name="40% - Énfasis3 7 12" xfId="1061" xr:uid="{00000000-0005-0000-0000-00000A040000}"/>
    <cellStyle name="40% - Énfasis3 7 13" xfId="1062" xr:uid="{00000000-0005-0000-0000-00000B040000}"/>
    <cellStyle name="40% - Énfasis3 7 14" xfId="1063" xr:uid="{00000000-0005-0000-0000-00000C040000}"/>
    <cellStyle name="40% - Énfasis3 7 15" xfId="1064" xr:uid="{00000000-0005-0000-0000-00000D040000}"/>
    <cellStyle name="40% - Énfasis3 7 2" xfId="1065" xr:uid="{00000000-0005-0000-0000-00000E040000}"/>
    <cellStyle name="40% - Énfasis3 7 2 2" xfId="1066" xr:uid="{00000000-0005-0000-0000-00000F040000}"/>
    <cellStyle name="40% - Énfasis3 7 2 3" xfId="1067" xr:uid="{00000000-0005-0000-0000-000010040000}"/>
    <cellStyle name="40% - Énfasis3 7 3" xfId="1068" xr:uid="{00000000-0005-0000-0000-000011040000}"/>
    <cellStyle name="40% - Énfasis3 7 3 2" xfId="1069" xr:uid="{00000000-0005-0000-0000-000012040000}"/>
    <cellStyle name="40% - Énfasis3 7 3 3" xfId="1070" xr:uid="{00000000-0005-0000-0000-000013040000}"/>
    <cellStyle name="40% - Énfasis3 7 4" xfId="1071" xr:uid="{00000000-0005-0000-0000-000014040000}"/>
    <cellStyle name="40% - Énfasis3 7 4 2" xfId="1072" xr:uid="{00000000-0005-0000-0000-000015040000}"/>
    <cellStyle name="40% - Énfasis3 7 4 3" xfId="1073" xr:uid="{00000000-0005-0000-0000-000016040000}"/>
    <cellStyle name="40% - Énfasis3 7 5" xfId="1074" xr:uid="{00000000-0005-0000-0000-000017040000}"/>
    <cellStyle name="40% - Énfasis3 7 5 2" xfId="1075" xr:uid="{00000000-0005-0000-0000-000018040000}"/>
    <cellStyle name="40% - Énfasis3 7 5 3" xfId="1076" xr:uid="{00000000-0005-0000-0000-000019040000}"/>
    <cellStyle name="40% - Énfasis3 7 6" xfId="1077" xr:uid="{00000000-0005-0000-0000-00001A040000}"/>
    <cellStyle name="40% - Énfasis3 7 6 2" xfId="1078" xr:uid="{00000000-0005-0000-0000-00001B040000}"/>
    <cellStyle name="40% - Énfasis3 7 6 3" xfId="1079" xr:uid="{00000000-0005-0000-0000-00001C040000}"/>
    <cellStyle name="40% - Énfasis3 7 7" xfId="1080" xr:uid="{00000000-0005-0000-0000-00001D040000}"/>
    <cellStyle name="40% - Énfasis3 7 8" xfId="1081" xr:uid="{00000000-0005-0000-0000-00001E040000}"/>
    <cellStyle name="40% - Énfasis3 7 9" xfId="1082" xr:uid="{00000000-0005-0000-0000-00001F040000}"/>
    <cellStyle name="40% - Énfasis3 7_Caratulas CGE-D 12-09ultima version" xfId="1083" xr:uid="{00000000-0005-0000-0000-000020040000}"/>
    <cellStyle name="40% - Énfasis3 8" xfId="1084" xr:uid="{00000000-0005-0000-0000-000021040000}"/>
    <cellStyle name="40% - Énfasis3 8 10" xfId="1085" xr:uid="{00000000-0005-0000-0000-000022040000}"/>
    <cellStyle name="40% - Énfasis3 8 11" xfId="1086" xr:uid="{00000000-0005-0000-0000-000023040000}"/>
    <cellStyle name="40% - Énfasis3 8 12" xfId="1087" xr:uid="{00000000-0005-0000-0000-000024040000}"/>
    <cellStyle name="40% - Énfasis3 8 13" xfId="1088" xr:uid="{00000000-0005-0000-0000-000025040000}"/>
    <cellStyle name="40% - Énfasis3 8 14" xfId="1089" xr:uid="{00000000-0005-0000-0000-000026040000}"/>
    <cellStyle name="40% - Énfasis3 8 15" xfId="1090" xr:uid="{00000000-0005-0000-0000-000027040000}"/>
    <cellStyle name="40% - Énfasis3 8 2" xfId="1091" xr:uid="{00000000-0005-0000-0000-000028040000}"/>
    <cellStyle name="40% - Énfasis3 8 2 2" xfId="1092" xr:uid="{00000000-0005-0000-0000-000029040000}"/>
    <cellStyle name="40% - Énfasis3 8 2 3" xfId="1093" xr:uid="{00000000-0005-0000-0000-00002A040000}"/>
    <cellStyle name="40% - Énfasis3 8 3" xfId="1094" xr:uid="{00000000-0005-0000-0000-00002B040000}"/>
    <cellStyle name="40% - Énfasis3 8 3 2" xfId="1095" xr:uid="{00000000-0005-0000-0000-00002C040000}"/>
    <cellStyle name="40% - Énfasis3 8 3 3" xfId="1096" xr:uid="{00000000-0005-0000-0000-00002D040000}"/>
    <cellStyle name="40% - Énfasis3 8 4" xfId="1097" xr:uid="{00000000-0005-0000-0000-00002E040000}"/>
    <cellStyle name="40% - Énfasis3 8 4 2" xfId="1098" xr:uid="{00000000-0005-0000-0000-00002F040000}"/>
    <cellStyle name="40% - Énfasis3 8 4 3" xfId="1099" xr:uid="{00000000-0005-0000-0000-000030040000}"/>
    <cellStyle name="40% - Énfasis3 8 5" xfId="1100" xr:uid="{00000000-0005-0000-0000-000031040000}"/>
    <cellStyle name="40% - Énfasis3 8 5 2" xfId="1101" xr:uid="{00000000-0005-0000-0000-000032040000}"/>
    <cellStyle name="40% - Énfasis3 8 5 3" xfId="1102" xr:uid="{00000000-0005-0000-0000-000033040000}"/>
    <cellStyle name="40% - Énfasis3 8 6" xfId="1103" xr:uid="{00000000-0005-0000-0000-000034040000}"/>
    <cellStyle name="40% - Énfasis3 8 6 2" xfId="1104" xr:uid="{00000000-0005-0000-0000-000035040000}"/>
    <cellStyle name="40% - Énfasis3 8 6 3" xfId="1105" xr:uid="{00000000-0005-0000-0000-000036040000}"/>
    <cellStyle name="40% - Énfasis3 8 7" xfId="1106" xr:uid="{00000000-0005-0000-0000-000037040000}"/>
    <cellStyle name="40% - Énfasis3 8 8" xfId="1107" xr:uid="{00000000-0005-0000-0000-000038040000}"/>
    <cellStyle name="40% - Énfasis3 8 9" xfId="1108" xr:uid="{00000000-0005-0000-0000-000039040000}"/>
    <cellStyle name="40% - Énfasis3 8_Caratulas CGE-D 12-09ultima version" xfId="1109" xr:uid="{00000000-0005-0000-0000-00003A040000}"/>
    <cellStyle name="40% - Énfasis3 9" xfId="1110" xr:uid="{00000000-0005-0000-0000-00003B040000}"/>
    <cellStyle name="40% - Énfasis3 9 2" xfId="1111" xr:uid="{00000000-0005-0000-0000-00003C040000}"/>
    <cellStyle name="40% - Énfasis4 10" xfId="1112" xr:uid="{00000000-0005-0000-0000-00003D040000}"/>
    <cellStyle name="40% - Énfasis4 10 2" xfId="1113" xr:uid="{00000000-0005-0000-0000-00003E040000}"/>
    <cellStyle name="40% - Énfasis4 11" xfId="1114" xr:uid="{00000000-0005-0000-0000-00003F040000}"/>
    <cellStyle name="40% - Énfasis4 12" xfId="1115" xr:uid="{00000000-0005-0000-0000-000040040000}"/>
    <cellStyle name="40% - Énfasis4 12 2" xfId="1116" xr:uid="{00000000-0005-0000-0000-000041040000}"/>
    <cellStyle name="40% - Énfasis4 2" xfId="1117" xr:uid="{00000000-0005-0000-0000-000042040000}"/>
    <cellStyle name="40% - Énfasis4 2 2" xfId="1118" xr:uid="{00000000-0005-0000-0000-000043040000}"/>
    <cellStyle name="40% - Énfasis4 2 2 2" xfId="1119" xr:uid="{00000000-0005-0000-0000-000044040000}"/>
    <cellStyle name="40% - Énfasis4 2 3" xfId="1120" xr:uid="{00000000-0005-0000-0000-000045040000}"/>
    <cellStyle name="40% - Énfasis4 2 4" xfId="1121" xr:uid="{00000000-0005-0000-0000-000046040000}"/>
    <cellStyle name="40% - Énfasis4 2 5" xfId="1122" xr:uid="{00000000-0005-0000-0000-000047040000}"/>
    <cellStyle name="40% - Énfasis4 2 6" xfId="1123" xr:uid="{00000000-0005-0000-0000-000048040000}"/>
    <cellStyle name="40% - Énfasis4 3" xfId="1124" xr:uid="{00000000-0005-0000-0000-000049040000}"/>
    <cellStyle name="40% - Énfasis4 3 2" xfId="1125" xr:uid="{00000000-0005-0000-0000-00004A040000}"/>
    <cellStyle name="40% - Énfasis4 3 3" xfId="1126" xr:uid="{00000000-0005-0000-0000-00004B040000}"/>
    <cellStyle name="40% - Énfasis4 3 4" xfId="1127" xr:uid="{00000000-0005-0000-0000-00004C040000}"/>
    <cellStyle name="40% - Énfasis4 4" xfId="1128" xr:uid="{00000000-0005-0000-0000-00004D040000}"/>
    <cellStyle name="40% - Énfasis4 4 2" xfId="1129" xr:uid="{00000000-0005-0000-0000-00004E040000}"/>
    <cellStyle name="40% - Énfasis4 4 3" xfId="1130" xr:uid="{00000000-0005-0000-0000-00004F040000}"/>
    <cellStyle name="40% - Énfasis4 4 4" xfId="1131" xr:uid="{00000000-0005-0000-0000-000050040000}"/>
    <cellStyle name="40% - Énfasis4 5" xfId="1132" xr:uid="{00000000-0005-0000-0000-000051040000}"/>
    <cellStyle name="40% - Énfasis4 5 2" xfId="1133" xr:uid="{00000000-0005-0000-0000-000052040000}"/>
    <cellStyle name="40% - Énfasis4 5 3" xfId="1134" xr:uid="{00000000-0005-0000-0000-000053040000}"/>
    <cellStyle name="40% - Énfasis4 6" xfId="1135" xr:uid="{00000000-0005-0000-0000-000054040000}"/>
    <cellStyle name="40% - Énfasis4 6 2" xfId="1136" xr:uid="{00000000-0005-0000-0000-000055040000}"/>
    <cellStyle name="40% - Énfasis4 6 3" xfId="1137" xr:uid="{00000000-0005-0000-0000-000056040000}"/>
    <cellStyle name="40% - Énfasis4 7" xfId="1138" xr:uid="{00000000-0005-0000-0000-000057040000}"/>
    <cellStyle name="40% - Énfasis4 7 10" xfId="1139" xr:uid="{00000000-0005-0000-0000-000058040000}"/>
    <cellStyle name="40% - Énfasis4 7 11" xfId="1140" xr:uid="{00000000-0005-0000-0000-000059040000}"/>
    <cellStyle name="40% - Énfasis4 7 12" xfId="1141" xr:uid="{00000000-0005-0000-0000-00005A040000}"/>
    <cellStyle name="40% - Énfasis4 7 13" xfId="1142" xr:uid="{00000000-0005-0000-0000-00005B040000}"/>
    <cellStyle name="40% - Énfasis4 7 14" xfId="1143" xr:uid="{00000000-0005-0000-0000-00005C040000}"/>
    <cellStyle name="40% - Énfasis4 7 15" xfId="1144" xr:uid="{00000000-0005-0000-0000-00005D040000}"/>
    <cellStyle name="40% - Énfasis4 7 2" xfId="1145" xr:uid="{00000000-0005-0000-0000-00005E040000}"/>
    <cellStyle name="40% - Énfasis4 7 2 2" xfId="1146" xr:uid="{00000000-0005-0000-0000-00005F040000}"/>
    <cellStyle name="40% - Énfasis4 7 2 3" xfId="1147" xr:uid="{00000000-0005-0000-0000-000060040000}"/>
    <cellStyle name="40% - Énfasis4 7 3" xfId="1148" xr:uid="{00000000-0005-0000-0000-000061040000}"/>
    <cellStyle name="40% - Énfasis4 7 3 2" xfId="1149" xr:uid="{00000000-0005-0000-0000-000062040000}"/>
    <cellStyle name="40% - Énfasis4 7 3 3" xfId="1150" xr:uid="{00000000-0005-0000-0000-000063040000}"/>
    <cellStyle name="40% - Énfasis4 7 4" xfId="1151" xr:uid="{00000000-0005-0000-0000-000064040000}"/>
    <cellStyle name="40% - Énfasis4 7 4 2" xfId="1152" xr:uid="{00000000-0005-0000-0000-000065040000}"/>
    <cellStyle name="40% - Énfasis4 7 4 3" xfId="1153" xr:uid="{00000000-0005-0000-0000-000066040000}"/>
    <cellStyle name="40% - Énfasis4 7 5" xfId="1154" xr:uid="{00000000-0005-0000-0000-000067040000}"/>
    <cellStyle name="40% - Énfasis4 7 5 2" xfId="1155" xr:uid="{00000000-0005-0000-0000-000068040000}"/>
    <cellStyle name="40% - Énfasis4 7 5 3" xfId="1156" xr:uid="{00000000-0005-0000-0000-000069040000}"/>
    <cellStyle name="40% - Énfasis4 7 6" xfId="1157" xr:uid="{00000000-0005-0000-0000-00006A040000}"/>
    <cellStyle name="40% - Énfasis4 7 6 2" xfId="1158" xr:uid="{00000000-0005-0000-0000-00006B040000}"/>
    <cellStyle name="40% - Énfasis4 7 6 3" xfId="1159" xr:uid="{00000000-0005-0000-0000-00006C040000}"/>
    <cellStyle name="40% - Énfasis4 7 7" xfId="1160" xr:uid="{00000000-0005-0000-0000-00006D040000}"/>
    <cellStyle name="40% - Énfasis4 7 8" xfId="1161" xr:uid="{00000000-0005-0000-0000-00006E040000}"/>
    <cellStyle name="40% - Énfasis4 7 9" xfId="1162" xr:uid="{00000000-0005-0000-0000-00006F040000}"/>
    <cellStyle name="40% - Énfasis4 7_Caratulas CGE-D 12-09ultima version" xfId="1163" xr:uid="{00000000-0005-0000-0000-000070040000}"/>
    <cellStyle name="40% - Énfasis4 8" xfId="1164" xr:uid="{00000000-0005-0000-0000-000071040000}"/>
    <cellStyle name="40% - Énfasis4 8 10" xfId="1165" xr:uid="{00000000-0005-0000-0000-000072040000}"/>
    <cellStyle name="40% - Énfasis4 8 11" xfId="1166" xr:uid="{00000000-0005-0000-0000-000073040000}"/>
    <cellStyle name="40% - Énfasis4 8 12" xfId="1167" xr:uid="{00000000-0005-0000-0000-000074040000}"/>
    <cellStyle name="40% - Énfasis4 8 13" xfId="1168" xr:uid="{00000000-0005-0000-0000-000075040000}"/>
    <cellStyle name="40% - Énfasis4 8 14" xfId="1169" xr:uid="{00000000-0005-0000-0000-000076040000}"/>
    <cellStyle name="40% - Énfasis4 8 15" xfId="1170" xr:uid="{00000000-0005-0000-0000-000077040000}"/>
    <cellStyle name="40% - Énfasis4 8 2" xfId="1171" xr:uid="{00000000-0005-0000-0000-000078040000}"/>
    <cellStyle name="40% - Énfasis4 8 2 2" xfId="1172" xr:uid="{00000000-0005-0000-0000-000079040000}"/>
    <cellStyle name="40% - Énfasis4 8 2 3" xfId="1173" xr:uid="{00000000-0005-0000-0000-00007A040000}"/>
    <cellStyle name="40% - Énfasis4 8 3" xfId="1174" xr:uid="{00000000-0005-0000-0000-00007B040000}"/>
    <cellStyle name="40% - Énfasis4 8 3 2" xfId="1175" xr:uid="{00000000-0005-0000-0000-00007C040000}"/>
    <cellStyle name="40% - Énfasis4 8 3 3" xfId="1176" xr:uid="{00000000-0005-0000-0000-00007D040000}"/>
    <cellStyle name="40% - Énfasis4 8 4" xfId="1177" xr:uid="{00000000-0005-0000-0000-00007E040000}"/>
    <cellStyle name="40% - Énfasis4 8 4 2" xfId="1178" xr:uid="{00000000-0005-0000-0000-00007F040000}"/>
    <cellStyle name="40% - Énfasis4 8 4 3" xfId="1179" xr:uid="{00000000-0005-0000-0000-000080040000}"/>
    <cellStyle name="40% - Énfasis4 8 5" xfId="1180" xr:uid="{00000000-0005-0000-0000-000081040000}"/>
    <cellStyle name="40% - Énfasis4 8 5 2" xfId="1181" xr:uid="{00000000-0005-0000-0000-000082040000}"/>
    <cellStyle name="40% - Énfasis4 8 5 3" xfId="1182" xr:uid="{00000000-0005-0000-0000-000083040000}"/>
    <cellStyle name="40% - Énfasis4 8 6" xfId="1183" xr:uid="{00000000-0005-0000-0000-000084040000}"/>
    <cellStyle name="40% - Énfasis4 8 6 2" xfId="1184" xr:uid="{00000000-0005-0000-0000-000085040000}"/>
    <cellStyle name="40% - Énfasis4 8 6 3" xfId="1185" xr:uid="{00000000-0005-0000-0000-000086040000}"/>
    <cellStyle name="40% - Énfasis4 8 7" xfId="1186" xr:uid="{00000000-0005-0000-0000-000087040000}"/>
    <cellStyle name="40% - Énfasis4 8 8" xfId="1187" xr:uid="{00000000-0005-0000-0000-000088040000}"/>
    <cellStyle name="40% - Énfasis4 8 9" xfId="1188" xr:uid="{00000000-0005-0000-0000-000089040000}"/>
    <cellStyle name="40% - Énfasis4 8_Caratulas CGE-D 12-09ultima version" xfId="1189" xr:uid="{00000000-0005-0000-0000-00008A040000}"/>
    <cellStyle name="40% - Énfasis4 9" xfId="1190" xr:uid="{00000000-0005-0000-0000-00008B040000}"/>
    <cellStyle name="40% - Énfasis4 9 2" xfId="1191" xr:uid="{00000000-0005-0000-0000-00008C040000}"/>
    <cellStyle name="40% - Énfasis5 10" xfId="1192" xr:uid="{00000000-0005-0000-0000-00008D040000}"/>
    <cellStyle name="40% - Énfasis5 10 2" xfId="1193" xr:uid="{00000000-0005-0000-0000-00008E040000}"/>
    <cellStyle name="40% - Énfasis5 11" xfId="1194" xr:uid="{00000000-0005-0000-0000-00008F040000}"/>
    <cellStyle name="40% - Énfasis5 12" xfId="1195" xr:uid="{00000000-0005-0000-0000-000090040000}"/>
    <cellStyle name="40% - Énfasis5 12 2" xfId="1196" xr:uid="{00000000-0005-0000-0000-000091040000}"/>
    <cellStyle name="40% - Énfasis5 2" xfId="1197" xr:uid="{00000000-0005-0000-0000-000092040000}"/>
    <cellStyle name="40% - Énfasis5 2 2" xfId="1198" xr:uid="{00000000-0005-0000-0000-000093040000}"/>
    <cellStyle name="40% - Énfasis5 2 2 2" xfId="1199" xr:uid="{00000000-0005-0000-0000-000094040000}"/>
    <cellStyle name="40% - Énfasis5 2 3" xfId="1200" xr:uid="{00000000-0005-0000-0000-000095040000}"/>
    <cellStyle name="40% - Énfasis5 2 4" xfId="1201" xr:uid="{00000000-0005-0000-0000-000096040000}"/>
    <cellStyle name="40% - Énfasis5 2 5" xfId="1202" xr:uid="{00000000-0005-0000-0000-000097040000}"/>
    <cellStyle name="40% - Énfasis5 2 6" xfId="1203" xr:uid="{00000000-0005-0000-0000-000098040000}"/>
    <cellStyle name="40% - Énfasis5 3" xfId="1204" xr:uid="{00000000-0005-0000-0000-000099040000}"/>
    <cellStyle name="40% - Énfasis5 3 2" xfId="1205" xr:uid="{00000000-0005-0000-0000-00009A040000}"/>
    <cellStyle name="40% - Énfasis5 3 3" xfId="1206" xr:uid="{00000000-0005-0000-0000-00009B040000}"/>
    <cellStyle name="40% - Énfasis5 3 4" xfId="1207" xr:uid="{00000000-0005-0000-0000-00009C040000}"/>
    <cellStyle name="40% - Énfasis5 4" xfId="1208" xr:uid="{00000000-0005-0000-0000-00009D040000}"/>
    <cellStyle name="40% - Énfasis5 4 2" xfId="1209" xr:uid="{00000000-0005-0000-0000-00009E040000}"/>
    <cellStyle name="40% - Énfasis5 4 3" xfId="1210" xr:uid="{00000000-0005-0000-0000-00009F040000}"/>
    <cellStyle name="40% - Énfasis5 4 4" xfId="1211" xr:uid="{00000000-0005-0000-0000-0000A0040000}"/>
    <cellStyle name="40% - Énfasis5 5" xfId="1212" xr:uid="{00000000-0005-0000-0000-0000A1040000}"/>
    <cellStyle name="40% - Énfasis5 5 2" xfId="1213" xr:uid="{00000000-0005-0000-0000-0000A2040000}"/>
    <cellStyle name="40% - Énfasis5 5 3" xfId="1214" xr:uid="{00000000-0005-0000-0000-0000A3040000}"/>
    <cellStyle name="40% - Énfasis5 6" xfId="1215" xr:uid="{00000000-0005-0000-0000-0000A4040000}"/>
    <cellStyle name="40% - Énfasis5 6 2" xfId="1216" xr:uid="{00000000-0005-0000-0000-0000A5040000}"/>
    <cellStyle name="40% - Énfasis5 6 3" xfId="1217" xr:uid="{00000000-0005-0000-0000-0000A6040000}"/>
    <cellStyle name="40% - Énfasis5 7" xfId="1218" xr:uid="{00000000-0005-0000-0000-0000A7040000}"/>
    <cellStyle name="40% - Énfasis5 7 10" xfId="1219" xr:uid="{00000000-0005-0000-0000-0000A8040000}"/>
    <cellStyle name="40% - Énfasis5 7 11" xfId="1220" xr:uid="{00000000-0005-0000-0000-0000A9040000}"/>
    <cellStyle name="40% - Énfasis5 7 12" xfId="1221" xr:uid="{00000000-0005-0000-0000-0000AA040000}"/>
    <cellStyle name="40% - Énfasis5 7 13" xfId="1222" xr:uid="{00000000-0005-0000-0000-0000AB040000}"/>
    <cellStyle name="40% - Énfasis5 7 14" xfId="1223" xr:uid="{00000000-0005-0000-0000-0000AC040000}"/>
    <cellStyle name="40% - Énfasis5 7 15" xfId="1224" xr:uid="{00000000-0005-0000-0000-0000AD040000}"/>
    <cellStyle name="40% - Énfasis5 7 2" xfId="1225" xr:uid="{00000000-0005-0000-0000-0000AE040000}"/>
    <cellStyle name="40% - Énfasis5 7 2 2" xfId="1226" xr:uid="{00000000-0005-0000-0000-0000AF040000}"/>
    <cellStyle name="40% - Énfasis5 7 2 3" xfId="1227" xr:uid="{00000000-0005-0000-0000-0000B0040000}"/>
    <cellStyle name="40% - Énfasis5 7 3" xfId="1228" xr:uid="{00000000-0005-0000-0000-0000B1040000}"/>
    <cellStyle name="40% - Énfasis5 7 3 2" xfId="1229" xr:uid="{00000000-0005-0000-0000-0000B2040000}"/>
    <cellStyle name="40% - Énfasis5 7 3 3" xfId="1230" xr:uid="{00000000-0005-0000-0000-0000B3040000}"/>
    <cellStyle name="40% - Énfasis5 7 4" xfId="1231" xr:uid="{00000000-0005-0000-0000-0000B4040000}"/>
    <cellStyle name="40% - Énfasis5 7 4 2" xfId="1232" xr:uid="{00000000-0005-0000-0000-0000B5040000}"/>
    <cellStyle name="40% - Énfasis5 7 4 3" xfId="1233" xr:uid="{00000000-0005-0000-0000-0000B6040000}"/>
    <cellStyle name="40% - Énfasis5 7 5" xfId="1234" xr:uid="{00000000-0005-0000-0000-0000B7040000}"/>
    <cellStyle name="40% - Énfasis5 7 5 2" xfId="1235" xr:uid="{00000000-0005-0000-0000-0000B8040000}"/>
    <cellStyle name="40% - Énfasis5 7 5 3" xfId="1236" xr:uid="{00000000-0005-0000-0000-0000B9040000}"/>
    <cellStyle name="40% - Énfasis5 7 6" xfId="1237" xr:uid="{00000000-0005-0000-0000-0000BA040000}"/>
    <cellStyle name="40% - Énfasis5 7 6 2" xfId="1238" xr:uid="{00000000-0005-0000-0000-0000BB040000}"/>
    <cellStyle name="40% - Énfasis5 7 6 3" xfId="1239" xr:uid="{00000000-0005-0000-0000-0000BC040000}"/>
    <cellStyle name="40% - Énfasis5 7 7" xfId="1240" xr:uid="{00000000-0005-0000-0000-0000BD040000}"/>
    <cellStyle name="40% - Énfasis5 7 8" xfId="1241" xr:uid="{00000000-0005-0000-0000-0000BE040000}"/>
    <cellStyle name="40% - Énfasis5 7 9" xfId="1242" xr:uid="{00000000-0005-0000-0000-0000BF040000}"/>
    <cellStyle name="40% - Énfasis5 7_Caratulas CGE-D 12-09ultima version" xfId="1243" xr:uid="{00000000-0005-0000-0000-0000C0040000}"/>
    <cellStyle name="40% - Énfasis5 8" xfId="1244" xr:uid="{00000000-0005-0000-0000-0000C1040000}"/>
    <cellStyle name="40% - Énfasis5 8 10" xfId="1245" xr:uid="{00000000-0005-0000-0000-0000C2040000}"/>
    <cellStyle name="40% - Énfasis5 8 11" xfId="1246" xr:uid="{00000000-0005-0000-0000-0000C3040000}"/>
    <cellStyle name="40% - Énfasis5 8 12" xfId="1247" xr:uid="{00000000-0005-0000-0000-0000C4040000}"/>
    <cellStyle name="40% - Énfasis5 8 13" xfId="1248" xr:uid="{00000000-0005-0000-0000-0000C5040000}"/>
    <cellStyle name="40% - Énfasis5 8 14" xfId="1249" xr:uid="{00000000-0005-0000-0000-0000C6040000}"/>
    <cellStyle name="40% - Énfasis5 8 15" xfId="1250" xr:uid="{00000000-0005-0000-0000-0000C7040000}"/>
    <cellStyle name="40% - Énfasis5 8 2" xfId="1251" xr:uid="{00000000-0005-0000-0000-0000C8040000}"/>
    <cellStyle name="40% - Énfasis5 8 2 2" xfId="1252" xr:uid="{00000000-0005-0000-0000-0000C9040000}"/>
    <cellStyle name="40% - Énfasis5 8 2 3" xfId="1253" xr:uid="{00000000-0005-0000-0000-0000CA040000}"/>
    <cellStyle name="40% - Énfasis5 8 3" xfId="1254" xr:uid="{00000000-0005-0000-0000-0000CB040000}"/>
    <cellStyle name="40% - Énfasis5 8 3 2" xfId="1255" xr:uid="{00000000-0005-0000-0000-0000CC040000}"/>
    <cellStyle name="40% - Énfasis5 8 3 3" xfId="1256" xr:uid="{00000000-0005-0000-0000-0000CD040000}"/>
    <cellStyle name="40% - Énfasis5 8 4" xfId="1257" xr:uid="{00000000-0005-0000-0000-0000CE040000}"/>
    <cellStyle name="40% - Énfasis5 8 4 2" xfId="1258" xr:uid="{00000000-0005-0000-0000-0000CF040000}"/>
    <cellStyle name="40% - Énfasis5 8 4 3" xfId="1259" xr:uid="{00000000-0005-0000-0000-0000D0040000}"/>
    <cellStyle name="40% - Énfasis5 8 5" xfId="1260" xr:uid="{00000000-0005-0000-0000-0000D1040000}"/>
    <cellStyle name="40% - Énfasis5 8 5 2" xfId="1261" xr:uid="{00000000-0005-0000-0000-0000D2040000}"/>
    <cellStyle name="40% - Énfasis5 8 5 3" xfId="1262" xr:uid="{00000000-0005-0000-0000-0000D3040000}"/>
    <cellStyle name="40% - Énfasis5 8 6" xfId="1263" xr:uid="{00000000-0005-0000-0000-0000D4040000}"/>
    <cellStyle name="40% - Énfasis5 8 6 2" xfId="1264" xr:uid="{00000000-0005-0000-0000-0000D5040000}"/>
    <cellStyle name="40% - Énfasis5 8 6 3" xfId="1265" xr:uid="{00000000-0005-0000-0000-0000D6040000}"/>
    <cellStyle name="40% - Énfasis5 8 7" xfId="1266" xr:uid="{00000000-0005-0000-0000-0000D7040000}"/>
    <cellStyle name="40% - Énfasis5 8 8" xfId="1267" xr:uid="{00000000-0005-0000-0000-0000D8040000}"/>
    <cellStyle name="40% - Énfasis5 8 9" xfId="1268" xr:uid="{00000000-0005-0000-0000-0000D9040000}"/>
    <cellStyle name="40% - Énfasis5 8_Caratulas CGE-D 12-09ultima version" xfId="1269" xr:uid="{00000000-0005-0000-0000-0000DA040000}"/>
    <cellStyle name="40% - Énfasis5 9" xfId="1270" xr:uid="{00000000-0005-0000-0000-0000DB040000}"/>
    <cellStyle name="40% - Énfasis5 9 2" xfId="1271" xr:uid="{00000000-0005-0000-0000-0000DC040000}"/>
    <cellStyle name="40% - Énfasis6 10" xfId="1272" xr:uid="{00000000-0005-0000-0000-0000DD040000}"/>
    <cellStyle name="40% - Énfasis6 10 2" xfId="1273" xr:uid="{00000000-0005-0000-0000-0000DE040000}"/>
    <cellStyle name="40% - Énfasis6 11" xfId="1274" xr:uid="{00000000-0005-0000-0000-0000DF040000}"/>
    <cellStyle name="40% - Énfasis6 12" xfId="1275" xr:uid="{00000000-0005-0000-0000-0000E0040000}"/>
    <cellStyle name="40% - Énfasis6 12 2" xfId="1276" xr:uid="{00000000-0005-0000-0000-0000E1040000}"/>
    <cellStyle name="40% - Énfasis6 2" xfId="1277" xr:uid="{00000000-0005-0000-0000-0000E2040000}"/>
    <cellStyle name="40% - Énfasis6 2 2" xfId="1278" xr:uid="{00000000-0005-0000-0000-0000E3040000}"/>
    <cellStyle name="40% - Énfasis6 2 2 2" xfId="1279" xr:uid="{00000000-0005-0000-0000-0000E4040000}"/>
    <cellStyle name="40% - Énfasis6 2 3" xfId="1280" xr:uid="{00000000-0005-0000-0000-0000E5040000}"/>
    <cellStyle name="40% - Énfasis6 2 4" xfId="1281" xr:uid="{00000000-0005-0000-0000-0000E6040000}"/>
    <cellStyle name="40% - Énfasis6 2 5" xfId="1282" xr:uid="{00000000-0005-0000-0000-0000E7040000}"/>
    <cellStyle name="40% - Énfasis6 2 6" xfId="1283" xr:uid="{00000000-0005-0000-0000-0000E8040000}"/>
    <cellStyle name="40% - Énfasis6 3" xfId="1284" xr:uid="{00000000-0005-0000-0000-0000E9040000}"/>
    <cellStyle name="40% - Énfasis6 3 2" xfId="1285" xr:uid="{00000000-0005-0000-0000-0000EA040000}"/>
    <cellStyle name="40% - Énfasis6 3 3" xfId="1286" xr:uid="{00000000-0005-0000-0000-0000EB040000}"/>
    <cellStyle name="40% - Énfasis6 3 4" xfId="1287" xr:uid="{00000000-0005-0000-0000-0000EC040000}"/>
    <cellStyle name="40% - Énfasis6 4" xfId="1288" xr:uid="{00000000-0005-0000-0000-0000ED040000}"/>
    <cellStyle name="40% - Énfasis6 4 2" xfId="1289" xr:uid="{00000000-0005-0000-0000-0000EE040000}"/>
    <cellStyle name="40% - Énfasis6 4 3" xfId="1290" xr:uid="{00000000-0005-0000-0000-0000EF040000}"/>
    <cellStyle name="40% - Énfasis6 4 4" xfId="1291" xr:uid="{00000000-0005-0000-0000-0000F0040000}"/>
    <cellStyle name="40% - Énfasis6 5" xfId="1292" xr:uid="{00000000-0005-0000-0000-0000F1040000}"/>
    <cellStyle name="40% - Énfasis6 5 2" xfId="1293" xr:uid="{00000000-0005-0000-0000-0000F2040000}"/>
    <cellStyle name="40% - Énfasis6 5 3" xfId="1294" xr:uid="{00000000-0005-0000-0000-0000F3040000}"/>
    <cellStyle name="40% - Énfasis6 6" xfId="1295" xr:uid="{00000000-0005-0000-0000-0000F4040000}"/>
    <cellStyle name="40% - Énfasis6 6 2" xfId="1296" xr:uid="{00000000-0005-0000-0000-0000F5040000}"/>
    <cellStyle name="40% - Énfasis6 6 3" xfId="1297" xr:uid="{00000000-0005-0000-0000-0000F6040000}"/>
    <cellStyle name="40% - Énfasis6 7" xfId="1298" xr:uid="{00000000-0005-0000-0000-0000F7040000}"/>
    <cellStyle name="40% - Énfasis6 7 10" xfId="1299" xr:uid="{00000000-0005-0000-0000-0000F8040000}"/>
    <cellStyle name="40% - Énfasis6 7 11" xfId="1300" xr:uid="{00000000-0005-0000-0000-0000F9040000}"/>
    <cellStyle name="40% - Énfasis6 7 12" xfId="1301" xr:uid="{00000000-0005-0000-0000-0000FA040000}"/>
    <cellStyle name="40% - Énfasis6 7 13" xfId="1302" xr:uid="{00000000-0005-0000-0000-0000FB040000}"/>
    <cellStyle name="40% - Énfasis6 7 14" xfId="1303" xr:uid="{00000000-0005-0000-0000-0000FC040000}"/>
    <cellStyle name="40% - Énfasis6 7 15" xfId="1304" xr:uid="{00000000-0005-0000-0000-0000FD040000}"/>
    <cellStyle name="40% - Énfasis6 7 2" xfId="1305" xr:uid="{00000000-0005-0000-0000-0000FE040000}"/>
    <cellStyle name="40% - Énfasis6 7 2 2" xfId="1306" xr:uid="{00000000-0005-0000-0000-0000FF040000}"/>
    <cellStyle name="40% - Énfasis6 7 2 3" xfId="1307" xr:uid="{00000000-0005-0000-0000-000000050000}"/>
    <cellStyle name="40% - Énfasis6 7 3" xfId="1308" xr:uid="{00000000-0005-0000-0000-000001050000}"/>
    <cellStyle name="40% - Énfasis6 7 3 2" xfId="1309" xr:uid="{00000000-0005-0000-0000-000002050000}"/>
    <cellStyle name="40% - Énfasis6 7 3 3" xfId="1310" xr:uid="{00000000-0005-0000-0000-000003050000}"/>
    <cellStyle name="40% - Énfasis6 7 4" xfId="1311" xr:uid="{00000000-0005-0000-0000-000004050000}"/>
    <cellStyle name="40% - Énfasis6 7 4 2" xfId="1312" xr:uid="{00000000-0005-0000-0000-000005050000}"/>
    <cellStyle name="40% - Énfasis6 7 4 3" xfId="1313" xr:uid="{00000000-0005-0000-0000-000006050000}"/>
    <cellStyle name="40% - Énfasis6 7 5" xfId="1314" xr:uid="{00000000-0005-0000-0000-000007050000}"/>
    <cellStyle name="40% - Énfasis6 7 5 2" xfId="1315" xr:uid="{00000000-0005-0000-0000-000008050000}"/>
    <cellStyle name="40% - Énfasis6 7 5 3" xfId="1316" xr:uid="{00000000-0005-0000-0000-000009050000}"/>
    <cellStyle name="40% - Énfasis6 7 6" xfId="1317" xr:uid="{00000000-0005-0000-0000-00000A050000}"/>
    <cellStyle name="40% - Énfasis6 7 6 2" xfId="1318" xr:uid="{00000000-0005-0000-0000-00000B050000}"/>
    <cellStyle name="40% - Énfasis6 7 6 3" xfId="1319" xr:uid="{00000000-0005-0000-0000-00000C050000}"/>
    <cellStyle name="40% - Énfasis6 7 7" xfId="1320" xr:uid="{00000000-0005-0000-0000-00000D050000}"/>
    <cellStyle name="40% - Énfasis6 7 8" xfId="1321" xr:uid="{00000000-0005-0000-0000-00000E050000}"/>
    <cellStyle name="40% - Énfasis6 7 9" xfId="1322" xr:uid="{00000000-0005-0000-0000-00000F050000}"/>
    <cellStyle name="40% - Énfasis6 7_Caratulas CGE-D 12-09ultima version" xfId="1323" xr:uid="{00000000-0005-0000-0000-000010050000}"/>
    <cellStyle name="40% - Énfasis6 8" xfId="1324" xr:uid="{00000000-0005-0000-0000-000011050000}"/>
    <cellStyle name="40% - Énfasis6 8 10" xfId="1325" xr:uid="{00000000-0005-0000-0000-000012050000}"/>
    <cellStyle name="40% - Énfasis6 8 11" xfId="1326" xr:uid="{00000000-0005-0000-0000-000013050000}"/>
    <cellStyle name="40% - Énfasis6 8 12" xfId="1327" xr:uid="{00000000-0005-0000-0000-000014050000}"/>
    <cellStyle name="40% - Énfasis6 8 13" xfId="1328" xr:uid="{00000000-0005-0000-0000-000015050000}"/>
    <cellStyle name="40% - Énfasis6 8 14" xfId="1329" xr:uid="{00000000-0005-0000-0000-000016050000}"/>
    <cellStyle name="40% - Énfasis6 8 15" xfId="1330" xr:uid="{00000000-0005-0000-0000-000017050000}"/>
    <cellStyle name="40% - Énfasis6 8 2" xfId="1331" xr:uid="{00000000-0005-0000-0000-000018050000}"/>
    <cellStyle name="40% - Énfasis6 8 2 2" xfId="1332" xr:uid="{00000000-0005-0000-0000-000019050000}"/>
    <cellStyle name="40% - Énfasis6 8 2 3" xfId="1333" xr:uid="{00000000-0005-0000-0000-00001A050000}"/>
    <cellStyle name="40% - Énfasis6 8 3" xfId="1334" xr:uid="{00000000-0005-0000-0000-00001B050000}"/>
    <cellStyle name="40% - Énfasis6 8 3 2" xfId="1335" xr:uid="{00000000-0005-0000-0000-00001C050000}"/>
    <cellStyle name="40% - Énfasis6 8 3 3" xfId="1336" xr:uid="{00000000-0005-0000-0000-00001D050000}"/>
    <cellStyle name="40% - Énfasis6 8 4" xfId="1337" xr:uid="{00000000-0005-0000-0000-00001E050000}"/>
    <cellStyle name="40% - Énfasis6 8 4 2" xfId="1338" xr:uid="{00000000-0005-0000-0000-00001F050000}"/>
    <cellStyle name="40% - Énfasis6 8 4 3" xfId="1339" xr:uid="{00000000-0005-0000-0000-000020050000}"/>
    <cellStyle name="40% - Énfasis6 8 5" xfId="1340" xr:uid="{00000000-0005-0000-0000-000021050000}"/>
    <cellStyle name="40% - Énfasis6 8 5 2" xfId="1341" xr:uid="{00000000-0005-0000-0000-000022050000}"/>
    <cellStyle name="40% - Énfasis6 8 5 3" xfId="1342" xr:uid="{00000000-0005-0000-0000-000023050000}"/>
    <cellStyle name="40% - Énfasis6 8 6" xfId="1343" xr:uid="{00000000-0005-0000-0000-000024050000}"/>
    <cellStyle name="40% - Énfasis6 8 6 2" xfId="1344" xr:uid="{00000000-0005-0000-0000-000025050000}"/>
    <cellStyle name="40% - Énfasis6 8 6 3" xfId="1345" xr:uid="{00000000-0005-0000-0000-000026050000}"/>
    <cellStyle name="40% - Énfasis6 8 7" xfId="1346" xr:uid="{00000000-0005-0000-0000-000027050000}"/>
    <cellStyle name="40% - Énfasis6 8 8" xfId="1347" xr:uid="{00000000-0005-0000-0000-000028050000}"/>
    <cellStyle name="40% - Énfasis6 8 9" xfId="1348" xr:uid="{00000000-0005-0000-0000-000029050000}"/>
    <cellStyle name="40% - Énfasis6 8_Caratulas CGE-D 12-09ultima version" xfId="1349" xr:uid="{00000000-0005-0000-0000-00002A050000}"/>
    <cellStyle name="40% - Énfasis6 9" xfId="1350" xr:uid="{00000000-0005-0000-0000-00002B050000}"/>
    <cellStyle name="40% - Énfasis6 9 2" xfId="1351" xr:uid="{00000000-0005-0000-0000-00002C050000}"/>
    <cellStyle name="60% - Accent1" xfId="1352" xr:uid="{00000000-0005-0000-0000-00002D050000}"/>
    <cellStyle name="60% - Accent1 2" xfId="1353" xr:uid="{00000000-0005-0000-0000-00002E050000}"/>
    <cellStyle name="60% - Accent1 3" xfId="1354" xr:uid="{00000000-0005-0000-0000-00002F050000}"/>
    <cellStyle name="60% - Accent1 4" xfId="1355" xr:uid="{00000000-0005-0000-0000-000030050000}"/>
    <cellStyle name="60% - Accent1 5" xfId="1356" xr:uid="{00000000-0005-0000-0000-000031050000}"/>
    <cellStyle name="60% - Accent2" xfId="1357" xr:uid="{00000000-0005-0000-0000-000032050000}"/>
    <cellStyle name="60% - Accent2 2" xfId="1358" xr:uid="{00000000-0005-0000-0000-000033050000}"/>
    <cellStyle name="60% - Accent2 3" xfId="1359" xr:uid="{00000000-0005-0000-0000-000034050000}"/>
    <cellStyle name="60% - Accent2 4" xfId="1360" xr:uid="{00000000-0005-0000-0000-000035050000}"/>
    <cellStyle name="60% - Accent2 5" xfId="1361" xr:uid="{00000000-0005-0000-0000-000036050000}"/>
    <cellStyle name="60% - Accent3" xfId="1362" xr:uid="{00000000-0005-0000-0000-000037050000}"/>
    <cellStyle name="60% - Accent3 2" xfId="1363" xr:uid="{00000000-0005-0000-0000-000038050000}"/>
    <cellStyle name="60% - Accent3 3" xfId="1364" xr:uid="{00000000-0005-0000-0000-000039050000}"/>
    <cellStyle name="60% - Accent3 4" xfId="1365" xr:uid="{00000000-0005-0000-0000-00003A050000}"/>
    <cellStyle name="60% - Accent3 5" xfId="1366" xr:uid="{00000000-0005-0000-0000-00003B050000}"/>
    <cellStyle name="60% - Accent4" xfId="1367" xr:uid="{00000000-0005-0000-0000-00003C050000}"/>
    <cellStyle name="60% - Accent4 2" xfId="1368" xr:uid="{00000000-0005-0000-0000-00003D050000}"/>
    <cellStyle name="60% - Accent4 3" xfId="1369" xr:uid="{00000000-0005-0000-0000-00003E050000}"/>
    <cellStyle name="60% - Accent4 4" xfId="1370" xr:uid="{00000000-0005-0000-0000-00003F050000}"/>
    <cellStyle name="60% - Accent4 5" xfId="1371" xr:uid="{00000000-0005-0000-0000-000040050000}"/>
    <cellStyle name="60% - Accent5" xfId="1372" xr:uid="{00000000-0005-0000-0000-000041050000}"/>
    <cellStyle name="60% - Accent5 2" xfId="1373" xr:uid="{00000000-0005-0000-0000-000042050000}"/>
    <cellStyle name="60% - Accent5 3" xfId="1374" xr:uid="{00000000-0005-0000-0000-000043050000}"/>
    <cellStyle name="60% - Accent5 4" xfId="1375" xr:uid="{00000000-0005-0000-0000-000044050000}"/>
    <cellStyle name="60% - Accent5 5" xfId="1376" xr:uid="{00000000-0005-0000-0000-000045050000}"/>
    <cellStyle name="60% - Accent6" xfId="1377" xr:uid="{00000000-0005-0000-0000-000046050000}"/>
    <cellStyle name="60% - Accent6 2" xfId="1378" xr:uid="{00000000-0005-0000-0000-000047050000}"/>
    <cellStyle name="60% - Accent6 3" xfId="1379" xr:uid="{00000000-0005-0000-0000-000048050000}"/>
    <cellStyle name="60% - Accent6 4" xfId="1380" xr:uid="{00000000-0005-0000-0000-000049050000}"/>
    <cellStyle name="60% - Accent6 5" xfId="1381" xr:uid="{00000000-0005-0000-0000-00004A050000}"/>
    <cellStyle name="60% - akcent 1" xfId="14" xr:uid="{00000000-0005-0000-0000-00004B050000}"/>
    <cellStyle name="60% - akcent 1 10" xfId="1382" xr:uid="{00000000-0005-0000-0000-00004C050000}"/>
    <cellStyle name="60% - akcent 1 10 2" xfId="15" xr:uid="{00000000-0005-0000-0000-00004D050000}"/>
    <cellStyle name="60% - akcent 1 10 2 2" xfId="1383" xr:uid="{00000000-0005-0000-0000-00004E050000}"/>
    <cellStyle name="60% - akcent 1 10 2 3" xfId="1384" xr:uid="{00000000-0005-0000-0000-00004F050000}"/>
    <cellStyle name="60% - akcent 1 10 3" xfId="1385" xr:uid="{00000000-0005-0000-0000-000050050000}"/>
    <cellStyle name="60% - akcent 1 11" xfId="1386" xr:uid="{00000000-0005-0000-0000-000051050000}"/>
    <cellStyle name="60% - akcent 1 11 2" xfId="1387" xr:uid="{00000000-0005-0000-0000-000052050000}"/>
    <cellStyle name="60% - akcent 1 12" xfId="1388" xr:uid="{00000000-0005-0000-0000-000053050000}"/>
    <cellStyle name="60% - akcent 1 12 2" xfId="1389" xr:uid="{00000000-0005-0000-0000-000054050000}"/>
    <cellStyle name="60% - akcent 1 13" xfId="1390" xr:uid="{00000000-0005-0000-0000-000055050000}"/>
    <cellStyle name="60% - akcent 1 14" xfId="1391" xr:uid="{00000000-0005-0000-0000-000056050000}"/>
    <cellStyle name="60% - akcent 1 2" xfId="1392" xr:uid="{00000000-0005-0000-0000-000057050000}"/>
    <cellStyle name="60% - akcent 1 2 2" xfId="1393" xr:uid="{00000000-0005-0000-0000-000058050000}"/>
    <cellStyle name="60% - akcent 1 2 2 2" xfId="1394" xr:uid="{00000000-0005-0000-0000-000059050000}"/>
    <cellStyle name="60% - akcent 1 2 2 2 2" xfId="1395" xr:uid="{00000000-0005-0000-0000-00005A050000}"/>
    <cellStyle name="60% - akcent 1 2 2 2 2 2" xfId="1396" xr:uid="{00000000-0005-0000-0000-00005B050000}"/>
    <cellStyle name="60% - akcent 1 2 2 2 3" xfId="1397" xr:uid="{00000000-0005-0000-0000-00005C050000}"/>
    <cellStyle name="60% - akcent 1 2 2 2 3 2" xfId="1398" xr:uid="{00000000-0005-0000-0000-00005D050000}"/>
    <cellStyle name="60% - akcent 1 2 2 2 4" xfId="1399" xr:uid="{00000000-0005-0000-0000-00005E050000}"/>
    <cellStyle name="60% - akcent 1 2 2 3" xfId="1400" xr:uid="{00000000-0005-0000-0000-00005F050000}"/>
    <cellStyle name="60% - akcent 1 2 2 3 2" xfId="1401" xr:uid="{00000000-0005-0000-0000-000060050000}"/>
    <cellStyle name="60% - akcent 1 2 2 3 2 2" xfId="1402" xr:uid="{00000000-0005-0000-0000-000061050000}"/>
    <cellStyle name="60% - akcent 1 2 2 3 3" xfId="1403" xr:uid="{00000000-0005-0000-0000-000062050000}"/>
    <cellStyle name="60% - akcent 1 2 2 3 3 2" xfId="1404" xr:uid="{00000000-0005-0000-0000-000063050000}"/>
    <cellStyle name="60% - akcent 1 2 2 3 4" xfId="1405" xr:uid="{00000000-0005-0000-0000-000064050000}"/>
    <cellStyle name="60% - akcent 1 2 2 4" xfId="1406" xr:uid="{00000000-0005-0000-0000-000065050000}"/>
    <cellStyle name="60% - akcent 1 2 2 4 2" xfId="1407" xr:uid="{00000000-0005-0000-0000-000066050000}"/>
    <cellStyle name="60% - akcent 1 2 2 5" xfId="1408" xr:uid="{00000000-0005-0000-0000-000067050000}"/>
    <cellStyle name="60% - akcent 1 2 2 5 2" xfId="1409" xr:uid="{00000000-0005-0000-0000-000068050000}"/>
    <cellStyle name="60% - akcent 1 2 2 6" xfId="1410" xr:uid="{00000000-0005-0000-0000-000069050000}"/>
    <cellStyle name="60% - akcent 1 3" xfId="1411" xr:uid="{00000000-0005-0000-0000-00006A050000}"/>
    <cellStyle name="60% - akcent 1 3 2" xfId="1412" xr:uid="{00000000-0005-0000-0000-00006B050000}"/>
    <cellStyle name="60% - akcent 1 3 2 2" xfId="1413" xr:uid="{00000000-0005-0000-0000-00006C050000}"/>
    <cellStyle name="60% - akcent 1 3 2 3" xfId="1414" xr:uid="{00000000-0005-0000-0000-00006D050000}"/>
    <cellStyle name="60% - akcent 1 3 2 3 2" xfId="1415" xr:uid="{00000000-0005-0000-0000-00006E050000}"/>
    <cellStyle name="60% - akcent 1 3 2 4" xfId="1416" xr:uid="{00000000-0005-0000-0000-00006F050000}"/>
    <cellStyle name="60% - akcent 1 3 2 4 2" xfId="1417" xr:uid="{00000000-0005-0000-0000-000070050000}"/>
    <cellStyle name="60% - akcent 1 3 2 5" xfId="1418" xr:uid="{00000000-0005-0000-0000-000071050000}"/>
    <cellStyle name="60% - akcent 1 3 3" xfId="1419" xr:uid="{00000000-0005-0000-0000-000072050000}"/>
    <cellStyle name="60% - akcent 1 3 3 2" xfId="1420" xr:uid="{00000000-0005-0000-0000-000073050000}"/>
    <cellStyle name="60% - akcent 1 3 3 2 2" xfId="1421" xr:uid="{00000000-0005-0000-0000-000074050000}"/>
    <cellStyle name="60% - akcent 1 3 3 3" xfId="1422" xr:uid="{00000000-0005-0000-0000-000075050000}"/>
    <cellStyle name="60% - akcent 1 3 3 3 2" xfId="1423" xr:uid="{00000000-0005-0000-0000-000076050000}"/>
    <cellStyle name="60% - akcent 1 3 3 4" xfId="1424" xr:uid="{00000000-0005-0000-0000-000077050000}"/>
    <cellStyle name="60% - akcent 1 3 4" xfId="1425" xr:uid="{00000000-0005-0000-0000-000078050000}"/>
    <cellStyle name="60% - akcent 1 3 4 2" xfId="1426" xr:uid="{00000000-0005-0000-0000-000079050000}"/>
    <cellStyle name="60% - akcent 1 3 5" xfId="1427" xr:uid="{00000000-0005-0000-0000-00007A050000}"/>
    <cellStyle name="60% - akcent 1 3 5 2" xfId="1428" xr:uid="{00000000-0005-0000-0000-00007B050000}"/>
    <cellStyle name="60% - akcent 1 3 6" xfId="1429" xr:uid="{00000000-0005-0000-0000-00007C050000}"/>
    <cellStyle name="60% - akcent 1 3 6 2" xfId="1430" xr:uid="{00000000-0005-0000-0000-00007D050000}"/>
    <cellStyle name="60% - akcent 1 3 7" xfId="1431" xr:uid="{00000000-0005-0000-0000-00007E050000}"/>
    <cellStyle name="60% - akcent 1 4" xfId="1432" xr:uid="{00000000-0005-0000-0000-00007F050000}"/>
    <cellStyle name="60% - akcent 1 4 2" xfId="1433" xr:uid="{00000000-0005-0000-0000-000080050000}"/>
    <cellStyle name="60% - akcent 1 4 2 2" xfId="1434" xr:uid="{00000000-0005-0000-0000-000081050000}"/>
    <cellStyle name="60% - akcent 1 4 2 2 2" xfId="1435" xr:uid="{00000000-0005-0000-0000-000082050000}"/>
    <cellStyle name="60% - akcent 1 4 2 3" xfId="1436" xr:uid="{00000000-0005-0000-0000-000083050000}"/>
    <cellStyle name="60% - akcent 1 4 2 3 2" xfId="1437" xr:uid="{00000000-0005-0000-0000-000084050000}"/>
    <cellStyle name="60% - akcent 1 4 2 4" xfId="1438" xr:uid="{00000000-0005-0000-0000-000085050000}"/>
    <cellStyle name="60% - akcent 1 4 3" xfId="1439" xr:uid="{00000000-0005-0000-0000-000086050000}"/>
    <cellStyle name="60% - akcent 1 4 3 2" xfId="1440" xr:uid="{00000000-0005-0000-0000-000087050000}"/>
    <cellStyle name="60% - akcent 1 4 3 2 2" xfId="1441" xr:uid="{00000000-0005-0000-0000-000088050000}"/>
    <cellStyle name="60% - akcent 1 4 3 3" xfId="1442" xr:uid="{00000000-0005-0000-0000-000089050000}"/>
    <cellStyle name="60% - akcent 1 4 3 3 2" xfId="1443" xr:uid="{00000000-0005-0000-0000-00008A050000}"/>
    <cellStyle name="60% - akcent 1 4 3 4" xfId="1444" xr:uid="{00000000-0005-0000-0000-00008B050000}"/>
    <cellStyle name="60% - akcent 1 4 4" xfId="1445" xr:uid="{00000000-0005-0000-0000-00008C050000}"/>
    <cellStyle name="60% - akcent 1 4 4 2" xfId="1446" xr:uid="{00000000-0005-0000-0000-00008D050000}"/>
    <cellStyle name="60% - akcent 1 4 5" xfId="1447" xr:uid="{00000000-0005-0000-0000-00008E050000}"/>
    <cellStyle name="60% - akcent 1 4 5 2" xfId="1448" xr:uid="{00000000-0005-0000-0000-00008F050000}"/>
    <cellStyle name="60% - akcent 1 4 6" xfId="1449" xr:uid="{00000000-0005-0000-0000-000090050000}"/>
    <cellStyle name="60% - akcent 1 5" xfId="1450" xr:uid="{00000000-0005-0000-0000-000091050000}"/>
    <cellStyle name="60% - akcent 1 5 2" xfId="1451" xr:uid="{00000000-0005-0000-0000-000092050000}"/>
    <cellStyle name="60% - akcent 1 5 2 2" xfId="1452" xr:uid="{00000000-0005-0000-0000-000093050000}"/>
    <cellStyle name="60% - akcent 1 5 3" xfId="1453" xr:uid="{00000000-0005-0000-0000-000094050000}"/>
    <cellStyle name="60% - akcent 1 5 3 2" xfId="1454" xr:uid="{00000000-0005-0000-0000-000095050000}"/>
    <cellStyle name="60% - akcent 1 5 4" xfId="1455" xr:uid="{00000000-0005-0000-0000-000096050000}"/>
    <cellStyle name="60% - akcent 1 5 4 2" xfId="1456" xr:uid="{00000000-0005-0000-0000-000097050000}"/>
    <cellStyle name="60% - akcent 1 5 5" xfId="1457" xr:uid="{00000000-0005-0000-0000-000098050000}"/>
    <cellStyle name="60% - akcent 1 5 5 2" xfId="1458" xr:uid="{00000000-0005-0000-0000-000099050000}"/>
    <cellStyle name="60% - akcent 1 5 6" xfId="1459" xr:uid="{00000000-0005-0000-0000-00009A050000}"/>
    <cellStyle name="60% - akcent 1 6" xfId="1460" xr:uid="{00000000-0005-0000-0000-00009B050000}"/>
    <cellStyle name="60% - akcent 1 6 2" xfId="1461" xr:uid="{00000000-0005-0000-0000-00009C050000}"/>
    <cellStyle name="60% - akcent 1 6 3" xfId="1462" xr:uid="{00000000-0005-0000-0000-00009D050000}"/>
    <cellStyle name="60% - akcent 1 6 3 2" xfId="1463" xr:uid="{00000000-0005-0000-0000-00009E050000}"/>
    <cellStyle name="60% - akcent 1 6 4" xfId="1464" xr:uid="{00000000-0005-0000-0000-00009F050000}"/>
    <cellStyle name="60% - akcent 1 6 4 2" xfId="1465" xr:uid="{00000000-0005-0000-0000-0000A0050000}"/>
    <cellStyle name="60% - akcent 1 6 5" xfId="1466" xr:uid="{00000000-0005-0000-0000-0000A1050000}"/>
    <cellStyle name="60% - akcent 1 7" xfId="1467" xr:uid="{00000000-0005-0000-0000-0000A2050000}"/>
    <cellStyle name="60% - akcent 1 7 2" xfId="1468" xr:uid="{00000000-0005-0000-0000-0000A3050000}"/>
    <cellStyle name="60% - akcent 1 8" xfId="1469" xr:uid="{00000000-0005-0000-0000-0000A4050000}"/>
    <cellStyle name="60% - akcent 1 8 2" xfId="1470" xr:uid="{00000000-0005-0000-0000-0000A5050000}"/>
    <cellStyle name="60% - akcent 1 9" xfId="1471" xr:uid="{00000000-0005-0000-0000-0000A6050000}"/>
    <cellStyle name="60% - akcent 1 9 2" xfId="1472" xr:uid="{00000000-0005-0000-0000-0000A7050000}"/>
    <cellStyle name="60% - akcent 1 9 2 2" xfId="1473" xr:uid="{00000000-0005-0000-0000-0000A8050000}"/>
    <cellStyle name="60% - akcent 1 9 2 2 2" xfId="1474" xr:uid="{00000000-0005-0000-0000-0000A9050000}"/>
    <cellStyle name="60% - akcent 1 9 2 2 2 2" xfId="1475" xr:uid="{00000000-0005-0000-0000-0000AA050000}"/>
    <cellStyle name="60% - akcent 1 9 2 2 3" xfId="1476" xr:uid="{00000000-0005-0000-0000-0000AB050000}"/>
    <cellStyle name="60% - akcent 1 9 2 2 3 2" xfId="1477" xr:uid="{00000000-0005-0000-0000-0000AC050000}"/>
    <cellStyle name="60% - akcent 1 9 2 2 4" xfId="1478" xr:uid="{00000000-0005-0000-0000-0000AD050000}"/>
    <cellStyle name="60% - akcent 1 9 2 3" xfId="1479" xr:uid="{00000000-0005-0000-0000-0000AE050000}"/>
    <cellStyle name="60% - akcent 1 9 2 3 2" xfId="1480" xr:uid="{00000000-0005-0000-0000-0000AF050000}"/>
    <cellStyle name="60% - akcent 1 9 2 3 2 2" xfId="1481" xr:uid="{00000000-0005-0000-0000-0000B0050000}"/>
    <cellStyle name="60% - akcent 1 9 2 3 3" xfId="1482" xr:uid="{00000000-0005-0000-0000-0000B1050000}"/>
    <cellStyle name="60% - akcent 1 9 2 3 3 2" xfId="1483" xr:uid="{00000000-0005-0000-0000-0000B2050000}"/>
    <cellStyle name="60% - akcent 1 9 2 3 4" xfId="1484" xr:uid="{00000000-0005-0000-0000-0000B3050000}"/>
    <cellStyle name="60% - akcent 1 9 2 4" xfId="1485" xr:uid="{00000000-0005-0000-0000-0000B4050000}"/>
    <cellStyle name="60% - akcent 1 9 2 4 2" xfId="1486" xr:uid="{00000000-0005-0000-0000-0000B5050000}"/>
    <cellStyle name="60% - akcent 1 9 2 5" xfId="1487" xr:uid="{00000000-0005-0000-0000-0000B6050000}"/>
    <cellStyle name="60% - akcent 1 9 2 5 2" xfId="1488" xr:uid="{00000000-0005-0000-0000-0000B7050000}"/>
    <cellStyle name="60% - akcent 1 9 2 6" xfId="1489" xr:uid="{00000000-0005-0000-0000-0000B8050000}"/>
    <cellStyle name="60% - akcent 1 9 3" xfId="1490" xr:uid="{00000000-0005-0000-0000-0000B9050000}"/>
    <cellStyle name="60% - akcent 1 9 3 2" xfId="1491" xr:uid="{00000000-0005-0000-0000-0000BA050000}"/>
    <cellStyle name="60% - akcent 1 9 3 3" xfId="1492" xr:uid="{00000000-0005-0000-0000-0000BB050000}"/>
    <cellStyle name="60% - akcent 1 9 3 3 2" xfId="1493" xr:uid="{00000000-0005-0000-0000-0000BC050000}"/>
    <cellStyle name="60% - akcent 1 9 3 4" xfId="1494" xr:uid="{00000000-0005-0000-0000-0000BD050000}"/>
    <cellStyle name="60% - akcent 1 9 3 4 2" xfId="1495" xr:uid="{00000000-0005-0000-0000-0000BE050000}"/>
    <cellStyle name="60% - akcent 1 9 3 5" xfId="1496" xr:uid="{00000000-0005-0000-0000-0000BF050000}"/>
    <cellStyle name="60% - akcent 1 9 4" xfId="1497" xr:uid="{00000000-0005-0000-0000-0000C0050000}"/>
    <cellStyle name="60% - akcent 1 9 4 2" xfId="1498" xr:uid="{00000000-0005-0000-0000-0000C1050000}"/>
    <cellStyle name="60% - akcent 1 9 4 2 2" xfId="1499" xr:uid="{00000000-0005-0000-0000-0000C2050000}"/>
    <cellStyle name="60% - akcent 1 9 4 3" xfId="1500" xr:uid="{00000000-0005-0000-0000-0000C3050000}"/>
    <cellStyle name="60% - akcent 1 9 4 3 2" xfId="1501" xr:uid="{00000000-0005-0000-0000-0000C4050000}"/>
    <cellStyle name="60% - akcent 1 9 4 4" xfId="1502" xr:uid="{00000000-0005-0000-0000-0000C5050000}"/>
    <cellStyle name="60% - akcent 1 9 5" xfId="1503" xr:uid="{00000000-0005-0000-0000-0000C6050000}"/>
    <cellStyle name="60% - akcent 1 9 5 2" xfId="1504" xr:uid="{00000000-0005-0000-0000-0000C7050000}"/>
    <cellStyle name="60% - akcent 1 9 6" xfId="1505" xr:uid="{00000000-0005-0000-0000-0000C8050000}"/>
    <cellStyle name="60% - akcent 1 9 6 2" xfId="1506" xr:uid="{00000000-0005-0000-0000-0000C9050000}"/>
    <cellStyle name="60% - akcent 1 9 7" xfId="1507" xr:uid="{00000000-0005-0000-0000-0000CA050000}"/>
    <cellStyle name="60% - akcent 1 9 7 2" xfId="1508" xr:uid="{00000000-0005-0000-0000-0000CB050000}"/>
    <cellStyle name="60% - akcent 1 9 8" xfId="1509" xr:uid="{00000000-0005-0000-0000-0000CC050000}"/>
    <cellStyle name="60% - akcent 1 9 8 2" xfId="1510" xr:uid="{00000000-0005-0000-0000-0000CD050000}"/>
    <cellStyle name="60% - akcent 1_Hoja1" xfId="1511" xr:uid="{00000000-0005-0000-0000-0000CE050000}"/>
    <cellStyle name="60% - akcent 2" xfId="1512" xr:uid="{00000000-0005-0000-0000-0000CF050000}"/>
    <cellStyle name="60% - akcent 2 2" xfId="1513" xr:uid="{00000000-0005-0000-0000-0000D0050000}"/>
    <cellStyle name="60% - akcent 2 3" xfId="1514" xr:uid="{00000000-0005-0000-0000-0000D1050000}"/>
    <cellStyle name="60% - akcent 2 4" xfId="1515" xr:uid="{00000000-0005-0000-0000-0000D2050000}"/>
    <cellStyle name="60% - akcent 2 5" xfId="1516" xr:uid="{00000000-0005-0000-0000-0000D3050000}"/>
    <cellStyle name="60% - akcent 3" xfId="1517" xr:uid="{00000000-0005-0000-0000-0000D4050000}"/>
    <cellStyle name="60% - akcent 3 2" xfId="1518" xr:uid="{00000000-0005-0000-0000-0000D5050000}"/>
    <cellStyle name="60% - akcent 3 3" xfId="1519" xr:uid="{00000000-0005-0000-0000-0000D6050000}"/>
    <cellStyle name="60% - akcent 3 4" xfId="1520" xr:uid="{00000000-0005-0000-0000-0000D7050000}"/>
    <cellStyle name="60% - akcent 3 5" xfId="1521" xr:uid="{00000000-0005-0000-0000-0000D8050000}"/>
    <cellStyle name="60% - akcent 4" xfId="1522" xr:uid="{00000000-0005-0000-0000-0000D9050000}"/>
    <cellStyle name="60% - akcent 4 2" xfId="1523" xr:uid="{00000000-0005-0000-0000-0000DA050000}"/>
    <cellStyle name="60% - akcent 4 3" xfId="1524" xr:uid="{00000000-0005-0000-0000-0000DB050000}"/>
    <cellStyle name="60% - akcent 4 4" xfId="1525" xr:uid="{00000000-0005-0000-0000-0000DC050000}"/>
    <cellStyle name="60% - akcent 4 5" xfId="1526" xr:uid="{00000000-0005-0000-0000-0000DD050000}"/>
    <cellStyle name="60% - akcent 5" xfId="1527" xr:uid="{00000000-0005-0000-0000-0000DE050000}"/>
    <cellStyle name="60% - akcent 5 2" xfId="1528" xr:uid="{00000000-0005-0000-0000-0000DF050000}"/>
    <cellStyle name="60% - akcent 5 3" xfId="1529" xr:uid="{00000000-0005-0000-0000-0000E0050000}"/>
    <cellStyle name="60% - akcent 5 4" xfId="1530" xr:uid="{00000000-0005-0000-0000-0000E1050000}"/>
    <cellStyle name="60% - akcent 5 5" xfId="1531" xr:uid="{00000000-0005-0000-0000-0000E2050000}"/>
    <cellStyle name="60% - akcent 6" xfId="1532" xr:uid="{00000000-0005-0000-0000-0000E3050000}"/>
    <cellStyle name="60% - akcent 6 2" xfId="1533" xr:uid="{00000000-0005-0000-0000-0000E4050000}"/>
    <cellStyle name="60% - akcent 6 3" xfId="1534" xr:uid="{00000000-0005-0000-0000-0000E5050000}"/>
    <cellStyle name="60% - akcent 6 4" xfId="1535" xr:uid="{00000000-0005-0000-0000-0000E6050000}"/>
    <cellStyle name="60% - akcent 6 5" xfId="1536" xr:uid="{00000000-0005-0000-0000-0000E7050000}"/>
    <cellStyle name="60% - Énfasis1 10" xfId="1537" xr:uid="{00000000-0005-0000-0000-0000E8050000}"/>
    <cellStyle name="60% - Énfasis1 11" xfId="1538" xr:uid="{00000000-0005-0000-0000-0000E9050000}"/>
    <cellStyle name="60% - Énfasis1 2" xfId="1539" xr:uid="{00000000-0005-0000-0000-0000EA050000}"/>
    <cellStyle name="60% - Énfasis1 2 2" xfId="1540" xr:uid="{00000000-0005-0000-0000-0000EB050000}"/>
    <cellStyle name="60% - Énfasis1 2 3" xfId="1541" xr:uid="{00000000-0005-0000-0000-0000EC050000}"/>
    <cellStyle name="60% - Énfasis1 2 4" xfId="1542" xr:uid="{00000000-0005-0000-0000-0000ED050000}"/>
    <cellStyle name="60% - Énfasis1 2 5" xfId="1543" xr:uid="{00000000-0005-0000-0000-0000EE050000}"/>
    <cellStyle name="60% - Énfasis1 3" xfId="1544" xr:uid="{00000000-0005-0000-0000-0000EF050000}"/>
    <cellStyle name="60% - Énfasis1 3 2" xfId="1545" xr:uid="{00000000-0005-0000-0000-0000F0050000}"/>
    <cellStyle name="60% - Énfasis1 3 3" xfId="1546" xr:uid="{00000000-0005-0000-0000-0000F1050000}"/>
    <cellStyle name="60% - Énfasis1 3 4" xfId="1547" xr:uid="{00000000-0005-0000-0000-0000F2050000}"/>
    <cellStyle name="60% - Énfasis1 4" xfId="1548" xr:uid="{00000000-0005-0000-0000-0000F3050000}"/>
    <cellStyle name="60% - Énfasis1 4 2" xfId="1549" xr:uid="{00000000-0005-0000-0000-0000F4050000}"/>
    <cellStyle name="60% - Énfasis1 4 3" xfId="1550" xr:uid="{00000000-0005-0000-0000-0000F5050000}"/>
    <cellStyle name="60% - Énfasis1 4 4" xfId="1551" xr:uid="{00000000-0005-0000-0000-0000F6050000}"/>
    <cellStyle name="60% - Énfasis1 5" xfId="1552" xr:uid="{00000000-0005-0000-0000-0000F7050000}"/>
    <cellStyle name="60% - Énfasis1 5 2" xfId="1553" xr:uid="{00000000-0005-0000-0000-0000F8050000}"/>
    <cellStyle name="60% - Énfasis1 5 3" xfId="1554" xr:uid="{00000000-0005-0000-0000-0000F9050000}"/>
    <cellStyle name="60% - Énfasis1 6" xfId="1555" xr:uid="{00000000-0005-0000-0000-0000FA050000}"/>
    <cellStyle name="60% - Énfasis1 6 2" xfId="1556" xr:uid="{00000000-0005-0000-0000-0000FB050000}"/>
    <cellStyle name="60% - Énfasis1 6 3" xfId="1557" xr:uid="{00000000-0005-0000-0000-0000FC050000}"/>
    <cellStyle name="60% - Énfasis1 7" xfId="1558" xr:uid="{00000000-0005-0000-0000-0000FD050000}"/>
    <cellStyle name="60% - Énfasis1 7 2" xfId="1559" xr:uid="{00000000-0005-0000-0000-0000FE050000}"/>
    <cellStyle name="60% - Énfasis1 7 3" xfId="1560" xr:uid="{00000000-0005-0000-0000-0000FF050000}"/>
    <cellStyle name="60% - Énfasis1 8" xfId="1561" xr:uid="{00000000-0005-0000-0000-000000060000}"/>
    <cellStyle name="60% - Énfasis1 8 2" xfId="1562" xr:uid="{00000000-0005-0000-0000-000001060000}"/>
    <cellStyle name="60% - Énfasis1 8 3" xfId="1563" xr:uid="{00000000-0005-0000-0000-000002060000}"/>
    <cellStyle name="60% - Énfasis1 9" xfId="1564" xr:uid="{00000000-0005-0000-0000-000003060000}"/>
    <cellStyle name="60% - Énfasis2 10" xfId="1565" xr:uid="{00000000-0005-0000-0000-000004060000}"/>
    <cellStyle name="60% - Énfasis2 11" xfId="1566" xr:uid="{00000000-0005-0000-0000-000005060000}"/>
    <cellStyle name="60% - Énfasis2 2" xfId="1567" xr:uid="{00000000-0005-0000-0000-000006060000}"/>
    <cellStyle name="60% - Énfasis2 2 2" xfId="1568" xr:uid="{00000000-0005-0000-0000-000007060000}"/>
    <cellStyle name="60% - Énfasis2 2 3" xfId="1569" xr:uid="{00000000-0005-0000-0000-000008060000}"/>
    <cellStyle name="60% - Énfasis2 2 4" xfId="1570" xr:uid="{00000000-0005-0000-0000-000009060000}"/>
    <cellStyle name="60% - Énfasis2 2 5" xfId="1571" xr:uid="{00000000-0005-0000-0000-00000A060000}"/>
    <cellStyle name="60% - Énfasis2 3" xfId="1572" xr:uid="{00000000-0005-0000-0000-00000B060000}"/>
    <cellStyle name="60% - Énfasis2 3 2" xfId="1573" xr:uid="{00000000-0005-0000-0000-00000C060000}"/>
    <cellStyle name="60% - Énfasis2 3 3" xfId="1574" xr:uid="{00000000-0005-0000-0000-00000D060000}"/>
    <cellStyle name="60% - Énfasis2 3 4" xfId="1575" xr:uid="{00000000-0005-0000-0000-00000E060000}"/>
    <cellStyle name="60% - Énfasis2 4" xfId="1576" xr:uid="{00000000-0005-0000-0000-00000F060000}"/>
    <cellStyle name="60% - Énfasis2 4 2" xfId="1577" xr:uid="{00000000-0005-0000-0000-000010060000}"/>
    <cellStyle name="60% - Énfasis2 4 3" xfId="1578" xr:uid="{00000000-0005-0000-0000-000011060000}"/>
    <cellStyle name="60% - Énfasis2 4 4" xfId="1579" xr:uid="{00000000-0005-0000-0000-000012060000}"/>
    <cellStyle name="60% - Énfasis2 5" xfId="1580" xr:uid="{00000000-0005-0000-0000-000013060000}"/>
    <cellStyle name="60% - Énfasis2 5 2" xfId="1581" xr:uid="{00000000-0005-0000-0000-000014060000}"/>
    <cellStyle name="60% - Énfasis2 5 3" xfId="1582" xr:uid="{00000000-0005-0000-0000-000015060000}"/>
    <cellStyle name="60% - Énfasis2 6" xfId="1583" xr:uid="{00000000-0005-0000-0000-000016060000}"/>
    <cellStyle name="60% - Énfasis2 6 2" xfId="1584" xr:uid="{00000000-0005-0000-0000-000017060000}"/>
    <cellStyle name="60% - Énfasis2 6 3" xfId="1585" xr:uid="{00000000-0005-0000-0000-000018060000}"/>
    <cellStyle name="60% - Énfasis2 7" xfId="1586" xr:uid="{00000000-0005-0000-0000-000019060000}"/>
    <cellStyle name="60% - Énfasis2 7 2" xfId="1587" xr:uid="{00000000-0005-0000-0000-00001A060000}"/>
    <cellStyle name="60% - Énfasis2 7 3" xfId="1588" xr:uid="{00000000-0005-0000-0000-00001B060000}"/>
    <cellStyle name="60% - Énfasis2 8" xfId="1589" xr:uid="{00000000-0005-0000-0000-00001C060000}"/>
    <cellStyle name="60% - Énfasis2 8 2" xfId="1590" xr:uid="{00000000-0005-0000-0000-00001D060000}"/>
    <cellStyle name="60% - Énfasis2 8 3" xfId="1591" xr:uid="{00000000-0005-0000-0000-00001E060000}"/>
    <cellStyle name="60% - Énfasis2 9" xfId="1592" xr:uid="{00000000-0005-0000-0000-00001F060000}"/>
    <cellStyle name="60% - Énfasis3 10" xfId="1593" xr:uid="{00000000-0005-0000-0000-000020060000}"/>
    <cellStyle name="60% - Énfasis3 11" xfId="1594" xr:uid="{00000000-0005-0000-0000-000021060000}"/>
    <cellStyle name="60% - Énfasis3 2" xfId="1595" xr:uid="{00000000-0005-0000-0000-000022060000}"/>
    <cellStyle name="60% - Énfasis3 2 2" xfId="1596" xr:uid="{00000000-0005-0000-0000-000023060000}"/>
    <cellStyle name="60% - Énfasis3 2 3" xfId="1597" xr:uid="{00000000-0005-0000-0000-000024060000}"/>
    <cellStyle name="60% - Énfasis3 2 4" xfId="1598" xr:uid="{00000000-0005-0000-0000-000025060000}"/>
    <cellStyle name="60% - Énfasis3 2 5" xfId="1599" xr:uid="{00000000-0005-0000-0000-000026060000}"/>
    <cellStyle name="60% - Énfasis3 3" xfId="1600" xr:uid="{00000000-0005-0000-0000-000027060000}"/>
    <cellStyle name="60% - Énfasis3 3 2" xfId="1601" xr:uid="{00000000-0005-0000-0000-000028060000}"/>
    <cellStyle name="60% - Énfasis3 3 3" xfId="1602" xr:uid="{00000000-0005-0000-0000-000029060000}"/>
    <cellStyle name="60% - Énfasis3 3 4" xfId="1603" xr:uid="{00000000-0005-0000-0000-00002A060000}"/>
    <cellStyle name="60% - Énfasis3 4" xfId="1604" xr:uid="{00000000-0005-0000-0000-00002B060000}"/>
    <cellStyle name="60% - Énfasis3 4 2" xfId="1605" xr:uid="{00000000-0005-0000-0000-00002C060000}"/>
    <cellStyle name="60% - Énfasis3 4 3" xfId="1606" xr:uid="{00000000-0005-0000-0000-00002D060000}"/>
    <cellStyle name="60% - Énfasis3 4 4" xfId="1607" xr:uid="{00000000-0005-0000-0000-00002E060000}"/>
    <cellStyle name="60% - Énfasis3 5" xfId="1608" xr:uid="{00000000-0005-0000-0000-00002F060000}"/>
    <cellStyle name="60% - Énfasis3 5 2" xfId="1609" xr:uid="{00000000-0005-0000-0000-000030060000}"/>
    <cellStyle name="60% - Énfasis3 5 3" xfId="1610" xr:uid="{00000000-0005-0000-0000-000031060000}"/>
    <cellStyle name="60% - Énfasis3 6" xfId="1611" xr:uid="{00000000-0005-0000-0000-000032060000}"/>
    <cellStyle name="60% - Énfasis3 6 2" xfId="1612" xr:uid="{00000000-0005-0000-0000-000033060000}"/>
    <cellStyle name="60% - Énfasis3 6 3" xfId="1613" xr:uid="{00000000-0005-0000-0000-000034060000}"/>
    <cellStyle name="60% - Énfasis3 7" xfId="1614" xr:uid="{00000000-0005-0000-0000-000035060000}"/>
    <cellStyle name="60% - Énfasis3 7 2" xfId="1615" xr:uid="{00000000-0005-0000-0000-000036060000}"/>
    <cellStyle name="60% - Énfasis3 7 3" xfId="1616" xr:uid="{00000000-0005-0000-0000-000037060000}"/>
    <cellStyle name="60% - Énfasis3 8" xfId="1617" xr:uid="{00000000-0005-0000-0000-000038060000}"/>
    <cellStyle name="60% - Énfasis3 8 2" xfId="1618" xr:uid="{00000000-0005-0000-0000-000039060000}"/>
    <cellStyle name="60% - Énfasis3 8 3" xfId="1619" xr:uid="{00000000-0005-0000-0000-00003A060000}"/>
    <cellStyle name="60% - Énfasis3 9" xfId="1620" xr:uid="{00000000-0005-0000-0000-00003B060000}"/>
    <cellStyle name="60% - Énfasis4 10" xfId="1621" xr:uid="{00000000-0005-0000-0000-00003C060000}"/>
    <cellStyle name="60% - Énfasis4 11" xfId="1622" xr:uid="{00000000-0005-0000-0000-00003D060000}"/>
    <cellStyle name="60% - Énfasis4 2" xfId="1623" xr:uid="{00000000-0005-0000-0000-00003E060000}"/>
    <cellStyle name="60% - Énfasis4 2 2" xfId="1624" xr:uid="{00000000-0005-0000-0000-00003F060000}"/>
    <cellStyle name="60% - Énfasis4 2 3" xfId="1625" xr:uid="{00000000-0005-0000-0000-000040060000}"/>
    <cellStyle name="60% - Énfasis4 2 4" xfId="1626" xr:uid="{00000000-0005-0000-0000-000041060000}"/>
    <cellStyle name="60% - Énfasis4 2 5" xfId="1627" xr:uid="{00000000-0005-0000-0000-000042060000}"/>
    <cellStyle name="60% - Énfasis4 3" xfId="1628" xr:uid="{00000000-0005-0000-0000-000043060000}"/>
    <cellStyle name="60% - Énfasis4 3 2" xfId="1629" xr:uid="{00000000-0005-0000-0000-000044060000}"/>
    <cellStyle name="60% - Énfasis4 3 3" xfId="1630" xr:uid="{00000000-0005-0000-0000-000045060000}"/>
    <cellStyle name="60% - Énfasis4 3 4" xfId="1631" xr:uid="{00000000-0005-0000-0000-000046060000}"/>
    <cellStyle name="60% - Énfasis4 4" xfId="1632" xr:uid="{00000000-0005-0000-0000-000047060000}"/>
    <cellStyle name="60% - Énfasis4 4 2" xfId="1633" xr:uid="{00000000-0005-0000-0000-000048060000}"/>
    <cellStyle name="60% - Énfasis4 4 3" xfId="1634" xr:uid="{00000000-0005-0000-0000-000049060000}"/>
    <cellStyle name="60% - Énfasis4 4 4" xfId="1635" xr:uid="{00000000-0005-0000-0000-00004A060000}"/>
    <cellStyle name="60% - Énfasis4 5" xfId="1636" xr:uid="{00000000-0005-0000-0000-00004B060000}"/>
    <cellStyle name="60% - Énfasis4 5 2" xfId="1637" xr:uid="{00000000-0005-0000-0000-00004C060000}"/>
    <cellStyle name="60% - Énfasis4 5 3" xfId="1638" xr:uid="{00000000-0005-0000-0000-00004D060000}"/>
    <cellStyle name="60% - Énfasis4 6" xfId="1639" xr:uid="{00000000-0005-0000-0000-00004E060000}"/>
    <cellStyle name="60% - Énfasis4 6 2" xfId="1640" xr:uid="{00000000-0005-0000-0000-00004F060000}"/>
    <cellStyle name="60% - Énfasis4 6 3" xfId="1641" xr:uid="{00000000-0005-0000-0000-000050060000}"/>
    <cellStyle name="60% - Énfasis4 7" xfId="1642" xr:uid="{00000000-0005-0000-0000-000051060000}"/>
    <cellStyle name="60% - Énfasis4 7 2" xfId="1643" xr:uid="{00000000-0005-0000-0000-000052060000}"/>
    <cellStyle name="60% - Énfasis4 7 3" xfId="1644" xr:uid="{00000000-0005-0000-0000-000053060000}"/>
    <cellStyle name="60% - Énfasis4 8" xfId="1645" xr:uid="{00000000-0005-0000-0000-000054060000}"/>
    <cellStyle name="60% - Énfasis4 8 2" xfId="1646" xr:uid="{00000000-0005-0000-0000-000055060000}"/>
    <cellStyle name="60% - Énfasis4 8 3" xfId="1647" xr:uid="{00000000-0005-0000-0000-000056060000}"/>
    <cellStyle name="60% - Énfasis4 9" xfId="1648" xr:uid="{00000000-0005-0000-0000-000057060000}"/>
    <cellStyle name="60% - Énfasis5 10" xfId="1649" xr:uid="{00000000-0005-0000-0000-000058060000}"/>
    <cellStyle name="60% - Énfasis5 11" xfId="1650" xr:uid="{00000000-0005-0000-0000-000059060000}"/>
    <cellStyle name="60% - Énfasis5 2" xfId="1651" xr:uid="{00000000-0005-0000-0000-00005A060000}"/>
    <cellStyle name="60% - Énfasis5 2 2" xfId="1652" xr:uid="{00000000-0005-0000-0000-00005B060000}"/>
    <cellStyle name="60% - Énfasis5 2 3" xfId="1653" xr:uid="{00000000-0005-0000-0000-00005C060000}"/>
    <cellStyle name="60% - Énfasis5 2 4" xfId="1654" xr:uid="{00000000-0005-0000-0000-00005D060000}"/>
    <cellStyle name="60% - Énfasis5 2 5" xfId="1655" xr:uid="{00000000-0005-0000-0000-00005E060000}"/>
    <cellStyle name="60% - Énfasis5 3" xfId="1656" xr:uid="{00000000-0005-0000-0000-00005F060000}"/>
    <cellStyle name="60% - Énfasis5 3 2" xfId="1657" xr:uid="{00000000-0005-0000-0000-000060060000}"/>
    <cellStyle name="60% - Énfasis5 3 3" xfId="1658" xr:uid="{00000000-0005-0000-0000-000061060000}"/>
    <cellStyle name="60% - Énfasis5 3 4" xfId="1659" xr:uid="{00000000-0005-0000-0000-000062060000}"/>
    <cellStyle name="60% - Énfasis5 4" xfId="1660" xr:uid="{00000000-0005-0000-0000-000063060000}"/>
    <cellStyle name="60% - Énfasis5 4 2" xfId="1661" xr:uid="{00000000-0005-0000-0000-000064060000}"/>
    <cellStyle name="60% - Énfasis5 4 3" xfId="1662" xr:uid="{00000000-0005-0000-0000-000065060000}"/>
    <cellStyle name="60% - Énfasis5 4 4" xfId="1663" xr:uid="{00000000-0005-0000-0000-000066060000}"/>
    <cellStyle name="60% - Énfasis5 5" xfId="1664" xr:uid="{00000000-0005-0000-0000-000067060000}"/>
    <cellStyle name="60% - Énfasis5 5 2" xfId="1665" xr:uid="{00000000-0005-0000-0000-000068060000}"/>
    <cellStyle name="60% - Énfasis5 5 3" xfId="1666" xr:uid="{00000000-0005-0000-0000-000069060000}"/>
    <cellStyle name="60% - Énfasis5 6" xfId="1667" xr:uid="{00000000-0005-0000-0000-00006A060000}"/>
    <cellStyle name="60% - Énfasis5 6 2" xfId="1668" xr:uid="{00000000-0005-0000-0000-00006B060000}"/>
    <cellStyle name="60% - Énfasis5 6 3" xfId="1669" xr:uid="{00000000-0005-0000-0000-00006C060000}"/>
    <cellStyle name="60% - Énfasis5 7" xfId="1670" xr:uid="{00000000-0005-0000-0000-00006D060000}"/>
    <cellStyle name="60% - Énfasis5 7 2" xfId="1671" xr:uid="{00000000-0005-0000-0000-00006E060000}"/>
    <cellStyle name="60% - Énfasis5 7 3" xfId="1672" xr:uid="{00000000-0005-0000-0000-00006F060000}"/>
    <cellStyle name="60% - Énfasis5 8" xfId="1673" xr:uid="{00000000-0005-0000-0000-000070060000}"/>
    <cellStyle name="60% - Énfasis5 8 2" xfId="1674" xr:uid="{00000000-0005-0000-0000-000071060000}"/>
    <cellStyle name="60% - Énfasis5 8 3" xfId="1675" xr:uid="{00000000-0005-0000-0000-000072060000}"/>
    <cellStyle name="60% - Énfasis5 9" xfId="1676" xr:uid="{00000000-0005-0000-0000-000073060000}"/>
    <cellStyle name="60% - Énfasis6 10" xfId="1677" xr:uid="{00000000-0005-0000-0000-000074060000}"/>
    <cellStyle name="60% - Énfasis6 11" xfId="1678" xr:uid="{00000000-0005-0000-0000-000075060000}"/>
    <cellStyle name="60% - Énfasis6 2" xfId="1679" xr:uid="{00000000-0005-0000-0000-000076060000}"/>
    <cellStyle name="60% - Énfasis6 2 2" xfId="1680" xr:uid="{00000000-0005-0000-0000-000077060000}"/>
    <cellStyle name="60% - Énfasis6 2 3" xfId="1681" xr:uid="{00000000-0005-0000-0000-000078060000}"/>
    <cellStyle name="60% - Énfasis6 2 4" xfId="1682" xr:uid="{00000000-0005-0000-0000-000079060000}"/>
    <cellStyle name="60% - Énfasis6 2 5" xfId="1683" xr:uid="{00000000-0005-0000-0000-00007A060000}"/>
    <cellStyle name="60% - Énfasis6 3" xfId="1684" xr:uid="{00000000-0005-0000-0000-00007B060000}"/>
    <cellStyle name="60% - Énfasis6 3 2" xfId="1685" xr:uid="{00000000-0005-0000-0000-00007C060000}"/>
    <cellStyle name="60% - Énfasis6 3 3" xfId="1686" xr:uid="{00000000-0005-0000-0000-00007D060000}"/>
    <cellStyle name="60% - Énfasis6 3 4" xfId="1687" xr:uid="{00000000-0005-0000-0000-00007E060000}"/>
    <cellStyle name="60% - Énfasis6 4" xfId="1688" xr:uid="{00000000-0005-0000-0000-00007F060000}"/>
    <cellStyle name="60% - Énfasis6 4 2" xfId="1689" xr:uid="{00000000-0005-0000-0000-000080060000}"/>
    <cellStyle name="60% - Énfasis6 4 3" xfId="1690" xr:uid="{00000000-0005-0000-0000-000081060000}"/>
    <cellStyle name="60% - Énfasis6 4 4" xfId="1691" xr:uid="{00000000-0005-0000-0000-000082060000}"/>
    <cellStyle name="60% - Énfasis6 5" xfId="1692" xr:uid="{00000000-0005-0000-0000-000083060000}"/>
    <cellStyle name="60% - Énfasis6 5 2" xfId="1693" xr:uid="{00000000-0005-0000-0000-000084060000}"/>
    <cellStyle name="60% - Énfasis6 5 3" xfId="1694" xr:uid="{00000000-0005-0000-0000-000085060000}"/>
    <cellStyle name="60% - Énfasis6 6" xfId="1695" xr:uid="{00000000-0005-0000-0000-000086060000}"/>
    <cellStyle name="60% - Énfasis6 6 2" xfId="1696" xr:uid="{00000000-0005-0000-0000-000087060000}"/>
    <cellStyle name="60% - Énfasis6 6 3" xfId="1697" xr:uid="{00000000-0005-0000-0000-000088060000}"/>
    <cellStyle name="60% - Énfasis6 7" xfId="1698" xr:uid="{00000000-0005-0000-0000-000089060000}"/>
    <cellStyle name="60% - Énfasis6 7 2" xfId="1699" xr:uid="{00000000-0005-0000-0000-00008A060000}"/>
    <cellStyle name="60% - Énfasis6 7 3" xfId="1700" xr:uid="{00000000-0005-0000-0000-00008B060000}"/>
    <cellStyle name="60% - Énfasis6 8" xfId="1701" xr:uid="{00000000-0005-0000-0000-00008C060000}"/>
    <cellStyle name="60% - Énfasis6 8 2" xfId="1702" xr:uid="{00000000-0005-0000-0000-00008D060000}"/>
    <cellStyle name="60% - Énfasis6 8 3" xfId="1703" xr:uid="{00000000-0005-0000-0000-00008E060000}"/>
    <cellStyle name="60% - Énfasis6 9" xfId="1704" xr:uid="{00000000-0005-0000-0000-00008F060000}"/>
    <cellStyle name="A3 297 x 420 mm" xfId="1705" xr:uid="{00000000-0005-0000-0000-000090060000}"/>
    <cellStyle name="A3 297 x 420 mm 2" xfId="1706" xr:uid="{00000000-0005-0000-0000-000091060000}"/>
    <cellStyle name="A3 297 x 420 mm 3" xfId="1707" xr:uid="{00000000-0005-0000-0000-000092060000}"/>
    <cellStyle name="Accent1" xfId="1708" xr:uid="{00000000-0005-0000-0000-000093060000}"/>
    <cellStyle name="Accent1 2" xfId="1709" xr:uid="{00000000-0005-0000-0000-000094060000}"/>
    <cellStyle name="Accent1 3" xfId="1710" xr:uid="{00000000-0005-0000-0000-000095060000}"/>
    <cellStyle name="Accent1 4" xfId="1711" xr:uid="{00000000-0005-0000-0000-000096060000}"/>
    <cellStyle name="Accent1 5" xfId="1712" xr:uid="{00000000-0005-0000-0000-000097060000}"/>
    <cellStyle name="Accent2" xfId="1713" xr:uid="{00000000-0005-0000-0000-000098060000}"/>
    <cellStyle name="Accent2 2" xfId="1714" xr:uid="{00000000-0005-0000-0000-000099060000}"/>
    <cellStyle name="Accent2 3" xfId="1715" xr:uid="{00000000-0005-0000-0000-00009A060000}"/>
    <cellStyle name="Accent2 4" xfId="1716" xr:uid="{00000000-0005-0000-0000-00009B060000}"/>
    <cellStyle name="Accent2 5" xfId="1717" xr:uid="{00000000-0005-0000-0000-00009C060000}"/>
    <cellStyle name="Accent3" xfId="1718" xr:uid="{00000000-0005-0000-0000-00009D060000}"/>
    <cellStyle name="Accent3 2" xfId="1719" xr:uid="{00000000-0005-0000-0000-00009E060000}"/>
    <cellStyle name="Accent3 3" xfId="1720" xr:uid="{00000000-0005-0000-0000-00009F060000}"/>
    <cellStyle name="Accent3 4" xfId="1721" xr:uid="{00000000-0005-0000-0000-0000A0060000}"/>
    <cellStyle name="Accent3 5" xfId="1722" xr:uid="{00000000-0005-0000-0000-0000A1060000}"/>
    <cellStyle name="Accent4" xfId="1723" xr:uid="{00000000-0005-0000-0000-0000A2060000}"/>
    <cellStyle name="Accent4 2" xfId="1724" xr:uid="{00000000-0005-0000-0000-0000A3060000}"/>
    <cellStyle name="Accent4 3" xfId="1725" xr:uid="{00000000-0005-0000-0000-0000A4060000}"/>
    <cellStyle name="Accent4 4" xfId="1726" xr:uid="{00000000-0005-0000-0000-0000A5060000}"/>
    <cellStyle name="Accent4 5" xfId="1727" xr:uid="{00000000-0005-0000-0000-0000A6060000}"/>
    <cellStyle name="Accent5" xfId="1728" xr:uid="{00000000-0005-0000-0000-0000A7060000}"/>
    <cellStyle name="Accent5 2" xfId="1729" xr:uid="{00000000-0005-0000-0000-0000A8060000}"/>
    <cellStyle name="Accent5 3" xfId="1730" xr:uid="{00000000-0005-0000-0000-0000A9060000}"/>
    <cellStyle name="Accent5 4" xfId="1731" xr:uid="{00000000-0005-0000-0000-0000AA060000}"/>
    <cellStyle name="Accent5 5" xfId="1732" xr:uid="{00000000-0005-0000-0000-0000AB060000}"/>
    <cellStyle name="Accent6" xfId="1733" xr:uid="{00000000-0005-0000-0000-0000AC060000}"/>
    <cellStyle name="Accent6 2" xfId="1734" xr:uid="{00000000-0005-0000-0000-0000AD060000}"/>
    <cellStyle name="Accent6 3" xfId="1735" xr:uid="{00000000-0005-0000-0000-0000AE060000}"/>
    <cellStyle name="Accent6 4" xfId="1736" xr:uid="{00000000-0005-0000-0000-0000AF060000}"/>
    <cellStyle name="Accent6 5" xfId="1737" xr:uid="{00000000-0005-0000-0000-0000B0060000}"/>
    <cellStyle name="Akcent 1" xfId="1738" xr:uid="{00000000-0005-0000-0000-0000B1060000}"/>
    <cellStyle name="Akcent 1 2" xfId="1739" xr:uid="{00000000-0005-0000-0000-0000B2060000}"/>
    <cellStyle name="Akcent 1 3" xfId="1740" xr:uid="{00000000-0005-0000-0000-0000B3060000}"/>
    <cellStyle name="Akcent 1 4" xfId="1741" xr:uid="{00000000-0005-0000-0000-0000B4060000}"/>
    <cellStyle name="Akcent 1 5" xfId="1742" xr:uid="{00000000-0005-0000-0000-0000B5060000}"/>
    <cellStyle name="Akcent 2" xfId="1743" xr:uid="{00000000-0005-0000-0000-0000B6060000}"/>
    <cellStyle name="Akcent 2 2" xfId="1744" xr:uid="{00000000-0005-0000-0000-0000B7060000}"/>
    <cellStyle name="Akcent 2 3" xfId="1745" xr:uid="{00000000-0005-0000-0000-0000B8060000}"/>
    <cellStyle name="Akcent 2 4" xfId="1746" xr:uid="{00000000-0005-0000-0000-0000B9060000}"/>
    <cellStyle name="Akcent 2 5" xfId="1747" xr:uid="{00000000-0005-0000-0000-0000BA060000}"/>
    <cellStyle name="Akcent 3" xfId="1748" xr:uid="{00000000-0005-0000-0000-0000BB060000}"/>
    <cellStyle name="Akcent 3 2" xfId="1749" xr:uid="{00000000-0005-0000-0000-0000BC060000}"/>
    <cellStyle name="Akcent 3 3" xfId="1750" xr:uid="{00000000-0005-0000-0000-0000BD060000}"/>
    <cellStyle name="Akcent 3 4" xfId="1751" xr:uid="{00000000-0005-0000-0000-0000BE060000}"/>
    <cellStyle name="Akcent 3 5" xfId="1752" xr:uid="{00000000-0005-0000-0000-0000BF060000}"/>
    <cellStyle name="Akcent 4" xfId="1753" xr:uid="{00000000-0005-0000-0000-0000C0060000}"/>
    <cellStyle name="Akcent 4 2" xfId="1754" xr:uid="{00000000-0005-0000-0000-0000C1060000}"/>
    <cellStyle name="Akcent 4 3" xfId="1755" xr:uid="{00000000-0005-0000-0000-0000C2060000}"/>
    <cellStyle name="Akcent 4 4" xfId="1756" xr:uid="{00000000-0005-0000-0000-0000C3060000}"/>
    <cellStyle name="Akcent 4 5" xfId="1757" xr:uid="{00000000-0005-0000-0000-0000C4060000}"/>
    <cellStyle name="Akcent 5" xfId="1758" xr:uid="{00000000-0005-0000-0000-0000C5060000}"/>
    <cellStyle name="Akcent 5 2" xfId="1759" xr:uid="{00000000-0005-0000-0000-0000C6060000}"/>
    <cellStyle name="Akcent 5 3" xfId="1760" xr:uid="{00000000-0005-0000-0000-0000C7060000}"/>
    <cellStyle name="Akcent 5 4" xfId="1761" xr:uid="{00000000-0005-0000-0000-0000C8060000}"/>
    <cellStyle name="Akcent 5 5" xfId="1762" xr:uid="{00000000-0005-0000-0000-0000C9060000}"/>
    <cellStyle name="Akcent 6" xfId="1763" xr:uid="{00000000-0005-0000-0000-0000CA060000}"/>
    <cellStyle name="Akcent 6 2" xfId="1764" xr:uid="{00000000-0005-0000-0000-0000CB060000}"/>
    <cellStyle name="Akcent 6 3" xfId="1765" xr:uid="{00000000-0005-0000-0000-0000CC060000}"/>
    <cellStyle name="Akcent 6 4" xfId="1766" xr:uid="{00000000-0005-0000-0000-0000CD060000}"/>
    <cellStyle name="Akcent 6 5" xfId="1767" xr:uid="{00000000-0005-0000-0000-0000CE060000}"/>
    <cellStyle name="ale" xfId="1768" xr:uid="{00000000-0005-0000-0000-0000CF060000}"/>
    <cellStyle name="Bad" xfId="1769" xr:uid="{00000000-0005-0000-0000-0000D0060000}"/>
    <cellStyle name="Bad 2" xfId="1770" xr:uid="{00000000-0005-0000-0000-0000D1060000}"/>
    <cellStyle name="Bad 3" xfId="1771" xr:uid="{00000000-0005-0000-0000-0000D2060000}"/>
    <cellStyle name="Bad 4" xfId="1772" xr:uid="{00000000-0005-0000-0000-0000D3060000}"/>
    <cellStyle name="Bad 5" xfId="1773" xr:uid="{00000000-0005-0000-0000-0000D4060000}"/>
    <cellStyle name="Buena 10" xfId="1774" xr:uid="{00000000-0005-0000-0000-0000D5060000}"/>
    <cellStyle name="Buena 10 2" xfId="1775" xr:uid="{00000000-0005-0000-0000-0000D6060000}"/>
    <cellStyle name="Buena 11" xfId="1776" xr:uid="{00000000-0005-0000-0000-0000D7060000}"/>
    <cellStyle name="Buena 11 2" xfId="1777" xr:uid="{00000000-0005-0000-0000-0000D8060000}"/>
    <cellStyle name="Buena 12" xfId="1778" xr:uid="{00000000-0005-0000-0000-0000D9060000}"/>
    <cellStyle name="Buena 2" xfId="1779" xr:uid="{00000000-0005-0000-0000-0000DA060000}"/>
    <cellStyle name="Buena 2 2" xfId="1780" xr:uid="{00000000-0005-0000-0000-0000DB060000}"/>
    <cellStyle name="Buena 2 3" xfId="1781" xr:uid="{00000000-0005-0000-0000-0000DC060000}"/>
    <cellStyle name="Buena 2 4" xfId="1782" xr:uid="{00000000-0005-0000-0000-0000DD060000}"/>
    <cellStyle name="Buena 2 5" xfId="1783" xr:uid="{00000000-0005-0000-0000-0000DE060000}"/>
    <cellStyle name="Buena 3" xfId="1784" xr:uid="{00000000-0005-0000-0000-0000DF060000}"/>
    <cellStyle name="Buena 3 2" xfId="1785" xr:uid="{00000000-0005-0000-0000-0000E0060000}"/>
    <cellStyle name="Buena 3 3" xfId="1786" xr:uid="{00000000-0005-0000-0000-0000E1060000}"/>
    <cellStyle name="Buena 3 4" xfId="1787" xr:uid="{00000000-0005-0000-0000-0000E2060000}"/>
    <cellStyle name="Buena 3 5" xfId="1788" xr:uid="{00000000-0005-0000-0000-0000E3060000}"/>
    <cellStyle name="Buena 4" xfId="1789" xr:uid="{00000000-0005-0000-0000-0000E4060000}"/>
    <cellStyle name="Buena 4 2" xfId="1790" xr:uid="{00000000-0005-0000-0000-0000E5060000}"/>
    <cellStyle name="Buena 4 3" xfId="1791" xr:uid="{00000000-0005-0000-0000-0000E6060000}"/>
    <cellStyle name="Buena 4 4" xfId="1792" xr:uid="{00000000-0005-0000-0000-0000E7060000}"/>
    <cellStyle name="Buena 4 5" xfId="1793" xr:uid="{00000000-0005-0000-0000-0000E8060000}"/>
    <cellStyle name="Buena 5" xfId="1794" xr:uid="{00000000-0005-0000-0000-0000E9060000}"/>
    <cellStyle name="Buena 5 2" xfId="1795" xr:uid="{00000000-0005-0000-0000-0000EA060000}"/>
    <cellStyle name="Buena 5 3" xfId="1796" xr:uid="{00000000-0005-0000-0000-0000EB060000}"/>
    <cellStyle name="Buena 5 4" xfId="1797" xr:uid="{00000000-0005-0000-0000-0000EC060000}"/>
    <cellStyle name="Buena 5 5" xfId="1798" xr:uid="{00000000-0005-0000-0000-0000ED060000}"/>
    <cellStyle name="Buena 6" xfId="1799" xr:uid="{00000000-0005-0000-0000-0000EE060000}"/>
    <cellStyle name="Buena 6 2" xfId="1800" xr:uid="{00000000-0005-0000-0000-0000EF060000}"/>
    <cellStyle name="Buena 6 3" xfId="1801" xr:uid="{00000000-0005-0000-0000-0000F0060000}"/>
    <cellStyle name="Buena 6 4" xfId="1802" xr:uid="{00000000-0005-0000-0000-0000F1060000}"/>
    <cellStyle name="Buena 6 5" xfId="1803" xr:uid="{00000000-0005-0000-0000-0000F2060000}"/>
    <cellStyle name="Buena 7" xfId="1804" xr:uid="{00000000-0005-0000-0000-0000F3060000}"/>
    <cellStyle name="Buena 7 2" xfId="1805" xr:uid="{00000000-0005-0000-0000-0000F4060000}"/>
    <cellStyle name="Buena 7 3" xfId="1806" xr:uid="{00000000-0005-0000-0000-0000F5060000}"/>
    <cellStyle name="Buena 7 4" xfId="1807" xr:uid="{00000000-0005-0000-0000-0000F6060000}"/>
    <cellStyle name="Buena 7 5" xfId="1808" xr:uid="{00000000-0005-0000-0000-0000F7060000}"/>
    <cellStyle name="Buena 8" xfId="1809" xr:uid="{00000000-0005-0000-0000-0000F8060000}"/>
    <cellStyle name="Buena 8 2" xfId="1810" xr:uid="{00000000-0005-0000-0000-0000F9060000}"/>
    <cellStyle name="Buena 8 3" xfId="1811" xr:uid="{00000000-0005-0000-0000-0000FA060000}"/>
    <cellStyle name="Buena 8 4" xfId="1812" xr:uid="{00000000-0005-0000-0000-0000FB060000}"/>
    <cellStyle name="Buena 8 5" xfId="1813" xr:uid="{00000000-0005-0000-0000-0000FC060000}"/>
    <cellStyle name="Buena 9" xfId="1814" xr:uid="{00000000-0005-0000-0000-0000FD060000}"/>
    <cellStyle name="Buena 9 2" xfId="1815" xr:uid="{00000000-0005-0000-0000-0000FE060000}"/>
    <cellStyle name="Cabecera 1" xfId="1816" xr:uid="{00000000-0005-0000-0000-0000FF060000}"/>
    <cellStyle name="Cabecera 1 2" xfId="1817" xr:uid="{00000000-0005-0000-0000-000000070000}"/>
    <cellStyle name="Cabecera 1 3" xfId="1818" xr:uid="{00000000-0005-0000-0000-000001070000}"/>
    <cellStyle name="Cabecera 2" xfId="1819" xr:uid="{00000000-0005-0000-0000-000002070000}"/>
    <cellStyle name="Cabecera 2 2" xfId="1820" xr:uid="{00000000-0005-0000-0000-000003070000}"/>
    <cellStyle name="Cabecera 2 3" xfId="1821" xr:uid="{00000000-0005-0000-0000-000004070000}"/>
    <cellStyle name="Calculation" xfId="1822" xr:uid="{00000000-0005-0000-0000-000005070000}"/>
    <cellStyle name="Calculation 2" xfId="1823" xr:uid="{00000000-0005-0000-0000-000006070000}"/>
    <cellStyle name="Calculation 3" xfId="1824" xr:uid="{00000000-0005-0000-0000-000007070000}"/>
    <cellStyle name="Calculation 4" xfId="1825" xr:uid="{00000000-0005-0000-0000-000008070000}"/>
    <cellStyle name="Calculation 5" xfId="1826" xr:uid="{00000000-0005-0000-0000-000009070000}"/>
    <cellStyle name="Cálculo 10" xfId="1827" xr:uid="{00000000-0005-0000-0000-00000A070000}"/>
    <cellStyle name="Cálculo 11" xfId="1828" xr:uid="{00000000-0005-0000-0000-00000B070000}"/>
    <cellStyle name="Cálculo 2" xfId="1829" xr:uid="{00000000-0005-0000-0000-00000C070000}"/>
    <cellStyle name="Cálculo 2 2" xfId="1830" xr:uid="{00000000-0005-0000-0000-00000D070000}"/>
    <cellStyle name="Cálculo 2 3" xfId="1831" xr:uid="{00000000-0005-0000-0000-00000E070000}"/>
    <cellStyle name="Cálculo 2 4" xfId="1832" xr:uid="{00000000-0005-0000-0000-00000F070000}"/>
    <cellStyle name="Cálculo 2 5" xfId="1833" xr:uid="{00000000-0005-0000-0000-000010070000}"/>
    <cellStyle name="Cálculo 3" xfId="1834" xr:uid="{00000000-0005-0000-0000-000011070000}"/>
    <cellStyle name="Cálculo 3 2" xfId="1835" xr:uid="{00000000-0005-0000-0000-000012070000}"/>
    <cellStyle name="Cálculo 3 3" xfId="1836" xr:uid="{00000000-0005-0000-0000-000013070000}"/>
    <cellStyle name="Cálculo 3 4" xfId="1837" xr:uid="{00000000-0005-0000-0000-000014070000}"/>
    <cellStyle name="Cálculo 4" xfId="1838" xr:uid="{00000000-0005-0000-0000-000015070000}"/>
    <cellStyle name="Cálculo 4 2" xfId="1839" xr:uid="{00000000-0005-0000-0000-000016070000}"/>
    <cellStyle name="Cálculo 4 3" xfId="1840" xr:uid="{00000000-0005-0000-0000-000017070000}"/>
    <cellStyle name="Cálculo 4 4" xfId="1841" xr:uid="{00000000-0005-0000-0000-000018070000}"/>
    <cellStyle name="Cálculo 5" xfId="1842" xr:uid="{00000000-0005-0000-0000-000019070000}"/>
    <cellStyle name="Cálculo 5 2" xfId="1843" xr:uid="{00000000-0005-0000-0000-00001A070000}"/>
    <cellStyle name="Cálculo 5 3" xfId="1844" xr:uid="{00000000-0005-0000-0000-00001B070000}"/>
    <cellStyle name="Cálculo 6" xfId="1845" xr:uid="{00000000-0005-0000-0000-00001C070000}"/>
    <cellStyle name="Cálculo 6 2" xfId="1846" xr:uid="{00000000-0005-0000-0000-00001D070000}"/>
    <cellStyle name="Cálculo 6 3" xfId="1847" xr:uid="{00000000-0005-0000-0000-00001E070000}"/>
    <cellStyle name="Cálculo 7" xfId="1848" xr:uid="{00000000-0005-0000-0000-00001F070000}"/>
    <cellStyle name="Cálculo 7 2" xfId="1849" xr:uid="{00000000-0005-0000-0000-000020070000}"/>
    <cellStyle name="Cálculo 7 3" xfId="1850" xr:uid="{00000000-0005-0000-0000-000021070000}"/>
    <cellStyle name="Cálculo 8" xfId="1851" xr:uid="{00000000-0005-0000-0000-000022070000}"/>
    <cellStyle name="Cálculo 8 2" xfId="1852" xr:uid="{00000000-0005-0000-0000-000023070000}"/>
    <cellStyle name="Cálculo 8 3" xfId="1853" xr:uid="{00000000-0005-0000-0000-000024070000}"/>
    <cellStyle name="Cálculo 9" xfId="1854" xr:uid="{00000000-0005-0000-0000-000025070000}"/>
    <cellStyle name="Cancel" xfId="1855" xr:uid="{00000000-0005-0000-0000-000026070000}"/>
    <cellStyle name="Celda de comprobación 10" xfId="1856" xr:uid="{00000000-0005-0000-0000-000027070000}"/>
    <cellStyle name="Celda de comprobación 10 2" xfId="1857" xr:uid="{00000000-0005-0000-0000-000028070000}"/>
    <cellStyle name="Celda de comprobación 10 3" xfId="1858" xr:uid="{00000000-0005-0000-0000-000029070000}"/>
    <cellStyle name="Celda de comprobación 10 3 2" xfId="1859" xr:uid="{00000000-0005-0000-0000-00002A070000}"/>
    <cellStyle name="Celda de comprobación 10 3 2 2" xfId="1860" xr:uid="{00000000-0005-0000-0000-00002B070000}"/>
    <cellStyle name="Celda de comprobación 10 3 3" xfId="1861" xr:uid="{00000000-0005-0000-0000-00002C070000}"/>
    <cellStyle name="Celda de comprobación 10 3 3 2" xfId="1862" xr:uid="{00000000-0005-0000-0000-00002D070000}"/>
    <cellStyle name="Celda de comprobación 10 3 4" xfId="1863" xr:uid="{00000000-0005-0000-0000-00002E070000}"/>
    <cellStyle name="Celda de comprobación 10 3 5" xfId="1864" xr:uid="{00000000-0005-0000-0000-00002F070000}"/>
    <cellStyle name="Celda de comprobación 10 4" xfId="1865" xr:uid="{00000000-0005-0000-0000-000030070000}"/>
    <cellStyle name="Celda de comprobación 10 4 2" xfId="1866" xr:uid="{00000000-0005-0000-0000-000031070000}"/>
    <cellStyle name="Celda de comprobación 10 4 2 2" xfId="1867" xr:uid="{00000000-0005-0000-0000-000032070000}"/>
    <cellStyle name="Celda de comprobación 10 4 3" xfId="1868" xr:uid="{00000000-0005-0000-0000-000033070000}"/>
    <cellStyle name="Celda de comprobación 10 4 3 2" xfId="1869" xr:uid="{00000000-0005-0000-0000-000034070000}"/>
    <cellStyle name="Celda de comprobación 10 4 4" xfId="1870" xr:uid="{00000000-0005-0000-0000-000035070000}"/>
    <cellStyle name="Celda de comprobación 10 4 5" xfId="1871" xr:uid="{00000000-0005-0000-0000-000036070000}"/>
    <cellStyle name="Celda de comprobación 10 5" xfId="1872" xr:uid="{00000000-0005-0000-0000-000037070000}"/>
    <cellStyle name="Celda de comprobación 10 5 2" xfId="1873" xr:uid="{00000000-0005-0000-0000-000038070000}"/>
    <cellStyle name="Celda de comprobación 10 5 2 2" xfId="1874" xr:uid="{00000000-0005-0000-0000-000039070000}"/>
    <cellStyle name="Celda de comprobación 10 5 3" xfId="1875" xr:uid="{00000000-0005-0000-0000-00003A070000}"/>
    <cellStyle name="Celda de comprobación 10 5 3 2" xfId="1876" xr:uid="{00000000-0005-0000-0000-00003B070000}"/>
    <cellStyle name="Celda de comprobación 10 5 4" xfId="1877" xr:uid="{00000000-0005-0000-0000-00003C070000}"/>
    <cellStyle name="Celda de comprobación 10 5 5" xfId="1878" xr:uid="{00000000-0005-0000-0000-00003D070000}"/>
    <cellStyle name="Celda de comprobación 10 6" xfId="1879" xr:uid="{00000000-0005-0000-0000-00003E070000}"/>
    <cellStyle name="Celda de comprobación 10 6 2" xfId="1880" xr:uid="{00000000-0005-0000-0000-00003F070000}"/>
    <cellStyle name="Celda de comprobación 11" xfId="1881" xr:uid="{00000000-0005-0000-0000-000040070000}"/>
    <cellStyle name="Celda de comprobación 11 2" xfId="1882" xr:uid="{00000000-0005-0000-0000-000041070000}"/>
    <cellStyle name="Celda de comprobación 11 2 2" xfId="1883" xr:uid="{00000000-0005-0000-0000-000042070000}"/>
    <cellStyle name="Celda de comprobación 11 2 2 2" xfId="1884" xr:uid="{00000000-0005-0000-0000-000043070000}"/>
    <cellStyle name="Celda de comprobación 11 2 3" xfId="1885" xr:uid="{00000000-0005-0000-0000-000044070000}"/>
    <cellStyle name="Celda de comprobación 11 2 3 2" xfId="1886" xr:uid="{00000000-0005-0000-0000-000045070000}"/>
    <cellStyle name="Celda de comprobación 11 2 4" xfId="1887" xr:uid="{00000000-0005-0000-0000-000046070000}"/>
    <cellStyle name="Celda de comprobación 11 2 5" xfId="1888" xr:uid="{00000000-0005-0000-0000-000047070000}"/>
    <cellStyle name="Celda de comprobación 11 3" xfId="1889" xr:uid="{00000000-0005-0000-0000-000048070000}"/>
    <cellStyle name="Celda de comprobación 11 3 2" xfId="1890" xr:uid="{00000000-0005-0000-0000-000049070000}"/>
    <cellStyle name="Celda de comprobación 11 3 2 2" xfId="1891" xr:uid="{00000000-0005-0000-0000-00004A070000}"/>
    <cellStyle name="Celda de comprobación 11 3 3" xfId="1892" xr:uid="{00000000-0005-0000-0000-00004B070000}"/>
    <cellStyle name="Celda de comprobación 11 3 3 2" xfId="1893" xr:uid="{00000000-0005-0000-0000-00004C070000}"/>
    <cellStyle name="Celda de comprobación 11 3 4" xfId="1894" xr:uid="{00000000-0005-0000-0000-00004D070000}"/>
    <cellStyle name="Celda de comprobación 11 3 5" xfId="1895" xr:uid="{00000000-0005-0000-0000-00004E070000}"/>
    <cellStyle name="Celda de comprobación 11 4" xfId="1896" xr:uid="{00000000-0005-0000-0000-00004F070000}"/>
    <cellStyle name="Celda de comprobación 11 4 2" xfId="1897" xr:uid="{00000000-0005-0000-0000-000050070000}"/>
    <cellStyle name="Celda de comprobación 11 4 2 2" xfId="1898" xr:uid="{00000000-0005-0000-0000-000051070000}"/>
    <cellStyle name="Celda de comprobación 11 4 3" xfId="1899" xr:uid="{00000000-0005-0000-0000-000052070000}"/>
    <cellStyle name="Celda de comprobación 11 4 3 2" xfId="1900" xr:uid="{00000000-0005-0000-0000-000053070000}"/>
    <cellStyle name="Celda de comprobación 11 4 4" xfId="1901" xr:uid="{00000000-0005-0000-0000-000054070000}"/>
    <cellStyle name="Celda de comprobación 11 4 5" xfId="1902" xr:uid="{00000000-0005-0000-0000-000055070000}"/>
    <cellStyle name="Celda de comprobación 11 5" xfId="1903" xr:uid="{00000000-0005-0000-0000-000056070000}"/>
    <cellStyle name="Celda de comprobación 11 5 2" xfId="1904" xr:uid="{00000000-0005-0000-0000-000057070000}"/>
    <cellStyle name="Celda de comprobación 11 5 2 2" xfId="1905" xr:uid="{00000000-0005-0000-0000-000058070000}"/>
    <cellStyle name="Celda de comprobación 11 5 3" xfId="1906" xr:uid="{00000000-0005-0000-0000-000059070000}"/>
    <cellStyle name="Celda de comprobación 11 5 3 2" xfId="1907" xr:uid="{00000000-0005-0000-0000-00005A070000}"/>
    <cellStyle name="Celda de comprobación 11 5 4" xfId="1908" xr:uid="{00000000-0005-0000-0000-00005B070000}"/>
    <cellStyle name="Celda de comprobación 11 5 5" xfId="1909" xr:uid="{00000000-0005-0000-0000-00005C070000}"/>
    <cellStyle name="Celda de comprobación 11 6" xfId="1910" xr:uid="{00000000-0005-0000-0000-00005D070000}"/>
    <cellStyle name="Celda de comprobación 11 6 2" xfId="1911" xr:uid="{00000000-0005-0000-0000-00005E070000}"/>
    <cellStyle name="Celda de comprobación 12" xfId="1912" xr:uid="{00000000-0005-0000-0000-00005F070000}"/>
    <cellStyle name="Celda de comprobación 12 2" xfId="1913" xr:uid="{00000000-0005-0000-0000-000060070000}"/>
    <cellStyle name="Celda de comprobación 12 2 2" xfId="1914" xr:uid="{00000000-0005-0000-0000-000061070000}"/>
    <cellStyle name="Celda de comprobación 12 2 2 2" xfId="1915" xr:uid="{00000000-0005-0000-0000-000062070000}"/>
    <cellStyle name="Celda de comprobación 12 2 3" xfId="1916" xr:uid="{00000000-0005-0000-0000-000063070000}"/>
    <cellStyle name="Celda de comprobación 12 2 3 2" xfId="1917" xr:uid="{00000000-0005-0000-0000-000064070000}"/>
    <cellStyle name="Celda de comprobación 12 2 4" xfId="1918" xr:uid="{00000000-0005-0000-0000-000065070000}"/>
    <cellStyle name="Celda de comprobación 12 2 5" xfId="1919" xr:uid="{00000000-0005-0000-0000-000066070000}"/>
    <cellStyle name="Celda de comprobación 12 3" xfId="1920" xr:uid="{00000000-0005-0000-0000-000067070000}"/>
    <cellStyle name="Celda de comprobación 12 3 2" xfId="1921" xr:uid="{00000000-0005-0000-0000-000068070000}"/>
    <cellStyle name="Celda de comprobación 12 3 2 2" xfId="1922" xr:uid="{00000000-0005-0000-0000-000069070000}"/>
    <cellStyle name="Celda de comprobación 12 3 3" xfId="1923" xr:uid="{00000000-0005-0000-0000-00006A070000}"/>
    <cellStyle name="Celda de comprobación 12 3 3 2" xfId="1924" xr:uid="{00000000-0005-0000-0000-00006B070000}"/>
    <cellStyle name="Celda de comprobación 12 3 4" xfId="1925" xr:uid="{00000000-0005-0000-0000-00006C070000}"/>
    <cellStyle name="Celda de comprobación 12 3 5" xfId="1926" xr:uid="{00000000-0005-0000-0000-00006D070000}"/>
    <cellStyle name="Celda de comprobación 12 4" xfId="1927" xr:uid="{00000000-0005-0000-0000-00006E070000}"/>
    <cellStyle name="Celda de comprobación 12 4 2" xfId="1928" xr:uid="{00000000-0005-0000-0000-00006F070000}"/>
    <cellStyle name="Celda de comprobación 12 4 2 2" xfId="1929" xr:uid="{00000000-0005-0000-0000-000070070000}"/>
    <cellStyle name="Celda de comprobación 12 4 3" xfId="1930" xr:uid="{00000000-0005-0000-0000-000071070000}"/>
    <cellStyle name="Celda de comprobación 12 4 3 2" xfId="1931" xr:uid="{00000000-0005-0000-0000-000072070000}"/>
    <cellStyle name="Celda de comprobación 12 4 4" xfId="1932" xr:uid="{00000000-0005-0000-0000-000073070000}"/>
    <cellStyle name="Celda de comprobación 12 4 5" xfId="1933" xr:uid="{00000000-0005-0000-0000-000074070000}"/>
    <cellStyle name="Celda de comprobación 12 5" xfId="1934" xr:uid="{00000000-0005-0000-0000-000075070000}"/>
    <cellStyle name="Celda de comprobación 12 5 2" xfId="1935" xr:uid="{00000000-0005-0000-0000-000076070000}"/>
    <cellStyle name="Celda de comprobación 2" xfId="1936" xr:uid="{00000000-0005-0000-0000-000077070000}"/>
    <cellStyle name="Celda de comprobación 2 2" xfId="1937" xr:uid="{00000000-0005-0000-0000-000078070000}"/>
    <cellStyle name="Celda de comprobación 2 2 2" xfId="1938" xr:uid="{00000000-0005-0000-0000-000079070000}"/>
    <cellStyle name="Celda de comprobación 2 2 2 2" xfId="1939" xr:uid="{00000000-0005-0000-0000-00007A070000}"/>
    <cellStyle name="Celda de comprobación 2 2 3" xfId="1940" xr:uid="{00000000-0005-0000-0000-00007B070000}"/>
    <cellStyle name="Celda de comprobación 2 2 3 2" xfId="1941" xr:uid="{00000000-0005-0000-0000-00007C070000}"/>
    <cellStyle name="Celda de comprobación 2 2 4" xfId="1942" xr:uid="{00000000-0005-0000-0000-00007D070000}"/>
    <cellStyle name="Celda de comprobación 2 2 5" xfId="1943" xr:uid="{00000000-0005-0000-0000-00007E070000}"/>
    <cellStyle name="Celda de comprobación 2 3" xfId="1944" xr:uid="{00000000-0005-0000-0000-00007F070000}"/>
    <cellStyle name="Celda de comprobación 2 3 2" xfId="1945" xr:uid="{00000000-0005-0000-0000-000080070000}"/>
    <cellStyle name="Celda de comprobación 2 3 2 2" xfId="1946" xr:uid="{00000000-0005-0000-0000-000081070000}"/>
    <cellStyle name="Celda de comprobación 2 3 3" xfId="1947" xr:uid="{00000000-0005-0000-0000-000082070000}"/>
    <cellStyle name="Celda de comprobación 2 3 3 2" xfId="1948" xr:uid="{00000000-0005-0000-0000-000083070000}"/>
    <cellStyle name="Celda de comprobación 2 3 4" xfId="1949" xr:uid="{00000000-0005-0000-0000-000084070000}"/>
    <cellStyle name="Celda de comprobación 2 3 5" xfId="1950" xr:uid="{00000000-0005-0000-0000-000085070000}"/>
    <cellStyle name="Celda de comprobación 2 4" xfId="1951" xr:uid="{00000000-0005-0000-0000-000086070000}"/>
    <cellStyle name="Celda de comprobación 2 4 2" xfId="1952" xr:uid="{00000000-0005-0000-0000-000087070000}"/>
    <cellStyle name="Celda de comprobación 2 4 2 2" xfId="1953" xr:uid="{00000000-0005-0000-0000-000088070000}"/>
    <cellStyle name="Celda de comprobación 2 4 3" xfId="1954" xr:uid="{00000000-0005-0000-0000-000089070000}"/>
    <cellStyle name="Celda de comprobación 2 4 3 2" xfId="1955" xr:uid="{00000000-0005-0000-0000-00008A070000}"/>
    <cellStyle name="Celda de comprobación 2 4 4" xfId="1956" xr:uid="{00000000-0005-0000-0000-00008B070000}"/>
    <cellStyle name="Celda de comprobación 2 4 5" xfId="1957" xr:uid="{00000000-0005-0000-0000-00008C070000}"/>
    <cellStyle name="Celda de comprobación 2 5" xfId="1958" xr:uid="{00000000-0005-0000-0000-00008D070000}"/>
    <cellStyle name="Celda de comprobación 2 5 2" xfId="1959" xr:uid="{00000000-0005-0000-0000-00008E070000}"/>
    <cellStyle name="Celda de comprobación 2 5 2 2" xfId="1960" xr:uid="{00000000-0005-0000-0000-00008F070000}"/>
    <cellStyle name="Celda de comprobación 2 5 3" xfId="1961" xr:uid="{00000000-0005-0000-0000-000090070000}"/>
    <cellStyle name="Celda de comprobación 2 5 3 2" xfId="1962" xr:uid="{00000000-0005-0000-0000-000091070000}"/>
    <cellStyle name="Celda de comprobación 2 5 4" xfId="1963" xr:uid="{00000000-0005-0000-0000-000092070000}"/>
    <cellStyle name="Celda de comprobación 2 5 5" xfId="1964" xr:uid="{00000000-0005-0000-0000-000093070000}"/>
    <cellStyle name="Celda de comprobación 2 6" xfId="1965" xr:uid="{00000000-0005-0000-0000-000094070000}"/>
    <cellStyle name="Celda de comprobación 2 6 2" xfId="1966" xr:uid="{00000000-0005-0000-0000-000095070000}"/>
    <cellStyle name="Celda de comprobación 2 6 2 2" xfId="1967" xr:uid="{00000000-0005-0000-0000-000096070000}"/>
    <cellStyle name="Celda de comprobación 2 6 3" xfId="1968" xr:uid="{00000000-0005-0000-0000-000097070000}"/>
    <cellStyle name="Celda de comprobación 2 6 3 2" xfId="1969" xr:uid="{00000000-0005-0000-0000-000098070000}"/>
    <cellStyle name="Celda de comprobación 2 6 4" xfId="1970" xr:uid="{00000000-0005-0000-0000-000099070000}"/>
    <cellStyle name="Celda de comprobación 2 6 5" xfId="1971" xr:uid="{00000000-0005-0000-0000-00009A070000}"/>
    <cellStyle name="Celda de comprobación 2 7" xfId="1972" xr:uid="{00000000-0005-0000-0000-00009B070000}"/>
    <cellStyle name="Celda de comprobación 2 7 2" xfId="1973" xr:uid="{00000000-0005-0000-0000-00009C070000}"/>
    <cellStyle name="Celda de comprobación 2 7 2 2" xfId="1974" xr:uid="{00000000-0005-0000-0000-00009D070000}"/>
    <cellStyle name="Celda de comprobación 2 7 3" xfId="1975" xr:uid="{00000000-0005-0000-0000-00009E070000}"/>
    <cellStyle name="Celda de comprobación 2 7 3 2" xfId="1976" xr:uid="{00000000-0005-0000-0000-00009F070000}"/>
    <cellStyle name="Celda de comprobación 2 7 4" xfId="1977" xr:uid="{00000000-0005-0000-0000-0000A0070000}"/>
    <cellStyle name="Celda de comprobación 2 7 5" xfId="1978" xr:uid="{00000000-0005-0000-0000-0000A1070000}"/>
    <cellStyle name="Celda de comprobación 2 8" xfId="1979" xr:uid="{00000000-0005-0000-0000-0000A2070000}"/>
    <cellStyle name="Celda de comprobación 2 8 2" xfId="1980" xr:uid="{00000000-0005-0000-0000-0000A3070000}"/>
    <cellStyle name="Celda de comprobación 2 8 3" xfId="1981" xr:uid="{00000000-0005-0000-0000-0000A4070000}"/>
    <cellStyle name="Celda de comprobación 3" xfId="1982" xr:uid="{00000000-0005-0000-0000-0000A5070000}"/>
    <cellStyle name="Celda de comprobación 3 2" xfId="1983" xr:uid="{00000000-0005-0000-0000-0000A6070000}"/>
    <cellStyle name="Celda de comprobación 3 2 2" xfId="1984" xr:uid="{00000000-0005-0000-0000-0000A7070000}"/>
    <cellStyle name="Celda de comprobación 3 2 2 2" xfId="1985" xr:uid="{00000000-0005-0000-0000-0000A8070000}"/>
    <cellStyle name="Celda de comprobación 3 2 3" xfId="1986" xr:uid="{00000000-0005-0000-0000-0000A9070000}"/>
    <cellStyle name="Celda de comprobación 3 2 3 2" xfId="1987" xr:uid="{00000000-0005-0000-0000-0000AA070000}"/>
    <cellStyle name="Celda de comprobación 3 2 4" xfId="1988" xr:uid="{00000000-0005-0000-0000-0000AB070000}"/>
    <cellStyle name="Celda de comprobación 3 2 5" xfId="1989" xr:uid="{00000000-0005-0000-0000-0000AC070000}"/>
    <cellStyle name="Celda de comprobación 3 3" xfId="1990" xr:uid="{00000000-0005-0000-0000-0000AD070000}"/>
    <cellStyle name="Celda de comprobación 3 3 2" xfId="1991" xr:uid="{00000000-0005-0000-0000-0000AE070000}"/>
    <cellStyle name="Celda de comprobación 3 3 2 2" xfId="1992" xr:uid="{00000000-0005-0000-0000-0000AF070000}"/>
    <cellStyle name="Celda de comprobación 3 3 3" xfId="1993" xr:uid="{00000000-0005-0000-0000-0000B0070000}"/>
    <cellStyle name="Celda de comprobación 3 3 3 2" xfId="1994" xr:uid="{00000000-0005-0000-0000-0000B1070000}"/>
    <cellStyle name="Celda de comprobación 3 3 4" xfId="1995" xr:uid="{00000000-0005-0000-0000-0000B2070000}"/>
    <cellStyle name="Celda de comprobación 3 3 5" xfId="1996" xr:uid="{00000000-0005-0000-0000-0000B3070000}"/>
    <cellStyle name="Celda de comprobación 3 4" xfId="1997" xr:uid="{00000000-0005-0000-0000-0000B4070000}"/>
    <cellStyle name="Celda de comprobación 3 4 2" xfId="1998" xr:uid="{00000000-0005-0000-0000-0000B5070000}"/>
    <cellStyle name="Celda de comprobación 3 4 2 2" xfId="1999" xr:uid="{00000000-0005-0000-0000-0000B6070000}"/>
    <cellStyle name="Celda de comprobación 3 4 3" xfId="2000" xr:uid="{00000000-0005-0000-0000-0000B7070000}"/>
    <cellStyle name="Celda de comprobación 3 4 3 2" xfId="2001" xr:uid="{00000000-0005-0000-0000-0000B8070000}"/>
    <cellStyle name="Celda de comprobación 3 4 4" xfId="2002" xr:uid="{00000000-0005-0000-0000-0000B9070000}"/>
    <cellStyle name="Celda de comprobación 3 4 5" xfId="2003" xr:uid="{00000000-0005-0000-0000-0000BA070000}"/>
    <cellStyle name="Celda de comprobación 3 5" xfId="2004" xr:uid="{00000000-0005-0000-0000-0000BB070000}"/>
    <cellStyle name="Celda de comprobación 3 5 2" xfId="2005" xr:uid="{00000000-0005-0000-0000-0000BC070000}"/>
    <cellStyle name="Celda de comprobación 3 5 2 2" xfId="2006" xr:uid="{00000000-0005-0000-0000-0000BD070000}"/>
    <cellStyle name="Celda de comprobación 3 5 3" xfId="2007" xr:uid="{00000000-0005-0000-0000-0000BE070000}"/>
    <cellStyle name="Celda de comprobación 3 5 3 2" xfId="2008" xr:uid="{00000000-0005-0000-0000-0000BF070000}"/>
    <cellStyle name="Celda de comprobación 3 5 4" xfId="2009" xr:uid="{00000000-0005-0000-0000-0000C0070000}"/>
    <cellStyle name="Celda de comprobación 3 5 5" xfId="2010" xr:uid="{00000000-0005-0000-0000-0000C1070000}"/>
    <cellStyle name="Celda de comprobación 3 6" xfId="2011" xr:uid="{00000000-0005-0000-0000-0000C2070000}"/>
    <cellStyle name="Celda de comprobación 3 6 2" xfId="2012" xr:uid="{00000000-0005-0000-0000-0000C3070000}"/>
    <cellStyle name="Celda de comprobación 3 6 2 2" xfId="2013" xr:uid="{00000000-0005-0000-0000-0000C4070000}"/>
    <cellStyle name="Celda de comprobación 3 6 3" xfId="2014" xr:uid="{00000000-0005-0000-0000-0000C5070000}"/>
    <cellStyle name="Celda de comprobación 3 6 3 2" xfId="2015" xr:uid="{00000000-0005-0000-0000-0000C6070000}"/>
    <cellStyle name="Celda de comprobación 3 6 4" xfId="2016" xr:uid="{00000000-0005-0000-0000-0000C7070000}"/>
    <cellStyle name="Celda de comprobación 3 6 5" xfId="2017" xr:uid="{00000000-0005-0000-0000-0000C8070000}"/>
    <cellStyle name="Celda de comprobación 3 7" xfId="2018" xr:uid="{00000000-0005-0000-0000-0000C9070000}"/>
    <cellStyle name="Celda de comprobación 3 7 2" xfId="2019" xr:uid="{00000000-0005-0000-0000-0000CA070000}"/>
    <cellStyle name="Celda de comprobación 3 7 2 2" xfId="2020" xr:uid="{00000000-0005-0000-0000-0000CB070000}"/>
    <cellStyle name="Celda de comprobación 3 7 3" xfId="2021" xr:uid="{00000000-0005-0000-0000-0000CC070000}"/>
    <cellStyle name="Celda de comprobación 3 7 3 2" xfId="2022" xr:uid="{00000000-0005-0000-0000-0000CD070000}"/>
    <cellStyle name="Celda de comprobación 3 7 4" xfId="2023" xr:uid="{00000000-0005-0000-0000-0000CE070000}"/>
    <cellStyle name="Celda de comprobación 3 7 5" xfId="2024" xr:uid="{00000000-0005-0000-0000-0000CF070000}"/>
    <cellStyle name="Celda de comprobación 3 8" xfId="2025" xr:uid="{00000000-0005-0000-0000-0000D0070000}"/>
    <cellStyle name="Celda de comprobación 3 8 2" xfId="2026" xr:uid="{00000000-0005-0000-0000-0000D1070000}"/>
    <cellStyle name="Celda de comprobación 3 8 3" xfId="2027" xr:uid="{00000000-0005-0000-0000-0000D2070000}"/>
    <cellStyle name="Celda de comprobación 4" xfId="2028" xr:uid="{00000000-0005-0000-0000-0000D3070000}"/>
    <cellStyle name="Celda de comprobación 4 2" xfId="2029" xr:uid="{00000000-0005-0000-0000-0000D4070000}"/>
    <cellStyle name="Celda de comprobación 4 2 2" xfId="2030" xr:uid="{00000000-0005-0000-0000-0000D5070000}"/>
    <cellStyle name="Celda de comprobación 4 2 2 2" xfId="2031" xr:uid="{00000000-0005-0000-0000-0000D6070000}"/>
    <cellStyle name="Celda de comprobación 4 2 3" xfId="2032" xr:uid="{00000000-0005-0000-0000-0000D7070000}"/>
    <cellStyle name="Celda de comprobación 4 2 3 2" xfId="2033" xr:uid="{00000000-0005-0000-0000-0000D8070000}"/>
    <cellStyle name="Celda de comprobación 4 2 4" xfId="2034" xr:uid="{00000000-0005-0000-0000-0000D9070000}"/>
    <cellStyle name="Celda de comprobación 4 2 5" xfId="2035" xr:uid="{00000000-0005-0000-0000-0000DA070000}"/>
    <cellStyle name="Celda de comprobación 4 3" xfId="2036" xr:uid="{00000000-0005-0000-0000-0000DB070000}"/>
    <cellStyle name="Celda de comprobación 4 3 2" xfId="2037" xr:uid="{00000000-0005-0000-0000-0000DC070000}"/>
    <cellStyle name="Celda de comprobación 4 3 2 2" xfId="2038" xr:uid="{00000000-0005-0000-0000-0000DD070000}"/>
    <cellStyle name="Celda de comprobación 4 3 3" xfId="2039" xr:uid="{00000000-0005-0000-0000-0000DE070000}"/>
    <cellStyle name="Celda de comprobación 4 3 3 2" xfId="2040" xr:uid="{00000000-0005-0000-0000-0000DF070000}"/>
    <cellStyle name="Celda de comprobación 4 3 4" xfId="2041" xr:uid="{00000000-0005-0000-0000-0000E0070000}"/>
    <cellStyle name="Celda de comprobación 4 3 5" xfId="2042" xr:uid="{00000000-0005-0000-0000-0000E1070000}"/>
    <cellStyle name="Celda de comprobación 4 4" xfId="2043" xr:uid="{00000000-0005-0000-0000-0000E2070000}"/>
    <cellStyle name="Celda de comprobación 4 4 2" xfId="2044" xr:uid="{00000000-0005-0000-0000-0000E3070000}"/>
    <cellStyle name="Celda de comprobación 4 4 2 2" xfId="2045" xr:uid="{00000000-0005-0000-0000-0000E4070000}"/>
    <cellStyle name="Celda de comprobación 4 4 3" xfId="2046" xr:uid="{00000000-0005-0000-0000-0000E5070000}"/>
    <cellStyle name="Celda de comprobación 4 4 3 2" xfId="2047" xr:uid="{00000000-0005-0000-0000-0000E6070000}"/>
    <cellStyle name="Celda de comprobación 4 4 4" xfId="2048" xr:uid="{00000000-0005-0000-0000-0000E7070000}"/>
    <cellStyle name="Celda de comprobación 4 4 5" xfId="2049" xr:uid="{00000000-0005-0000-0000-0000E8070000}"/>
    <cellStyle name="Celda de comprobación 4 5" xfId="2050" xr:uid="{00000000-0005-0000-0000-0000E9070000}"/>
    <cellStyle name="Celda de comprobación 4 5 2" xfId="2051" xr:uid="{00000000-0005-0000-0000-0000EA070000}"/>
    <cellStyle name="Celda de comprobación 4 5 2 2" xfId="2052" xr:uid="{00000000-0005-0000-0000-0000EB070000}"/>
    <cellStyle name="Celda de comprobación 4 5 3" xfId="2053" xr:uid="{00000000-0005-0000-0000-0000EC070000}"/>
    <cellStyle name="Celda de comprobación 4 5 3 2" xfId="2054" xr:uid="{00000000-0005-0000-0000-0000ED070000}"/>
    <cellStyle name="Celda de comprobación 4 5 4" xfId="2055" xr:uid="{00000000-0005-0000-0000-0000EE070000}"/>
    <cellStyle name="Celda de comprobación 4 5 5" xfId="2056" xr:uid="{00000000-0005-0000-0000-0000EF070000}"/>
    <cellStyle name="Celda de comprobación 4 6" xfId="2057" xr:uid="{00000000-0005-0000-0000-0000F0070000}"/>
    <cellStyle name="Celda de comprobación 4 6 2" xfId="2058" xr:uid="{00000000-0005-0000-0000-0000F1070000}"/>
    <cellStyle name="Celda de comprobación 4 6 2 2" xfId="2059" xr:uid="{00000000-0005-0000-0000-0000F2070000}"/>
    <cellStyle name="Celda de comprobación 4 6 3" xfId="2060" xr:uid="{00000000-0005-0000-0000-0000F3070000}"/>
    <cellStyle name="Celda de comprobación 4 6 3 2" xfId="2061" xr:uid="{00000000-0005-0000-0000-0000F4070000}"/>
    <cellStyle name="Celda de comprobación 4 6 4" xfId="2062" xr:uid="{00000000-0005-0000-0000-0000F5070000}"/>
    <cellStyle name="Celda de comprobación 4 6 5" xfId="2063" xr:uid="{00000000-0005-0000-0000-0000F6070000}"/>
    <cellStyle name="Celda de comprobación 4 7" xfId="2064" xr:uid="{00000000-0005-0000-0000-0000F7070000}"/>
    <cellStyle name="Celda de comprobación 4 7 2" xfId="2065" xr:uid="{00000000-0005-0000-0000-0000F8070000}"/>
    <cellStyle name="Celda de comprobación 4 7 2 2" xfId="2066" xr:uid="{00000000-0005-0000-0000-0000F9070000}"/>
    <cellStyle name="Celda de comprobación 4 7 3" xfId="2067" xr:uid="{00000000-0005-0000-0000-0000FA070000}"/>
    <cellStyle name="Celda de comprobación 4 7 3 2" xfId="2068" xr:uid="{00000000-0005-0000-0000-0000FB070000}"/>
    <cellStyle name="Celda de comprobación 4 7 4" xfId="2069" xr:uid="{00000000-0005-0000-0000-0000FC070000}"/>
    <cellStyle name="Celda de comprobación 4 7 5" xfId="2070" xr:uid="{00000000-0005-0000-0000-0000FD070000}"/>
    <cellStyle name="Celda de comprobación 4 8" xfId="2071" xr:uid="{00000000-0005-0000-0000-0000FE070000}"/>
    <cellStyle name="Celda de comprobación 4 8 2" xfId="2072" xr:uid="{00000000-0005-0000-0000-0000FF070000}"/>
    <cellStyle name="Celda de comprobación 4 8 3" xfId="2073" xr:uid="{00000000-0005-0000-0000-000000080000}"/>
    <cellStyle name="Celda de comprobación 5" xfId="2074" xr:uid="{00000000-0005-0000-0000-000001080000}"/>
    <cellStyle name="Celda de comprobación 5 2" xfId="2075" xr:uid="{00000000-0005-0000-0000-000002080000}"/>
    <cellStyle name="Celda de comprobación 5 2 2" xfId="2076" xr:uid="{00000000-0005-0000-0000-000003080000}"/>
    <cellStyle name="Celda de comprobación 5 2 2 2" xfId="2077" xr:uid="{00000000-0005-0000-0000-000004080000}"/>
    <cellStyle name="Celda de comprobación 5 2 3" xfId="2078" xr:uid="{00000000-0005-0000-0000-000005080000}"/>
    <cellStyle name="Celda de comprobación 5 2 3 2" xfId="2079" xr:uid="{00000000-0005-0000-0000-000006080000}"/>
    <cellStyle name="Celda de comprobación 5 2 4" xfId="2080" xr:uid="{00000000-0005-0000-0000-000007080000}"/>
    <cellStyle name="Celda de comprobación 5 2 5" xfId="2081" xr:uid="{00000000-0005-0000-0000-000008080000}"/>
    <cellStyle name="Celda de comprobación 5 3" xfId="2082" xr:uid="{00000000-0005-0000-0000-000009080000}"/>
    <cellStyle name="Celda de comprobación 5 3 2" xfId="2083" xr:uid="{00000000-0005-0000-0000-00000A080000}"/>
    <cellStyle name="Celda de comprobación 5 3 2 2" xfId="2084" xr:uid="{00000000-0005-0000-0000-00000B080000}"/>
    <cellStyle name="Celda de comprobación 5 3 3" xfId="2085" xr:uid="{00000000-0005-0000-0000-00000C080000}"/>
    <cellStyle name="Celda de comprobación 5 3 3 2" xfId="2086" xr:uid="{00000000-0005-0000-0000-00000D080000}"/>
    <cellStyle name="Celda de comprobación 5 3 4" xfId="2087" xr:uid="{00000000-0005-0000-0000-00000E080000}"/>
    <cellStyle name="Celda de comprobación 5 3 5" xfId="2088" xr:uid="{00000000-0005-0000-0000-00000F080000}"/>
    <cellStyle name="Celda de comprobación 5 4" xfId="2089" xr:uid="{00000000-0005-0000-0000-000010080000}"/>
    <cellStyle name="Celda de comprobación 5 4 2" xfId="2090" xr:uid="{00000000-0005-0000-0000-000011080000}"/>
    <cellStyle name="Celda de comprobación 5 4 2 2" xfId="2091" xr:uid="{00000000-0005-0000-0000-000012080000}"/>
    <cellStyle name="Celda de comprobación 5 4 3" xfId="2092" xr:uid="{00000000-0005-0000-0000-000013080000}"/>
    <cellStyle name="Celda de comprobación 5 4 3 2" xfId="2093" xr:uid="{00000000-0005-0000-0000-000014080000}"/>
    <cellStyle name="Celda de comprobación 5 4 4" xfId="2094" xr:uid="{00000000-0005-0000-0000-000015080000}"/>
    <cellStyle name="Celda de comprobación 5 4 5" xfId="2095" xr:uid="{00000000-0005-0000-0000-000016080000}"/>
    <cellStyle name="Celda de comprobación 5 5" xfId="2096" xr:uid="{00000000-0005-0000-0000-000017080000}"/>
    <cellStyle name="Celda de comprobación 5 5 2" xfId="2097" xr:uid="{00000000-0005-0000-0000-000018080000}"/>
    <cellStyle name="Celda de comprobación 5 5 2 2" xfId="2098" xr:uid="{00000000-0005-0000-0000-000019080000}"/>
    <cellStyle name="Celda de comprobación 5 5 3" xfId="2099" xr:uid="{00000000-0005-0000-0000-00001A080000}"/>
    <cellStyle name="Celda de comprobación 5 5 3 2" xfId="2100" xr:uid="{00000000-0005-0000-0000-00001B080000}"/>
    <cellStyle name="Celda de comprobación 5 5 4" xfId="2101" xr:uid="{00000000-0005-0000-0000-00001C080000}"/>
    <cellStyle name="Celda de comprobación 5 5 5" xfId="2102" xr:uid="{00000000-0005-0000-0000-00001D080000}"/>
    <cellStyle name="Celda de comprobación 5 6" xfId="2103" xr:uid="{00000000-0005-0000-0000-00001E080000}"/>
    <cellStyle name="Celda de comprobación 5 6 2" xfId="2104" xr:uid="{00000000-0005-0000-0000-00001F080000}"/>
    <cellStyle name="Celda de comprobación 5 6 2 2" xfId="2105" xr:uid="{00000000-0005-0000-0000-000020080000}"/>
    <cellStyle name="Celda de comprobación 5 6 3" xfId="2106" xr:uid="{00000000-0005-0000-0000-000021080000}"/>
    <cellStyle name="Celda de comprobación 5 6 3 2" xfId="2107" xr:uid="{00000000-0005-0000-0000-000022080000}"/>
    <cellStyle name="Celda de comprobación 5 6 4" xfId="2108" xr:uid="{00000000-0005-0000-0000-000023080000}"/>
    <cellStyle name="Celda de comprobación 5 6 5" xfId="2109" xr:uid="{00000000-0005-0000-0000-000024080000}"/>
    <cellStyle name="Celda de comprobación 5 7" xfId="2110" xr:uid="{00000000-0005-0000-0000-000025080000}"/>
    <cellStyle name="Celda de comprobación 5 7 2" xfId="2111" xr:uid="{00000000-0005-0000-0000-000026080000}"/>
    <cellStyle name="Celda de comprobación 5 7 2 2" xfId="2112" xr:uid="{00000000-0005-0000-0000-000027080000}"/>
    <cellStyle name="Celda de comprobación 5 7 3" xfId="2113" xr:uid="{00000000-0005-0000-0000-000028080000}"/>
    <cellStyle name="Celda de comprobación 5 7 3 2" xfId="2114" xr:uid="{00000000-0005-0000-0000-000029080000}"/>
    <cellStyle name="Celda de comprobación 5 7 4" xfId="2115" xr:uid="{00000000-0005-0000-0000-00002A080000}"/>
    <cellStyle name="Celda de comprobación 5 7 5" xfId="2116" xr:uid="{00000000-0005-0000-0000-00002B080000}"/>
    <cellStyle name="Celda de comprobación 5 8" xfId="2117" xr:uid="{00000000-0005-0000-0000-00002C080000}"/>
    <cellStyle name="Celda de comprobación 5 8 2" xfId="2118" xr:uid="{00000000-0005-0000-0000-00002D080000}"/>
    <cellStyle name="Celda de comprobación 5 8 3" xfId="2119" xr:uid="{00000000-0005-0000-0000-00002E080000}"/>
    <cellStyle name="Celda de comprobación 6" xfId="2120" xr:uid="{00000000-0005-0000-0000-00002F080000}"/>
    <cellStyle name="Celda de comprobación 6 2" xfId="2121" xr:uid="{00000000-0005-0000-0000-000030080000}"/>
    <cellStyle name="Celda de comprobación 6 2 2" xfId="2122" xr:uid="{00000000-0005-0000-0000-000031080000}"/>
    <cellStyle name="Celda de comprobación 6 2 2 2" xfId="2123" xr:uid="{00000000-0005-0000-0000-000032080000}"/>
    <cellStyle name="Celda de comprobación 6 2 3" xfId="2124" xr:uid="{00000000-0005-0000-0000-000033080000}"/>
    <cellStyle name="Celda de comprobación 6 2 3 2" xfId="2125" xr:uid="{00000000-0005-0000-0000-000034080000}"/>
    <cellStyle name="Celda de comprobación 6 2 4" xfId="2126" xr:uid="{00000000-0005-0000-0000-000035080000}"/>
    <cellStyle name="Celda de comprobación 6 2 5" xfId="2127" xr:uid="{00000000-0005-0000-0000-000036080000}"/>
    <cellStyle name="Celda de comprobación 6 3" xfId="2128" xr:uid="{00000000-0005-0000-0000-000037080000}"/>
    <cellStyle name="Celda de comprobación 6 3 2" xfId="2129" xr:uid="{00000000-0005-0000-0000-000038080000}"/>
    <cellStyle name="Celda de comprobación 6 3 2 2" xfId="2130" xr:uid="{00000000-0005-0000-0000-000039080000}"/>
    <cellStyle name="Celda de comprobación 6 3 3" xfId="2131" xr:uid="{00000000-0005-0000-0000-00003A080000}"/>
    <cellStyle name="Celda de comprobación 6 3 3 2" xfId="2132" xr:uid="{00000000-0005-0000-0000-00003B080000}"/>
    <cellStyle name="Celda de comprobación 6 3 4" xfId="2133" xr:uid="{00000000-0005-0000-0000-00003C080000}"/>
    <cellStyle name="Celda de comprobación 6 3 5" xfId="2134" xr:uid="{00000000-0005-0000-0000-00003D080000}"/>
    <cellStyle name="Celda de comprobación 6 4" xfId="2135" xr:uid="{00000000-0005-0000-0000-00003E080000}"/>
    <cellStyle name="Celda de comprobación 6 4 2" xfId="2136" xr:uid="{00000000-0005-0000-0000-00003F080000}"/>
    <cellStyle name="Celda de comprobación 6 4 2 2" xfId="2137" xr:uid="{00000000-0005-0000-0000-000040080000}"/>
    <cellStyle name="Celda de comprobación 6 4 3" xfId="2138" xr:uid="{00000000-0005-0000-0000-000041080000}"/>
    <cellStyle name="Celda de comprobación 6 4 3 2" xfId="2139" xr:uid="{00000000-0005-0000-0000-000042080000}"/>
    <cellStyle name="Celda de comprobación 6 4 4" xfId="2140" xr:uid="{00000000-0005-0000-0000-000043080000}"/>
    <cellStyle name="Celda de comprobación 6 4 5" xfId="2141" xr:uid="{00000000-0005-0000-0000-000044080000}"/>
    <cellStyle name="Celda de comprobación 6 5" xfId="2142" xr:uid="{00000000-0005-0000-0000-000045080000}"/>
    <cellStyle name="Celda de comprobación 6 5 2" xfId="2143" xr:uid="{00000000-0005-0000-0000-000046080000}"/>
    <cellStyle name="Celda de comprobación 6 5 2 2" xfId="2144" xr:uid="{00000000-0005-0000-0000-000047080000}"/>
    <cellStyle name="Celda de comprobación 6 5 3" xfId="2145" xr:uid="{00000000-0005-0000-0000-000048080000}"/>
    <cellStyle name="Celda de comprobación 6 5 3 2" xfId="2146" xr:uid="{00000000-0005-0000-0000-000049080000}"/>
    <cellStyle name="Celda de comprobación 6 5 4" xfId="2147" xr:uid="{00000000-0005-0000-0000-00004A080000}"/>
    <cellStyle name="Celda de comprobación 6 5 5" xfId="2148" xr:uid="{00000000-0005-0000-0000-00004B080000}"/>
    <cellStyle name="Celda de comprobación 6 6" xfId="2149" xr:uid="{00000000-0005-0000-0000-00004C080000}"/>
    <cellStyle name="Celda de comprobación 6 6 2" xfId="2150" xr:uid="{00000000-0005-0000-0000-00004D080000}"/>
    <cellStyle name="Celda de comprobación 6 6 2 2" xfId="2151" xr:uid="{00000000-0005-0000-0000-00004E080000}"/>
    <cellStyle name="Celda de comprobación 6 6 3" xfId="2152" xr:uid="{00000000-0005-0000-0000-00004F080000}"/>
    <cellStyle name="Celda de comprobación 6 6 3 2" xfId="2153" xr:uid="{00000000-0005-0000-0000-000050080000}"/>
    <cellStyle name="Celda de comprobación 6 6 4" xfId="2154" xr:uid="{00000000-0005-0000-0000-000051080000}"/>
    <cellStyle name="Celda de comprobación 6 6 5" xfId="2155" xr:uid="{00000000-0005-0000-0000-000052080000}"/>
    <cellStyle name="Celda de comprobación 6 7" xfId="2156" xr:uid="{00000000-0005-0000-0000-000053080000}"/>
    <cellStyle name="Celda de comprobación 6 7 2" xfId="2157" xr:uid="{00000000-0005-0000-0000-000054080000}"/>
    <cellStyle name="Celda de comprobación 6 7 2 2" xfId="2158" xr:uid="{00000000-0005-0000-0000-000055080000}"/>
    <cellStyle name="Celda de comprobación 6 7 3" xfId="2159" xr:uid="{00000000-0005-0000-0000-000056080000}"/>
    <cellStyle name="Celda de comprobación 6 7 3 2" xfId="2160" xr:uid="{00000000-0005-0000-0000-000057080000}"/>
    <cellStyle name="Celda de comprobación 6 7 4" xfId="2161" xr:uid="{00000000-0005-0000-0000-000058080000}"/>
    <cellStyle name="Celda de comprobación 6 7 5" xfId="2162" xr:uid="{00000000-0005-0000-0000-000059080000}"/>
    <cellStyle name="Celda de comprobación 6 8" xfId="2163" xr:uid="{00000000-0005-0000-0000-00005A080000}"/>
    <cellStyle name="Celda de comprobación 6 8 2" xfId="2164" xr:uid="{00000000-0005-0000-0000-00005B080000}"/>
    <cellStyle name="Celda de comprobación 6 8 3" xfId="2165" xr:uid="{00000000-0005-0000-0000-00005C080000}"/>
    <cellStyle name="Celda de comprobación 7" xfId="2166" xr:uid="{00000000-0005-0000-0000-00005D080000}"/>
    <cellStyle name="Celda de comprobación 7 2" xfId="2167" xr:uid="{00000000-0005-0000-0000-00005E080000}"/>
    <cellStyle name="Celda de comprobación 7 2 2" xfId="2168" xr:uid="{00000000-0005-0000-0000-00005F080000}"/>
    <cellStyle name="Celda de comprobación 7 2 2 2" xfId="2169" xr:uid="{00000000-0005-0000-0000-000060080000}"/>
    <cellStyle name="Celda de comprobación 7 2 3" xfId="2170" xr:uid="{00000000-0005-0000-0000-000061080000}"/>
    <cellStyle name="Celda de comprobación 7 2 3 2" xfId="2171" xr:uid="{00000000-0005-0000-0000-000062080000}"/>
    <cellStyle name="Celda de comprobación 7 2 4" xfId="2172" xr:uid="{00000000-0005-0000-0000-000063080000}"/>
    <cellStyle name="Celda de comprobación 7 2 5" xfId="2173" xr:uid="{00000000-0005-0000-0000-000064080000}"/>
    <cellStyle name="Celda de comprobación 7 3" xfId="2174" xr:uid="{00000000-0005-0000-0000-000065080000}"/>
    <cellStyle name="Celda de comprobación 7 3 2" xfId="2175" xr:uid="{00000000-0005-0000-0000-000066080000}"/>
    <cellStyle name="Celda de comprobación 7 3 2 2" xfId="2176" xr:uid="{00000000-0005-0000-0000-000067080000}"/>
    <cellStyle name="Celda de comprobación 7 3 3" xfId="2177" xr:uid="{00000000-0005-0000-0000-000068080000}"/>
    <cellStyle name="Celda de comprobación 7 3 3 2" xfId="2178" xr:uid="{00000000-0005-0000-0000-000069080000}"/>
    <cellStyle name="Celda de comprobación 7 3 4" xfId="2179" xr:uid="{00000000-0005-0000-0000-00006A080000}"/>
    <cellStyle name="Celda de comprobación 7 3 5" xfId="2180" xr:uid="{00000000-0005-0000-0000-00006B080000}"/>
    <cellStyle name="Celda de comprobación 7 4" xfId="2181" xr:uid="{00000000-0005-0000-0000-00006C080000}"/>
    <cellStyle name="Celda de comprobación 7 4 2" xfId="2182" xr:uid="{00000000-0005-0000-0000-00006D080000}"/>
    <cellStyle name="Celda de comprobación 7 4 2 2" xfId="2183" xr:uid="{00000000-0005-0000-0000-00006E080000}"/>
    <cellStyle name="Celda de comprobación 7 4 3" xfId="2184" xr:uid="{00000000-0005-0000-0000-00006F080000}"/>
    <cellStyle name="Celda de comprobación 7 4 3 2" xfId="2185" xr:uid="{00000000-0005-0000-0000-000070080000}"/>
    <cellStyle name="Celda de comprobación 7 4 4" xfId="2186" xr:uid="{00000000-0005-0000-0000-000071080000}"/>
    <cellStyle name="Celda de comprobación 7 4 5" xfId="2187" xr:uid="{00000000-0005-0000-0000-000072080000}"/>
    <cellStyle name="Celda de comprobación 7 5" xfId="2188" xr:uid="{00000000-0005-0000-0000-000073080000}"/>
    <cellStyle name="Celda de comprobación 7 5 2" xfId="2189" xr:uid="{00000000-0005-0000-0000-000074080000}"/>
    <cellStyle name="Celda de comprobación 7 5 2 2" xfId="2190" xr:uid="{00000000-0005-0000-0000-000075080000}"/>
    <cellStyle name="Celda de comprobación 7 5 3" xfId="2191" xr:uid="{00000000-0005-0000-0000-000076080000}"/>
    <cellStyle name="Celda de comprobación 7 5 3 2" xfId="2192" xr:uid="{00000000-0005-0000-0000-000077080000}"/>
    <cellStyle name="Celda de comprobación 7 5 4" xfId="2193" xr:uid="{00000000-0005-0000-0000-000078080000}"/>
    <cellStyle name="Celda de comprobación 7 5 5" xfId="2194" xr:uid="{00000000-0005-0000-0000-000079080000}"/>
    <cellStyle name="Celda de comprobación 7 6" xfId="2195" xr:uid="{00000000-0005-0000-0000-00007A080000}"/>
    <cellStyle name="Celda de comprobación 7 6 2" xfId="2196" xr:uid="{00000000-0005-0000-0000-00007B080000}"/>
    <cellStyle name="Celda de comprobación 7 6 2 2" xfId="2197" xr:uid="{00000000-0005-0000-0000-00007C080000}"/>
    <cellStyle name="Celda de comprobación 7 6 3" xfId="2198" xr:uid="{00000000-0005-0000-0000-00007D080000}"/>
    <cellStyle name="Celda de comprobación 7 6 3 2" xfId="2199" xr:uid="{00000000-0005-0000-0000-00007E080000}"/>
    <cellStyle name="Celda de comprobación 7 6 4" xfId="2200" xr:uid="{00000000-0005-0000-0000-00007F080000}"/>
    <cellStyle name="Celda de comprobación 7 6 5" xfId="2201" xr:uid="{00000000-0005-0000-0000-000080080000}"/>
    <cellStyle name="Celda de comprobación 7 7" xfId="2202" xr:uid="{00000000-0005-0000-0000-000081080000}"/>
    <cellStyle name="Celda de comprobación 7 7 2" xfId="2203" xr:uid="{00000000-0005-0000-0000-000082080000}"/>
    <cellStyle name="Celda de comprobación 7 7 2 2" xfId="2204" xr:uid="{00000000-0005-0000-0000-000083080000}"/>
    <cellStyle name="Celda de comprobación 7 7 3" xfId="2205" xr:uid="{00000000-0005-0000-0000-000084080000}"/>
    <cellStyle name="Celda de comprobación 7 7 3 2" xfId="2206" xr:uid="{00000000-0005-0000-0000-000085080000}"/>
    <cellStyle name="Celda de comprobación 7 7 4" xfId="2207" xr:uid="{00000000-0005-0000-0000-000086080000}"/>
    <cellStyle name="Celda de comprobación 7 7 5" xfId="2208" xr:uid="{00000000-0005-0000-0000-000087080000}"/>
    <cellStyle name="Celda de comprobación 7 8" xfId="2209" xr:uid="{00000000-0005-0000-0000-000088080000}"/>
    <cellStyle name="Celda de comprobación 7 8 2" xfId="2210" xr:uid="{00000000-0005-0000-0000-000089080000}"/>
    <cellStyle name="Celda de comprobación 7 8 3" xfId="2211" xr:uid="{00000000-0005-0000-0000-00008A080000}"/>
    <cellStyle name="Celda de comprobación 8" xfId="2212" xr:uid="{00000000-0005-0000-0000-00008B080000}"/>
    <cellStyle name="Celda de comprobación 8 2" xfId="2213" xr:uid="{00000000-0005-0000-0000-00008C080000}"/>
    <cellStyle name="Celda de comprobación 8 2 2" xfId="2214" xr:uid="{00000000-0005-0000-0000-00008D080000}"/>
    <cellStyle name="Celda de comprobación 8 2 2 2" xfId="2215" xr:uid="{00000000-0005-0000-0000-00008E080000}"/>
    <cellStyle name="Celda de comprobación 8 2 3" xfId="2216" xr:uid="{00000000-0005-0000-0000-00008F080000}"/>
    <cellStyle name="Celda de comprobación 8 2 3 2" xfId="2217" xr:uid="{00000000-0005-0000-0000-000090080000}"/>
    <cellStyle name="Celda de comprobación 8 2 4" xfId="2218" xr:uid="{00000000-0005-0000-0000-000091080000}"/>
    <cellStyle name="Celda de comprobación 8 2 5" xfId="2219" xr:uid="{00000000-0005-0000-0000-000092080000}"/>
    <cellStyle name="Celda de comprobación 8 3" xfId="2220" xr:uid="{00000000-0005-0000-0000-000093080000}"/>
    <cellStyle name="Celda de comprobación 8 3 2" xfId="2221" xr:uid="{00000000-0005-0000-0000-000094080000}"/>
    <cellStyle name="Celda de comprobación 8 3 2 2" xfId="2222" xr:uid="{00000000-0005-0000-0000-000095080000}"/>
    <cellStyle name="Celda de comprobación 8 3 3" xfId="2223" xr:uid="{00000000-0005-0000-0000-000096080000}"/>
    <cellStyle name="Celda de comprobación 8 3 3 2" xfId="2224" xr:uid="{00000000-0005-0000-0000-000097080000}"/>
    <cellStyle name="Celda de comprobación 8 3 4" xfId="2225" xr:uid="{00000000-0005-0000-0000-000098080000}"/>
    <cellStyle name="Celda de comprobación 8 3 5" xfId="2226" xr:uid="{00000000-0005-0000-0000-000099080000}"/>
    <cellStyle name="Celda de comprobación 8 4" xfId="2227" xr:uid="{00000000-0005-0000-0000-00009A080000}"/>
    <cellStyle name="Celda de comprobación 8 4 2" xfId="2228" xr:uid="{00000000-0005-0000-0000-00009B080000}"/>
    <cellStyle name="Celda de comprobación 8 4 2 2" xfId="2229" xr:uid="{00000000-0005-0000-0000-00009C080000}"/>
    <cellStyle name="Celda de comprobación 8 4 3" xfId="2230" xr:uid="{00000000-0005-0000-0000-00009D080000}"/>
    <cellStyle name="Celda de comprobación 8 4 3 2" xfId="2231" xr:uid="{00000000-0005-0000-0000-00009E080000}"/>
    <cellStyle name="Celda de comprobación 8 4 4" xfId="2232" xr:uid="{00000000-0005-0000-0000-00009F080000}"/>
    <cellStyle name="Celda de comprobación 8 4 5" xfId="2233" xr:uid="{00000000-0005-0000-0000-0000A0080000}"/>
    <cellStyle name="Celda de comprobación 8 5" xfId="2234" xr:uid="{00000000-0005-0000-0000-0000A1080000}"/>
    <cellStyle name="Celda de comprobación 8 5 2" xfId="2235" xr:uid="{00000000-0005-0000-0000-0000A2080000}"/>
    <cellStyle name="Celda de comprobación 8 5 2 2" xfId="2236" xr:uid="{00000000-0005-0000-0000-0000A3080000}"/>
    <cellStyle name="Celda de comprobación 8 5 3" xfId="2237" xr:uid="{00000000-0005-0000-0000-0000A4080000}"/>
    <cellStyle name="Celda de comprobación 8 5 3 2" xfId="2238" xr:uid="{00000000-0005-0000-0000-0000A5080000}"/>
    <cellStyle name="Celda de comprobación 8 5 4" xfId="2239" xr:uid="{00000000-0005-0000-0000-0000A6080000}"/>
    <cellStyle name="Celda de comprobación 8 5 5" xfId="2240" xr:uid="{00000000-0005-0000-0000-0000A7080000}"/>
    <cellStyle name="Celda de comprobación 8 6" xfId="2241" xr:uid="{00000000-0005-0000-0000-0000A8080000}"/>
    <cellStyle name="Celda de comprobación 8 6 2" xfId="2242" xr:uid="{00000000-0005-0000-0000-0000A9080000}"/>
    <cellStyle name="Celda de comprobación 8 6 2 2" xfId="2243" xr:uid="{00000000-0005-0000-0000-0000AA080000}"/>
    <cellStyle name="Celda de comprobación 8 6 3" xfId="2244" xr:uid="{00000000-0005-0000-0000-0000AB080000}"/>
    <cellStyle name="Celda de comprobación 8 6 3 2" xfId="2245" xr:uid="{00000000-0005-0000-0000-0000AC080000}"/>
    <cellStyle name="Celda de comprobación 8 6 4" xfId="2246" xr:uid="{00000000-0005-0000-0000-0000AD080000}"/>
    <cellStyle name="Celda de comprobación 8 6 5" xfId="2247" xr:uid="{00000000-0005-0000-0000-0000AE080000}"/>
    <cellStyle name="Celda de comprobación 8 7" xfId="2248" xr:uid="{00000000-0005-0000-0000-0000AF080000}"/>
    <cellStyle name="Celda de comprobación 8 7 2" xfId="2249" xr:uid="{00000000-0005-0000-0000-0000B0080000}"/>
    <cellStyle name="Celda de comprobación 8 7 2 2" xfId="2250" xr:uid="{00000000-0005-0000-0000-0000B1080000}"/>
    <cellStyle name="Celda de comprobación 8 7 3" xfId="2251" xr:uid="{00000000-0005-0000-0000-0000B2080000}"/>
    <cellStyle name="Celda de comprobación 8 7 3 2" xfId="2252" xr:uid="{00000000-0005-0000-0000-0000B3080000}"/>
    <cellStyle name="Celda de comprobación 8 7 4" xfId="2253" xr:uid="{00000000-0005-0000-0000-0000B4080000}"/>
    <cellStyle name="Celda de comprobación 8 7 5" xfId="2254" xr:uid="{00000000-0005-0000-0000-0000B5080000}"/>
    <cellStyle name="Celda de comprobación 8 8" xfId="2255" xr:uid="{00000000-0005-0000-0000-0000B6080000}"/>
    <cellStyle name="Celda de comprobación 8 8 2" xfId="2256" xr:uid="{00000000-0005-0000-0000-0000B7080000}"/>
    <cellStyle name="Celda de comprobación 8 8 3" xfId="2257" xr:uid="{00000000-0005-0000-0000-0000B8080000}"/>
    <cellStyle name="Celda de comprobación 9" xfId="2258" xr:uid="{00000000-0005-0000-0000-0000B9080000}"/>
    <cellStyle name="Celda de comprobación 9 2" xfId="2259" xr:uid="{00000000-0005-0000-0000-0000BA080000}"/>
    <cellStyle name="Celda de comprobación 9 2 2" xfId="2260" xr:uid="{00000000-0005-0000-0000-0000BB080000}"/>
    <cellStyle name="Celda de comprobación 9 2 2 2" xfId="2261" xr:uid="{00000000-0005-0000-0000-0000BC080000}"/>
    <cellStyle name="Celda de comprobación 9 2 3" xfId="2262" xr:uid="{00000000-0005-0000-0000-0000BD080000}"/>
    <cellStyle name="Celda de comprobación 9 2 3 2" xfId="2263" xr:uid="{00000000-0005-0000-0000-0000BE080000}"/>
    <cellStyle name="Celda de comprobación 9 2 4" xfId="2264" xr:uid="{00000000-0005-0000-0000-0000BF080000}"/>
    <cellStyle name="Celda de comprobación 9 2 5" xfId="2265" xr:uid="{00000000-0005-0000-0000-0000C0080000}"/>
    <cellStyle name="Celda de comprobación 9 3" xfId="2266" xr:uid="{00000000-0005-0000-0000-0000C1080000}"/>
    <cellStyle name="Celda de comprobación 9 3 2" xfId="2267" xr:uid="{00000000-0005-0000-0000-0000C2080000}"/>
    <cellStyle name="Celda de comprobación 9 3 2 2" xfId="2268" xr:uid="{00000000-0005-0000-0000-0000C3080000}"/>
    <cellStyle name="Celda de comprobación 9 3 3" xfId="2269" xr:uid="{00000000-0005-0000-0000-0000C4080000}"/>
    <cellStyle name="Celda de comprobación 9 3 3 2" xfId="2270" xr:uid="{00000000-0005-0000-0000-0000C5080000}"/>
    <cellStyle name="Celda de comprobación 9 3 4" xfId="2271" xr:uid="{00000000-0005-0000-0000-0000C6080000}"/>
    <cellStyle name="Celda de comprobación 9 3 5" xfId="2272" xr:uid="{00000000-0005-0000-0000-0000C7080000}"/>
    <cellStyle name="Celda de comprobación 9 4" xfId="2273" xr:uid="{00000000-0005-0000-0000-0000C8080000}"/>
    <cellStyle name="Celda de comprobación 9 4 2" xfId="2274" xr:uid="{00000000-0005-0000-0000-0000C9080000}"/>
    <cellStyle name="Celda de comprobación 9 4 2 2" xfId="2275" xr:uid="{00000000-0005-0000-0000-0000CA080000}"/>
    <cellStyle name="Celda de comprobación 9 4 3" xfId="2276" xr:uid="{00000000-0005-0000-0000-0000CB080000}"/>
    <cellStyle name="Celda de comprobación 9 4 3 2" xfId="2277" xr:uid="{00000000-0005-0000-0000-0000CC080000}"/>
    <cellStyle name="Celda de comprobación 9 4 4" xfId="2278" xr:uid="{00000000-0005-0000-0000-0000CD080000}"/>
    <cellStyle name="Celda de comprobación 9 4 5" xfId="2279" xr:uid="{00000000-0005-0000-0000-0000CE080000}"/>
    <cellStyle name="Celda de comprobación 9 5" xfId="2280" xr:uid="{00000000-0005-0000-0000-0000CF080000}"/>
    <cellStyle name="Celda de comprobación 9 5 2" xfId="2281" xr:uid="{00000000-0005-0000-0000-0000D0080000}"/>
    <cellStyle name="Celda de comprobación 9 5 2 2" xfId="2282" xr:uid="{00000000-0005-0000-0000-0000D1080000}"/>
    <cellStyle name="Celda de comprobación 9 5 3" xfId="2283" xr:uid="{00000000-0005-0000-0000-0000D2080000}"/>
    <cellStyle name="Celda de comprobación 9 5 3 2" xfId="2284" xr:uid="{00000000-0005-0000-0000-0000D3080000}"/>
    <cellStyle name="Celda de comprobación 9 5 4" xfId="2285" xr:uid="{00000000-0005-0000-0000-0000D4080000}"/>
    <cellStyle name="Celda de comprobación 9 5 5" xfId="2286" xr:uid="{00000000-0005-0000-0000-0000D5080000}"/>
    <cellStyle name="Celda de comprobación 9 6" xfId="2287" xr:uid="{00000000-0005-0000-0000-0000D6080000}"/>
    <cellStyle name="Celda de comprobación 9 6 2" xfId="2288" xr:uid="{00000000-0005-0000-0000-0000D7080000}"/>
    <cellStyle name="Celda vinculada 10" xfId="2289" xr:uid="{00000000-0005-0000-0000-0000D8080000}"/>
    <cellStyle name="Celda vinculada 10 2" xfId="2290" xr:uid="{00000000-0005-0000-0000-0000D9080000}"/>
    <cellStyle name="Celda vinculada 10 3" xfId="2291" xr:uid="{00000000-0005-0000-0000-0000DA080000}"/>
    <cellStyle name="Celda vinculada 10 3 2" xfId="2292" xr:uid="{00000000-0005-0000-0000-0000DB080000}"/>
    <cellStyle name="Celda vinculada 10 3 3" xfId="2293" xr:uid="{00000000-0005-0000-0000-0000DC080000}"/>
    <cellStyle name="Celda vinculada 10 3 4" xfId="2294" xr:uid="{00000000-0005-0000-0000-0000DD080000}"/>
    <cellStyle name="Celda vinculada 10 3 5" xfId="2295" xr:uid="{00000000-0005-0000-0000-0000DE080000}"/>
    <cellStyle name="Celda vinculada 10 3 6" xfId="2296" xr:uid="{00000000-0005-0000-0000-0000DF080000}"/>
    <cellStyle name="Celda vinculada 10 3 7" xfId="2297" xr:uid="{00000000-0005-0000-0000-0000E0080000}"/>
    <cellStyle name="Celda vinculada 10 3 8" xfId="2298" xr:uid="{00000000-0005-0000-0000-0000E1080000}"/>
    <cellStyle name="Celda vinculada 10 4" xfId="2299" xr:uid="{00000000-0005-0000-0000-0000E2080000}"/>
    <cellStyle name="Celda vinculada 10 4 2" xfId="2300" xr:uid="{00000000-0005-0000-0000-0000E3080000}"/>
    <cellStyle name="Celda vinculada 10 4 3" xfId="2301" xr:uid="{00000000-0005-0000-0000-0000E4080000}"/>
    <cellStyle name="Celda vinculada 10 4 4" xfId="2302" xr:uid="{00000000-0005-0000-0000-0000E5080000}"/>
    <cellStyle name="Celda vinculada 10 4 5" xfId="2303" xr:uid="{00000000-0005-0000-0000-0000E6080000}"/>
    <cellStyle name="Celda vinculada 10 4 6" xfId="2304" xr:uid="{00000000-0005-0000-0000-0000E7080000}"/>
    <cellStyle name="Celda vinculada 10 4 7" xfId="2305" xr:uid="{00000000-0005-0000-0000-0000E8080000}"/>
    <cellStyle name="Celda vinculada 10 4 8" xfId="2306" xr:uid="{00000000-0005-0000-0000-0000E9080000}"/>
    <cellStyle name="Celda vinculada 10 5" xfId="2307" xr:uid="{00000000-0005-0000-0000-0000EA080000}"/>
    <cellStyle name="Celda vinculada 11" xfId="2308" xr:uid="{00000000-0005-0000-0000-0000EB080000}"/>
    <cellStyle name="Celda vinculada 11 2" xfId="2309" xr:uid="{00000000-0005-0000-0000-0000EC080000}"/>
    <cellStyle name="Celda vinculada 11 2 2" xfId="2310" xr:uid="{00000000-0005-0000-0000-0000ED080000}"/>
    <cellStyle name="Celda vinculada 11 2 3" xfId="2311" xr:uid="{00000000-0005-0000-0000-0000EE080000}"/>
    <cellStyle name="Celda vinculada 11 2 4" xfId="2312" xr:uid="{00000000-0005-0000-0000-0000EF080000}"/>
    <cellStyle name="Celda vinculada 11 2 5" xfId="2313" xr:uid="{00000000-0005-0000-0000-0000F0080000}"/>
    <cellStyle name="Celda vinculada 11 2 6" xfId="2314" xr:uid="{00000000-0005-0000-0000-0000F1080000}"/>
    <cellStyle name="Celda vinculada 11 2 7" xfId="2315" xr:uid="{00000000-0005-0000-0000-0000F2080000}"/>
    <cellStyle name="Celda vinculada 11 2 8" xfId="2316" xr:uid="{00000000-0005-0000-0000-0000F3080000}"/>
    <cellStyle name="Celda vinculada 11 3" xfId="2317" xr:uid="{00000000-0005-0000-0000-0000F4080000}"/>
    <cellStyle name="Celda vinculada 11 3 2" xfId="2318" xr:uid="{00000000-0005-0000-0000-0000F5080000}"/>
    <cellStyle name="Celda vinculada 11 3 3" xfId="2319" xr:uid="{00000000-0005-0000-0000-0000F6080000}"/>
    <cellStyle name="Celda vinculada 11 3 4" xfId="2320" xr:uid="{00000000-0005-0000-0000-0000F7080000}"/>
    <cellStyle name="Celda vinculada 11 3 5" xfId="2321" xr:uid="{00000000-0005-0000-0000-0000F8080000}"/>
    <cellStyle name="Celda vinculada 11 3 6" xfId="2322" xr:uid="{00000000-0005-0000-0000-0000F9080000}"/>
    <cellStyle name="Celda vinculada 11 3 7" xfId="2323" xr:uid="{00000000-0005-0000-0000-0000FA080000}"/>
    <cellStyle name="Celda vinculada 11 3 8" xfId="2324" xr:uid="{00000000-0005-0000-0000-0000FB080000}"/>
    <cellStyle name="Celda vinculada 11 4" xfId="2325" xr:uid="{00000000-0005-0000-0000-0000FC080000}"/>
    <cellStyle name="Celda vinculada 11 4 2" xfId="2326" xr:uid="{00000000-0005-0000-0000-0000FD080000}"/>
    <cellStyle name="Celda vinculada 11 4 3" xfId="2327" xr:uid="{00000000-0005-0000-0000-0000FE080000}"/>
    <cellStyle name="Celda vinculada 11 4 4" xfId="2328" xr:uid="{00000000-0005-0000-0000-0000FF080000}"/>
    <cellStyle name="Celda vinculada 11 4 5" xfId="2329" xr:uid="{00000000-0005-0000-0000-000000090000}"/>
    <cellStyle name="Celda vinculada 11 4 6" xfId="2330" xr:uid="{00000000-0005-0000-0000-000001090000}"/>
    <cellStyle name="Celda vinculada 11 4 7" xfId="2331" xr:uid="{00000000-0005-0000-0000-000002090000}"/>
    <cellStyle name="Celda vinculada 11 4 8" xfId="2332" xr:uid="{00000000-0005-0000-0000-000003090000}"/>
    <cellStyle name="Celda vinculada 11 5" xfId="2333" xr:uid="{00000000-0005-0000-0000-000004090000}"/>
    <cellStyle name="Celda vinculada 12" xfId="2334" xr:uid="{00000000-0005-0000-0000-000005090000}"/>
    <cellStyle name="Celda vinculada 12 2" xfId="2335" xr:uid="{00000000-0005-0000-0000-000006090000}"/>
    <cellStyle name="Celda vinculada 12 2 2" xfId="2336" xr:uid="{00000000-0005-0000-0000-000007090000}"/>
    <cellStyle name="Celda vinculada 12 2 3" xfId="2337" xr:uid="{00000000-0005-0000-0000-000008090000}"/>
    <cellStyle name="Celda vinculada 12 2 4" xfId="2338" xr:uid="{00000000-0005-0000-0000-000009090000}"/>
    <cellStyle name="Celda vinculada 12 2 5" xfId="2339" xr:uid="{00000000-0005-0000-0000-00000A090000}"/>
    <cellStyle name="Celda vinculada 12 2 6" xfId="2340" xr:uid="{00000000-0005-0000-0000-00000B090000}"/>
    <cellStyle name="Celda vinculada 12 2 7" xfId="2341" xr:uid="{00000000-0005-0000-0000-00000C090000}"/>
    <cellStyle name="Celda vinculada 12 2 8" xfId="2342" xr:uid="{00000000-0005-0000-0000-00000D090000}"/>
    <cellStyle name="Celda vinculada 12 3" xfId="2343" xr:uid="{00000000-0005-0000-0000-00000E090000}"/>
    <cellStyle name="Celda vinculada 12 3 2" xfId="2344" xr:uid="{00000000-0005-0000-0000-00000F090000}"/>
    <cellStyle name="Celda vinculada 12 3 3" xfId="2345" xr:uid="{00000000-0005-0000-0000-000010090000}"/>
    <cellStyle name="Celda vinculada 12 3 4" xfId="2346" xr:uid="{00000000-0005-0000-0000-000011090000}"/>
    <cellStyle name="Celda vinculada 12 3 5" xfId="2347" xr:uid="{00000000-0005-0000-0000-000012090000}"/>
    <cellStyle name="Celda vinculada 12 3 6" xfId="2348" xr:uid="{00000000-0005-0000-0000-000013090000}"/>
    <cellStyle name="Celda vinculada 12 3 7" xfId="2349" xr:uid="{00000000-0005-0000-0000-000014090000}"/>
    <cellStyle name="Celda vinculada 12 3 8" xfId="2350" xr:uid="{00000000-0005-0000-0000-000015090000}"/>
    <cellStyle name="Celda vinculada 12 4" xfId="2351" xr:uid="{00000000-0005-0000-0000-000016090000}"/>
    <cellStyle name="Celda vinculada 2" xfId="2352" xr:uid="{00000000-0005-0000-0000-000017090000}"/>
    <cellStyle name="Celda vinculada 2 2" xfId="2353" xr:uid="{00000000-0005-0000-0000-000018090000}"/>
    <cellStyle name="Celda vinculada 2 2 2" xfId="2354" xr:uid="{00000000-0005-0000-0000-000019090000}"/>
    <cellStyle name="Celda vinculada 2 2 3" xfId="2355" xr:uid="{00000000-0005-0000-0000-00001A090000}"/>
    <cellStyle name="Celda vinculada 2 2 4" xfId="2356" xr:uid="{00000000-0005-0000-0000-00001B090000}"/>
    <cellStyle name="Celda vinculada 2 2 5" xfId="2357" xr:uid="{00000000-0005-0000-0000-00001C090000}"/>
    <cellStyle name="Celda vinculada 2 2 6" xfId="2358" xr:uid="{00000000-0005-0000-0000-00001D090000}"/>
    <cellStyle name="Celda vinculada 2 2 7" xfId="2359" xr:uid="{00000000-0005-0000-0000-00001E090000}"/>
    <cellStyle name="Celda vinculada 2 2 8" xfId="2360" xr:uid="{00000000-0005-0000-0000-00001F090000}"/>
    <cellStyle name="Celda vinculada 2 3" xfId="2361" xr:uid="{00000000-0005-0000-0000-000020090000}"/>
    <cellStyle name="Celda vinculada 2 3 2" xfId="2362" xr:uid="{00000000-0005-0000-0000-000021090000}"/>
    <cellStyle name="Celda vinculada 2 3 3" xfId="2363" xr:uid="{00000000-0005-0000-0000-000022090000}"/>
    <cellStyle name="Celda vinculada 2 3 4" xfId="2364" xr:uid="{00000000-0005-0000-0000-000023090000}"/>
    <cellStyle name="Celda vinculada 2 3 5" xfId="2365" xr:uid="{00000000-0005-0000-0000-000024090000}"/>
    <cellStyle name="Celda vinculada 2 3 6" xfId="2366" xr:uid="{00000000-0005-0000-0000-000025090000}"/>
    <cellStyle name="Celda vinculada 2 3 7" xfId="2367" xr:uid="{00000000-0005-0000-0000-000026090000}"/>
    <cellStyle name="Celda vinculada 2 3 8" xfId="2368" xr:uid="{00000000-0005-0000-0000-000027090000}"/>
    <cellStyle name="Celda vinculada 2 4" xfId="2369" xr:uid="{00000000-0005-0000-0000-000028090000}"/>
    <cellStyle name="Celda vinculada 2 4 2" xfId="2370" xr:uid="{00000000-0005-0000-0000-000029090000}"/>
    <cellStyle name="Celda vinculada 2 4 3" xfId="2371" xr:uid="{00000000-0005-0000-0000-00002A090000}"/>
    <cellStyle name="Celda vinculada 2 4 4" xfId="2372" xr:uid="{00000000-0005-0000-0000-00002B090000}"/>
    <cellStyle name="Celda vinculada 2 4 5" xfId="2373" xr:uid="{00000000-0005-0000-0000-00002C090000}"/>
    <cellStyle name="Celda vinculada 2 4 6" xfId="2374" xr:uid="{00000000-0005-0000-0000-00002D090000}"/>
    <cellStyle name="Celda vinculada 2 4 7" xfId="2375" xr:uid="{00000000-0005-0000-0000-00002E090000}"/>
    <cellStyle name="Celda vinculada 2 4 8" xfId="2376" xr:uid="{00000000-0005-0000-0000-00002F090000}"/>
    <cellStyle name="Celda vinculada 2 5" xfId="2377" xr:uid="{00000000-0005-0000-0000-000030090000}"/>
    <cellStyle name="Celda vinculada 2 5 2" xfId="2378" xr:uid="{00000000-0005-0000-0000-000031090000}"/>
    <cellStyle name="Celda vinculada 2 5 3" xfId="2379" xr:uid="{00000000-0005-0000-0000-000032090000}"/>
    <cellStyle name="Celda vinculada 2 5 4" xfId="2380" xr:uid="{00000000-0005-0000-0000-000033090000}"/>
    <cellStyle name="Celda vinculada 2 5 5" xfId="2381" xr:uid="{00000000-0005-0000-0000-000034090000}"/>
    <cellStyle name="Celda vinculada 2 5 6" xfId="2382" xr:uid="{00000000-0005-0000-0000-000035090000}"/>
    <cellStyle name="Celda vinculada 2 5 7" xfId="2383" xr:uid="{00000000-0005-0000-0000-000036090000}"/>
    <cellStyle name="Celda vinculada 2 5 8" xfId="2384" xr:uid="{00000000-0005-0000-0000-000037090000}"/>
    <cellStyle name="Celda vinculada 2 6" xfId="2385" xr:uid="{00000000-0005-0000-0000-000038090000}"/>
    <cellStyle name="Celda vinculada 2 6 2" xfId="2386" xr:uid="{00000000-0005-0000-0000-000039090000}"/>
    <cellStyle name="Celda vinculada 2 6 3" xfId="2387" xr:uid="{00000000-0005-0000-0000-00003A090000}"/>
    <cellStyle name="Celda vinculada 2 6 4" xfId="2388" xr:uid="{00000000-0005-0000-0000-00003B090000}"/>
    <cellStyle name="Celda vinculada 2 6 5" xfId="2389" xr:uid="{00000000-0005-0000-0000-00003C090000}"/>
    <cellStyle name="Celda vinculada 2 6 6" xfId="2390" xr:uid="{00000000-0005-0000-0000-00003D090000}"/>
    <cellStyle name="Celda vinculada 2 6 7" xfId="2391" xr:uid="{00000000-0005-0000-0000-00003E090000}"/>
    <cellStyle name="Celda vinculada 2 6 8" xfId="2392" xr:uid="{00000000-0005-0000-0000-00003F090000}"/>
    <cellStyle name="Celda vinculada 2 7" xfId="2393" xr:uid="{00000000-0005-0000-0000-000040090000}"/>
    <cellStyle name="Celda vinculada 2 7 2" xfId="2394" xr:uid="{00000000-0005-0000-0000-000041090000}"/>
    <cellStyle name="Celda vinculada 3" xfId="2395" xr:uid="{00000000-0005-0000-0000-000042090000}"/>
    <cellStyle name="Celda vinculada 3 2" xfId="2396" xr:uid="{00000000-0005-0000-0000-000043090000}"/>
    <cellStyle name="Celda vinculada 3 2 2" xfId="2397" xr:uid="{00000000-0005-0000-0000-000044090000}"/>
    <cellStyle name="Celda vinculada 3 2 3" xfId="2398" xr:uid="{00000000-0005-0000-0000-000045090000}"/>
    <cellStyle name="Celda vinculada 3 2 4" xfId="2399" xr:uid="{00000000-0005-0000-0000-000046090000}"/>
    <cellStyle name="Celda vinculada 3 2 5" xfId="2400" xr:uid="{00000000-0005-0000-0000-000047090000}"/>
    <cellStyle name="Celda vinculada 3 2 6" xfId="2401" xr:uid="{00000000-0005-0000-0000-000048090000}"/>
    <cellStyle name="Celda vinculada 3 2 7" xfId="2402" xr:uid="{00000000-0005-0000-0000-000049090000}"/>
    <cellStyle name="Celda vinculada 3 2 8" xfId="2403" xr:uid="{00000000-0005-0000-0000-00004A090000}"/>
    <cellStyle name="Celda vinculada 3 3" xfId="2404" xr:uid="{00000000-0005-0000-0000-00004B090000}"/>
    <cellStyle name="Celda vinculada 3 3 2" xfId="2405" xr:uid="{00000000-0005-0000-0000-00004C090000}"/>
    <cellStyle name="Celda vinculada 3 3 3" xfId="2406" xr:uid="{00000000-0005-0000-0000-00004D090000}"/>
    <cellStyle name="Celda vinculada 3 3 4" xfId="2407" xr:uid="{00000000-0005-0000-0000-00004E090000}"/>
    <cellStyle name="Celda vinculada 3 3 5" xfId="2408" xr:uid="{00000000-0005-0000-0000-00004F090000}"/>
    <cellStyle name="Celda vinculada 3 3 6" xfId="2409" xr:uid="{00000000-0005-0000-0000-000050090000}"/>
    <cellStyle name="Celda vinculada 3 3 7" xfId="2410" xr:uid="{00000000-0005-0000-0000-000051090000}"/>
    <cellStyle name="Celda vinculada 3 3 8" xfId="2411" xr:uid="{00000000-0005-0000-0000-000052090000}"/>
    <cellStyle name="Celda vinculada 3 4" xfId="2412" xr:uid="{00000000-0005-0000-0000-000053090000}"/>
    <cellStyle name="Celda vinculada 3 4 2" xfId="2413" xr:uid="{00000000-0005-0000-0000-000054090000}"/>
    <cellStyle name="Celda vinculada 3 4 3" xfId="2414" xr:uid="{00000000-0005-0000-0000-000055090000}"/>
    <cellStyle name="Celda vinculada 3 4 4" xfId="2415" xr:uid="{00000000-0005-0000-0000-000056090000}"/>
    <cellStyle name="Celda vinculada 3 4 5" xfId="2416" xr:uid="{00000000-0005-0000-0000-000057090000}"/>
    <cellStyle name="Celda vinculada 3 4 6" xfId="2417" xr:uid="{00000000-0005-0000-0000-000058090000}"/>
    <cellStyle name="Celda vinculada 3 4 7" xfId="2418" xr:uid="{00000000-0005-0000-0000-000059090000}"/>
    <cellStyle name="Celda vinculada 3 4 8" xfId="2419" xr:uid="{00000000-0005-0000-0000-00005A090000}"/>
    <cellStyle name="Celda vinculada 3 5" xfId="2420" xr:uid="{00000000-0005-0000-0000-00005B090000}"/>
    <cellStyle name="Celda vinculada 3 5 2" xfId="2421" xr:uid="{00000000-0005-0000-0000-00005C090000}"/>
    <cellStyle name="Celda vinculada 3 5 3" xfId="2422" xr:uid="{00000000-0005-0000-0000-00005D090000}"/>
    <cellStyle name="Celda vinculada 3 5 4" xfId="2423" xr:uid="{00000000-0005-0000-0000-00005E090000}"/>
    <cellStyle name="Celda vinculada 3 5 5" xfId="2424" xr:uid="{00000000-0005-0000-0000-00005F090000}"/>
    <cellStyle name="Celda vinculada 3 5 6" xfId="2425" xr:uid="{00000000-0005-0000-0000-000060090000}"/>
    <cellStyle name="Celda vinculada 3 5 7" xfId="2426" xr:uid="{00000000-0005-0000-0000-000061090000}"/>
    <cellStyle name="Celda vinculada 3 5 8" xfId="2427" xr:uid="{00000000-0005-0000-0000-000062090000}"/>
    <cellStyle name="Celda vinculada 3 6" xfId="2428" xr:uid="{00000000-0005-0000-0000-000063090000}"/>
    <cellStyle name="Celda vinculada 3 6 2" xfId="2429" xr:uid="{00000000-0005-0000-0000-000064090000}"/>
    <cellStyle name="Celda vinculada 3 6 3" xfId="2430" xr:uid="{00000000-0005-0000-0000-000065090000}"/>
    <cellStyle name="Celda vinculada 3 6 4" xfId="2431" xr:uid="{00000000-0005-0000-0000-000066090000}"/>
    <cellStyle name="Celda vinculada 3 6 5" xfId="2432" xr:uid="{00000000-0005-0000-0000-000067090000}"/>
    <cellStyle name="Celda vinculada 3 6 6" xfId="2433" xr:uid="{00000000-0005-0000-0000-000068090000}"/>
    <cellStyle name="Celda vinculada 3 6 7" xfId="2434" xr:uid="{00000000-0005-0000-0000-000069090000}"/>
    <cellStyle name="Celda vinculada 3 6 8" xfId="2435" xr:uid="{00000000-0005-0000-0000-00006A090000}"/>
    <cellStyle name="Celda vinculada 3 7" xfId="2436" xr:uid="{00000000-0005-0000-0000-00006B090000}"/>
    <cellStyle name="Celda vinculada 3 7 2" xfId="2437" xr:uid="{00000000-0005-0000-0000-00006C090000}"/>
    <cellStyle name="Celda vinculada 4" xfId="2438" xr:uid="{00000000-0005-0000-0000-00006D090000}"/>
    <cellStyle name="Celda vinculada 4 2" xfId="2439" xr:uid="{00000000-0005-0000-0000-00006E090000}"/>
    <cellStyle name="Celda vinculada 4 2 2" xfId="2440" xr:uid="{00000000-0005-0000-0000-00006F090000}"/>
    <cellStyle name="Celda vinculada 4 2 3" xfId="2441" xr:uid="{00000000-0005-0000-0000-000070090000}"/>
    <cellStyle name="Celda vinculada 4 2 4" xfId="2442" xr:uid="{00000000-0005-0000-0000-000071090000}"/>
    <cellStyle name="Celda vinculada 4 2 5" xfId="2443" xr:uid="{00000000-0005-0000-0000-000072090000}"/>
    <cellStyle name="Celda vinculada 4 2 6" xfId="2444" xr:uid="{00000000-0005-0000-0000-000073090000}"/>
    <cellStyle name="Celda vinculada 4 2 7" xfId="2445" xr:uid="{00000000-0005-0000-0000-000074090000}"/>
    <cellStyle name="Celda vinculada 4 2 8" xfId="2446" xr:uid="{00000000-0005-0000-0000-000075090000}"/>
    <cellStyle name="Celda vinculada 4 3" xfId="2447" xr:uid="{00000000-0005-0000-0000-000076090000}"/>
    <cellStyle name="Celda vinculada 4 3 2" xfId="2448" xr:uid="{00000000-0005-0000-0000-000077090000}"/>
    <cellStyle name="Celda vinculada 4 3 3" xfId="2449" xr:uid="{00000000-0005-0000-0000-000078090000}"/>
    <cellStyle name="Celda vinculada 4 3 4" xfId="2450" xr:uid="{00000000-0005-0000-0000-000079090000}"/>
    <cellStyle name="Celda vinculada 4 3 5" xfId="2451" xr:uid="{00000000-0005-0000-0000-00007A090000}"/>
    <cellStyle name="Celda vinculada 4 3 6" xfId="2452" xr:uid="{00000000-0005-0000-0000-00007B090000}"/>
    <cellStyle name="Celda vinculada 4 3 7" xfId="2453" xr:uid="{00000000-0005-0000-0000-00007C090000}"/>
    <cellStyle name="Celda vinculada 4 3 8" xfId="2454" xr:uid="{00000000-0005-0000-0000-00007D090000}"/>
    <cellStyle name="Celda vinculada 4 4" xfId="2455" xr:uid="{00000000-0005-0000-0000-00007E090000}"/>
    <cellStyle name="Celda vinculada 4 4 2" xfId="2456" xr:uid="{00000000-0005-0000-0000-00007F090000}"/>
    <cellStyle name="Celda vinculada 4 4 3" xfId="2457" xr:uid="{00000000-0005-0000-0000-000080090000}"/>
    <cellStyle name="Celda vinculada 4 4 4" xfId="2458" xr:uid="{00000000-0005-0000-0000-000081090000}"/>
    <cellStyle name="Celda vinculada 4 4 5" xfId="2459" xr:uid="{00000000-0005-0000-0000-000082090000}"/>
    <cellStyle name="Celda vinculada 4 4 6" xfId="2460" xr:uid="{00000000-0005-0000-0000-000083090000}"/>
    <cellStyle name="Celda vinculada 4 4 7" xfId="2461" xr:uid="{00000000-0005-0000-0000-000084090000}"/>
    <cellStyle name="Celda vinculada 4 4 8" xfId="2462" xr:uid="{00000000-0005-0000-0000-000085090000}"/>
    <cellStyle name="Celda vinculada 4 5" xfId="2463" xr:uid="{00000000-0005-0000-0000-000086090000}"/>
    <cellStyle name="Celda vinculada 4 5 2" xfId="2464" xr:uid="{00000000-0005-0000-0000-000087090000}"/>
    <cellStyle name="Celda vinculada 4 5 3" xfId="2465" xr:uid="{00000000-0005-0000-0000-000088090000}"/>
    <cellStyle name="Celda vinculada 4 5 4" xfId="2466" xr:uid="{00000000-0005-0000-0000-000089090000}"/>
    <cellStyle name="Celda vinculada 4 5 5" xfId="2467" xr:uid="{00000000-0005-0000-0000-00008A090000}"/>
    <cellStyle name="Celda vinculada 4 5 6" xfId="2468" xr:uid="{00000000-0005-0000-0000-00008B090000}"/>
    <cellStyle name="Celda vinculada 4 5 7" xfId="2469" xr:uid="{00000000-0005-0000-0000-00008C090000}"/>
    <cellStyle name="Celda vinculada 4 5 8" xfId="2470" xr:uid="{00000000-0005-0000-0000-00008D090000}"/>
    <cellStyle name="Celda vinculada 4 6" xfId="2471" xr:uid="{00000000-0005-0000-0000-00008E090000}"/>
    <cellStyle name="Celda vinculada 4 6 2" xfId="2472" xr:uid="{00000000-0005-0000-0000-00008F090000}"/>
    <cellStyle name="Celda vinculada 4 6 3" xfId="2473" xr:uid="{00000000-0005-0000-0000-000090090000}"/>
    <cellStyle name="Celda vinculada 4 6 4" xfId="2474" xr:uid="{00000000-0005-0000-0000-000091090000}"/>
    <cellStyle name="Celda vinculada 4 6 5" xfId="2475" xr:uid="{00000000-0005-0000-0000-000092090000}"/>
    <cellStyle name="Celda vinculada 4 6 6" xfId="2476" xr:uid="{00000000-0005-0000-0000-000093090000}"/>
    <cellStyle name="Celda vinculada 4 6 7" xfId="2477" xr:uid="{00000000-0005-0000-0000-000094090000}"/>
    <cellStyle name="Celda vinculada 4 6 8" xfId="2478" xr:uid="{00000000-0005-0000-0000-000095090000}"/>
    <cellStyle name="Celda vinculada 4 7" xfId="2479" xr:uid="{00000000-0005-0000-0000-000096090000}"/>
    <cellStyle name="Celda vinculada 4 7 2" xfId="2480" xr:uid="{00000000-0005-0000-0000-000097090000}"/>
    <cellStyle name="Celda vinculada 5" xfId="2481" xr:uid="{00000000-0005-0000-0000-000098090000}"/>
    <cellStyle name="Celda vinculada 5 2" xfId="2482" xr:uid="{00000000-0005-0000-0000-000099090000}"/>
    <cellStyle name="Celda vinculada 5 2 2" xfId="2483" xr:uid="{00000000-0005-0000-0000-00009A090000}"/>
    <cellStyle name="Celda vinculada 5 2 3" xfId="2484" xr:uid="{00000000-0005-0000-0000-00009B090000}"/>
    <cellStyle name="Celda vinculada 5 2 4" xfId="2485" xr:uid="{00000000-0005-0000-0000-00009C090000}"/>
    <cellStyle name="Celda vinculada 5 2 5" xfId="2486" xr:uid="{00000000-0005-0000-0000-00009D090000}"/>
    <cellStyle name="Celda vinculada 5 2 6" xfId="2487" xr:uid="{00000000-0005-0000-0000-00009E090000}"/>
    <cellStyle name="Celda vinculada 5 2 7" xfId="2488" xr:uid="{00000000-0005-0000-0000-00009F090000}"/>
    <cellStyle name="Celda vinculada 5 2 8" xfId="2489" xr:uid="{00000000-0005-0000-0000-0000A0090000}"/>
    <cellStyle name="Celda vinculada 5 3" xfId="2490" xr:uid="{00000000-0005-0000-0000-0000A1090000}"/>
    <cellStyle name="Celda vinculada 5 3 2" xfId="2491" xr:uid="{00000000-0005-0000-0000-0000A2090000}"/>
    <cellStyle name="Celda vinculada 5 3 3" xfId="2492" xr:uid="{00000000-0005-0000-0000-0000A3090000}"/>
    <cellStyle name="Celda vinculada 5 3 4" xfId="2493" xr:uid="{00000000-0005-0000-0000-0000A4090000}"/>
    <cellStyle name="Celda vinculada 5 3 5" xfId="2494" xr:uid="{00000000-0005-0000-0000-0000A5090000}"/>
    <cellStyle name="Celda vinculada 5 3 6" xfId="2495" xr:uid="{00000000-0005-0000-0000-0000A6090000}"/>
    <cellStyle name="Celda vinculada 5 3 7" xfId="2496" xr:uid="{00000000-0005-0000-0000-0000A7090000}"/>
    <cellStyle name="Celda vinculada 5 3 8" xfId="2497" xr:uid="{00000000-0005-0000-0000-0000A8090000}"/>
    <cellStyle name="Celda vinculada 5 4" xfId="2498" xr:uid="{00000000-0005-0000-0000-0000A9090000}"/>
    <cellStyle name="Celda vinculada 5 4 2" xfId="2499" xr:uid="{00000000-0005-0000-0000-0000AA090000}"/>
    <cellStyle name="Celda vinculada 5 4 3" xfId="2500" xr:uid="{00000000-0005-0000-0000-0000AB090000}"/>
    <cellStyle name="Celda vinculada 5 4 4" xfId="2501" xr:uid="{00000000-0005-0000-0000-0000AC090000}"/>
    <cellStyle name="Celda vinculada 5 4 5" xfId="2502" xr:uid="{00000000-0005-0000-0000-0000AD090000}"/>
    <cellStyle name="Celda vinculada 5 4 6" xfId="2503" xr:uid="{00000000-0005-0000-0000-0000AE090000}"/>
    <cellStyle name="Celda vinculada 5 4 7" xfId="2504" xr:uid="{00000000-0005-0000-0000-0000AF090000}"/>
    <cellStyle name="Celda vinculada 5 4 8" xfId="2505" xr:uid="{00000000-0005-0000-0000-0000B0090000}"/>
    <cellStyle name="Celda vinculada 5 5" xfId="2506" xr:uid="{00000000-0005-0000-0000-0000B1090000}"/>
    <cellStyle name="Celda vinculada 5 5 2" xfId="2507" xr:uid="{00000000-0005-0000-0000-0000B2090000}"/>
    <cellStyle name="Celda vinculada 5 5 3" xfId="2508" xr:uid="{00000000-0005-0000-0000-0000B3090000}"/>
    <cellStyle name="Celda vinculada 5 5 4" xfId="2509" xr:uid="{00000000-0005-0000-0000-0000B4090000}"/>
    <cellStyle name="Celda vinculada 5 5 5" xfId="2510" xr:uid="{00000000-0005-0000-0000-0000B5090000}"/>
    <cellStyle name="Celda vinculada 5 5 6" xfId="2511" xr:uid="{00000000-0005-0000-0000-0000B6090000}"/>
    <cellStyle name="Celda vinculada 5 5 7" xfId="2512" xr:uid="{00000000-0005-0000-0000-0000B7090000}"/>
    <cellStyle name="Celda vinculada 5 5 8" xfId="2513" xr:uid="{00000000-0005-0000-0000-0000B8090000}"/>
    <cellStyle name="Celda vinculada 5 6" xfId="2514" xr:uid="{00000000-0005-0000-0000-0000B9090000}"/>
    <cellStyle name="Celda vinculada 5 6 2" xfId="2515" xr:uid="{00000000-0005-0000-0000-0000BA090000}"/>
    <cellStyle name="Celda vinculada 5 6 3" xfId="2516" xr:uid="{00000000-0005-0000-0000-0000BB090000}"/>
    <cellStyle name="Celda vinculada 5 6 4" xfId="2517" xr:uid="{00000000-0005-0000-0000-0000BC090000}"/>
    <cellStyle name="Celda vinculada 5 6 5" xfId="2518" xr:uid="{00000000-0005-0000-0000-0000BD090000}"/>
    <cellStyle name="Celda vinculada 5 6 6" xfId="2519" xr:uid="{00000000-0005-0000-0000-0000BE090000}"/>
    <cellStyle name="Celda vinculada 5 6 7" xfId="2520" xr:uid="{00000000-0005-0000-0000-0000BF090000}"/>
    <cellStyle name="Celda vinculada 5 6 8" xfId="2521" xr:uid="{00000000-0005-0000-0000-0000C0090000}"/>
    <cellStyle name="Celda vinculada 5 7" xfId="2522" xr:uid="{00000000-0005-0000-0000-0000C1090000}"/>
    <cellStyle name="Celda vinculada 5 7 2" xfId="2523" xr:uid="{00000000-0005-0000-0000-0000C2090000}"/>
    <cellStyle name="Celda vinculada 6" xfId="2524" xr:uid="{00000000-0005-0000-0000-0000C3090000}"/>
    <cellStyle name="Celda vinculada 6 2" xfId="2525" xr:uid="{00000000-0005-0000-0000-0000C4090000}"/>
    <cellStyle name="Celda vinculada 6 2 2" xfId="2526" xr:uid="{00000000-0005-0000-0000-0000C5090000}"/>
    <cellStyle name="Celda vinculada 6 2 3" xfId="2527" xr:uid="{00000000-0005-0000-0000-0000C6090000}"/>
    <cellStyle name="Celda vinculada 6 2 4" xfId="2528" xr:uid="{00000000-0005-0000-0000-0000C7090000}"/>
    <cellStyle name="Celda vinculada 6 2 5" xfId="2529" xr:uid="{00000000-0005-0000-0000-0000C8090000}"/>
    <cellStyle name="Celda vinculada 6 2 6" xfId="2530" xr:uid="{00000000-0005-0000-0000-0000C9090000}"/>
    <cellStyle name="Celda vinculada 6 2 7" xfId="2531" xr:uid="{00000000-0005-0000-0000-0000CA090000}"/>
    <cellStyle name="Celda vinculada 6 2 8" xfId="2532" xr:uid="{00000000-0005-0000-0000-0000CB090000}"/>
    <cellStyle name="Celda vinculada 6 3" xfId="2533" xr:uid="{00000000-0005-0000-0000-0000CC090000}"/>
    <cellStyle name="Celda vinculada 6 3 2" xfId="2534" xr:uid="{00000000-0005-0000-0000-0000CD090000}"/>
    <cellStyle name="Celda vinculada 6 3 3" xfId="2535" xr:uid="{00000000-0005-0000-0000-0000CE090000}"/>
    <cellStyle name="Celda vinculada 6 3 4" xfId="2536" xr:uid="{00000000-0005-0000-0000-0000CF090000}"/>
    <cellStyle name="Celda vinculada 6 3 5" xfId="2537" xr:uid="{00000000-0005-0000-0000-0000D0090000}"/>
    <cellStyle name="Celda vinculada 6 3 6" xfId="2538" xr:uid="{00000000-0005-0000-0000-0000D1090000}"/>
    <cellStyle name="Celda vinculada 6 3 7" xfId="2539" xr:uid="{00000000-0005-0000-0000-0000D2090000}"/>
    <cellStyle name="Celda vinculada 6 3 8" xfId="2540" xr:uid="{00000000-0005-0000-0000-0000D3090000}"/>
    <cellStyle name="Celda vinculada 6 4" xfId="2541" xr:uid="{00000000-0005-0000-0000-0000D4090000}"/>
    <cellStyle name="Celda vinculada 6 4 2" xfId="2542" xr:uid="{00000000-0005-0000-0000-0000D5090000}"/>
    <cellStyle name="Celda vinculada 6 4 3" xfId="2543" xr:uid="{00000000-0005-0000-0000-0000D6090000}"/>
    <cellStyle name="Celda vinculada 6 4 4" xfId="2544" xr:uid="{00000000-0005-0000-0000-0000D7090000}"/>
    <cellStyle name="Celda vinculada 6 4 5" xfId="2545" xr:uid="{00000000-0005-0000-0000-0000D8090000}"/>
    <cellStyle name="Celda vinculada 6 4 6" xfId="2546" xr:uid="{00000000-0005-0000-0000-0000D9090000}"/>
    <cellStyle name="Celda vinculada 6 4 7" xfId="2547" xr:uid="{00000000-0005-0000-0000-0000DA090000}"/>
    <cellStyle name="Celda vinculada 6 4 8" xfId="2548" xr:uid="{00000000-0005-0000-0000-0000DB090000}"/>
    <cellStyle name="Celda vinculada 6 5" xfId="2549" xr:uid="{00000000-0005-0000-0000-0000DC090000}"/>
    <cellStyle name="Celda vinculada 6 5 2" xfId="2550" xr:uid="{00000000-0005-0000-0000-0000DD090000}"/>
    <cellStyle name="Celda vinculada 6 5 3" xfId="2551" xr:uid="{00000000-0005-0000-0000-0000DE090000}"/>
    <cellStyle name="Celda vinculada 6 5 4" xfId="2552" xr:uid="{00000000-0005-0000-0000-0000DF090000}"/>
    <cellStyle name="Celda vinculada 6 5 5" xfId="2553" xr:uid="{00000000-0005-0000-0000-0000E0090000}"/>
    <cellStyle name="Celda vinculada 6 5 6" xfId="2554" xr:uid="{00000000-0005-0000-0000-0000E1090000}"/>
    <cellStyle name="Celda vinculada 6 5 7" xfId="2555" xr:uid="{00000000-0005-0000-0000-0000E2090000}"/>
    <cellStyle name="Celda vinculada 6 5 8" xfId="2556" xr:uid="{00000000-0005-0000-0000-0000E3090000}"/>
    <cellStyle name="Celda vinculada 6 6" xfId="2557" xr:uid="{00000000-0005-0000-0000-0000E4090000}"/>
    <cellStyle name="Celda vinculada 6 6 2" xfId="2558" xr:uid="{00000000-0005-0000-0000-0000E5090000}"/>
    <cellStyle name="Celda vinculada 6 6 3" xfId="2559" xr:uid="{00000000-0005-0000-0000-0000E6090000}"/>
    <cellStyle name="Celda vinculada 6 6 4" xfId="2560" xr:uid="{00000000-0005-0000-0000-0000E7090000}"/>
    <cellStyle name="Celda vinculada 6 6 5" xfId="2561" xr:uid="{00000000-0005-0000-0000-0000E8090000}"/>
    <cellStyle name="Celda vinculada 6 6 6" xfId="2562" xr:uid="{00000000-0005-0000-0000-0000E9090000}"/>
    <cellStyle name="Celda vinculada 6 6 7" xfId="2563" xr:uid="{00000000-0005-0000-0000-0000EA090000}"/>
    <cellStyle name="Celda vinculada 6 6 8" xfId="2564" xr:uid="{00000000-0005-0000-0000-0000EB090000}"/>
    <cellStyle name="Celda vinculada 6 7" xfId="2565" xr:uid="{00000000-0005-0000-0000-0000EC090000}"/>
    <cellStyle name="Celda vinculada 6 7 2" xfId="2566" xr:uid="{00000000-0005-0000-0000-0000ED090000}"/>
    <cellStyle name="Celda vinculada 7" xfId="2567" xr:uid="{00000000-0005-0000-0000-0000EE090000}"/>
    <cellStyle name="Celda vinculada 7 2" xfId="2568" xr:uid="{00000000-0005-0000-0000-0000EF090000}"/>
    <cellStyle name="Celda vinculada 7 2 2" xfId="2569" xr:uid="{00000000-0005-0000-0000-0000F0090000}"/>
    <cellStyle name="Celda vinculada 7 2 3" xfId="2570" xr:uid="{00000000-0005-0000-0000-0000F1090000}"/>
    <cellStyle name="Celda vinculada 7 2 4" xfId="2571" xr:uid="{00000000-0005-0000-0000-0000F2090000}"/>
    <cellStyle name="Celda vinculada 7 2 5" xfId="2572" xr:uid="{00000000-0005-0000-0000-0000F3090000}"/>
    <cellStyle name="Celda vinculada 7 2 6" xfId="2573" xr:uid="{00000000-0005-0000-0000-0000F4090000}"/>
    <cellStyle name="Celda vinculada 7 2 7" xfId="2574" xr:uid="{00000000-0005-0000-0000-0000F5090000}"/>
    <cellStyle name="Celda vinculada 7 2 8" xfId="2575" xr:uid="{00000000-0005-0000-0000-0000F6090000}"/>
    <cellStyle name="Celda vinculada 7 3" xfId="2576" xr:uid="{00000000-0005-0000-0000-0000F7090000}"/>
    <cellStyle name="Celda vinculada 7 3 2" xfId="2577" xr:uid="{00000000-0005-0000-0000-0000F8090000}"/>
    <cellStyle name="Celda vinculada 7 3 3" xfId="2578" xr:uid="{00000000-0005-0000-0000-0000F9090000}"/>
    <cellStyle name="Celda vinculada 7 3 4" xfId="2579" xr:uid="{00000000-0005-0000-0000-0000FA090000}"/>
    <cellStyle name="Celda vinculada 7 3 5" xfId="2580" xr:uid="{00000000-0005-0000-0000-0000FB090000}"/>
    <cellStyle name="Celda vinculada 7 3 6" xfId="2581" xr:uid="{00000000-0005-0000-0000-0000FC090000}"/>
    <cellStyle name="Celda vinculada 7 3 7" xfId="2582" xr:uid="{00000000-0005-0000-0000-0000FD090000}"/>
    <cellStyle name="Celda vinculada 7 3 8" xfId="2583" xr:uid="{00000000-0005-0000-0000-0000FE090000}"/>
    <cellStyle name="Celda vinculada 7 4" xfId="2584" xr:uid="{00000000-0005-0000-0000-0000FF090000}"/>
    <cellStyle name="Celda vinculada 7 4 2" xfId="2585" xr:uid="{00000000-0005-0000-0000-0000000A0000}"/>
    <cellStyle name="Celda vinculada 7 4 3" xfId="2586" xr:uid="{00000000-0005-0000-0000-0000010A0000}"/>
    <cellStyle name="Celda vinculada 7 4 4" xfId="2587" xr:uid="{00000000-0005-0000-0000-0000020A0000}"/>
    <cellStyle name="Celda vinculada 7 4 5" xfId="2588" xr:uid="{00000000-0005-0000-0000-0000030A0000}"/>
    <cellStyle name="Celda vinculada 7 4 6" xfId="2589" xr:uid="{00000000-0005-0000-0000-0000040A0000}"/>
    <cellStyle name="Celda vinculada 7 4 7" xfId="2590" xr:uid="{00000000-0005-0000-0000-0000050A0000}"/>
    <cellStyle name="Celda vinculada 7 4 8" xfId="2591" xr:uid="{00000000-0005-0000-0000-0000060A0000}"/>
    <cellStyle name="Celda vinculada 7 5" xfId="2592" xr:uid="{00000000-0005-0000-0000-0000070A0000}"/>
    <cellStyle name="Celda vinculada 7 5 2" xfId="2593" xr:uid="{00000000-0005-0000-0000-0000080A0000}"/>
    <cellStyle name="Celda vinculada 7 5 3" xfId="2594" xr:uid="{00000000-0005-0000-0000-0000090A0000}"/>
    <cellStyle name="Celda vinculada 7 5 4" xfId="2595" xr:uid="{00000000-0005-0000-0000-00000A0A0000}"/>
    <cellStyle name="Celda vinculada 7 5 5" xfId="2596" xr:uid="{00000000-0005-0000-0000-00000B0A0000}"/>
    <cellStyle name="Celda vinculada 7 5 6" xfId="2597" xr:uid="{00000000-0005-0000-0000-00000C0A0000}"/>
    <cellStyle name="Celda vinculada 7 5 7" xfId="2598" xr:uid="{00000000-0005-0000-0000-00000D0A0000}"/>
    <cellStyle name="Celda vinculada 7 5 8" xfId="2599" xr:uid="{00000000-0005-0000-0000-00000E0A0000}"/>
    <cellStyle name="Celda vinculada 7 6" xfId="2600" xr:uid="{00000000-0005-0000-0000-00000F0A0000}"/>
    <cellStyle name="Celda vinculada 7 6 2" xfId="2601" xr:uid="{00000000-0005-0000-0000-0000100A0000}"/>
    <cellStyle name="Celda vinculada 7 6 3" xfId="2602" xr:uid="{00000000-0005-0000-0000-0000110A0000}"/>
    <cellStyle name="Celda vinculada 7 6 4" xfId="2603" xr:uid="{00000000-0005-0000-0000-0000120A0000}"/>
    <cellStyle name="Celda vinculada 7 6 5" xfId="2604" xr:uid="{00000000-0005-0000-0000-0000130A0000}"/>
    <cellStyle name="Celda vinculada 7 6 6" xfId="2605" xr:uid="{00000000-0005-0000-0000-0000140A0000}"/>
    <cellStyle name="Celda vinculada 7 6 7" xfId="2606" xr:uid="{00000000-0005-0000-0000-0000150A0000}"/>
    <cellStyle name="Celda vinculada 7 6 8" xfId="2607" xr:uid="{00000000-0005-0000-0000-0000160A0000}"/>
    <cellStyle name="Celda vinculada 7 7" xfId="2608" xr:uid="{00000000-0005-0000-0000-0000170A0000}"/>
    <cellStyle name="Celda vinculada 7 7 2" xfId="2609" xr:uid="{00000000-0005-0000-0000-0000180A0000}"/>
    <cellStyle name="Celda vinculada 8" xfId="2610" xr:uid="{00000000-0005-0000-0000-0000190A0000}"/>
    <cellStyle name="Celda vinculada 8 2" xfId="2611" xr:uid="{00000000-0005-0000-0000-00001A0A0000}"/>
    <cellStyle name="Celda vinculada 8 2 2" xfId="2612" xr:uid="{00000000-0005-0000-0000-00001B0A0000}"/>
    <cellStyle name="Celda vinculada 8 2 3" xfId="2613" xr:uid="{00000000-0005-0000-0000-00001C0A0000}"/>
    <cellStyle name="Celda vinculada 8 2 4" xfId="2614" xr:uid="{00000000-0005-0000-0000-00001D0A0000}"/>
    <cellStyle name="Celda vinculada 8 2 5" xfId="2615" xr:uid="{00000000-0005-0000-0000-00001E0A0000}"/>
    <cellStyle name="Celda vinculada 8 2 6" xfId="2616" xr:uid="{00000000-0005-0000-0000-00001F0A0000}"/>
    <cellStyle name="Celda vinculada 8 2 7" xfId="2617" xr:uid="{00000000-0005-0000-0000-0000200A0000}"/>
    <cellStyle name="Celda vinculada 8 2 8" xfId="2618" xr:uid="{00000000-0005-0000-0000-0000210A0000}"/>
    <cellStyle name="Celda vinculada 8 3" xfId="2619" xr:uid="{00000000-0005-0000-0000-0000220A0000}"/>
    <cellStyle name="Celda vinculada 8 3 2" xfId="2620" xr:uid="{00000000-0005-0000-0000-0000230A0000}"/>
    <cellStyle name="Celda vinculada 8 3 3" xfId="2621" xr:uid="{00000000-0005-0000-0000-0000240A0000}"/>
    <cellStyle name="Celda vinculada 8 3 4" xfId="2622" xr:uid="{00000000-0005-0000-0000-0000250A0000}"/>
    <cellStyle name="Celda vinculada 8 3 5" xfId="2623" xr:uid="{00000000-0005-0000-0000-0000260A0000}"/>
    <cellStyle name="Celda vinculada 8 3 6" xfId="2624" xr:uid="{00000000-0005-0000-0000-0000270A0000}"/>
    <cellStyle name="Celda vinculada 8 3 7" xfId="2625" xr:uid="{00000000-0005-0000-0000-0000280A0000}"/>
    <cellStyle name="Celda vinculada 8 3 8" xfId="2626" xr:uid="{00000000-0005-0000-0000-0000290A0000}"/>
    <cellStyle name="Celda vinculada 8 4" xfId="2627" xr:uid="{00000000-0005-0000-0000-00002A0A0000}"/>
    <cellStyle name="Celda vinculada 8 4 2" xfId="2628" xr:uid="{00000000-0005-0000-0000-00002B0A0000}"/>
    <cellStyle name="Celda vinculada 8 4 3" xfId="2629" xr:uid="{00000000-0005-0000-0000-00002C0A0000}"/>
    <cellStyle name="Celda vinculada 8 4 4" xfId="2630" xr:uid="{00000000-0005-0000-0000-00002D0A0000}"/>
    <cellStyle name="Celda vinculada 8 4 5" xfId="2631" xr:uid="{00000000-0005-0000-0000-00002E0A0000}"/>
    <cellStyle name="Celda vinculada 8 4 6" xfId="2632" xr:uid="{00000000-0005-0000-0000-00002F0A0000}"/>
    <cellStyle name="Celda vinculada 8 4 7" xfId="2633" xr:uid="{00000000-0005-0000-0000-0000300A0000}"/>
    <cellStyle name="Celda vinculada 8 4 8" xfId="2634" xr:uid="{00000000-0005-0000-0000-0000310A0000}"/>
    <cellStyle name="Celda vinculada 8 5" xfId="2635" xr:uid="{00000000-0005-0000-0000-0000320A0000}"/>
    <cellStyle name="Celda vinculada 8 5 2" xfId="2636" xr:uid="{00000000-0005-0000-0000-0000330A0000}"/>
    <cellStyle name="Celda vinculada 8 5 3" xfId="2637" xr:uid="{00000000-0005-0000-0000-0000340A0000}"/>
    <cellStyle name="Celda vinculada 8 5 4" xfId="2638" xr:uid="{00000000-0005-0000-0000-0000350A0000}"/>
    <cellStyle name="Celda vinculada 8 5 5" xfId="2639" xr:uid="{00000000-0005-0000-0000-0000360A0000}"/>
    <cellStyle name="Celda vinculada 8 5 6" xfId="2640" xr:uid="{00000000-0005-0000-0000-0000370A0000}"/>
    <cellStyle name="Celda vinculada 8 5 7" xfId="2641" xr:uid="{00000000-0005-0000-0000-0000380A0000}"/>
    <cellStyle name="Celda vinculada 8 5 8" xfId="2642" xr:uid="{00000000-0005-0000-0000-0000390A0000}"/>
    <cellStyle name="Celda vinculada 8 6" xfId="2643" xr:uid="{00000000-0005-0000-0000-00003A0A0000}"/>
    <cellStyle name="Celda vinculada 8 6 2" xfId="2644" xr:uid="{00000000-0005-0000-0000-00003B0A0000}"/>
    <cellStyle name="Celda vinculada 8 6 3" xfId="2645" xr:uid="{00000000-0005-0000-0000-00003C0A0000}"/>
    <cellStyle name="Celda vinculada 8 6 4" xfId="2646" xr:uid="{00000000-0005-0000-0000-00003D0A0000}"/>
    <cellStyle name="Celda vinculada 8 6 5" xfId="2647" xr:uid="{00000000-0005-0000-0000-00003E0A0000}"/>
    <cellStyle name="Celda vinculada 8 6 6" xfId="2648" xr:uid="{00000000-0005-0000-0000-00003F0A0000}"/>
    <cellStyle name="Celda vinculada 8 6 7" xfId="2649" xr:uid="{00000000-0005-0000-0000-0000400A0000}"/>
    <cellStyle name="Celda vinculada 8 6 8" xfId="2650" xr:uid="{00000000-0005-0000-0000-0000410A0000}"/>
    <cellStyle name="Celda vinculada 8 7" xfId="2651" xr:uid="{00000000-0005-0000-0000-0000420A0000}"/>
    <cellStyle name="Celda vinculada 8 7 2" xfId="2652" xr:uid="{00000000-0005-0000-0000-0000430A0000}"/>
    <cellStyle name="Celda vinculada 9" xfId="2653" xr:uid="{00000000-0005-0000-0000-0000440A0000}"/>
    <cellStyle name="Celda vinculada 9 2" xfId="2654" xr:uid="{00000000-0005-0000-0000-0000450A0000}"/>
    <cellStyle name="Celda vinculada 9 2 2" xfId="2655" xr:uid="{00000000-0005-0000-0000-0000460A0000}"/>
    <cellStyle name="Celda vinculada 9 2 3" xfId="2656" xr:uid="{00000000-0005-0000-0000-0000470A0000}"/>
    <cellStyle name="Celda vinculada 9 2 4" xfId="2657" xr:uid="{00000000-0005-0000-0000-0000480A0000}"/>
    <cellStyle name="Celda vinculada 9 2 5" xfId="2658" xr:uid="{00000000-0005-0000-0000-0000490A0000}"/>
    <cellStyle name="Celda vinculada 9 2 6" xfId="2659" xr:uid="{00000000-0005-0000-0000-00004A0A0000}"/>
    <cellStyle name="Celda vinculada 9 2 7" xfId="2660" xr:uid="{00000000-0005-0000-0000-00004B0A0000}"/>
    <cellStyle name="Celda vinculada 9 2 8" xfId="2661" xr:uid="{00000000-0005-0000-0000-00004C0A0000}"/>
    <cellStyle name="Celda vinculada 9 3" xfId="2662" xr:uid="{00000000-0005-0000-0000-00004D0A0000}"/>
    <cellStyle name="Celda vinculada 9 3 2" xfId="2663" xr:uid="{00000000-0005-0000-0000-00004E0A0000}"/>
    <cellStyle name="Celda vinculada 9 3 3" xfId="2664" xr:uid="{00000000-0005-0000-0000-00004F0A0000}"/>
    <cellStyle name="Celda vinculada 9 3 4" xfId="2665" xr:uid="{00000000-0005-0000-0000-0000500A0000}"/>
    <cellStyle name="Celda vinculada 9 3 5" xfId="2666" xr:uid="{00000000-0005-0000-0000-0000510A0000}"/>
    <cellStyle name="Celda vinculada 9 3 6" xfId="2667" xr:uid="{00000000-0005-0000-0000-0000520A0000}"/>
    <cellStyle name="Celda vinculada 9 3 7" xfId="2668" xr:uid="{00000000-0005-0000-0000-0000530A0000}"/>
    <cellStyle name="Celda vinculada 9 3 8" xfId="2669" xr:uid="{00000000-0005-0000-0000-0000540A0000}"/>
    <cellStyle name="Celda vinculada 9 4" xfId="2670" xr:uid="{00000000-0005-0000-0000-0000550A0000}"/>
    <cellStyle name="Celda vinculada 9 4 2" xfId="2671" xr:uid="{00000000-0005-0000-0000-0000560A0000}"/>
    <cellStyle name="Celda vinculada 9 4 3" xfId="2672" xr:uid="{00000000-0005-0000-0000-0000570A0000}"/>
    <cellStyle name="Celda vinculada 9 4 4" xfId="2673" xr:uid="{00000000-0005-0000-0000-0000580A0000}"/>
    <cellStyle name="Celda vinculada 9 4 5" xfId="2674" xr:uid="{00000000-0005-0000-0000-0000590A0000}"/>
    <cellStyle name="Celda vinculada 9 4 6" xfId="2675" xr:uid="{00000000-0005-0000-0000-00005A0A0000}"/>
    <cellStyle name="Celda vinculada 9 4 7" xfId="2676" xr:uid="{00000000-0005-0000-0000-00005B0A0000}"/>
    <cellStyle name="Celda vinculada 9 4 8" xfId="2677" xr:uid="{00000000-0005-0000-0000-00005C0A0000}"/>
    <cellStyle name="Celda vinculada 9 5" xfId="2678" xr:uid="{00000000-0005-0000-0000-00005D0A0000}"/>
    <cellStyle name="Check Cell" xfId="2679" xr:uid="{00000000-0005-0000-0000-00005E0A0000}"/>
    <cellStyle name="Check Cell 2" xfId="2680" xr:uid="{00000000-0005-0000-0000-00005F0A0000}"/>
    <cellStyle name="Check Cell 2 2" xfId="2681" xr:uid="{00000000-0005-0000-0000-0000600A0000}"/>
    <cellStyle name="Check Cell 2 2 2" xfId="2682" xr:uid="{00000000-0005-0000-0000-0000610A0000}"/>
    <cellStyle name="Check Cell 2 3" xfId="2683" xr:uid="{00000000-0005-0000-0000-0000620A0000}"/>
    <cellStyle name="Check Cell 2 3 2" xfId="2684" xr:uid="{00000000-0005-0000-0000-0000630A0000}"/>
    <cellStyle name="Check Cell 2 4" xfId="2685" xr:uid="{00000000-0005-0000-0000-0000640A0000}"/>
    <cellStyle name="Check Cell 2 5" xfId="2686" xr:uid="{00000000-0005-0000-0000-0000650A0000}"/>
    <cellStyle name="Check Cell 3" xfId="2687" xr:uid="{00000000-0005-0000-0000-0000660A0000}"/>
    <cellStyle name="Check Cell 3 2" xfId="2688" xr:uid="{00000000-0005-0000-0000-0000670A0000}"/>
    <cellStyle name="Check Cell 3 2 2" xfId="2689" xr:uid="{00000000-0005-0000-0000-0000680A0000}"/>
    <cellStyle name="Check Cell 3 3" xfId="2690" xr:uid="{00000000-0005-0000-0000-0000690A0000}"/>
    <cellStyle name="Check Cell 3 3 2" xfId="2691" xr:uid="{00000000-0005-0000-0000-00006A0A0000}"/>
    <cellStyle name="Check Cell 3 4" xfId="2692" xr:uid="{00000000-0005-0000-0000-00006B0A0000}"/>
    <cellStyle name="Check Cell 3 5" xfId="2693" xr:uid="{00000000-0005-0000-0000-00006C0A0000}"/>
    <cellStyle name="Check Cell 4" xfId="2694" xr:uid="{00000000-0005-0000-0000-00006D0A0000}"/>
    <cellStyle name="Check Cell 4 2" xfId="2695" xr:uid="{00000000-0005-0000-0000-00006E0A0000}"/>
    <cellStyle name="Check Cell 4 2 2" xfId="2696" xr:uid="{00000000-0005-0000-0000-00006F0A0000}"/>
    <cellStyle name="Check Cell 4 3" xfId="2697" xr:uid="{00000000-0005-0000-0000-0000700A0000}"/>
    <cellStyle name="Check Cell 4 3 2" xfId="2698" xr:uid="{00000000-0005-0000-0000-0000710A0000}"/>
    <cellStyle name="Check Cell 4 4" xfId="2699" xr:uid="{00000000-0005-0000-0000-0000720A0000}"/>
    <cellStyle name="Check Cell 4 5" xfId="2700" xr:uid="{00000000-0005-0000-0000-0000730A0000}"/>
    <cellStyle name="Check Cell 5" xfId="2701" xr:uid="{00000000-0005-0000-0000-0000740A0000}"/>
    <cellStyle name="Check Cell 5 2" xfId="2702" xr:uid="{00000000-0005-0000-0000-0000750A0000}"/>
    <cellStyle name="Check Cell 5 2 2" xfId="2703" xr:uid="{00000000-0005-0000-0000-0000760A0000}"/>
    <cellStyle name="Check Cell 5 3" xfId="2704" xr:uid="{00000000-0005-0000-0000-0000770A0000}"/>
    <cellStyle name="Check Cell 5 3 2" xfId="2705" xr:uid="{00000000-0005-0000-0000-0000780A0000}"/>
    <cellStyle name="Check Cell 5 4" xfId="2706" xr:uid="{00000000-0005-0000-0000-0000790A0000}"/>
    <cellStyle name="Check Cell 5 5" xfId="2707" xr:uid="{00000000-0005-0000-0000-00007A0A0000}"/>
    <cellStyle name="Check Cell 6" xfId="2708" xr:uid="{00000000-0005-0000-0000-00007B0A0000}"/>
    <cellStyle name="Check Cell 6 2" xfId="2709" xr:uid="{00000000-0005-0000-0000-00007C0A0000}"/>
    <cellStyle name="Check Cell 6 2 2" xfId="2710" xr:uid="{00000000-0005-0000-0000-00007D0A0000}"/>
    <cellStyle name="Check Cell 6 3" xfId="2711" xr:uid="{00000000-0005-0000-0000-00007E0A0000}"/>
    <cellStyle name="Check Cell 6 3 2" xfId="2712" xr:uid="{00000000-0005-0000-0000-00007F0A0000}"/>
    <cellStyle name="Check Cell 6 4" xfId="2713" xr:uid="{00000000-0005-0000-0000-0000800A0000}"/>
    <cellStyle name="Check Cell 6 5" xfId="2714" xr:uid="{00000000-0005-0000-0000-0000810A0000}"/>
    <cellStyle name="Check Cell 7" xfId="2715" xr:uid="{00000000-0005-0000-0000-0000820A0000}"/>
    <cellStyle name="Check Cell 7 2" xfId="2716" xr:uid="{00000000-0005-0000-0000-0000830A0000}"/>
    <cellStyle name="Check Cell 7 2 2" xfId="2717" xr:uid="{00000000-0005-0000-0000-0000840A0000}"/>
    <cellStyle name="Check Cell 7 3" xfId="2718" xr:uid="{00000000-0005-0000-0000-0000850A0000}"/>
    <cellStyle name="Check Cell 7 3 2" xfId="2719" xr:uid="{00000000-0005-0000-0000-0000860A0000}"/>
    <cellStyle name="Check Cell 7 4" xfId="2720" xr:uid="{00000000-0005-0000-0000-0000870A0000}"/>
    <cellStyle name="Check Cell 7 5" xfId="2721" xr:uid="{00000000-0005-0000-0000-0000880A0000}"/>
    <cellStyle name="Check Cell 8" xfId="2722" xr:uid="{00000000-0005-0000-0000-0000890A0000}"/>
    <cellStyle name="Check Cell 8 2" xfId="2723" xr:uid="{00000000-0005-0000-0000-00008A0A0000}"/>
    <cellStyle name="Check Cell 8 3" xfId="2724" xr:uid="{00000000-0005-0000-0000-00008B0A0000}"/>
    <cellStyle name="Column_Title" xfId="2725" xr:uid="{00000000-0005-0000-0000-00008C0A0000}"/>
    <cellStyle name="Comma" xfId="2726" xr:uid="{00000000-0005-0000-0000-00008D0A0000}"/>
    <cellStyle name="Comma [0]_517" xfId="2727" xr:uid="{00000000-0005-0000-0000-00008E0A0000}"/>
    <cellStyle name="Comma_517" xfId="2728" xr:uid="{00000000-0005-0000-0000-00008F0A0000}"/>
    <cellStyle name="Comma0" xfId="2729" xr:uid="{00000000-0005-0000-0000-0000900A0000}"/>
    <cellStyle name="Currency" xfId="2730" xr:uid="{00000000-0005-0000-0000-0000910A0000}"/>
    <cellStyle name="Currency [0]_517" xfId="2731" xr:uid="{00000000-0005-0000-0000-0000920A0000}"/>
    <cellStyle name="Currency_517" xfId="2732" xr:uid="{00000000-0005-0000-0000-0000930A0000}"/>
    <cellStyle name="Dane wejściowe" xfId="2733" xr:uid="{00000000-0005-0000-0000-0000940A0000}"/>
    <cellStyle name="Dane wejściowe 2" xfId="2734" xr:uid="{00000000-0005-0000-0000-0000950A0000}"/>
    <cellStyle name="Dane wejściowe 3" xfId="2735" xr:uid="{00000000-0005-0000-0000-0000960A0000}"/>
    <cellStyle name="Dane wejściowe 4" xfId="2736" xr:uid="{00000000-0005-0000-0000-0000970A0000}"/>
    <cellStyle name="Dane wejściowe 5" xfId="2737" xr:uid="{00000000-0005-0000-0000-0000980A0000}"/>
    <cellStyle name="Dane wyjściowe" xfId="2738" xr:uid="{00000000-0005-0000-0000-0000990A0000}"/>
    <cellStyle name="Dane wyjściowe 2" xfId="2739" xr:uid="{00000000-0005-0000-0000-00009A0A0000}"/>
    <cellStyle name="Dane wyjściowe 3" xfId="2740" xr:uid="{00000000-0005-0000-0000-00009B0A0000}"/>
    <cellStyle name="Dane wyjściowe 4" xfId="2741" xr:uid="{00000000-0005-0000-0000-00009C0A0000}"/>
    <cellStyle name="Dane wyjściowe 5" xfId="2742" xr:uid="{00000000-0005-0000-0000-00009D0A0000}"/>
    <cellStyle name="Date" xfId="2743" xr:uid="{00000000-0005-0000-0000-00009E0A0000}"/>
    <cellStyle name="Dia" xfId="2744" xr:uid="{00000000-0005-0000-0000-00009F0A0000}"/>
    <cellStyle name="Dia 2" xfId="2745" xr:uid="{00000000-0005-0000-0000-0000A00A0000}"/>
    <cellStyle name="Dia 3" xfId="2746" xr:uid="{00000000-0005-0000-0000-0000A10A0000}"/>
    <cellStyle name="Diseño" xfId="2747" xr:uid="{00000000-0005-0000-0000-0000A20A0000}"/>
    <cellStyle name="Diseño 10" xfId="2748" xr:uid="{00000000-0005-0000-0000-0000A30A0000}"/>
    <cellStyle name="Diseño 10 2" xfId="2749" xr:uid="{00000000-0005-0000-0000-0000A40A0000}"/>
    <cellStyle name="Diseño 11" xfId="2750" xr:uid="{00000000-0005-0000-0000-0000A50A0000}"/>
    <cellStyle name="Diseño 11 2" xfId="2751" xr:uid="{00000000-0005-0000-0000-0000A60A0000}"/>
    <cellStyle name="Diseño 12" xfId="2752" xr:uid="{00000000-0005-0000-0000-0000A70A0000}"/>
    <cellStyle name="Diseño 12 2" xfId="2753" xr:uid="{00000000-0005-0000-0000-0000A80A0000}"/>
    <cellStyle name="Diseño 2" xfId="2754" xr:uid="{00000000-0005-0000-0000-0000A90A0000}"/>
    <cellStyle name="Diseño 2 2" xfId="2755" xr:uid="{00000000-0005-0000-0000-0000AA0A0000}"/>
    <cellStyle name="Diseño 2 2 2" xfId="2756" xr:uid="{00000000-0005-0000-0000-0000AB0A0000}"/>
    <cellStyle name="Diseño 2 2 3" xfId="2757" xr:uid="{00000000-0005-0000-0000-0000AC0A0000}"/>
    <cellStyle name="Diseño 2 2 3 2" xfId="2758" xr:uid="{00000000-0005-0000-0000-0000AD0A0000}"/>
    <cellStyle name="Diseño 2 2 4" xfId="2759" xr:uid="{00000000-0005-0000-0000-0000AE0A0000}"/>
    <cellStyle name="Diseño 2 2 4 2" xfId="2760" xr:uid="{00000000-0005-0000-0000-0000AF0A0000}"/>
    <cellStyle name="Diseño 2 2 5" xfId="2761" xr:uid="{00000000-0005-0000-0000-0000B00A0000}"/>
    <cellStyle name="Diseño 2 2 5 2" xfId="2762" xr:uid="{00000000-0005-0000-0000-0000B10A0000}"/>
    <cellStyle name="Diseño 2 3" xfId="2763" xr:uid="{00000000-0005-0000-0000-0000B20A0000}"/>
    <cellStyle name="Diseño 2 3 2" xfId="2764" xr:uid="{00000000-0005-0000-0000-0000B30A0000}"/>
    <cellStyle name="Diseño 2 3 2 2" xfId="2765" xr:uid="{00000000-0005-0000-0000-0000B40A0000}"/>
    <cellStyle name="Diseño 2 3 3" xfId="2766" xr:uid="{00000000-0005-0000-0000-0000B50A0000}"/>
    <cellStyle name="Diseño 2 3 3 2" xfId="2767" xr:uid="{00000000-0005-0000-0000-0000B60A0000}"/>
    <cellStyle name="Diseño 2 4" xfId="2768" xr:uid="{00000000-0005-0000-0000-0000B70A0000}"/>
    <cellStyle name="Diseño 2 5" xfId="2769" xr:uid="{00000000-0005-0000-0000-0000B80A0000}"/>
    <cellStyle name="Diseño 2 5 2" xfId="2770" xr:uid="{00000000-0005-0000-0000-0000B90A0000}"/>
    <cellStyle name="Diseño 2 6" xfId="2771" xr:uid="{00000000-0005-0000-0000-0000BA0A0000}"/>
    <cellStyle name="Diseño 2 6 2" xfId="2772" xr:uid="{00000000-0005-0000-0000-0000BB0A0000}"/>
    <cellStyle name="Diseño 2 7" xfId="2773" xr:uid="{00000000-0005-0000-0000-0000BC0A0000}"/>
    <cellStyle name="Diseño 2 7 2" xfId="2774" xr:uid="{00000000-0005-0000-0000-0000BD0A0000}"/>
    <cellStyle name="Diseño 2 8" xfId="2775" xr:uid="{00000000-0005-0000-0000-0000BE0A0000}"/>
    <cellStyle name="Diseño 2 8 2" xfId="2776" xr:uid="{00000000-0005-0000-0000-0000BF0A0000}"/>
    <cellStyle name="Diseño 2 9" xfId="2777" xr:uid="{00000000-0005-0000-0000-0000C00A0000}"/>
    <cellStyle name="Diseño 2 9 2" xfId="2778" xr:uid="{00000000-0005-0000-0000-0000C10A0000}"/>
    <cellStyle name="Diseño 3" xfId="2779" xr:uid="{00000000-0005-0000-0000-0000C20A0000}"/>
    <cellStyle name="Diseño 3 10" xfId="2780" xr:uid="{00000000-0005-0000-0000-0000C30A0000}"/>
    <cellStyle name="Diseño 3 11" xfId="2781" xr:uid="{00000000-0005-0000-0000-0000C40A0000}"/>
    <cellStyle name="Diseño 3 12" xfId="2782" xr:uid="{00000000-0005-0000-0000-0000C50A0000}"/>
    <cellStyle name="Diseño 3 13" xfId="2783" xr:uid="{00000000-0005-0000-0000-0000C60A0000}"/>
    <cellStyle name="Diseño 3 14" xfId="2784" xr:uid="{00000000-0005-0000-0000-0000C70A0000}"/>
    <cellStyle name="Diseño 3 15" xfId="2785" xr:uid="{00000000-0005-0000-0000-0000C80A0000}"/>
    <cellStyle name="Diseño 3 16" xfId="2786" xr:uid="{00000000-0005-0000-0000-0000C90A0000}"/>
    <cellStyle name="Diseño 3 16 2" xfId="2787" xr:uid="{00000000-0005-0000-0000-0000CA0A0000}"/>
    <cellStyle name="Diseño 3 17" xfId="2788" xr:uid="{00000000-0005-0000-0000-0000CB0A0000}"/>
    <cellStyle name="Diseño 3 17 2" xfId="2789" xr:uid="{00000000-0005-0000-0000-0000CC0A0000}"/>
    <cellStyle name="Diseño 3 18" xfId="2790" xr:uid="{00000000-0005-0000-0000-0000CD0A0000}"/>
    <cellStyle name="Diseño 3 18 2" xfId="2791" xr:uid="{00000000-0005-0000-0000-0000CE0A0000}"/>
    <cellStyle name="Diseño 3 2" xfId="2792" xr:uid="{00000000-0005-0000-0000-0000CF0A0000}"/>
    <cellStyle name="Diseño 3 2 2" xfId="2793" xr:uid="{00000000-0005-0000-0000-0000D00A0000}"/>
    <cellStyle name="Diseño 3 2 3" xfId="2794" xr:uid="{00000000-0005-0000-0000-0000D10A0000}"/>
    <cellStyle name="Diseño 3 3" xfId="2795" xr:uid="{00000000-0005-0000-0000-0000D20A0000}"/>
    <cellStyle name="Diseño 3 3 2" xfId="2796" xr:uid="{00000000-0005-0000-0000-0000D30A0000}"/>
    <cellStyle name="Diseño 3 3 3" xfId="2797" xr:uid="{00000000-0005-0000-0000-0000D40A0000}"/>
    <cellStyle name="Diseño 3 4" xfId="2798" xr:uid="{00000000-0005-0000-0000-0000D50A0000}"/>
    <cellStyle name="Diseño 3 4 2" xfId="2799" xr:uid="{00000000-0005-0000-0000-0000D60A0000}"/>
    <cellStyle name="Diseño 3 4 3" xfId="2800" xr:uid="{00000000-0005-0000-0000-0000D70A0000}"/>
    <cellStyle name="Diseño 3 5" xfId="2801" xr:uid="{00000000-0005-0000-0000-0000D80A0000}"/>
    <cellStyle name="Diseño 3 5 2" xfId="2802" xr:uid="{00000000-0005-0000-0000-0000D90A0000}"/>
    <cellStyle name="Diseño 3 5 3" xfId="2803" xr:uid="{00000000-0005-0000-0000-0000DA0A0000}"/>
    <cellStyle name="Diseño 3 6" xfId="2804" xr:uid="{00000000-0005-0000-0000-0000DB0A0000}"/>
    <cellStyle name="Diseño 3 6 2" xfId="2805" xr:uid="{00000000-0005-0000-0000-0000DC0A0000}"/>
    <cellStyle name="Diseño 3 6 3" xfId="2806" xr:uid="{00000000-0005-0000-0000-0000DD0A0000}"/>
    <cellStyle name="Diseño 3 7" xfId="2807" xr:uid="{00000000-0005-0000-0000-0000DE0A0000}"/>
    <cellStyle name="Diseño 3 8" xfId="2808" xr:uid="{00000000-0005-0000-0000-0000DF0A0000}"/>
    <cellStyle name="Diseño 3 9" xfId="2809" xr:uid="{00000000-0005-0000-0000-0000E00A0000}"/>
    <cellStyle name="Diseño 3_Caratulas CGE-D 12-09ultima version" xfId="2810" xr:uid="{00000000-0005-0000-0000-0000E10A0000}"/>
    <cellStyle name="Diseño 4" xfId="2811" xr:uid="{00000000-0005-0000-0000-0000E20A0000}"/>
    <cellStyle name="Diseño 4 10" xfId="2812" xr:uid="{00000000-0005-0000-0000-0000E30A0000}"/>
    <cellStyle name="Diseño 4 11" xfId="2813" xr:uid="{00000000-0005-0000-0000-0000E40A0000}"/>
    <cellStyle name="Diseño 4 12" xfId="2814" xr:uid="{00000000-0005-0000-0000-0000E50A0000}"/>
    <cellStyle name="Diseño 4 13" xfId="2815" xr:uid="{00000000-0005-0000-0000-0000E60A0000}"/>
    <cellStyle name="Diseño 4 14" xfId="2816" xr:uid="{00000000-0005-0000-0000-0000E70A0000}"/>
    <cellStyle name="Diseño 4 15" xfId="2817" xr:uid="{00000000-0005-0000-0000-0000E80A0000}"/>
    <cellStyle name="Diseño 4 16" xfId="2818" xr:uid="{00000000-0005-0000-0000-0000E90A0000}"/>
    <cellStyle name="Diseño 4 16 2" xfId="2819" xr:uid="{00000000-0005-0000-0000-0000EA0A0000}"/>
    <cellStyle name="Diseño 4 17" xfId="2820" xr:uid="{00000000-0005-0000-0000-0000EB0A0000}"/>
    <cellStyle name="Diseño 4 17 2" xfId="2821" xr:uid="{00000000-0005-0000-0000-0000EC0A0000}"/>
    <cellStyle name="Diseño 4 2" xfId="2822" xr:uid="{00000000-0005-0000-0000-0000ED0A0000}"/>
    <cellStyle name="Diseño 4 2 2" xfId="2823" xr:uid="{00000000-0005-0000-0000-0000EE0A0000}"/>
    <cellStyle name="Diseño 4 2 3" xfId="2824" xr:uid="{00000000-0005-0000-0000-0000EF0A0000}"/>
    <cellStyle name="Diseño 4 3" xfId="2825" xr:uid="{00000000-0005-0000-0000-0000F00A0000}"/>
    <cellStyle name="Diseño 4 3 2" xfId="2826" xr:uid="{00000000-0005-0000-0000-0000F10A0000}"/>
    <cellStyle name="Diseño 4 3 3" xfId="2827" xr:uid="{00000000-0005-0000-0000-0000F20A0000}"/>
    <cellStyle name="Diseño 4 4" xfId="2828" xr:uid="{00000000-0005-0000-0000-0000F30A0000}"/>
    <cellStyle name="Diseño 4 4 2" xfId="2829" xr:uid="{00000000-0005-0000-0000-0000F40A0000}"/>
    <cellStyle name="Diseño 4 4 3" xfId="2830" xr:uid="{00000000-0005-0000-0000-0000F50A0000}"/>
    <cellStyle name="Diseño 4 5" xfId="2831" xr:uid="{00000000-0005-0000-0000-0000F60A0000}"/>
    <cellStyle name="Diseño 4 5 2" xfId="2832" xr:uid="{00000000-0005-0000-0000-0000F70A0000}"/>
    <cellStyle name="Diseño 4 5 3" xfId="2833" xr:uid="{00000000-0005-0000-0000-0000F80A0000}"/>
    <cellStyle name="Diseño 4 6" xfId="2834" xr:uid="{00000000-0005-0000-0000-0000F90A0000}"/>
    <cellStyle name="Diseño 4 6 2" xfId="2835" xr:uid="{00000000-0005-0000-0000-0000FA0A0000}"/>
    <cellStyle name="Diseño 4 6 3" xfId="2836" xr:uid="{00000000-0005-0000-0000-0000FB0A0000}"/>
    <cellStyle name="Diseño 4 7" xfId="2837" xr:uid="{00000000-0005-0000-0000-0000FC0A0000}"/>
    <cellStyle name="Diseño 4 8" xfId="2838" xr:uid="{00000000-0005-0000-0000-0000FD0A0000}"/>
    <cellStyle name="Diseño 4 9" xfId="2839" xr:uid="{00000000-0005-0000-0000-0000FE0A0000}"/>
    <cellStyle name="Diseño 4_Caratulas CGE-D 12-09ultima version" xfId="2840" xr:uid="{00000000-0005-0000-0000-0000FF0A0000}"/>
    <cellStyle name="Diseño 5" xfId="2841" xr:uid="{00000000-0005-0000-0000-0000000B0000}"/>
    <cellStyle name="Diseño 6" xfId="2842" xr:uid="{00000000-0005-0000-0000-0000010B0000}"/>
    <cellStyle name="Diseño 7" xfId="2843" xr:uid="{00000000-0005-0000-0000-0000020B0000}"/>
    <cellStyle name="Diseño 8" xfId="2844" xr:uid="{00000000-0005-0000-0000-0000030B0000}"/>
    <cellStyle name="Diseño 8 2" xfId="2845" xr:uid="{00000000-0005-0000-0000-0000040B0000}"/>
    <cellStyle name="Diseño 9" xfId="2846" xr:uid="{00000000-0005-0000-0000-0000050B0000}"/>
    <cellStyle name="Diseño 9 2" xfId="2847" xr:uid="{00000000-0005-0000-0000-0000060B0000}"/>
    <cellStyle name="Diseño_Asignacion de Notas" xfId="2848" xr:uid="{00000000-0005-0000-0000-0000070B0000}"/>
    <cellStyle name="Dobre" xfId="2849" xr:uid="{00000000-0005-0000-0000-0000080B0000}"/>
    <cellStyle name="Dobre 2" xfId="2850" xr:uid="{00000000-0005-0000-0000-0000090B0000}"/>
    <cellStyle name="Dobre 3" xfId="2851" xr:uid="{00000000-0005-0000-0000-00000A0B0000}"/>
    <cellStyle name="Dobre 4" xfId="2852" xr:uid="{00000000-0005-0000-0000-00000B0B0000}"/>
    <cellStyle name="Dobre 5" xfId="2853" xr:uid="{00000000-0005-0000-0000-00000C0B0000}"/>
    <cellStyle name="Encabez1" xfId="2854" xr:uid="{00000000-0005-0000-0000-00000D0B0000}"/>
    <cellStyle name="Encabez2" xfId="2855" xr:uid="{00000000-0005-0000-0000-00000E0B0000}"/>
    <cellStyle name="Encabezado 4 10" xfId="2856" xr:uid="{00000000-0005-0000-0000-00000F0B0000}"/>
    <cellStyle name="Encabezado 4 10 2" xfId="2857" xr:uid="{00000000-0005-0000-0000-0000100B0000}"/>
    <cellStyle name="Encabezado 4 11" xfId="2858" xr:uid="{00000000-0005-0000-0000-0000110B0000}"/>
    <cellStyle name="Encabezado 4 11 2" xfId="2859" xr:uid="{00000000-0005-0000-0000-0000120B0000}"/>
    <cellStyle name="Encabezado 4 12" xfId="2860" xr:uid="{00000000-0005-0000-0000-0000130B0000}"/>
    <cellStyle name="Encabezado 4 2" xfId="2861" xr:uid="{00000000-0005-0000-0000-0000140B0000}"/>
    <cellStyle name="Encabezado 4 2 2" xfId="2862" xr:uid="{00000000-0005-0000-0000-0000150B0000}"/>
    <cellStyle name="Encabezado 4 2 3" xfId="2863" xr:uid="{00000000-0005-0000-0000-0000160B0000}"/>
    <cellStyle name="Encabezado 4 2 4" xfId="2864" xr:uid="{00000000-0005-0000-0000-0000170B0000}"/>
    <cellStyle name="Encabezado 4 2 5" xfId="2865" xr:uid="{00000000-0005-0000-0000-0000180B0000}"/>
    <cellStyle name="Encabezado 4 3" xfId="2866" xr:uid="{00000000-0005-0000-0000-0000190B0000}"/>
    <cellStyle name="Encabezado 4 3 2" xfId="2867" xr:uid="{00000000-0005-0000-0000-00001A0B0000}"/>
    <cellStyle name="Encabezado 4 3 3" xfId="2868" xr:uid="{00000000-0005-0000-0000-00001B0B0000}"/>
    <cellStyle name="Encabezado 4 3 4" xfId="2869" xr:uid="{00000000-0005-0000-0000-00001C0B0000}"/>
    <cellStyle name="Encabezado 4 3 5" xfId="2870" xr:uid="{00000000-0005-0000-0000-00001D0B0000}"/>
    <cellStyle name="Encabezado 4 4" xfId="2871" xr:uid="{00000000-0005-0000-0000-00001E0B0000}"/>
    <cellStyle name="Encabezado 4 4 2" xfId="2872" xr:uid="{00000000-0005-0000-0000-00001F0B0000}"/>
    <cellStyle name="Encabezado 4 4 3" xfId="2873" xr:uid="{00000000-0005-0000-0000-0000200B0000}"/>
    <cellStyle name="Encabezado 4 4 4" xfId="2874" xr:uid="{00000000-0005-0000-0000-0000210B0000}"/>
    <cellStyle name="Encabezado 4 4 5" xfId="2875" xr:uid="{00000000-0005-0000-0000-0000220B0000}"/>
    <cellStyle name="Encabezado 4 5" xfId="2876" xr:uid="{00000000-0005-0000-0000-0000230B0000}"/>
    <cellStyle name="Encabezado 4 5 2" xfId="2877" xr:uid="{00000000-0005-0000-0000-0000240B0000}"/>
    <cellStyle name="Encabezado 4 5 3" xfId="2878" xr:uid="{00000000-0005-0000-0000-0000250B0000}"/>
    <cellStyle name="Encabezado 4 5 4" xfId="2879" xr:uid="{00000000-0005-0000-0000-0000260B0000}"/>
    <cellStyle name="Encabezado 4 5 5" xfId="2880" xr:uid="{00000000-0005-0000-0000-0000270B0000}"/>
    <cellStyle name="Encabezado 4 6" xfId="2881" xr:uid="{00000000-0005-0000-0000-0000280B0000}"/>
    <cellStyle name="Encabezado 4 6 2" xfId="2882" xr:uid="{00000000-0005-0000-0000-0000290B0000}"/>
    <cellStyle name="Encabezado 4 6 3" xfId="2883" xr:uid="{00000000-0005-0000-0000-00002A0B0000}"/>
    <cellStyle name="Encabezado 4 6 4" xfId="2884" xr:uid="{00000000-0005-0000-0000-00002B0B0000}"/>
    <cellStyle name="Encabezado 4 6 5" xfId="2885" xr:uid="{00000000-0005-0000-0000-00002C0B0000}"/>
    <cellStyle name="Encabezado 4 7" xfId="2886" xr:uid="{00000000-0005-0000-0000-00002D0B0000}"/>
    <cellStyle name="Encabezado 4 7 2" xfId="2887" xr:uid="{00000000-0005-0000-0000-00002E0B0000}"/>
    <cellStyle name="Encabezado 4 7 3" xfId="2888" xr:uid="{00000000-0005-0000-0000-00002F0B0000}"/>
    <cellStyle name="Encabezado 4 7 4" xfId="2889" xr:uid="{00000000-0005-0000-0000-0000300B0000}"/>
    <cellStyle name="Encabezado 4 7 5" xfId="2890" xr:uid="{00000000-0005-0000-0000-0000310B0000}"/>
    <cellStyle name="Encabezado 4 8" xfId="2891" xr:uid="{00000000-0005-0000-0000-0000320B0000}"/>
    <cellStyle name="Encabezado 4 8 2" xfId="2892" xr:uid="{00000000-0005-0000-0000-0000330B0000}"/>
    <cellStyle name="Encabezado 4 8 3" xfId="2893" xr:uid="{00000000-0005-0000-0000-0000340B0000}"/>
    <cellStyle name="Encabezado 4 8 4" xfId="2894" xr:uid="{00000000-0005-0000-0000-0000350B0000}"/>
    <cellStyle name="Encabezado 4 8 5" xfId="2895" xr:uid="{00000000-0005-0000-0000-0000360B0000}"/>
    <cellStyle name="Encabezado 4 9" xfId="2896" xr:uid="{00000000-0005-0000-0000-0000370B0000}"/>
    <cellStyle name="Encabezado 4 9 2" xfId="2897" xr:uid="{00000000-0005-0000-0000-0000380B0000}"/>
    <cellStyle name="Énfasis1 10" xfId="2898" xr:uid="{00000000-0005-0000-0000-0000390B0000}"/>
    <cellStyle name="Énfasis1 11" xfId="2899" xr:uid="{00000000-0005-0000-0000-00003A0B0000}"/>
    <cellStyle name="Énfasis1 2" xfId="2900" xr:uid="{00000000-0005-0000-0000-00003B0B0000}"/>
    <cellStyle name="Énfasis1 2 2" xfId="2901" xr:uid="{00000000-0005-0000-0000-00003C0B0000}"/>
    <cellStyle name="Énfasis1 2 3" xfId="2902" xr:uid="{00000000-0005-0000-0000-00003D0B0000}"/>
    <cellStyle name="Énfasis1 2 4" xfId="2903" xr:uid="{00000000-0005-0000-0000-00003E0B0000}"/>
    <cellStyle name="Énfasis1 2 5" xfId="2904" xr:uid="{00000000-0005-0000-0000-00003F0B0000}"/>
    <cellStyle name="Énfasis1 3" xfId="2905" xr:uid="{00000000-0005-0000-0000-0000400B0000}"/>
    <cellStyle name="Énfasis1 3 2" xfId="2906" xr:uid="{00000000-0005-0000-0000-0000410B0000}"/>
    <cellStyle name="Énfasis1 3 3" xfId="2907" xr:uid="{00000000-0005-0000-0000-0000420B0000}"/>
    <cellStyle name="Énfasis1 3 4" xfId="2908" xr:uid="{00000000-0005-0000-0000-0000430B0000}"/>
    <cellStyle name="Énfasis1 4" xfId="2909" xr:uid="{00000000-0005-0000-0000-0000440B0000}"/>
    <cellStyle name="Énfasis1 4 2" xfId="2910" xr:uid="{00000000-0005-0000-0000-0000450B0000}"/>
    <cellStyle name="Énfasis1 4 3" xfId="2911" xr:uid="{00000000-0005-0000-0000-0000460B0000}"/>
    <cellStyle name="Énfasis1 4 4" xfId="2912" xr:uid="{00000000-0005-0000-0000-0000470B0000}"/>
    <cellStyle name="Énfasis1 5" xfId="2913" xr:uid="{00000000-0005-0000-0000-0000480B0000}"/>
    <cellStyle name="Énfasis1 5 2" xfId="2914" xr:uid="{00000000-0005-0000-0000-0000490B0000}"/>
    <cellStyle name="Énfasis1 5 3" xfId="2915" xr:uid="{00000000-0005-0000-0000-00004A0B0000}"/>
    <cellStyle name="Énfasis1 6" xfId="2916" xr:uid="{00000000-0005-0000-0000-00004B0B0000}"/>
    <cellStyle name="Énfasis1 6 2" xfId="2917" xr:uid="{00000000-0005-0000-0000-00004C0B0000}"/>
    <cellStyle name="Énfasis1 6 3" xfId="2918" xr:uid="{00000000-0005-0000-0000-00004D0B0000}"/>
    <cellStyle name="Énfasis1 7" xfId="2919" xr:uid="{00000000-0005-0000-0000-00004E0B0000}"/>
    <cellStyle name="Énfasis1 7 2" xfId="2920" xr:uid="{00000000-0005-0000-0000-00004F0B0000}"/>
    <cellStyle name="Énfasis1 7 3" xfId="2921" xr:uid="{00000000-0005-0000-0000-0000500B0000}"/>
    <cellStyle name="Énfasis1 8" xfId="2922" xr:uid="{00000000-0005-0000-0000-0000510B0000}"/>
    <cellStyle name="Énfasis1 8 2" xfId="2923" xr:uid="{00000000-0005-0000-0000-0000520B0000}"/>
    <cellStyle name="Énfasis1 8 3" xfId="2924" xr:uid="{00000000-0005-0000-0000-0000530B0000}"/>
    <cellStyle name="Énfasis1 9" xfId="2925" xr:uid="{00000000-0005-0000-0000-0000540B0000}"/>
    <cellStyle name="Énfasis2 10" xfId="2926" xr:uid="{00000000-0005-0000-0000-0000550B0000}"/>
    <cellStyle name="Énfasis2 11" xfId="2927" xr:uid="{00000000-0005-0000-0000-0000560B0000}"/>
    <cellStyle name="Énfasis2 2" xfId="2928" xr:uid="{00000000-0005-0000-0000-0000570B0000}"/>
    <cellStyle name="Énfasis2 2 2" xfId="2929" xr:uid="{00000000-0005-0000-0000-0000580B0000}"/>
    <cellStyle name="Énfasis2 2 3" xfId="2930" xr:uid="{00000000-0005-0000-0000-0000590B0000}"/>
    <cellStyle name="Énfasis2 2 4" xfId="2931" xr:uid="{00000000-0005-0000-0000-00005A0B0000}"/>
    <cellStyle name="Énfasis2 2 5" xfId="2932" xr:uid="{00000000-0005-0000-0000-00005B0B0000}"/>
    <cellStyle name="Énfasis2 3" xfId="2933" xr:uid="{00000000-0005-0000-0000-00005C0B0000}"/>
    <cellStyle name="Énfasis2 3 2" xfId="2934" xr:uid="{00000000-0005-0000-0000-00005D0B0000}"/>
    <cellStyle name="Énfasis2 3 3" xfId="2935" xr:uid="{00000000-0005-0000-0000-00005E0B0000}"/>
    <cellStyle name="Énfasis2 3 4" xfId="2936" xr:uid="{00000000-0005-0000-0000-00005F0B0000}"/>
    <cellStyle name="Énfasis2 4" xfId="2937" xr:uid="{00000000-0005-0000-0000-0000600B0000}"/>
    <cellStyle name="Énfasis2 4 2" xfId="2938" xr:uid="{00000000-0005-0000-0000-0000610B0000}"/>
    <cellStyle name="Énfasis2 4 3" xfId="2939" xr:uid="{00000000-0005-0000-0000-0000620B0000}"/>
    <cellStyle name="Énfasis2 4 4" xfId="2940" xr:uid="{00000000-0005-0000-0000-0000630B0000}"/>
    <cellStyle name="Énfasis2 5" xfId="2941" xr:uid="{00000000-0005-0000-0000-0000640B0000}"/>
    <cellStyle name="Énfasis2 5 2" xfId="2942" xr:uid="{00000000-0005-0000-0000-0000650B0000}"/>
    <cellStyle name="Énfasis2 5 3" xfId="2943" xr:uid="{00000000-0005-0000-0000-0000660B0000}"/>
    <cellStyle name="Énfasis2 6" xfId="2944" xr:uid="{00000000-0005-0000-0000-0000670B0000}"/>
    <cellStyle name="Énfasis2 6 2" xfId="2945" xr:uid="{00000000-0005-0000-0000-0000680B0000}"/>
    <cellStyle name="Énfasis2 6 3" xfId="2946" xr:uid="{00000000-0005-0000-0000-0000690B0000}"/>
    <cellStyle name="Énfasis2 7" xfId="2947" xr:uid="{00000000-0005-0000-0000-00006A0B0000}"/>
    <cellStyle name="Énfasis2 7 2" xfId="2948" xr:uid="{00000000-0005-0000-0000-00006B0B0000}"/>
    <cellStyle name="Énfasis2 7 3" xfId="2949" xr:uid="{00000000-0005-0000-0000-00006C0B0000}"/>
    <cellStyle name="Énfasis2 8" xfId="2950" xr:uid="{00000000-0005-0000-0000-00006D0B0000}"/>
    <cellStyle name="Énfasis2 8 2" xfId="2951" xr:uid="{00000000-0005-0000-0000-00006E0B0000}"/>
    <cellStyle name="Énfasis2 8 3" xfId="2952" xr:uid="{00000000-0005-0000-0000-00006F0B0000}"/>
    <cellStyle name="Énfasis2 9" xfId="2953" xr:uid="{00000000-0005-0000-0000-0000700B0000}"/>
    <cellStyle name="Énfasis3 10" xfId="2954" xr:uid="{00000000-0005-0000-0000-0000710B0000}"/>
    <cellStyle name="Énfasis3 11" xfId="2955" xr:uid="{00000000-0005-0000-0000-0000720B0000}"/>
    <cellStyle name="Énfasis3 2" xfId="2956" xr:uid="{00000000-0005-0000-0000-0000730B0000}"/>
    <cellStyle name="Énfasis3 2 2" xfId="2957" xr:uid="{00000000-0005-0000-0000-0000740B0000}"/>
    <cellStyle name="Énfasis3 2 3" xfId="2958" xr:uid="{00000000-0005-0000-0000-0000750B0000}"/>
    <cellStyle name="Énfasis3 2 4" xfId="2959" xr:uid="{00000000-0005-0000-0000-0000760B0000}"/>
    <cellStyle name="Énfasis3 2 5" xfId="2960" xr:uid="{00000000-0005-0000-0000-0000770B0000}"/>
    <cellStyle name="Énfasis3 3" xfId="2961" xr:uid="{00000000-0005-0000-0000-0000780B0000}"/>
    <cellStyle name="Énfasis3 3 2" xfId="2962" xr:uid="{00000000-0005-0000-0000-0000790B0000}"/>
    <cellStyle name="Énfasis3 3 3" xfId="2963" xr:uid="{00000000-0005-0000-0000-00007A0B0000}"/>
    <cellStyle name="Énfasis3 3 4" xfId="2964" xr:uid="{00000000-0005-0000-0000-00007B0B0000}"/>
    <cellStyle name="Énfasis3 4" xfId="2965" xr:uid="{00000000-0005-0000-0000-00007C0B0000}"/>
    <cellStyle name="Énfasis3 4 2" xfId="2966" xr:uid="{00000000-0005-0000-0000-00007D0B0000}"/>
    <cellStyle name="Énfasis3 4 3" xfId="2967" xr:uid="{00000000-0005-0000-0000-00007E0B0000}"/>
    <cellStyle name="Énfasis3 4 4" xfId="2968" xr:uid="{00000000-0005-0000-0000-00007F0B0000}"/>
    <cellStyle name="Énfasis3 5" xfId="2969" xr:uid="{00000000-0005-0000-0000-0000800B0000}"/>
    <cellStyle name="Énfasis3 5 2" xfId="2970" xr:uid="{00000000-0005-0000-0000-0000810B0000}"/>
    <cellStyle name="Énfasis3 5 3" xfId="2971" xr:uid="{00000000-0005-0000-0000-0000820B0000}"/>
    <cellStyle name="Énfasis3 6" xfId="2972" xr:uid="{00000000-0005-0000-0000-0000830B0000}"/>
    <cellStyle name="Énfasis3 6 2" xfId="2973" xr:uid="{00000000-0005-0000-0000-0000840B0000}"/>
    <cellStyle name="Énfasis3 6 3" xfId="2974" xr:uid="{00000000-0005-0000-0000-0000850B0000}"/>
    <cellStyle name="Énfasis3 7" xfId="2975" xr:uid="{00000000-0005-0000-0000-0000860B0000}"/>
    <cellStyle name="Énfasis3 7 2" xfId="2976" xr:uid="{00000000-0005-0000-0000-0000870B0000}"/>
    <cellStyle name="Énfasis3 7 3" xfId="2977" xr:uid="{00000000-0005-0000-0000-0000880B0000}"/>
    <cellStyle name="Énfasis3 8" xfId="2978" xr:uid="{00000000-0005-0000-0000-0000890B0000}"/>
    <cellStyle name="Énfasis3 8 2" xfId="2979" xr:uid="{00000000-0005-0000-0000-00008A0B0000}"/>
    <cellStyle name="Énfasis3 8 3" xfId="2980" xr:uid="{00000000-0005-0000-0000-00008B0B0000}"/>
    <cellStyle name="Énfasis3 9" xfId="2981" xr:uid="{00000000-0005-0000-0000-00008C0B0000}"/>
    <cellStyle name="Énfasis4 10" xfId="2982" xr:uid="{00000000-0005-0000-0000-00008D0B0000}"/>
    <cellStyle name="Énfasis4 11" xfId="2983" xr:uid="{00000000-0005-0000-0000-00008E0B0000}"/>
    <cellStyle name="Énfasis4 2" xfId="2984" xr:uid="{00000000-0005-0000-0000-00008F0B0000}"/>
    <cellStyle name="Énfasis4 2 2" xfId="2985" xr:uid="{00000000-0005-0000-0000-0000900B0000}"/>
    <cellStyle name="Énfasis4 2 3" xfId="2986" xr:uid="{00000000-0005-0000-0000-0000910B0000}"/>
    <cellStyle name="Énfasis4 2 4" xfId="2987" xr:uid="{00000000-0005-0000-0000-0000920B0000}"/>
    <cellStyle name="Énfasis4 2 5" xfId="2988" xr:uid="{00000000-0005-0000-0000-0000930B0000}"/>
    <cellStyle name="Énfasis4 3" xfId="2989" xr:uid="{00000000-0005-0000-0000-0000940B0000}"/>
    <cellStyle name="Énfasis4 3 2" xfId="2990" xr:uid="{00000000-0005-0000-0000-0000950B0000}"/>
    <cellStyle name="Énfasis4 3 3" xfId="2991" xr:uid="{00000000-0005-0000-0000-0000960B0000}"/>
    <cellStyle name="Énfasis4 3 4" xfId="2992" xr:uid="{00000000-0005-0000-0000-0000970B0000}"/>
    <cellStyle name="Énfasis4 4" xfId="2993" xr:uid="{00000000-0005-0000-0000-0000980B0000}"/>
    <cellStyle name="Énfasis4 4 2" xfId="2994" xr:uid="{00000000-0005-0000-0000-0000990B0000}"/>
    <cellStyle name="Énfasis4 4 3" xfId="2995" xr:uid="{00000000-0005-0000-0000-00009A0B0000}"/>
    <cellStyle name="Énfasis4 4 4" xfId="2996" xr:uid="{00000000-0005-0000-0000-00009B0B0000}"/>
    <cellStyle name="Énfasis4 5" xfId="2997" xr:uid="{00000000-0005-0000-0000-00009C0B0000}"/>
    <cellStyle name="Énfasis4 5 2" xfId="2998" xr:uid="{00000000-0005-0000-0000-00009D0B0000}"/>
    <cellStyle name="Énfasis4 5 3" xfId="2999" xr:uid="{00000000-0005-0000-0000-00009E0B0000}"/>
    <cellStyle name="Énfasis4 6" xfId="3000" xr:uid="{00000000-0005-0000-0000-00009F0B0000}"/>
    <cellStyle name="Énfasis4 6 2" xfId="3001" xr:uid="{00000000-0005-0000-0000-0000A00B0000}"/>
    <cellStyle name="Énfasis4 6 3" xfId="3002" xr:uid="{00000000-0005-0000-0000-0000A10B0000}"/>
    <cellStyle name="Énfasis4 7" xfId="3003" xr:uid="{00000000-0005-0000-0000-0000A20B0000}"/>
    <cellStyle name="Énfasis4 7 2" xfId="3004" xr:uid="{00000000-0005-0000-0000-0000A30B0000}"/>
    <cellStyle name="Énfasis4 7 3" xfId="3005" xr:uid="{00000000-0005-0000-0000-0000A40B0000}"/>
    <cellStyle name="Énfasis4 8" xfId="3006" xr:uid="{00000000-0005-0000-0000-0000A50B0000}"/>
    <cellStyle name="Énfasis4 8 2" xfId="3007" xr:uid="{00000000-0005-0000-0000-0000A60B0000}"/>
    <cellStyle name="Énfasis4 8 3" xfId="3008" xr:uid="{00000000-0005-0000-0000-0000A70B0000}"/>
    <cellStyle name="Énfasis4 9" xfId="3009" xr:uid="{00000000-0005-0000-0000-0000A80B0000}"/>
    <cellStyle name="Énfasis5 10" xfId="3010" xr:uid="{00000000-0005-0000-0000-0000A90B0000}"/>
    <cellStyle name="Énfasis5 11" xfId="3011" xr:uid="{00000000-0005-0000-0000-0000AA0B0000}"/>
    <cellStyle name="Énfasis5 2" xfId="3012" xr:uid="{00000000-0005-0000-0000-0000AB0B0000}"/>
    <cellStyle name="Énfasis5 2 2" xfId="3013" xr:uid="{00000000-0005-0000-0000-0000AC0B0000}"/>
    <cellStyle name="Énfasis5 2 3" xfId="3014" xr:uid="{00000000-0005-0000-0000-0000AD0B0000}"/>
    <cellStyle name="Énfasis5 2 4" xfId="3015" xr:uid="{00000000-0005-0000-0000-0000AE0B0000}"/>
    <cellStyle name="Énfasis5 2 5" xfId="3016" xr:uid="{00000000-0005-0000-0000-0000AF0B0000}"/>
    <cellStyle name="Énfasis5 3" xfId="3017" xr:uid="{00000000-0005-0000-0000-0000B00B0000}"/>
    <cellStyle name="Énfasis5 3 2" xfId="3018" xr:uid="{00000000-0005-0000-0000-0000B10B0000}"/>
    <cellStyle name="Énfasis5 3 3" xfId="3019" xr:uid="{00000000-0005-0000-0000-0000B20B0000}"/>
    <cellStyle name="Énfasis5 3 4" xfId="3020" xr:uid="{00000000-0005-0000-0000-0000B30B0000}"/>
    <cellStyle name="Énfasis5 4" xfId="3021" xr:uid="{00000000-0005-0000-0000-0000B40B0000}"/>
    <cellStyle name="Énfasis5 4 2" xfId="3022" xr:uid="{00000000-0005-0000-0000-0000B50B0000}"/>
    <cellStyle name="Énfasis5 4 3" xfId="3023" xr:uid="{00000000-0005-0000-0000-0000B60B0000}"/>
    <cellStyle name="Énfasis5 4 4" xfId="3024" xr:uid="{00000000-0005-0000-0000-0000B70B0000}"/>
    <cellStyle name="Énfasis5 5" xfId="3025" xr:uid="{00000000-0005-0000-0000-0000B80B0000}"/>
    <cellStyle name="Énfasis5 5 2" xfId="3026" xr:uid="{00000000-0005-0000-0000-0000B90B0000}"/>
    <cellStyle name="Énfasis5 5 3" xfId="3027" xr:uid="{00000000-0005-0000-0000-0000BA0B0000}"/>
    <cellStyle name="Énfasis5 6" xfId="3028" xr:uid="{00000000-0005-0000-0000-0000BB0B0000}"/>
    <cellStyle name="Énfasis5 6 2" xfId="3029" xr:uid="{00000000-0005-0000-0000-0000BC0B0000}"/>
    <cellStyle name="Énfasis5 6 3" xfId="3030" xr:uid="{00000000-0005-0000-0000-0000BD0B0000}"/>
    <cellStyle name="Énfasis5 7" xfId="3031" xr:uid="{00000000-0005-0000-0000-0000BE0B0000}"/>
    <cellStyle name="Énfasis5 7 2" xfId="3032" xr:uid="{00000000-0005-0000-0000-0000BF0B0000}"/>
    <cellStyle name="Énfasis5 7 3" xfId="3033" xr:uid="{00000000-0005-0000-0000-0000C00B0000}"/>
    <cellStyle name="Énfasis5 8" xfId="3034" xr:uid="{00000000-0005-0000-0000-0000C10B0000}"/>
    <cellStyle name="Énfasis5 8 2" xfId="3035" xr:uid="{00000000-0005-0000-0000-0000C20B0000}"/>
    <cellStyle name="Énfasis5 8 3" xfId="3036" xr:uid="{00000000-0005-0000-0000-0000C30B0000}"/>
    <cellStyle name="Énfasis5 9" xfId="3037" xr:uid="{00000000-0005-0000-0000-0000C40B0000}"/>
    <cellStyle name="Énfasis6 10" xfId="3038" xr:uid="{00000000-0005-0000-0000-0000C50B0000}"/>
    <cellStyle name="Énfasis6 11" xfId="3039" xr:uid="{00000000-0005-0000-0000-0000C60B0000}"/>
    <cellStyle name="Énfasis6 2" xfId="3040" xr:uid="{00000000-0005-0000-0000-0000C70B0000}"/>
    <cellStyle name="Énfasis6 2 2" xfId="3041" xr:uid="{00000000-0005-0000-0000-0000C80B0000}"/>
    <cellStyle name="Énfasis6 2 3" xfId="3042" xr:uid="{00000000-0005-0000-0000-0000C90B0000}"/>
    <cellStyle name="Énfasis6 2 4" xfId="3043" xr:uid="{00000000-0005-0000-0000-0000CA0B0000}"/>
    <cellStyle name="Énfasis6 2 5" xfId="3044" xr:uid="{00000000-0005-0000-0000-0000CB0B0000}"/>
    <cellStyle name="Énfasis6 3" xfId="3045" xr:uid="{00000000-0005-0000-0000-0000CC0B0000}"/>
    <cellStyle name="Énfasis6 3 2" xfId="3046" xr:uid="{00000000-0005-0000-0000-0000CD0B0000}"/>
    <cellStyle name="Énfasis6 3 3" xfId="3047" xr:uid="{00000000-0005-0000-0000-0000CE0B0000}"/>
    <cellStyle name="Énfasis6 3 4" xfId="3048" xr:uid="{00000000-0005-0000-0000-0000CF0B0000}"/>
    <cellStyle name="Énfasis6 4" xfId="3049" xr:uid="{00000000-0005-0000-0000-0000D00B0000}"/>
    <cellStyle name="Énfasis6 4 2" xfId="3050" xr:uid="{00000000-0005-0000-0000-0000D10B0000}"/>
    <cellStyle name="Énfasis6 4 3" xfId="3051" xr:uid="{00000000-0005-0000-0000-0000D20B0000}"/>
    <cellStyle name="Énfasis6 4 4" xfId="3052" xr:uid="{00000000-0005-0000-0000-0000D30B0000}"/>
    <cellStyle name="Énfasis6 5" xfId="3053" xr:uid="{00000000-0005-0000-0000-0000D40B0000}"/>
    <cellStyle name="Énfasis6 5 2" xfId="3054" xr:uid="{00000000-0005-0000-0000-0000D50B0000}"/>
    <cellStyle name="Énfasis6 5 3" xfId="3055" xr:uid="{00000000-0005-0000-0000-0000D60B0000}"/>
    <cellStyle name="Énfasis6 6" xfId="3056" xr:uid="{00000000-0005-0000-0000-0000D70B0000}"/>
    <cellStyle name="Énfasis6 6 2" xfId="3057" xr:uid="{00000000-0005-0000-0000-0000D80B0000}"/>
    <cellStyle name="Énfasis6 6 3" xfId="3058" xr:uid="{00000000-0005-0000-0000-0000D90B0000}"/>
    <cellStyle name="Énfasis6 7" xfId="3059" xr:uid="{00000000-0005-0000-0000-0000DA0B0000}"/>
    <cellStyle name="Énfasis6 7 2" xfId="3060" xr:uid="{00000000-0005-0000-0000-0000DB0B0000}"/>
    <cellStyle name="Énfasis6 7 3" xfId="3061" xr:uid="{00000000-0005-0000-0000-0000DC0B0000}"/>
    <cellStyle name="Énfasis6 8" xfId="3062" xr:uid="{00000000-0005-0000-0000-0000DD0B0000}"/>
    <cellStyle name="Énfasis6 8 2" xfId="3063" xr:uid="{00000000-0005-0000-0000-0000DE0B0000}"/>
    <cellStyle name="Énfasis6 8 3" xfId="3064" xr:uid="{00000000-0005-0000-0000-0000DF0B0000}"/>
    <cellStyle name="Énfasis6 9" xfId="3065" xr:uid="{00000000-0005-0000-0000-0000E00B0000}"/>
    <cellStyle name="Entrada 10" xfId="3066" xr:uid="{00000000-0005-0000-0000-0000E10B0000}"/>
    <cellStyle name="Entrada 10 2" xfId="3067" xr:uid="{00000000-0005-0000-0000-0000E20B0000}"/>
    <cellStyle name="Entrada 11" xfId="3068" xr:uid="{00000000-0005-0000-0000-0000E30B0000}"/>
    <cellStyle name="Entrada 11 2" xfId="3069" xr:uid="{00000000-0005-0000-0000-0000E40B0000}"/>
    <cellStyle name="Entrada 12" xfId="3070" xr:uid="{00000000-0005-0000-0000-0000E50B0000}"/>
    <cellStyle name="Entrada 2" xfId="3071" xr:uid="{00000000-0005-0000-0000-0000E60B0000}"/>
    <cellStyle name="Entrada 2 2" xfId="3072" xr:uid="{00000000-0005-0000-0000-0000E70B0000}"/>
    <cellStyle name="Entrada 2 3" xfId="3073" xr:uid="{00000000-0005-0000-0000-0000E80B0000}"/>
    <cellStyle name="Entrada 2 4" xfId="3074" xr:uid="{00000000-0005-0000-0000-0000E90B0000}"/>
    <cellStyle name="Entrada 2 5" xfId="3075" xr:uid="{00000000-0005-0000-0000-0000EA0B0000}"/>
    <cellStyle name="Entrada 3" xfId="3076" xr:uid="{00000000-0005-0000-0000-0000EB0B0000}"/>
    <cellStyle name="Entrada 3 2" xfId="3077" xr:uid="{00000000-0005-0000-0000-0000EC0B0000}"/>
    <cellStyle name="Entrada 3 3" xfId="3078" xr:uid="{00000000-0005-0000-0000-0000ED0B0000}"/>
    <cellStyle name="Entrada 3 4" xfId="3079" xr:uid="{00000000-0005-0000-0000-0000EE0B0000}"/>
    <cellStyle name="Entrada 3 5" xfId="3080" xr:uid="{00000000-0005-0000-0000-0000EF0B0000}"/>
    <cellStyle name="Entrada 4" xfId="3081" xr:uid="{00000000-0005-0000-0000-0000F00B0000}"/>
    <cellStyle name="Entrada 4 2" xfId="3082" xr:uid="{00000000-0005-0000-0000-0000F10B0000}"/>
    <cellStyle name="Entrada 4 3" xfId="3083" xr:uid="{00000000-0005-0000-0000-0000F20B0000}"/>
    <cellStyle name="Entrada 4 4" xfId="3084" xr:uid="{00000000-0005-0000-0000-0000F30B0000}"/>
    <cellStyle name="Entrada 4 5" xfId="3085" xr:uid="{00000000-0005-0000-0000-0000F40B0000}"/>
    <cellStyle name="Entrada 5" xfId="3086" xr:uid="{00000000-0005-0000-0000-0000F50B0000}"/>
    <cellStyle name="Entrada 5 2" xfId="3087" xr:uid="{00000000-0005-0000-0000-0000F60B0000}"/>
    <cellStyle name="Entrada 5 3" xfId="3088" xr:uid="{00000000-0005-0000-0000-0000F70B0000}"/>
    <cellStyle name="Entrada 5 4" xfId="3089" xr:uid="{00000000-0005-0000-0000-0000F80B0000}"/>
    <cellStyle name="Entrada 5 5" xfId="3090" xr:uid="{00000000-0005-0000-0000-0000F90B0000}"/>
    <cellStyle name="Entrada 6" xfId="3091" xr:uid="{00000000-0005-0000-0000-0000FA0B0000}"/>
    <cellStyle name="Entrada 6 2" xfId="3092" xr:uid="{00000000-0005-0000-0000-0000FB0B0000}"/>
    <cellStyle name="Entrada 6 3" xfId="3093" xr:uid="{00000000-0005-0000-0000-0000FC0B0000}"/>
    <cellStyle name="Entrada 6 4" xfId="3094" xr:uid="{00000000-0005-0000-0000-0000FD0B0000}"/>
    <cellStyle name="Entrada 6 5" xfId="3095" xr:uid="{00000000-0005-0000-0000-0000FE0B0000}"/>
    <cellStyle name="Entrada 7" xfId="3096" xr:uid="{00000000-0005-0000-0000-0000FF0B0000}"/>
    <cellStyle name="Entrada 7 2" xfId="3097" xr:uid="{00000000-0005-0000-0000-0000000C0000}"/>
    <cellStyle name="Entrada 7 3" xfId="3098" xr:uid="{00000000-0005-0000-0000-0000010C0000}"/>
    <cellStyle name="Entrada 7 4" xfId="3099" xr:uid="{00000000-0005-0000-0000-0000020C0000}"/>
    <cellStyle name="Entrada 7 5" xfId="3100" xr:uid="{00000000-0005-0000-0000-0000030C0000}"/>
    <cellStyle name="Entrada 8" xfId="3101" xr:uid="{00000000-0005-0000-0000-0000040C0000}"/>
    <cellStyle name="Entrada 8 2" xfId="3102" xr:uid="{00000000-0005-0000-0000-0000050C0000}"/>
    <cellStyle name="Entrada 8 3" xfId="3103" xr:uid="{00000000-0005-0000-0000-0000060C0000}"/>
    <cellStyle name="Entrada 8 4" xfId="3104" xr:uid="{00000000-0005-0000-0000-0000070C0000}"/>
    <cellStyle name="Entrada 8 5" xfId="3105" xr:uid="{00000000-0005-0000-0000-0000080C0000}"/>
    <cellStyle name="Entrada 9" xfId="3106" xr:uid="{00000000-0005-0000-0000-0000090C0000}"/>
    <cellStyle name="Entrada 9 2" xfId="3107" xr:uid="{00000000-0005-0000-0000-00000A0C0000}"/>
    <cellStyle name="Entries" xfId="3108" xr:uid="{00000000-0005-0000-0000-00000B0C0000}"/>
    <cellStyle name="Estilo 1" xfId="3109" xr:uid="{00000000-0005-0000-0000-00000C0C0000}"/>
    <cellStyle name="Estilo 1 2" xfId="3110" xr:uid="{00000000-0005-0000-0000-00000D0C0000}"/>
    <cellStyle name="Estilo 1 3" xfId="3111" xr:uid="{00000000-0005-0000-0000-00000E0C0000}"/>
    <cellStyle name="Estilo 1 4" xfId="3112" xr:uid="{00000000-0005-0000-0000-00000F0C0000}"/>
    <cellStyle name="Euro" xfId="3113" xr:uid="{00000000-0005-0000-0000-0000100C0000}"/>
    <cellStyle name="Euro 2" xfId="3114" xr:uid="{00000000-0005-0000-0000-0000110C0000}"/>
    <cellStyle name="Euro 2 2" xfId="3115" xr:uid="{00000000-0005-0000-0000-0000120C0000}"/>
    <cellStyle name="Euro 2 3" xfId="3116" xr:uid="{00000000-0005-0000-0000-0000130C0000}"/>
    <cellStyle name="Euro 2 4" xfId="3117" xr:uid="{00000000-0005-0000-0000-0000140C0000}"/>
    <cellStyle name="Euro 3" xfId="3118" xr:uid="{00000000-0005-0000-0000-0000150C0000}"/>
    <cellStyle name="Euro 3 2" xfId="3119" xr:uid="{00000000-0005-0000-0000-0000160C0000}"/>
    <cellStyle name="Euro 3 3" xfId="3120" xr:uid="{00000000-0005-0000-0000-0000170C0000}"/>
    <cellStyle name="Euro 3 4" xfId="3121" xr:uid="{00000000-0005-0000-0000-0000180C0000}"/>
    <cellStyle name="Euro 4" xfId="3122" xr:uid="{00000000-0005-0000-0000-0000190C0000}"/>
    <cellStyle name="Euro_Endesa Moneda extranjera 2010 (2)" xfId="3123" xr:uid="{00000000-0005-0000-0000-00001A0C0000}"/>
    <cellStyle name="Explanatory Text" xfId="3124" xr:uid="{00000000-0005-0000-0000-00001B0C0000}"/>
    <cellStyle name="Explanatory Text 2" xfId="3125" xr:uid="{00000000-0005-0000-0000-00001C0C0000}"/>
    <cellStyle name="Explanatory Text 3" xfId="3126" xr:uid="{00000000-0005-0000-0000-00001D0C0000}"/>
    <cellStyle name="Explanatory Text 4" xfId="3127" xr:uid="{00000000-0005-0000-0000-00001E0C0000}"/>
    <cellStyle name="Explanatory Text 5" xfId="3128" xr:uid="{00000000-0005-0000-0000-00001F0C0000}"/>
    <cellStyle name="F2" xfId="3129" xr:uid="{00000000-0005-0000-0000-0000200C0000}"/>
    <cellStyle name="F3" xfId="3130" xr:uid="{00000000-0005-0000-0000-0000210C0000}"/>
    <cellStyle name="F4" xfId="3131" xr:uid="{00000000-0005-0000-0000-0000220C0000}"/>
    <cellStyle name="F5" xfId="3132" xr:uid="{00000000-0005-0000-0000-0000230C0000}"/>
    <cellStyle name="F6" xfId="3133" xr:uid="{00000000-0005-0000-0000-0000240C0000}"/>
    <cellStyle name="F7" xfId="3134" xr:uid="{00000000-0005-0000-0000-0000250C0000}"/>
    <cellStyle name="F8" xfId="3135" xr:uid="{00000000-0005-0000-0000-0000260C0000}"/>
    <cellStyle name="Fecha" xfId="3136" xr:uid="{00000000-0005-0000-0000-0000270C0000}"/>
    <cellStyle name="Fijo" xfId="3137" xr:uid="{00000000-0005-0000-0000-0000280C0000}"/>
    <cellStyle name="Financiero" xfId="3138" xr:uid="{00000000-0005-0000-0000-0000290C0000}"/>
    <cellStyle name="Fixed" xfId="3139" xr:uid="{00000000-0005-0000-0000-00002A0C0000}"/>
    <cellStyle name="Good" xfId="3140" xr:uid="{00000000-0005-0000-0000-00002B0C0000}"/>
    <cellStyle name="Good 2" xfId="3141" xr:uid="{00000000-0005-0000-0000-00002C0C0000}"/>
    <cellStyle name="Good 3" xfId="3142" xr:uid="{00000000-0005-0000-0000-00002D0C0000}"/>
    <cellStyle name="Good 4" xfId="3143" xr:uid="{00000000-0005-0000-0000-00002E0C0000}"/>
    <cellStyle name="Good 5" xfId="3144" xr:uid="{00000000-0005-0000-0000-00002F0C0000}"/>
    <cellStyle name="Heading" xfId="3145" xr:uid="{00000000-0005-0000-0000-0000300C0000}"/>
    <cellStyle name="Heading 1" xfId="3146" xr:uid="{00000000-0005-0000-0000-0000310C0000}"/>
    <cellStyle name="Heading 1 2" xfId="3147" xr:uid="{00000000-0005-0000-0000-0000320C0000}"/>
    <cellStyle name="Heading 1 3" xfId="3148" xr:uid="{00000000-0005-0000-0000-0000330C0000}"/>
    <cellStyle name="Heading 1 4" xfId="3149" xr:uid="{00000000-0005-0000-0000-0000340C0000}"/>
    <cellStyle name="Heading 1 5" xfId="3150" xr:uid="{00000000-0005-0000-0000-0000350C0000}"/>
    <cellStyle name="Heading 2" xfId="3151" xr:uid="{00000000-0005-0000-0000-0000360C0000}"/>
    <cellStyle name="Heading 2 2" xfId="3152" xr:uid="{00000000-0005-0000-0000-0000370C0000}"/>
    <cellStyle name="Heading 2 3" xfId="3153" xr:uid="{00000000-0005-0000-0000-0000380C0000}"/>
    <cellStyle name="Heading 2 4" xfId="3154" xr:uid="{00000000-0005-0000-0000-0000390C0000}"/>
    <cellStyle name="Heading 2 5" xfId="3155" xr:uid="{00000000-0005-0000-0000-00003A0C0000}"/>
    <cellStyle name="Heading 3" xfId="3156" xr:uid="{00000000-0005-0000-0000-00003B0C0000}"/>
    <cellStyle name="Heading 3 2" xfId="3157" xr:uid="{00000000-0005-0000-0000-00003C0C0000}"/>
    <cellStyle name="Heading 3 3" xfId="3158" xr:uid="{00000000-0005-0000-0000-00003D0C0000}"/>
    <cellStyle name="Heading 3 4" xfId="3159" xr:uid="{00000000-0005-0000-0000-00003E0C0000}"/>
    <cellStyle name="Heading 3 5" xfId="3160" xr:uid="{00000000-0005-0000-0000-00003F0C0000}"/>
    <cellStyle name="Heading 4" xfId="3161" xr:uid="{00000000-0005-0000-0000-0000400C0000}"/>
    <cellStyle name="Heading 4 2" xfId="3162" xr:uid="{00000000-0005-0000-0000-0000410C0000}"/>
    <cellStyle name="Heading 4 3" xfId="3163" xr:uid="{00000000-0005-0000-0000-0000420C0000}"/>
    <cellStyle name="Heading 4 4" xfId="3164" xr:uid="{00000000-0005-0000-0000-0000430C0000}"/>
    <cellStyle name="Heading 4 5" xfId="3165" xr:uid="{00000000-0005-0000-0000-0000440C0000}"/>
    <cellStyle name="Heading1" xfId="3166" xr:uid="{00000000-0005-0000-0000-0000450C0000}"/>
    <cellStyle name="Heading2" xfId="3167" xr:uid="{00000000-0005-0000-0000-0000460C0000}"/>
    <cellStyle name="Hipervínculo" xfId="44367" builtinId="8"/>
    <cellStyle name="Hipervínculo 2" xfId="3168" xr:uid="{00000000-0005-0000-0000-0000480C0000}"/>
    <cellStyle name="Hipervínculo 2 10" xfId="3169" xr:uid="{00000000-0005-0000-0000-0000490C0000}"/>
    <cellStyle name="Hipervínculo 2 11" xfId="3170" xr:uid="{00000000-0005-0000-0000-00004A0C0000}"/>
    <cellStyle name="Hipervínculo 2 12" xfId="3171" xr:uid="{00000000-0005-0000-0000-00004B0C0000}"/>
    <cellStyle name="Hipervínculo 2 13" xfId="3172" xr:uid="{00000000-0005-0000-0000-00004C0C0000}"/>
    <cellStyle name="Hipervínculo 2 14" xfId="3173" xr:uid="{00000000-0005-0000-0000-00004D0C0000}"/>
    <cellStyle name="Hipervínculo 2 15" xfId="3174" xr:uid="{00000000-0005-0000-0000-00004E0C0000}"/>
    <cellStyle name="Hipervínculo 2 15 2" xfId="3175" xr:uid="{00000000-0005-0000-0000-00004F0C0000}"/>
    <cellStyle name="Hipervínculo 2 16" xfId="3176" xr:uid="{00000000-0005-0000-0000-0000500C0000}"/>
    <cellStyle name="Hipervínculo 2 17" xfId="3177" xr:uid="{00000000-0005-0000-0000-0000510C0000}"/>
    <cellStyle name="Hipervínculo 2 2" xfId="3178" xr:uid="{00000000-0005-0000-0000-0000520C0000}"/>
    <cellStyle name="Hipervínculo 2 2 2" xfId="3179" xr:uid="{00000000-0005-0000-0000-0000530C0000}"/>
    <cellStyle name="Hipervínculo 2 2 2 2" xfId="3180" xr:uid="{00000000-0005-0000-0000-0000540C0000}"/>
    <cellStyle name="Hipervínculo 2 2 3" xfId="3181" xr:uid="{00000000-0005-0000-0000-0000550C0000}"/>
    <cellStyle name="Hipervínculo 2 2 3 2" xfId="3182" xr:uid="{00000000-0005-0000-0000-0000560C0000}"/>
    <cellStyle name="Hipervínculo 2 2 4" xfId="3183" xr:uid="{00000000-0005-0000-0000-0000570C0000}"/>
    <cellStyle name="Hipervínculo 2 2 5" xfId="3184" xr:uid="{00000000-0005-0000-0000-0000580C0000}"/>
    <cellStyle name="Hipervínculo 2 3" xfId="3185" xr:uid="{00000000-0005-0000-0000-0000590C0000}"/>
    <cellStyle name="Hipervínculo 2 4" xfId="3186" xr:uid="{00000000-0005-0000-0000-00005A0C0000}"/>
    <cellStyle name="Hipervínculo 2 5" xfId="3187" xr:uid="{00000000-0005-0000-0000-00005B0C0000}"/>
    <cellStyle name="Hipervínculo 2 6" xfId="3188" xr:uid="{00000000-0005-0000-0000-00005C0C0000}"/>
    <cellStyle name="Hipervínculo 2 7" xfId="3189" xr:uid="{00000000-0005-0000-0000-00005D0C0000}"/>
    <cellStyle name="Hipervínculo 2 8" xfId="3190" xr:uid="{00000000-0005-0000-0000-00005E0C0000}"/>
    <cellStyle name="Hipervínculo 2 9" xfId="3191" xr:uid="{00000000-0005-0000-0000-00005F0C0000}"/>
    <cellStyle name="Hipervínculo 3" xfId="3192" xr:uid="{00000000-0005-0000-0000-0000600C0000}"/>
    <cellStyle name="Hipervínculo 3 2" xfId="3193" xr:uid="{00000000-0005-0000-0000-0000610C0000}"/>
    <cellStyle name="Hipervínculo 3 3" xfId="3194" xr:uid="{00000000-0005-0000-0000-0000620C0000}"/>
    <cellStyle name="Hipervínculo 3 4" xfId="3195" xr:uid="{00000000-0005-0000-0000-0000630C0000}"/>
    <cellStyle name="Hipervínculo 4" xfId="3196" xr:uid="{00000000-0005-0000-0000-0000640C0000}"/>
    <cellStyle name="Hipervínculo 4 2" xfId="3197" xr:uid="{00000000-0005-0000-0000-0000650C0000}"/>
    <cellStyle name="Hipervínculo 4 3" xfId="3198" xr:uid="{00000000-0005-0000-0000-0000660C0000}"/>
    <cellStyle name="Hipervínculo 4 4" xfId="3199" xr:uid="{00000000-0005-0000-0000-0000670C0000}"/>
    <cellStyle name="Hipervínculo 5" xfId="3200" xr:uid="{00000000-0005-0000-0000-0000680C0000}"/>
    <cellStyle name="Hipervínculo 5 2" xfId="3201" xr:uid="{00000000-0005-0000-0000-0000690C0000}"/>
    <cellStyle name="Hipervínculo 6" xfId="3202" xr:uid="{00000000-0005-0000-0000-00006A0C0000}"/>
    <cellStyle name="Hipervínculo 6 2" xfId="3203" xr:uid="{00000000-0005-0000-0000-00006B0C0000}"/>
    <cellStyle name="Hipervínculo 7" xfId="3204" xr:uid="{00000000-0005-0000-0000-00006C0C0000}"/>
    <cellStyle name="Hipervínculo 8" xfId="3205" xr:uid="{00000000-0005-0000-0000-00006D0C0000}"/>
    <cellStyle name="Hyperlink_IFRS 1(2)" xfId="3206" xr:uid="{00000000-0005-0000-0000-00006E0C0000}"/>
    <cellStyle name="Incorrecto 10" xfId="3207" xr:uid="{00000000-0005-0000-0000-00006F0C0000}"/>
    <cellStyle name="Incorrecto 11" xfId="3208" xr:uid="{00000000-0005-0000-0000-0000700C0000}"/>
    <cellStyle name="Incorrecto 2" xfId="3209" xr:uid="{00000000-0005-0000-0000-0000710C0000}"/>
    <cellStyle name="Incorrecto 2 2" xfId="3210" xr:uid="{00000000-0005-0000-0000-0000720C0000}"/>
    <cellStyle name="Incorrecto 2 3" xfId="3211" xr:uid="{00000000-0005-0000-0000-0000730C0000}"/>
    <cellStyle name="Incorrecto 2 4" xfId="3212" xr:uid="{00000000-0005-0000-0000-0000740C0000}"/>
    <cellStyle name="Incorrecto 2 5" xfId="3213" xr:uid="{00000000-0005-0000-0000-0000750C0000}"/>
    <cellStyle name="Incorrecto 3" xfId="3214" xr:uid="{00000000-0005-0000-0000-0000760C0000}"/>
    <cellStyle name="Incorrecto 3 2" xfId="3215" xr:uid="{00000000-0005-0000-0000-0000770C0000}"/>
    <cellStyle name="Incorrecto 3 3" xfId="3216" xr:uid="{00000000-0005-0000-0000-0000780C0000}"/>
    <cellStyle name="Incorrecto 3 4" xfId="3217" xr:uid="{00000000-0005-0000-0000-0000790C0000}"/>
    <cellStyle name="Incorrecto 4" xfId="3218" xr:uid="{00000000-0005-0000-0000-00007A0C0000}"/>
    <cellStyle name="Incorrecto 4 2" xfId="3219" xr:uid="{00000000-0005-0000-0000-00007B0C0000}"/>
    <cellStyle name="Incorrecto 4 3" xfId="3220" xr:uid="{00000000-0005-0000-0000-00007C0C0000}"/>
    <cellStyle name="Incorrecto 4 4" xfId="3221" xr:uid="{00000000-0005-0000-0000-00007D0C0000}"/>
    <cellStyle name="Incorrecto 5" xfId="3222" xr:uid="{00000000-0005-0000-0000-00007E0C0000}"/>
    <cellStyle name="Incorrecto 5 2" xfId="3223" xr:uid="{00000000-0005-0000-0000-00007F0C0000}"/>
    <cellStyle name="Incorrecto 5 3" xfId="3224" xr:uid="{00000000-0005-0000-0000-0000800C0000}"/>
    <cellStyle name="Incorrecto 6" xfId="3225" xr:uid="{00000000-0005-0000-0000-0000810C0000}"/>
    <cellStyle name="Incorrecto 6 2" xfId="3226" xr:uid="{00000000-0005-0000-0000-0000820C0000}"/>
    <cellStyle name="Incorrecto 6 3" xfId="3227" xr:uid="{00000000-0005-0000-0000-0000830C0000}"/>
    <cellStyle name="Incorrecto 7" xfId="3228" xr:uid="{00000000-0005-0000-0000-0000840C0000}"/>
    <cellStyle name="Incorrecto 7 2" xfId="3229" xr:uid="{00000000-0005-0000-0000-0000850C0000}"/>
    <cellStyle name="Incorrecto 7 3" xfId="3230" xr:uid="{00000000-0005-0000-0000-0000860C0000}"/>
    <cellStyle name="Incorrecto 8" xfId="3231" xr:uid="{00000000-0005-0000-0000-0000870C0000}"/>
    <cellStyle name="Incorrecto 8 2" xfId="3232" xr:uid="{00000000-0005-0000-0000-0000880C0000}"/>
    <cellStyle name="Incorrecto 8 3" xfId="3233" xr:uid="{00000000-0005-0000-0000-0000890C0000}"/>
    <cellStyle name="Incorrecto 9" xfId="3234" xr:uid="{00000000-0005-0000-0000-00008A0C0000}"/>
    <cellStyle name="Input" xfId="3235" xr:uid="{00000000-0005-0000-0000-00008B0C0000}"/>
    <cellStyle name="Input 2" xfId="3236" xr:uid="{00000000-0005-0000-0000-00008C0C0000}"/>
    <cellStyle name="Input 3" xfId="3237" xr:uid="{00000000-0005-0000-0000-00008D0C0000}"/>
    <cellStyle name="Input 4" xfId="3238" xr:uid="{00000000-0005-0000-0000-00008E0C0000}"/>
    <cellStyle name="Input 5" xfId="3239" xr:uid="{00000000-0005-0000-0000-00008F0C0000}"/>
    <cellStyle name="Komórka połączona" xfId="3240" xr:uid="{00000000-0005-0000-0000-0000900C0000}"/>
    <cellStyle name="Komórka połączona 2" xfId="3241" xr:uid="{00000000-0005-0000-0000-0000910C0000}"/>
    <cellStyle name="Komórka połączona 2 2" xfId="3242" xr:uid="{00000000-0005-0000-0000-0000920C0000}"/>
    <cellStyle name="Komórka połączona 2 3" xfId="3243" xr:uid="{00000000-0005-0000-0000-0000930C0000}"/>
    <cellStyle name="Komórka połączona 2 4" xfId="3244" xr:uid="{00000000-0005-0000-0000-0000940C0000}"/>
    <cellStyle name="Komórka połączona 2 5" xfId="3245" xr:uid="{00000000-0005-0000-0000-0000950C0000}"/>
    <cellStyle name="Komórka połączona 2 6" xfId="3246" xr:uid="{00000000-0005-0000-0000-0000960C0000}"/>
    <cellStyle name="Komórka połączona 2 7" xfId="3247" xr:uid="{00000000-0005-0000-0000-0000970C0000}"/>
    <cellStyle name="Komórka połączona 2 8" xfId="3248" xr:uid="{00000000-0005-0000-0000-0000980C0000}"/>
    <cellStyle name="Komórka połączona 3" xfId="3249" xr:uid="{00000000-0005-0000-0000-0000990C0000}"/>
    <cellStyle name="Komórka połączona 3 2" xfId="3250" xr:uid="{00000000-0005-0000-0000-00009A0C0000}"/>
    <cellStyle name="Komórka połączona 3 3" xfId="3251" xr:uid="{00000000-0005-0000-0000-00009B0C0000}"/>
    <cellStyle name="Komórka połączona 3 4" xfId="3252" xr:uid="{00000000-0005-0000-0000-00009C0C0000}"/>
    <cellStyle name="Komórka połączona 3 5" xfId="3253" xr:uid="{00000000-0005-0000-0000-00009D0C0000}"/>
    <cellStyle name="Komórka połączona 3 6" xfId="3254" xr:uid="{00000000-0005-0000-0000-00009E0C0000}"/>
    <cellStyle name="Komórka połączona 3 7" xfId="3255" xr:uid="{00000000-0005-0000-0000-00009F0C0000}"/>
    <cellStyle name="Komórka połączona 3 8" xfId="3256" xr:uid="{00000000-0005-0000-0000-0000A00C0000}"/>
    <cellStyle name="Komórka połączona 4" xfId="3257" xr:uid="{00000000-0005-0000-0000-0000A10C0000}"/>
    <cellStyle name="Komórka połączona 4 2" xfId="3258" xr:uid="{00000000-0005-0000-0000-0000A20C0000}"/>
    <cellStyle name="Komórka połączona 4 3" xfId="3259" xr:uid="{00000000-0005-0000-0000-0000A30C0000}"/>
    <cellStyle name="Komórka połączona 4 4" xfId="3260" xr:uid="{00000000-0005-0000-0000-0000A40C0000}"/>
    <cellStyle name="Komórka połączona 4 5" xfId="3261" xr:uid="{00000000-0005-0000-0000-0000A50C0000}"/>
    <cellStyle name="Komórka połączona 4 6" xfId="3262" xr:uid="{00000000-0005-0000-0000-0000A60C0000}"/>
    <cellStyle name="Komórka połączona 4 7" xfId="3263" xr:uid="{00000000-0005-0000-0000-0000A70C0000}"/>
    <cellStyle name="Komórka połączona 4 8" xfId="3264" xr:uid="{00000000-0005-0000-0000-0000A80C0000}"/>
    <cellStyle name="Komórka połączona 5" xfId="3265" xr:uid="{00000000-0005-0000-0000-0000A90C0000}"/>
    <cellStyle name="Komórka połączona 5 2" xfId="3266" xr:uid="{00000000-0005-0000-0000-0000AA0C0000}"/>
    <cellStyle name="Komórka połączona 5 3" xfId="3267" xr:uid="{00000000-0005-0000-0000-0000AB0C0000}"/>
    <cellStyle name="Komórka połączona 5 4" xfId="3268" xr:uid="{00000000-0005-0000-0000-0000AC0C0000}"/>
    <cellStyle name="Komórka połączona 5 5" xfId="3269" xr:uid="{00000000-0005-0000-0000-0000AD0C0000}"/>
    <cellStyle name="Komórka połączona 5 6" xfId="3270" xr:uid="{00000000-0005-0000-0000-0000AE0C0000}"/>
    <cellStyle name="Komórka połączona 5 7" xfId="3271" xr:uid="{00000000-0005-0000-0000-0000AF0C0000}"/>
    <cellStyle name="Komórka połączona 5 8" xfId="3272" xr:uid="{00000000-0005-0000-0000-0000B00C0000}"/>
    <cellStyle name="Komórka połączona 6" xfId="3273" xr:uid="{00000000-0005-0000-0000-0000B10C0000}"/>
    <cellStyle name="Komórka połączona 6 2" xfId="3274" xr:uid="{00000000-0005-0000-0000-0000B20C0000}"/>
    <cellStyle name="Komórka połączona 6 3" xfId="3275" xr:uid="{00000000-0005-0000-0000-0000B30C0000}"/>
    <cellStyle name="Komórka połączona 6 4" xfId="3276" xr:uid="{00000000-0005-0000-0000-0000B40C0000}"/>
    <cellStyle name="Komórka połączona 6 5" xfId="3277" xr:uid="{00000000-0005-0000-0000-0000B50C0000}"/>
    <cellStyle name="Komórka połączona 6 6" xfId="3278" xr:uid="{00000000-0005-0000-0000-0000B60C0000}"/>
    <cellStyle name="Komórka połączona 6 7" xfId="3279" xr:uid="{00000000-0005-0000-0000-0000B70C0000}"/>
    <cellStyle name="Komórka połączona 6 8" xfId="3280" xr:uid="{00000000-0005-0000-0000-0000B80C0000}"/>
    <cellStyle name="Komórka połączona 7" xfId="3281" xr:uid="{00000000-0005-0000-0000-0000B90C0000}"/>
    <cellStyle name="Komórka połączona 7 2" xfId="3282" xr:uid="{00000000-0005-0000-0000-0000BA0C0000}"/>
    <cellStyle name="Komórka zaznaczona" xfId="3283" xr:uid="{00000000-0005-0000-0000-0000BB0C0000}"/>
    <cellStyle name="Komórka zaznaczona 2" xfId="3284" xr:uid="{00000000-0005-0000-0000-0000BC0C0000}"/>
    <cellStyle name="Komórka zaznaczona 2 2" xfId="3285" xr:uid="{00000000-0005-0000-0000-0000BD0C0000}"/>
    <cellStyle name="Komórka zaznaczona 2 2 2" xfId="3286" xr:uid="{00000000-0005-0000-0000-0000BE0C0000}"/>
    <cellStyle name="Komórka zaznaczona 2 3" xfId="3287" xr:uid="{00000000-0005-0000-0000-0000BF0C0000}"/>
    <cellStyle name="Komórka zaznaczona 2 3 2" xfId="3288" xr:uid="{00000000-0005-0000-0000-0000C00C0000}"/>
    <cellStyle name="Komórka zaznaczona 2 4" xfId="3289" xr:uid="{00000000-0005-0000-0000-0000C10C0000}"/>
    <cellStyle name="Komórka zaznaczona 2 5" xfId="3290" xr:uid="{00000000-0005-0000-0000-0000C20C0000}"/>
    <cellStyle name="Komórka zaznaczona 3" xfId="3291" xr:uid="{00000000-0005-0000-0000-0000C30C0000}"/>
    <cellStyle name="Komórka zaznaczona 3 2" xfId="3292" xr:uid="{00000000-0005-0000-0000-0000C40C0000}"/>
    <cellStyle name="Komórka zaznaczona 3 2 2" xfId="3293" xr:uid="{00000000-0005-0000-0000-0000C50C0000}"/>
    <cellStyle name="Komórka zaznaczona 3 3" xfId="3294" xr:uid="{00000000-0005-0000-0000-0000C60C0000}"/>
    <cellStyle name="Komórka zaznaczona 3 3 2" xfId="3295" xr:uid="{00000000-0005-0000-0000-0000C70C0000}"/>
    <cellStyle name="Komórka zaznaczona 3 4" xfId="3296" xr:uid="{00000000-0005-0000-0000-0000C80C0000}"/>
    <cellStyle name="Komórka zaznaczona 3 5" xfId="3297" xr:uid="{00000000-0005-0000-0000-0000C90C0000}"/>
    <cellStyle name="Komórka zaznaczona 4" xfId="3298" xr:uid="{00000000-0005-0000-0000-0000CA0C0000}"/>
    <cellStyle name="Komórka zaznaczona 4 2" xfId="3299" xr:uid="{00000000-0005-0000-0000-0000CB0C0000}"/>
    <cellStyle name="Komórka zaznaczona 4 2 2" xfId="3300" xr:uid="{00000000-0005-0000-0000-0000CC0C0000}"/>
    <cellStyle name="Komórka zaznaczona 4 3" xfId="3301" xr:uid="{00000000-0005-0000-0000-0000CD0C0000}"/>
    <cellStyle name="Komórka zaznaczona 4 3 2" xfId="3302" xr:uid="{00000000-0005-0000-0000-0000CE0C0000}"/>
    <cellStyle name="Komórka zaznaczona 4 4" xfId="3303" xr:uid="{00000000-0005-0000-0000-0000CF0C0000}"/>
    <cellStyle name="Komórka zaznaczona 4 5" xfId="3304" xr:uid="{00000000-0005-0000-0000-0000D00C0000}"/>
    <cellStyle name="Komórka zaznaczona 5" xfId="3305" xr:uid="{00000000-0005-0000-0000-0000D10C0000}"/>
    <cellStyle name="Komórka zaznaczona 5 2" xfId="3306" xr:uid="{00000000-0005-0000-0000-0000D20C0000}"/>
    <cellStyle name="Komórka zaznaczona 5 2 2" xfId="3307" xr:uid="{00000000-0005-0000-0000-0000D30C0000}"/>
    <cellStyle name="Komórka zaznaczona 5 3" xfId="3308" xr:uid="{00000000-0005-0000-0000-0000D40C0000}"/>
    <cellStyle name="Komórka zaznaczona 5 3 2" xfId="3309" xr:uid="{00000000-0005-0000-0000-0000D50C0000}"/>
    <cellStyle name="Komórka zaznaczona 5 4" xfId="3310" xr:uid="{00000000-0005-0000-0000-0000D60C0000}"/>
    <cellStyle name="Komórka zaznaczona 5 5" xfId="3311" xr:uid="{00000000-0005-0000-0000-0000D70C0000}"/>
    <cellStyle name="Komórka zaznaczona 6" xfId="3312" xr:uid="{00000000-0005-0000-0000-0000D80C0000}"/>
    <cellStyle name="Komórka zaznaczona 6 2" xfId="3313" xr:uid="{00000000-0005-0000-0000-0000D90C0000}"/>
    <cellStyle name="Komórka zaznaczona 6 2 2" xfId="3314" xr:uid="{00000000-0005-0000-0000-0000DA0C0000}"/>
    <cellStyle name="Komórka zaznaczona 6 3" xfId="3315" xr:uid="{00000000-0005-0000-0000-0000DB0C0000}"/>
    <cellStyle name="Komórka zaznaczona 6 3 2" xfId="3316" xr:uid="{00000000-0005-0000-0000-0000DC0C0000}"/>
    <cellStyle name="Komórka zaznaczona 6 4" xfId="3317" xr:uid="{00000000-0005-0000-0000-0000DD0C0000}"/>
    <cellStyle name="Komórka zaznaczona 6 5" xfId="3318" xr:uid="{00000000-0005-0000-0000-0000DE0C0000}"/>
    <cellStyle name="Komórka zaznaczona 7" xfId="3319" xr:uid="{00000000-0005-0000-0000-0000DF0C0000}"/>
    <cellStyle name="Komórka zaznaczona 7 2" xfId="3320" xr:uid="{00000000-0005-0000-0000-0000E00C0000}"/>
    <cellStyle name="Komórka zaznaczona 7 2 2" xfId="3321" xr:uid="{00000000-0005-0000-0000-0000E10C0000}"/>
    <cellStyle name="Komórka zaznaczona 7 3" xfId="3322" xr:uid="{00000000-0005-0000-0000-0000E20C0000}"/>
    <cellStyle name="Komórka zaznaczona 7 3 2" xfId="3323" xr:uid="{00000000-0005-0000-0000-0000E30C0000}"/>
    <cellStyle name="Komórka zaznaczona 7 4" xfId="3324" xr:uid="{00000000-0005-0000-0000-0000E40C0000}"/>
    <cellStyle name="Komórka zaznaczona 7 5" xfId="3325" xr:uid="{00000000-0005-0000-0000-0000E50C0000}"/>
    <cellStyle name="Komórka zaznaczona 8" xfId="3326" xr:uid="{00000000-0005-0000-0000-0000E60C0000}"/>
    <cellStyle name="Komórka zaznaczona 8 2" xfId="3327" xr:uid="{00000000-0005-0000-0000-0000E70C0000}"/>
    <cellStyle name="Komórka zaznaczona 8 3" xfId="3328" xr:uid="{00000000-0005-0000-0000-0000E80C0000}"/>
    <cellStyle name="Linked Cell" xfId="3329" xr:uid="{00000000-0005-0000-0000-0000E90C0000}"/>
    <cellStyle name="Linked Cell 2" xfId="3330" xr:uid="{00000000-0005-0000-0000-0000EA0C0000}"/>
    <cellStyle name="Linked Cell 2 2" xfId="3331" xr:uid="{00000000-0005-0000-0000-0000EB0C0000}"/>
    <cellStyle name="Linked Cell 2 3" xfId="3332" xr:uid="{00000000-0005-0000-0000-0000EC0C0000}"/>
    <cellStyle name="Linked Cell 2 4" xfId="3333" xr:uid="{00000000-0005-0000-0000-0000ED0C0000}"/>
    <cellStyle name="Linked Cell 2 5" xfId="3334" xr:uid="{00000000-0005-0000-0000-0000EE0C0000}"/>
    <cellStyle name="Linked Cell 2 6" xfId="3335" xr:uid="{00000000-0005-0000-0000-0000EF0C0000}"/>
    <cellStyle name="Linked Cell 2 7" xfId="3336" xr:uid="{00000000-0005-0000-0000-0000F00C0000}"/>
    <cellStyle name="Linked Cell 2 8" xfId="3337" xr:uid="{00000000-0005-0000-0000-0000F10C0000}"/>
    <cellStyle name="Linked Cell 3" xfId="3338" xr:uid="{00000000-0005-0000-0000-0000F20C0000}"/>
    <cellStyle name="Linked Cell 3 2" xfId="3339" xr:uid="{00000000-0005-0000-0000-0000F30C0000}"/>
    <cellStyle name="Linked Cell 3 3" xfId="3340" xr:uid="{00000000-0005-0000-0000-0000F40C0000}"/>
    <cellStyle name="Linked Cell 3 4" xfId="3341" xr:uid="{00000000-0005-0000-0000-0000F50C0000}"/>
    <cellStyle name="Linked Cell 3 5" xfId="3342" xr:uid="{00000000-0005-0000-0000-0000F60C0000}"/>
    <cellStyle name="Linked Cell 3 6" xfId="3343" xr:uid="{00000000-0005-0000-0000-0000F70C0000}"/>
    <cellStyle name="Linked Cell 3 7" xfId="3344" xr:uid="{00000000-0005-0000-0000-0000F80C0000}"/>
    <cellStyle name="Linked Cell 3 8" xfId="3345" xr:uid="{00000000-0005-0000-0000-0000F90C0000}"/>
    <cellStyle name="Linked Cell 4" xfId="3346" xr:uid="{00000000-0005-0000-0000-0000FA0C0000}"/>
    <cellStyle name="Linked Cell 4 2" xfId="3347" xr:uid="{00000000-0005-0000-0000-0000FB0C0000}"/>
    <cellStyle name="Linked Cell 4 3" xfId="3348" xr:uid="{00000000-0005-0000-0000-0000FC0C0000}"/>
    <cellStyle name="Linked Cell 4 4" xfId="3349" xr:uid="{00000000-0005-0000-0000-0000FD0C0000}"/>
    <cellStyle name="Linked Cell 4 5" xfId="3350" xr:uid="{00000000-0005-0000-0000-0000FE0C0000}"/>
    <cellStyle name="Linked Cell 4 6" xfId="3351" xr:uid="{00000000-0005-0000-0000-0000FF0C0000}"/>
    <cellStyle name="Linked Cell 4 7" xfId="3352" xr:uid="{00000000-0005-0000-0000-0000000D0000}"/>
    <cellStyle name="Linked Cell 4 8" xfId="3353" xr:uid="{00000000-0005-0000-0000-0000010D0000}"/>
    <cellStyle name="Linked Cell 5" xfId="3354" xr:uid="{00000000-0005-0000-0000-0000020D0000}"/>
    <cellStyle name="Linked Cell 5 2" xfId="3355" xr:uid="{00000000-0005-0000-0000-0000030D0000}"/>
    <cellStyle name="Linked Cell 5 3" xfId="3356" xr:uid="{00000000-0005-0000-0000-0000040D0000}"/>
    <cellStyle name="Linked Cell 5 4" xfId="3357" xr:uid="{00000000-0005-0000-0000-0000050D0000}"/>
    <cellStyle name="Linked Cell 5 5" xfId="3358" xr:uid="{00000000-0005-0000-0000-0000060D0000}"/>
    <cellStyle name="Linked Cell 5 6" xfId="3359" xr:uid="{00000000-0005-0000-0000-0000070D0000}"/>
    <cellStyle name="Linked Cell 5 7" xfId="3360" xr:uid="{00000000-0005-0000-0000-0000080D0000}"/>
    <cellStyle name="Linked Cell 5 8" xfId="3361" xr:uid="{00000000-0005-0000-0000-0000090D0000}"/>
    <cellStyle name="Linked Cell 6" xfId="3362" xr:uid="{00000000-0005-0000-0000-00000A0D0000}"/>
    <cellStyle name="Linked Cell 6 2" xfId="3363" xr:uid="{00000000-0005-0000-0000-00000B0D0000}"/>
    <cellStyle name="Linked Cell 6 3" xfId="3364" xr:uid="{00000000-0005-0000-0000-00000C0D0000}"/>
    <cellStyle name="Linked Cell 6 4" xfId="3365" xr:uid="{00000000-0005-0000-0000-00000D0D0000}"/>
    <cellStyle name="Linked Cell 6 5" xfId="3366" xr:uid="{00000000-0005-0000-0000-00000E0D0000}"/>
    <cellStyle name="Linked Cell 6 6" xfId="3367" xr:uid="{00000000-0005-0000-0000-00000F0D0000}"/>
    <cellStyle name="Linked Cell 6 7" xfId="3368" xr:uid="{00000000-0005-0000-0000-0000100D0000}"/>
    <cellStyle name="Linked Cell 6 8" xfId="3369" xr:uid="{00000000-0005-0000-0000-0000110D0000}"/>
    <cellStyle name="Linked Cell 7" xfId="3370" xr:uid="{00000000-0005-0000-0000-0000120D0000}"/>
    <cellStyle name="Linked Cell 7 2" xfId="3371" xr:uid="{00000000-0005-0000-0000-0000130D0000}"/>
    <cellStyle name="Migliaia (0)_9a operazione" xfId="3372" xr:uid="{00000000-0005-0000-0000-0000140D0000}"/>
    <cellStyle name="Migliaia [0]_Riepilogo IAS CAMBI per Contabilità 31 12 06 inviato Final" xfId="3373" xr:uid="{00000000-0005-0000-0000-0000150D0000}"/>
    <cellStyle name="Migliaia_Riepilogo IAS CAMBI per Contabilità 31 12 06 inviato Final" xfId="3374" xr:uid="{00000000-0005-0000-0000-0000160D0000}"/>
    <cellStyle name="Millares" xfId="1" builtinId="3"/>
    <cellStyle name="Millares [0]" xfId="2" builtinId="6"/>
    <cellStyle name="Millares [0] 10" xfId="3375" xr:uid="{00000000-0005-0000-0000-0000190D0000}"/>
    <cellStyle name="Millares [0] 11" xfId="3376" xr:uid="{00000000-0005-0000-0000-00001A0D0000}"/>
    <cellStyle name="Millares [0] 2" xfId="6" xr:uid="{00000000-0005-0000-0000-00001B0D0000}"/>
    <cellStyle name="Millares [0] 2 2" xfId="3377" xr:uid="{00000000-0005-0000-0000-00001C0D0000}"/>
    <cellStyle name="Millares [0] 2 3" xfId="3378" xr:uid="{00000000-0005-0000-0000-00001D0D0000}"/>
    <cellStyle name="Millares [0] 2 4" xfId="3379" xr:uid="{00000000-0005-0000-0000-00001E0D0000}"/>
    <cellStyle name="Millares [0] 2_35. Propiedades de Inv" xfId="3380" xr:uid="{00000000-0005-0000-0000-00001F0D0000}"/>
    <cellStyle name="Millares [0] 3" xfId="3381" xr:uid="{00000000-0005-0000-0000-0000200D0000}"/>
    <cellStyle name="Millares [0] 3 2" xfId="3382" xr:uid="{00000000-0005-0000-0000-0000210D0000}"/>
    <cellStyle name="Millares [0] 4" xfId="3383" xr:uid="{00000000-0005-0000-0000-0000220D0000}"/>
    <cellStyle name="Millares [0] 4 2" xfId="3384" xr:uid="{00000000-0005-0000-0000-0000230D0000}"/>
    <cellStyle name="Millares [0] 4 3" xfId="3385" xr:uid="{00000000-0005-0000-0000-0000240D0000}"/>
    <cellStyle name="Millares [0] 4_35. Propiedades de Inv" xfId="3386" xr:uid="{00000000-0005-0000-0000-0000250D0000}"/>
    <cellStyle name="Millares [0] 5" xfId="3387" xr:uid="{00000000-0005-0000-0000-0000260D0000}"/>
    <cellStyle name="Millares [0] 5 2" xfId="3388" xr:uid="{00000000-0005-0000-0000-0000270D0000}"/>
    <cellStyle name="Millares [0] 5 3" xfId="3389" xr:uid="{00000000-0005-0000-0000-0000280D0000}"/>
    <cellStyle name="Millares [0] 5 4" xfId="3390" xr:uid="{00000000-0005-0000-0000-0000290D0000}"/>
    <cellStyle name="Millares [0] 6" xfId="3391" xr:uid="{00000000-0005-0000-0000-00002A0D0000}"/>
    <cellStyle name="Millares [0] 6 2" xfId="3392" xr:uid="{00000000-0005-0000-0000-00002B0D0000}"/>
    <cellStyle name="Millares [0] 6 3" xfId="3393" xr:uid="{00000000-0005-0000-0000-00002C0D0000}"/>
    <cellStyle name="Millares [0] 6 4" xfId="3394" xr:uid="{00000000-0005-0000-0000-00002D0D0000}"/>
    <cellStyle name="Millares [0] 7" xfId="3395" xr:uid="{00000000-0005-0000-0000-00002E0D0000}"/>
    <cellStyle name="Millares [0] 7 2" xfId="3396" xr:uid="{00000000-0005-0000-0000-00002F0D0000}"/>
    <cellStyle name="Millares [0] 8" xfId="3397" xr:uid="{00000000-0005-0000-0000-0000300D0000}"/>
    <cellStyle name="Millares [0] 8 2" xfId="3398" xr:uid="{00000000-0005-0000-0000-0000310D0000}"/>
    <cellStyle name="Millares [0] 9" xfId="3399" xr:uid="{00000000-0005-0000-0000-0000320D0000}"/>
    <cellStyle name="Millares 10" xfId="3400" xr:uid="{00000000-0005-0000-0000-0000330D0000}"/>
    <cellStyle name="Millares 10 10" xfId="3401" xr:uid="{00000000-0005-0000-0000-0000340D0000}"/>
    <cellStyle name="Millares 10 2" xfId="3402" xr:uid="{00000000-0005-0000-0000-0000350D0000}"/>
    <cellStyle name="Millares 10 2 10" xfId="3403" xr:uid="{00000000-0005-0000-0000-0000360D0000}"/>
    <cellStyle name="Millares 10 2 2" xfId="3404" xr:uid="{00000000-0005-0000-0000-0000370D0000}"/>
    <cellStyle name="Millares 10 2 2 2" xfId="3405" xr:uid="{00000000-0005-0000-0000-0000380D0000}"/>
    <cellStyle name="Millares 10 2 2 3" xfId="3406" xr:uid="{00000000-0005-0000-0000-0000390D0000}"/>
    <cellStyle name="Millares 10 2 2 3 2" xfId="3407" xr:uid="{00000000-0005-0000-0000-00003A0D0000}"/>
    <cellStyle name="Millares 10 2 2 4" xfId="3408" xr:uid="{00000000-0005-0000-0000-00003B0D0000}"/>
    <cellStyle name="Millares 10 2 2 4 2" xfId="3409" xr:uid="{00000000-0005-0000-0000-00003C0D0000}"/>
    <cellStyle name="Millares 10 2 2 5" xfId="3410" xr:uid="{00000000-0005-0000-0000-00003D0D0000}"/>
    <cellStyle name="Millares 10 2 2 5 2" xfId="3411" xr:uid="{00000000-0005-0000-0000-00003E0D0000}"/>
    <cellStyle name="Millares 10 2 28" xfId="3412" xr:uid="{00000000-0005-0000-0000-00003F0D0000}"/>
    <cellStyle name="Millares 10 2 28 2" xfId="3413" xr:uid="{00000000-0005-0000-0000-0000400D0000}"/>
    <cellStyle name="Millares 10 2 28 2 2" xfId="3414" xr:uid="{00000000-0005-0000-0000-0000410D0000}"/>
    <cellStyle name="Millares 10 2 28 2 2 2" xfId="3415" xr:uid="{00000000-0005-0000-0000-0000420D0000}"/>
    <cellStyle name="Millares 10 2 28 2 2 2 2" xfId="3416" xr:uid="{00000000-0005-0000-0000-0000430D0000}"/>
    <cellStyle name="Millares 10 2 28 2 2 3" xfId="3417" xr:uid="{00000000-0005-0000-0000-0000440D0000}"/>
    <cellStyle name="Millares 10 2 28 2 2 3 2" xfId="3418" xr:uid="{00000000-0005-0000-0000-0000450D0000}"/>
    <cellStyle name="Millares 10 2 28 2 2 4" xfId="3419" xr:uid="{00000000-0005-0000-0000-0000460D0000}"/>
    <cellStyle name="Millares 10 2 28 2 3" xfId="3420" xr:uid="{00000000-0005-0000-0000-0000470D0000}"/>
    <cellStyle name="Millares 10 2 28 2 3 2" xfId="3421" xr:uid="{00000000-0005-0000-0000-0000480D0000}"/>
    <cellStyle name="Millares 10 2 28 2 3 2 2" xfId="3422" xr:uid="{00000000-0005-0000-0000-0000490D0000}"/>
    <cellStyle name="Millares 10 2 28 2 3 3" xfId="3423" xr:uid="{00000000-0005-0000-0000-00004A0D0000}"/>
    <cellStyle name="Millares 10 2 28 2 3 3 2" xfId="3424" xr:uid="{00000000-0005-0000-0000-00004B0D0000}"/>
    <cellStyle name="Millares 10 2 28 2 3 4" xfId="3425" xr:uid="{00000000-0005-0000-0000-00004C0D0000}"/>
    <cellStyle name="Millares 10 2 28 2 4" xfId="3426" xr:uid="{00000000-0005-0000-0000-00004D0D0000}"/>
    <cellStyle name="Millares 10 2 28 2 4 2" xfId="3427" xr:uid="{00000000-0005-0000-0000-00004E0D0000}"/>
    <cellStyle name="Millares 10 2 28 2 5" xfId="3428" xr:uid="{00000000-0005-0000-0000-00004F0D0000}"/>
    <cellStyle name="Millares 10 2 28 2 5 2" xfId="3429" xr:uid="{00000000-0005-0000-0000-0000500D0000}"/>
    <cellStyle name="Millares 10 2 28 2 6" xfId="3430" xr:uid="{00000000-0005-0000-0000-0000510D0000}"/>
    <cellStyle name="Millares 10 2 28 2 6 2" xfId="3431" xr:uid="{00000000-0005-0000-0000-0000520D0000}"/>
    <cellStyle name="Millares 10 2 28 2 7" xfId="3432" xr:uid="{00000000-0005-0000-0000-0000530D0000}"/>
    <cellStyle name="Millares 10 2 28 3" xfId="3433" xr:uid="{00000000-0005-0000-0000-0000540D0000}"/>
    <cellStyle name="Millares 10 2 28 3 2" xfId="3434" xr:uid="{00000000-0005-0000-0000-0000550D0000}"/>
    <cellStyle name="Millares 10 2 28 3 3" xfId="3435" xr:uid="{00000000-0005-0000-0000-0000560D0000}"/>
    <cellStyle name="Millares 10 2 28 3 3 2" xfId="3436" xr:uid="{00000000-0005-0000-0000-0000570D0000}"/>
    <cellStyle name="Millares 10 2 28 3 4" xfId="3437" xr:uid="{00000000-0005-0000-0000-0000580D0000}"/>
    <cellStyle name="Millares 10 2 28 3 4 2" xfId="3438" xr:uid="{00000000-0005-0000-0000-0000590D0000}"/>
    <cellStyle name="Millares 10 2 28 3 5" xfId="3439" xr:uid="{00000000-0005-0000-0000-00005A0D0000}"/>
    <cellStyle name="Millares 10 2 28 4" xfId="3440" xr:uid="{00000000-0005-0000-0000-00005B0D0000}"/>
    <cellStyle name="Millares 10 2 28 4 2" xfId="3441" xr:uid="{00000000-0005-0000-0000-00005C0D0000}"/>
    <cellStyle name="Millares 10 2 28 4 2 2" xfId="3442" xr:uid="{00000000-0005-0000-0000-00005D0D0000}"/>
    <cellStyle name="Millares 10 2 28 4 3" xfId="3443" xr:uid="{00000000-0005-0000-0000-00005E0D0000}"/>
    <cellStyle name="Millares 10 2 28 4 3 2" xfId="3444" xr:uid="{00000000-0005-0000-0000-00005F0D0000}"/>
    <cellStyle name="Millares 10 2 28 4 4" xfId="3445" xr:uid="{00000000-0005-0000-0000-0000600D0000}"/>
    <cellStyle name="Millares 10 2 28 5" xfId="3446" xr:uid="{00000000-0005-0000-0000-0000610D0000}"/>
    <cellStyle name="Millares 10 2 28 5 2" xfId="3447" xr:uid="{00000000-0005-0000-0000-0000620D0000}"/>
    <cellStyle name="Millares 10 2 28 6" xfId="3448" xr:uid="{00000000-0005-0000-0000-0000630D0000}"/>
    <cellStyle name="Millares 10 2 28 6 2" xfId="3449" xr:uid="{00000000-0005-0000-0000-0000640D0000}"/>
    <cellStyle name="Millares 10 2 28 7" xfId="3450" xr:uid="{00000000-0005-0000-0000-0000650D0000}"/>
    <cellStyle name="Millares 10 2 28 7 2" xfId="3451" xr:uid="{00000000-0005-0000-0000-0000660D0000}"/>
    <cellStyle name="Millares 10 2 28 8" xfId="3452" xr:uid="{00000000-0005-0000-0000-0000670D0000}"/>
    <cellStyle name="Millares 10 2 28 8 2" xfId="3453" xr:uid="{00000000-0005-0000-0000-0000680D0000}"/>
    <cellStyle name="Millares 10 2 28 9" xfId="3454" xr:uid="{00000000-0005-0000-0000-0000690D0000}"/>
    <cellStyle name="Millares 10 2 28 9 2" xfId="3455" xr:uid="{00000000-0005-0000-0000-00006A0D0000}"/>
    <cellStyle name="Millares 10 2 3" xfId="21" xr:uid="{00000000-0005-0000-0000-00006B0D0000}"/>
    <cellStyle name="Millares 10 2 3 2" xfId="12" xr:uid="{00000000-0005-0000-0000-00006C0D0000}"/>
    <cellStyle name="Millares 10 2 3 2 10" xfId="17" xr:uid="{00000000-0005-0000-0000-00006D0D0000}"/>
    <cellStyle name="Millares 10 2 3 2 11" xfId="3456" xr:uid="{00000000-0005-0000-0000-00006E0D0000}"/>
    <cellStyle name="Millares 10 2 3 2 12" xfId="3457" xr:uid="{00000000-0005-0000-0000-00006F0D0000}"/>
    <cellStyle name="Millares 10 2 3 2 2" xfId="3458" xr:uid="{00000000-0005-0000-0000-0000700D0000}"/>
    <cellStyle name="Millares 10 2 3 2 2 2" xfId="3459" xr:uid="{00000000-0005-0000-0000-0000710D0000}"/>
    <cellStyle name="Millares 10 2 3 2 3" xfId="3460" xr:uid="{00000000-0005-0000-0000-0000720D0000}"/>
    <cellStyle name="Millares 10 2 3 2 3 2" xfId="3461" xr:uid="{00000000-0005-0000-0000-0000730D0000}"/>
    <cellStyle name="Millares 10 2 3 2 3 2 2" xfId="3462" xr:uid="{00000000-0005-0000-0000-0000740D0000}"/>
    <cellStyle name="Millares 10 2 3 2 3 2 2 2" xfId="3463" xr:uid="{00000000-0005-0000-0000-0000750D0000}"/>
    <cellStyle name="Millares 10 2 3 2 3 2 3" xfId="3464" xr:uid="{00000000-0005-0000-0000-0000760D0000}"/>
    <cellStyle name="Millares 10 2 3 2 3 2 3 2" xfId="3465" xr:uid="{00000000-0005-0000-0000-0000770D0000}"/>
    <cellStyle name="Millares 10 2 3 2 3 2 4" xfId="3466" xr:uid="{00000000-0005-0000-0000-0000780D0000}"/>
    <cellStyle name="Millares 10 2 3 2 3 3" xfId="3467" xr:uid="{00000000-0005-0000-0000-0000790D0000}"/>
    <cellStyle name="Millares 10 2 3 2 3 3 2" xfId="3468" xr:uid="{00000000-0005-0000-0000-00007A0D0000}"/>
    <cellStyle name="Millares 10 2 3 2 3 3 2 2" xfId="3469" xr:uid="{00000000-0005-0000-0000-00007B0D0000}"/>
    <cellStyle name="Millares 10 2 3 2 3 3 3" xfId="3470" xr:uid="{00000000-0005-0000-0000-00007C0D0000}"/>
    <cellStyle name="Millares 10 2 3 2 3 3 3 2" xfId="3471" xr:uid="{00000000-0005-0000-0000-00007D0D0000}"/>
    <cellStyle name="Millares 10 2 3 2 3 3 4" xfId="3472" xr:uid="{00000000-0005-0000-0000-00007E0D0000}"/>
    <cellStyle name="Millares 10 2 3 2 3 4" xfId="3473" xr:uid="{00000000-0005-0000-0000-00007F0D0000}"/>
    <cellStyle name="Millares 10 2 3 2 3 4 2" xfId="3474" xr:uid="{00000000-0005-0000-0000-0000800D0000}"/>
    <cellStyle name="Millares 10 2 3 2 3 5" xfId="3475" xr:uid="{00000000-0005-0000-0000-0000810D0000}"/>
    <cellStyle name="Millares 10 2 3 2 3 5 2" xfId="3476" xr:uid="{00000000-0005-0000-0000-0000820D0000}"/>
    <cellStyle name="Millares 10 2 3 2 3 6" xfId="3477" xr:uid="{00000000-0005-0000-0000-0000830D0000}"/>
    <cellStyle name="Millares 10 2 3 2 4" xfId="3478" xr:uid="{00000000-0005-0000-0000-0000840D0000}"/>
    <cellStyle name="Millares 10 2 3 2 4 2" xfId="3479" xr:uid="{00000000-0005-0000-0000-0000850D0000}"/>
    <cellStyle name="Millares 10 2 3 2 4 2 2" xfId="3480" xr:uid="{00000000-0005-0000-0000-0000860D0000}"/>
    <cellStyle name="Millares 10 2 3 2 4 3" xfId="3481" xr:uid="{00000000-0005-0000-0000-0000870D0000}"/>
    <cellStyle name="Millares 10 2 3 2 4 3 2" xfId="3482" xr:uid="{00000000-0005-0000-0000-0000880D0000}"/>
    <cellStyle name="Millares 10 2 3 2 4 4" xfId="3483" xr:uid="{00000000-0005-0000-0000-0000890D0000}"/>
    <cellStyle name="Millares 10 2 3 2 5" xfId="3484" xr:uid="{00000000-0005-0000-0000-00008A0D0000}"/>
    <cellStyle name="Millares 10 2 3 2 5 2" xfId="3485" xr:uid="{00000000-0005-0000-0000-00008B0D0000}"/>
    <cellStyle name="Millares 10 2 3 2 5 2 2" xfId="3486" xr:uid="{00000000-0005-0000-0000-00008C0D0000}"/>
    <cellStyle name="Millares 10 2 3 2 5 3" xfId="3487" xr:uid="{00000000-0005-0000-0000-00008D0D0000}"/>
    <cellStyle name="Millares 10 2 3 2 5 3 2" xfId="3488" xr:uid="{00000000-0005-0000-0000-00008E0D0000}"/>
    <cellStyle name="Millares 10 2 3 2 5 4" xfId="3489" xr:uid="{00000000-0005-0000-0000-00008F0D0000}"/>
    <cellStyle name="Millares 10 2 3 2 6" xfId="3490" xr:uid="{00000000-0005-0000-0000-0000900D0000}"/>
    <cellStyle name="Millares 10 2 3 2 6 2" xfId="3491" xr:uid="{00000000-0005-0000-0000-0000910D0000}"/>
    <cellStyle name="Millares 10 2 3 2 6 3" xfId="3492" xr:uid="{00000000-0005-0000-0000-0000920D0000}"/>
    <cellStyle name="Millares 10 2 3 2 7" xfId="3493" xr:uid="{00000000-0005-0000-0000-0000930D0000}"/>
    <cellStyle name="Millares 10 2 3 2 7 2" xfId="3494" xr:uid="{00000000-0005-0000-0000-0000940D0000}"/>
    <cellStyle name="Millares 10 2 3 2 8" xfId="3495" xr:uid="{00000000-0005-0000-0000-0000950D0000}"/>
    <cellStyle name="Millares 10 2 3 2 8 2" xfId="3496" xr:uid="{00000000-0005-0000-0000-0000960D0000}"/>
    <cellStyle name="Millares 10 2 3 2 9" xfId="3497" xr:uid="{00000000-0005-0000-0000-0000970D0000}"/>
    <cellStyle name="Millares 10 2 3 2 9 2" xfId="3498" xr:uid="{00000000-0005-0000-0000-0000980D0000}"/>
    <cellStyle name="Millares 10 2 4" xfId="3499" xr:uid="{00000000-0005-0000-0000-0000990D0000}"/>
    <cellStyle name="Millares 10 2 4 2" xfId="3500" xr:uid="{00000000-0005-0000-0000-00009A0D0000}"/>
    <cellStyle name="Millares 10 2 4 2 2" xfId="3501" xr:uid="{00000000-0005-0000-0000-00009B0D0000}"/>
    <cellStyle name="Millares 10 2 4 3" xfId="3502" xr:uid="{00000000-0005-0000-0000-00009C0D0000}"/>
    <cellStyle name="Millares 10 2 4 3 2" xfId="3503" xr:uid="{00000000-0005-0000-0000-00009D0D0000}"/>
    <cellStyle name="Millares 10 2 4 4" xfId="3504" xr:uid="{00000000-0005-0000-0000-00009E0D0000}"/>
    <cellStyle name="Millares 10 2 5" xfId="3505" xr:uid="{00000000-0005-0000-0000-00009F0D0000}"/>
    <cellStyle name="Millares 10 2 5 2" xfId="3506" xr:uid="{00000000-0005-0000-0000-0000A00D0000}"/>
    <cellStyle name="Millares 10 2 6" xfId="3507" xr:uid="{00000000-0005-0000-0000-0000A10D0000}"/>
    <cellStyle name="Millares 10 2 6 2" xfId="3508" xr:uid="{00000000-0005-0000-0000-0000A20D0000}"/>
    <cellStyle name="Millares 10 2 7" xfId="3509" xr:uid="{00000000-0005-0000-0000-0000A30D0000}"/>
    <cellStyle name="Millares 10 2 7 2" xfId="3510" xr:uid="{00000000-0005-0000-0000-0000A40D0000}"/>
    <cellStyle name="Millares 10 2 8" xfId="3511" xr:uid="{00000000-0005-0000-0000-0000A50D0000}"/>
    <cellStyle name="Millares 10 2 8 2" xfId="3512" xr:uid="{00000000-0005-0000-0000-0000A60D0000}"/>
    <cellStyle name="Millares 10 3" xfId="3513" xr:uid="{00000000-0005-0000-0000-0000A70D0000}"/>
    <cellStyle name="Millares 10 3 2" xfId="3514" xr:uid="{00000000-0005-0000-0000-0000A80D0000}"/>
    <cellStyle name="Millares 10 3 3" xfId="3515" xr:uid="{00000000-0005-0000-0000-0000A90D0000}"/>
    <cellStyle name="Millares 10 3 3 2" xfId="3516" xr:uid="{00000000-0005-0000-0000-0000AA0D0000}"/>
    <cellStyle name="Millares 10 3 4" xfId="3517" xr:uid="{00000000-0005-0000-0000-0000AB0D0000}"/>
    <cellStyle name="Millares 10 3 4 2" xfId="3518" xr:uid="{00000000-0005-0000-0000-0000AC0D0000}"/>
    <cellStyle name="Millares 10 3 5" xfId="3519" xr:uid="{00000000-0005-0000-0000-0000AD0D0000}"/>
    <cellStyle name="Millares 10 3 5 2" xfId="3520" xr:uid="{00000000-0005-0000-0000-0000AE0D0000}"/>
    <cellStyle name="Millares 10 4" xfId="3521" xr:uid="{00000000-0005-0000-0000-0000AF0D0000}"/>
    <cellStyle name="Millares 10 4 2" xfId="3522" xr:uid="{00000000-0005-0000-0000-0000B00D0000}"/>
    <cellStyle name="Millares 10 4 2 2" xfId="3523" xr:uid="{00000000-0005-0000-0000-0000B10D0000}"/>
    <cellStyle name="Millares 10 4 3" xfId="3524" xr:uid="{00000000-0005-0000-0000-0000B20D0000}"/>
    <cellStyle name="Millares 10 4 3 2" xfId="3525" xr:uid="{00000000-0005-0000-0000-0000B30D0000}"/>
    <cellStyle name="Millares 10 4 4" xfId="3526" xr:uid="{00000000-0005-0000-0000-0000B40D0000}"/>
    <cellStyle name="Millares 10 4 4 2" xfId="3527" xr:uid="{00000000-0005-0000-0000-0000B50D0000}"/>
    <cellStyle name="Millares 10 5" xfId="3528" xr:uid="{00000000-0005-0000-0000-0000B60D0000}"/>
    <cellStyle name="Millares 10 5 2" xfId="3529" xr:uid="{00000000-0005-0000-0000-0000B70D0000}"/>
    <cellStyle name="Millares 10 5 2 2" xfId="3530" xr:uid="{00000000-0005-0000-0000-0000B80D0000}"/>
    <cellStyle name="Millares 10 6" xfId="3531" xr:uid="{00000000-0005-0000-0000-0000B90D0000}"/>
    <cellStyle name="Millares 10 6 2" xfId="3532" xr:uid="{00000000-0005-0000-0000-0000BA0D0000}"/>
    <cellStyle name="Millares 10 6 2 2" xfId="3533" xr:uid="{00000000-0005-0000-0000-0000BB0D0000}"/>
    <cellStyle name="Millares 10 7" xfId="3534" xr:uid="{00000000-0005-0000-0000-0000BC0D0000}"/>
    <cellStyle name="Millares 10 7 2" xfId="3535" xr:uid="{00000000-0005-0000-0000-0000BD0D0000}"/>
    <cellStyle name="Millares 10 7 2 2" xfId="3536" xr:uid="{00000000-0005-0000-0000-0000BE0D0000}"/>
    <cellStyle name="Millares 10 8" xfId="3537" xr:uid="{00000000-0005-0000-0000-0000BF0D0000}"/>
    <cellStyle name="Millares 10 8 2" xfId="3538" xr:uid="{00000000-0005-0000-0000-0000C00D0000}"/>
    <cellStyle name="Millares 10 9" xfId="3539" xr:uid="{00000000-0005-0000-0000-0000C10D0000}"/>
    <cellStyle name="Millares 10 9 2" xfId="3540" xr:uid="{00000000-0005-0000-0000-0000C20D0000}"/>
    <cellStyle name="Millares 11" xfId="3541" xr:uid="{00000000-0005-0000-0000-0000C30D0000}"/>
    <cellStyle name="Millares 11 2" xfId="3542" xr:uid="{00000000-0005-0000-0000-0000C40D0000}"/>
    <cellStyle name="Millares 11 2 2" xfId="3543" xr:uid="{00000000-0005-0000-0000-0000C50D0000}"/>
    <cellStyle name="Millares 11 3" xfId="3544" xr:uid="{00000000-0005-0000-0000-0000C60D0000}"/>
    <cellStyle name="Millares 11 4" xfId="3545" xr:uid="{00000000-0005-0000-0000-0000C70D0000}"/>
    <cellStyle name="Millares 11 5" xfId="3546" xr:uid="{00000000-0005-0000-0000-0000C80D0000}"/>
    <cellStyle name="Millares 11 6" xfId="3547" xr:uid="{00000000-0005-0000-0000-0000C90D0000}"/>
    <cellStyle name="Millares 11 7" xfId="3548" xr:uid="{00000000-0005-0000-0000-0000CA0D0000}"/>
    <cellStyle name="Millares 11 8" xfId="3549" xr:uid="{00000000-0005-0000-0000-0000CB0D0000}"/>
    <cellStyle name="Millares 11 9" xfId="3550" xr:uid="{00000000-0005-0000-0000-0000CC0D0000}"/>
    <cellStyle name="Millares 12" xfId="3551" xr:uid="{00000000-0005-0000-0000-0000CD0D0000}"/>
    <cellStyle name="Millares 12 2" xfId="3552" xr:uid="{00000000-0005-0000-0000-0000CE0D0000}"/>
    <cellStyle name="Millares 13" xfId="3553" xr:uid="{00000000-0005-0000-0000-0000CF0D0000}"/>
    <cellStyle name="Millares 13 2" xfId="3554" xr:uid="{00000000-0005-0000-0000-0000D00D0000}"/>
    <cellStyle name="Millares 14" xfId="3555" xr:uid="{00000000-0005-0000-0000-0000D10D0000}"/>
    <cellStyle name="Millares 14 2" xfId="3556" xr:uid="{00000000-0005-0000-0000-0000D20D0000}"/>
    <cellStyle name="Millares 15" xfId="3557" xr:uid="{00000000-0005-0000-0000-0000D30D0000}"/>
    <cellStyle name="Millares 15 2" xfId="3558" xr:uid="{00000000-0005-0000-0000-0000D40D0000}"/>
    <cellStyle name="Millares 16" xfId="3559" xr:uid="{00000000-0005-0000-0000-0000D50D0000}"/>
    <cellStyle name="Millares 16 2" xfId="3560" xr:uid="{00000000-0005-0000-0000-0000D60D0000}"/>
    <cellStyle name="Millares 17" xfId="3561" xr:uid="{00000000-0005-0000-0000-0000D70D0000}"/>
    <cellStyle name="Millares 17 2" xfId="3562" xr:uid="{00000000-0005-0000-0000-0000D80D0000}"/>
    <cellStyle name="Millares 18" xfId="3563" xr:uid="{00000000-0005-0000-0000-0000D90D0000}"/>
    <cellStyle name="Millares 19" xfId="18" xr:uid="{00000000-0005-0000-0000-0000DA0D0000}"/>
    <cellStyle name="Millares 19 2" xfId="3564" xr:uid="{00000000-0005-0000-0000-0000DB0D0000}"/>
    <cellStyle name="Millares 19 3" xfId="3565" xr:uid="{00000000-0005-0000-0000-0000DC0D0000}"/>
    <cellStyle name="Millares 2" xfId="19" xr:uid="{00000000-0005-0000-0000-0000DD0D0000}"/>
    <cellStyle name="Millares 2 10" xfId="3566" xr:uid="{00000000-0005-0000-0000-0000DE0D0000}"/>
    <cellStyle name="Millares 2 11" xfId="3567" xr:uid="{00000000-0005-0000-0000-0000DF0D0000}"/>
    <cellStyle name="Millares 2 11 2" xfId="3568" xr:uid="{00000000-0005-0000-0000-0000E00D0000}"/>
    <cellStyle name="Millares 2 11 2 2" xfId="3569" xr:uid="{00000000-0005-0000-0000-0000E10D0000}"/>
    <cellStyle name="Millares 2 12" xfId="3570" xr:uid="{00000000-0005-0000-0000-0000E20D0000}"/>
    <cellStyle name="Millares 2 12 2" xfId="3571" xr:uid="{00000000-0005-0000-0000-0000E30D0000}"/>
    <cellStyle name="Millares 2 13" xfId="3572" xr:uid="{00000000-0005-0000-0000-0000E40D0000}"/>
    <cellStyle name="Millares 2 13 2" xfId="3573" xr:uid="{00000000-0005-0000-0000-0000E50D0000}"/>
    <cellStyle name="Millares 2 14" xfId="3574" xr:uid="{00000000-0005-0000-0000-0000E60D0000}"/>
    <cellStyle name="Millares 2 15" xfId="3575" xr:uid="{00000000-0005-0000-0000-0000E70D0000}"/>
    <cellStyle name="Millares 2 16" xfId="3576" xr:uid="{00000000-0005-0000-0000-0000E80D0000}"/>
    <cellStyle name="Millares 2 17" xfId="3577" xr:uid="{00000000-0005-0000-0000-0000E90D0000}"/>
    <cellStyle name="Millares 2 18" xfId="3578" xr:uid="{00000000-0005-0000-0000-0000EA0D0000}"/>
    <cellStyle name="Millares 2 18 2" xfId="3579" xr:uid="{00000000-0005-0000-0000-0000EB0D0000}"/>
    <cellStyle name="Millares 2 18 2 2" xfId="3580" xr:uid="{00000000-0005-0000-0000-0000EC0D0000}"/>
    <cellStyle name="Millares 2 19" xfId="3581" xr:uid="{00000000-0005-0000-0000-0000ED0D0000}"/>
    <cellStyle name="Millares 2 19 2" xfId="3582" xr:uid="{00000000-0005-0000-0000-0000EE0D0000}"/>
    <cellStyle name="Millares 2 19 2 2" xfId="3583" xr:uid="{00000000-0005-0000-0000-0000EF0D0000}"/>
    <cellStyle name="Millares 2 2" xfId="3584" xr:uid="{00000000-0005-0000-0000-0000F00D0000}"/>
    <cellStyle name="Millares 2 2 10" xfId="3585" xr:uid="{00000000-0005-0000-0000-0000F10D0000}"/>
    <cellStyle name="Millares 2 2 11" xfId="3586" xr:uid="{00000000-0005-0000-0000-0000F20D0000}"/>
    <cellStyle name="Millares 2 2 12" xfId="3587" xr:uid="{00000000-0005-0000-0000-0000F30D0000}"/>
    <cellStyle name="Millares 2 2 12 2" xfId="3588" xr:uid="{00000000-0005-0000-0000-0000F40D0000}"/>
    <cellStyle name="Millares 2 2 12 3" xfId="3589" xr:uid="{00000000-0005-0000-0000-0000F50D0000}"/>
    <cellStyle name="Millares 2 2 12 4" xfId="3590" xr:uid="{00000000-0005-0000-0000-0000F60D0000}"/>
    <cellStyle name="Millares 2 2 12 5" xfId="3591" xr:uid="{00000000-0005-0000-0000-0000F70D0000}"/>
    <cellStyle name="Millares 2 2 13" xfId="3592" xr:uid="{00000000-0005-0000-0000-0000F80D0000}"/>
    <cellStyle name="Millares 2 2 13 2" xfId="3593" xr:uid="{00000000-0005-0000-0000-0000F90D0000}"/>
    <cellStyle name="Millares 2 2 13 3" xfId="3594" xr:uid="{00000000-0005-0000-0000-0000FA0D0000}"/>
    <cellStyle name="Millares 2 2 13 4" xfId="3595" xr:uid="{00000000-0005-0000-0000-0000FB0D0000}"/>
    <cellStyle name="Millares 2 2 13 5" xfId="3596" xr:uid="{00000000-0005-0000-0000-0000FC0D0000}"/>
    <cellStyle name="Millares 2 2 14" xfId="3597" xr:uid="{00000000-0005-0000-0000-0000FD0D0000}"/>
    <cellStyle name="Millares 2 2 14 2" xfId="3598" xr:uid="{00000000-0005-0000-0000-0000FE0D0000}"/>
    <cellStyle name="Millares 2 2 14 3" xfId="3599" xr:uid="{00000000-0005-0000-0000-0000FF0D0000}"/>
    <cellStyle name="Millares 2 2 14 4" xfId="3600" xr:uid="{00000000-0005-0000-0000-0000000E0000}"/>
    <cellStyle name="Millares 2 2 14 5" xfId="3601" xr:uid="{00000000-0005-0000-0000-0000010E0000}"/>
    <cellStyle name="Millares 2 2 15" xfId="3602" xr:uid="{00000000-0005-0000-0000-0000020E0000}"/>
    <cellStyle name="Millares 2 2 15 2" xfId="3603" xr:uid="{00000000-0005-0000-0000-0000030E0000}"/>
    <cellStyle name="Millares 2 2 15 3" xfId="3604" xr:uid="{00000000-0005-0000-0000-0000040E0000}"/>
    <cellStyle name="Millares 2 2 15 4" xfId="3605" xr:uid="{00000000-0005-0000-0000-0000050E0000}"/>
    <cellStyle name="Millares 2 2 15 5" xfId="3606" xr:uid="{00000000-0005-0000-0000-0000060E0000}"/>
    <cellStyle name="Millares 2 2 16" xfId="3607" xr:uid="{00000000-0005-0000-0000-0000070E0000}"/>
    <cellStyle name="Millares 2 2 16 2" xfId="3608" xr:uid="{00000000-0005-0000-0000-0000080E0000}"/>
    <cellStyle name="Millares 2 2 16 3" xfId="3609" xr:uid="{00000000-0005-0000-0000-0000090E0000}"/>
    <cellStyle name="Millares 2 2 16 4" xfId="3610" xr:uid="{00000000-0005-0000-0000-00000A0E0000}"/>
    <cellStyle name="Millares 2 2 16 5" xfId="3611" xr:uid="{00000000-0005-0000-0000-00000B0E0000}"/>
    <cellStyle name="Millares 2 2 17" xfId="3612" xr:uid="{00000000-0005-0000-0000-00000C0E0000}"/>
    <cellStyle name="Millares 2 2 17 2" xfId="3613" xr:uid="{00000000-0005-0000-0000-00000D0E0000}"/>
    <cellStyle name="Millares 2 2 17 3" xfId="3614" xr:uid="{00000000-0005-0000-0000-00000E0E0000}"/>
    <cellStyle name="Millares 2 2 17 4" xfId="3615" xr:uid="{00000000-0005-0000-0000-00000F0E0000}"/>
    <cellStyle name="Millares 2 2 17 5" xfId="3616" xr:uid="{00000000-0005-0000-0000-0000100E0000}"/>
    <cellStyle name="Millares 2 2 18" xfId="3617" xr:uid="{00000000-0005-0000-0000-0000110E0000}"/>
    <cellStyle name="Millares 2 2 18 2" xfId="3618" xr:uid="{00000000-0005-0000-0000-0000120E0000}"/>
    <cellStyle name="Millares 2 2 19" xfId="3619" xr:uid="{00000000-0005-0000-0000-0000130E0000}"/>
    <cellStyle name="Millares 2 2 19 2" xfId="3620" xr:uid="{00000000-0005-0000-0000-0000140E0000}"/>
    <cellStyle name="Millares 2 2 2" xfId="3621" xr:uid="{00000000-0005-0000-0000-0000150E0000}"/>
    <cellStyle name="Millares 2 2 2 10" xfId="3622" xr:uid="{00000000-0005-0000-0000-0000160E0000}"/>
    <cellStyle name="Millares 2 2 2 11" xfId="3623" xr:uid="{00000000-0005-0000-0000-0000170E0000}"/>
    <cellStyle name="Millares 2 2 2 12" xfId="3624" xr:uid="{00000000-0005-0000-0000-0000180E0000}"/>
    <cellStyle name="Millares 2 2 2 12 2" xfId="3625" xr:uid="{00000000-0005-0000-0000-0000190E0000}"/>
    <cellStyle name="Millares 2 2 2 13" xfId="3626" xr:uid="{00000000-0005-0000-0000-00001A0E0000}"/>
    <cellStyle name="Millares 2 2 2 13 2" xfId="3627" xr:uid="{00000000-0005-0000-0000-00001B0E0000}"/>
    <cellStyle name="Millares 2 2 2 14" xfId="3628" xr:uid="{00000000-0005-0000-0000-00001C0E0000}"/>
    <cellStyle name="Millares 2 2 2 14 2" xfId="3629" xr:uid="{00000000-0005-0000-0000-00001D0E0000}"/>
    <cellStyle name="Millares 2 2 2 15" xfId="3630" xr:uid="{00000000-0005-0000-0000-00001E0E0000}"/>
    <cellStyle name="Millares 2 2 2 16" xfId="3631" xr:uid="{00000000-0005-0000-0000-00001F0E0000}"/>
    <cellStyle name="Millares 2 2 2 17" xfId="3632" xr:uid="{00000000-0005-0000-0000-0000200E0000}"/>
    <cellStyle name="Millares 2 2 2 2" xfId="3633" xr:uid="{00000000-0005-0000-0000-0000210E0000}"/>
    <cellStyle name="Millares 2 2 2 2 10" xfId="3634" xr:uid="{00000000-0005-0000-0000-0000220E0000}"/>
    <cellStyle name="Millares 2 2 2 2 11" xfId="3635" xr:uid="{00000000-0005-0000-0000-0000230E0000}"/>
    <cellStyle name="Millares 2 2 2 2 12" xfId="3636" xr:uid="{00000000-0005-0000-0000-0000240E0000}"/>
    <cellStyle name="Millares 2 2 2 2 12 2" xfId="3637" xr:uid="{00000000-0005-0000-0000-0000250E0000}"/>
    <cellStyle name="Millares 2 2 2 2 2" xfId="3638" xr:uid="{00000000-0005-0000-0000-0000260E0000}"/>
    <cellStyle name="Millares 2 2 2 2 2 2" xfId="3639" xr:uid="{00000000-0005-0000-0000-0000270E0000}"/>
    <cellStyle name="Millares 2 2 2 2 2 2 2" xfId="3640" xr:uid="{00000000-0005-0000-0000-0000280E0000}"/>
    <cellStyle name="Millares 2 2 2 2 2 2 2 2" xfId="3641" xr:uid="{00000000-0005-0000-0000-0000290E0000}"/>
    <cellStyle name="Millares 2 2 2 2 2 2 2 3" xfId="3642" xr:uid="{00000000-0005-0000-0000-00002A0E0000}"/>
    <cellStyle name="Millares 2 2 2 2 2 2 3" xfId="3643" xr:uid="{00000000-0005-0000-0000-00002B0E0000}"/>
    <cellStyle name="Millares 2 2 2 2 2 2 4" xfId="3644" xr:uid="{00000000-0005-0000-0000-00002C0E0000}"/>
    <cellStyle name="Millares 2 2 2 2 2 2 5" xfId="3645" xr:uid="{00000000-0005-0000-0000-00002D0E0000}"/>
    <cellStyle name="Millares 2 2 2 2 2 2 6" xfId="3646" xr:uid="{00000000-0005-0000-0000-00002E0E0000}"/>
    <cellStyle name="Millares 2 2 2 2 2 2 7" xfId="3647" xr:uid="{00000000-0005-0000-0000-00002F0E0000}"/>
    <cellStyle name="Millares 2 2 2 2 2 2 8" xfId="3648" xr:uid="{00000000-0005-0000-0000-0000300E0000}"/>
    <cellStyle name="Millares 2 2 2 2 2 2 9" xfId="3649" xr:uid="{00000000-0005-0000-0000-0000310E0000}"/>
    <cellStyle name="Millares 2 2 2 2 2 3" xfId="3650" xr:uid="{00000000-0005-0000-0000-0000320E0000}"/>
    <cellStyle name="Millares 2 2 2 2 2 4" xfId="3651" xr:uid="{00000000-0005-0000-0000-0000330E0000}"/>
    <cellStyle name="Millares 2 2 2 2 2 5" xfId="3652" xr:uid="{00000000-0005-0000-0000-0000340E0000}"/>
    <cellStyle name="Millares 2 2 2 2 2 6" xfId="3653" xr:uid="{00000000-0005-0000-0000-0000350E0000}"/>
    <cellStyle name="Millares 2 2 2 2 2 7" xfId="3654" xr:uid="{00000000-0005-0000-0000-0000360E0000}"/>
    <cellStyle name="Millares 2 2 2 2 2 8" xfId="3655" xr:uid="{00000000-0005-0000-0000-0000370E0000}"/>
    <cellStyle name="Millares 2 2 2 2 2 9" xfId="3656" xr:uid="{00000000-0005-0000-0000-0000380E0000}"/>
    <cellStyle name="Millares 2 2 2 2 3" xfId="3657" xr:uid="{00000000-0005-0000-0000-0000390E0000}"/>
    <cellStyle name="Millares 2 2 2 2 4" xfId="3658" xr:uid="{00000000-0005-0000-0000-00003A0E0000}"/>
    <cellStyle name="Millares 2 2 2 2 5" xfId="3659" xr:uid="{00000000-0005-0000-0000-00003B0E0000}"/>
    <cellStyle name="Millares 2 2 2 2 6" xfId="3660" xr:uid="{00000000-0005-0000-0000-00003C0E0000}"/>
    <cellStyle name="Millares 2 2 2 2 7" xfId="3661" xr:uid="{00000000-0005-0000-0000-00003D0E0000}"/>
    <cellStyle name="Millares 2 2 2 2 8" xfId="3662" xr:uid="{00000000-0005-0000-0000-00003E0E0000}"/>
    <cellStyle name="Millares 2 2 2 2 9" xfId="3663" xr:uid="{00000000-0005-0000-0000-00003F0E0000}"/>
    <cellStyle name="Millares 2 2 2 3" xfId="3664" xr:uid="{00000000-0005-0000-0000-0000400E0000}"/>
    <cellStyle name="Millares 2 2 2 4" xfId="3665" xr:uid="{00000000-0005-0000-0000-0000410E0000}"/>
    <cellStyle name="Millares 2 2 2 5" xfId="3666" xr:uid="{00000000-0005-0000-0000-0000420E0000}"/>
    <cellStyle name="Millares 2 2 2 6" xfId="3667" xr:uid="{00000000-0005-0000-0000-0000430E0000}"/>
    <cellStyle name="Millares 2 2 2 7" xfId="3668" xr:uid="{00000000-0005-0000-0000-0000440E0000}"/>
    <cellStyle name="Millares 2 2 2 8" xfId="3669" xr:uid="{00000000-0005-0000-0000-0000450E0000}"/>
    <cellStyle name="Millares 2 2 2 9" xfId="3670" xr:uid="{00000000-0005-0000-0000-0000460E0000}"/>
    <cellStyle name="Millares 2 2 20" xfId="3671" xr:uid="{00000000-0005-0000-0000-0000470E0000}"/>
    <cellStyle name="Millares 2 2 20 2" xfId="3672" xr:uid="{00000000-0005-0000-0000-0000480E0000}"/>
    <cellStyle name="Millares 2 2 21" xfId="3673" xr:uid="{00000000-0005-0000-0000-0000490E0000}"/>
    <cellStyle name="Millares 2 2 21 2" xfId="3674" xr:uid="{00000000-0005-0000-0000-00004A0E0000}"/>
    <cellStyle name="Millares 2 2 22" xfId="3675" xr:uid="{00000000-0005-0000-0000-00004B0E0000}"/>
    <cellStyle name="Millares 2 2 22 2" xfId="3676" xr:uid="{00000000-0005-0000-0000-00004C0E0000}"/>
    <cellStyle name="Millares 2 2 23" xfId="3677" xr:uid="{00000000-0005-0000-0000-00004D0E0000}"/>
    <cellStyle name="Millares 2 2 24" xfId="3678" xr:uid="{00000000-0005-0000-0000-00004E0E0000}"/>
    <cellStyle name="Millares 2 2 25" xfId="3679" xr:uid="{00000000-0005-0000-0000-00004F0E0000}"/>
    <cellStyle name="Millares 2 2 26" xfId="3680" xr:uid="{00000000-0005-0000-0000-0000500E0000}"/>
    <cellStyle name="Millares 2 2 3" xfId="3681" xr:uid="{00000000-0005-0000-0000-0000510E0000}"/>
    <cellStyle name="Millares 2 2 3 2" xfId="3682" xr:uid="{00000000-0005-0000-0000-0000520E0000}"/>
    <cellStyle name="Millares 2 2 3 2 2" xfId="3683" xr:uid="{00000000-0005-0000-0000-0000530E0000}"/>
    <cellStyle name="Millares 2 2 3 3" xfId="3684" xr:uid="{00000000-0005-0000-0000-0000540E0000}"/>
    <cellStyle name="Millares 2 2 3 3 2" xfId="3685" xr:uid="{00000000-0005-0000-0000-0000550E0000}"/>
    <cellStyle name="Millares 2 2 4" xfId="3686" xr:uid="{00000000-0005-0000-0000-0000560E0000}"/>
    <cellStyle name="Millares 2 2 5" xfId="3687" xr:uid="{00000000-0005-0000-0000-0000570E0000}"/>
    <cellStyle name="Millares 2 2 6" xfId="3688" xr:uid="{00000000-0005-0000-0000-0000580E0000}"/>
    <cellStyle name="Millares 2 2 7" xfId="3689" xr:uid="{00000000-0005-0000-0000-0000590E0000}"/>
    <cellStyle name="Millares 2 2 8" xfId="3690" xr:uid="{00000000-0005-0000-0000-00005A0E0000}"/>
    <cellStyle name="Millares 2 2 9" xfId="3691" xr:uid="{00000000-0005-0000-0000-00005B0E0000}"/>
    <cellStyle name="Millares 2 2_modificaciones 24.02.2010 conafe1" xfId="3692" xr:uid="{00000000-0005-0000-0000-00005C0E0000}"/>
    <cellStyle name="Millares 2 20" xfId="3693" xr:uid="{00000000-0005-0000-0000-00005D0E0000}"/>
    <cellStyle name="Millares 2 20 2" xfId="3694" xr:uid="{00000000-0005-0000-0000-00005E0E0000}"/>
    <cellStyle name="Millares 2 20 2 2" xfId="3695" xr:uid="{00000000-0005-0000-0000-00005F0E0000}"/>
    <cellStyle name="Millares 2 21" xfId="3696" xr:uid="{00000000-0005-0000-0000-0000600E0000}"/>
    <cellStyle name="Millares 2 21 2" xfId="3697" xr:uid="{00000000-0005-0000-0000-0000610E0000}"/>
    <cellStyle name="Millares 2 22" xfId="3698" xr:uid="{00000000-0005-0000-0000-0000620E0000}"/>
    <cellStyle name="Millares 2 23" xfId="3699" xr:uid="{00000000-0005-0000-0000-0000630E0000}"/>
    <cellStyle name="Millares 2 24" xfId="3700" xr:uid="{00000000-0005-0000-0000-0000640E0000}"/>
    <cellStyle name="Millares 2 25" xfId="3701" xr:uid="{00000000-0005-0000-0000-0000650E0000}"/>
    <cellStyle name="Millares 2 26" xfId="3702" xr:uid="{00000000-0005-0000-0000-0000660E0000}"/>
    <cellStyle name="Millares 2 3" xfId="3703" xr:uid="{00000000-0005-0000-0000-0000670E0000}"/>
    <cellStyle name="Millares 2 3 2" xfId="3704" xr:uid="{00000000-0005-0000-0000-0000680E0000}"/>
    <cellStyle name="Millares 2 3 2 2" xfId="3705" xr:uid="{00000000-0005-0000-0000-0000690E0000}"/>
    <cellStyle name="Millares 2 3 2 3" xfId="3706" xr:uid="{00000000-0005-0000-0000-00006A0E0000}"/>
    <cellStyle name="Millares 2 3 2 3 2" xfId="3707" xr:uid="{00000000-0005-0000-0000-00006B0E0000}"/>
    <cellStyle name="Millares 2 3 2 4" xfId="3708" xr:uid="{00000000-0005-0000-0000-00006C0E0000}"/>
    <cellStyle name="Millares 2 3 2 4 2" xfId="3709" xr:uid="{00000000-0005-0000-0000-00006D0E0000}"/>
    <cellStyle name="Millares 2 3 2 5" xfId="3710" xr:uid="{00000000-0005-0000-0000-00006E0E0000}"/>
    <cellStyle name="Millares 2 3 2 5 2" xfId="3711" xr:uid="{00000000-0005-0000-0000-00006F0E0000}"/>
    <cellStyle name="Millares 2 3 3" xfId="3712" xr:uid="{00000000-0005-0000-0000-0000700E0000}"/>
    <cellStyle name="Millares 2 3 3 2" xfId="3713" xr:uid="{00000000-0005-0000-0000-0000710E0000}"/>
    <cellStyle name="Millares 2 3 3 2 2" xfId="3714" xr:uid="{00000000-0005-0000-0000-0000720E0000}"/>
    <cellStyle name="Millares 2 3 3 3" xfId="3715" xr:uid="{00000000-0005-0000-0000-0000730E0000}"/>
    <cellStyle name="Millares 2 3 3 3 2" xfId="3716" xr:uid="{00000000-0005-0000-0000-0000740E0000}"/>
    <cellStyle name="Millares 2 3 3 4" xfId="3717" xr:uid="{00000000-0005-0000-0000-0000750E0000}"/>
    <cellStyle name="Millares 2 3 3 4 2" xfId="3718" xr:uid="{00000000-0005-0000-0000-0000760E0000}"/>
    <cellStyle name="Millares 2 3 4" xfId="3719" xr:uid="{00000000-0005-0000-0000-0000770E0000}"/>
    <cellStyle name="Millares 2 3 4 2" xfId="3720" xr:uid="{00000000-0005-0000-0000-0000780E0000}"/>
    <cellStyle name="Millares 2 3 4 2 2" xfId="3721" xr:uid="{00000000-0005-0000-0000-0000790E0000}"/>
    <cellStyle name="Millares 2 3 5" xfId="3722" xr:uid="{00000000-0005-0000-0000-00007A0E0000}"/>
    <cellStyle name="Millares 2 3 5 2" xfId="3723" xr:uid="{00000000-0005-0000-0000-00007B0E0000}"/>
    <cellStyle name="Millares 2 3 5 2 2" xfId="3724" xr:uid="{00000000-0005-0000-0000-00007C0E0000}"/>
    <cellStyle name="Millares 2 3 6" xfId="3725" xr:uid="{00000000-0005-0000-0000-00007D0E0000}"/>
    <cellStyle name="Millares 2 3 6 2" xfId="3726" xr:uid="{00000000-0005-0000-0000-00007E0E0000}"/>
    <cellStyle name="Millares 2 3 7" xfId="3727" xr:uid="{00000000-0005-0000-0000-00007F0E0000}"/>
    <cellStyle name="Millares 2 3 7 2" xfId="3728" xr:uid="{00000000-0005-0000-0000-0000800E0000}"/>
    <cellStyle name="Millares 2 3 8" xfId="3729" xr:uid="{00000000-0005-0000-0000-0000810E0000}"/>
    <cellStyle name="Millares 2 4" xfId="3730" xr:uid="{00000000-0005-0000-0000-0000820E0000}"/>
    <cellStyle name="Millares 2 4 2" xfId="3731" xr:uid="{00000000-0005-0000-0000-0000830E0000}"/>
    <cellStyle name="Millares 2 4 2 2" xfId="3732" xr:uid="{00000000-0005-0000-0000-0000840E0000}"/>
    <cellStyle name="Millares 2 4 2 3" xfId="3733" xr:uid="{00000000-0005-0000-0000-0000850E0000}"/>
    <cellStyle name="Millares 2 4 2 3 2" xfId="3734" xr:uid="{00000000-0005-0000-0000-0000860E0000}"/>
    <cellStyle name="Millares 2 4 2 4" xfId="3735" xr:uid="{00000000-0005-0000-0000-0000870E0000}"/>
    <cellStyle name="Millares 2 4 2 4 2" xfId="3736" xr:uid="{00000000-0005-0000-0000-0000880E0000}"/>
    <cellStyle name="Millares 2 4 2 5" xfId="3737" xr:uid="{00000000-0005-0000-0000-0000890E0000}"/>
    <cellStyle name="Millares 2 4 2 5 2" xfId="3738" xr:uid="{00000000-0005-0000-0000-00008A0E0000}"/>
    <cellStyle name="Millares 2 4 3" xfId="3739" xr:uid="{00000000-0005-0000-0000-00008B0E0000}"/>
    <cellStyle name="Millares 2 4 3 2" xfId="3740" xr:uid="{00000000-0005-0000-0000-00008C0E0000}"/>
    <cellStyle name="Millares 2 4 3 2 2" xfId="3741" xr:uid="{00000000-0005-0000-0000-00008D0E0000}"/>
    <cellStyle name="Millares 2 4 3 3" xfId="3742" xr:uid="{00000000-0005-0000-0000-00008E0E0000}"/>
    <cellStyle name="Millares 2 4 3 3 2" xfId="3743" xr:uid="{00000000-0005-0000-0000-00008F0E0000}"/>
    <cellStyle name="Millares 2 4 3 4" xfId="3744" xr:uid="{00000000-0005-0000-0000-0000900E0000}"/>
    <cellStyle name="Millares 2 4 3 4 2" xfId="3745" xr:uid="{00000000-0005-0000-0000-0000910E0000}"/>
    <cellStyle name="Millares 2 4 4" xfId="3746" xr:uid="{00000000-0005-0000-0000-0000920E0000}"/>
    <cellStyle name="Millares 2 4 4 2" xfId="3747" xr:uid="{00000000-0005-0000-0000-0000930E0000}"/>
    <cellStyle name="Millares 2 4 4 2 2" xfId="3748" xr:uid="{00000000-0005-0000-0000-0000940E0000}"/>
    <cellStyle name="Millares 2 4 5" xfId="3749" xr:uid="{00000000-0005-0000-0000-0000950E0000}"/>
    <cellStyle name="Millares 2 4 5 2" xfId="3750" xr:uid="{00000000-0005-0000-0000-0000960E0000}"/>
    <cellStyle name="Millares 2 4 5 2 2" xfId="3751" xr:uid="{00000000-0005-0000-0000-0000970E0000}"/>
    <cellStyle name="Millares 2 4 6" xfId="3752" xr:uid="{00000000-0005-0000-0000-0000980E0000}"/>
    <cellStyle name="Millares 2 4 6 2" xfId="3753" xr:uid="{00000000-0005-0000-0000-0000990E0000}"/>
    <cellStyle name="Millares 2 4 7" xfId="3754" xr:uid="{00000000-0005-0000-0000-00009A0E0000}"/>
    <cellStyle name="Millares 2 4 7 2" xfId="3755" xr:uid="{00000000-0005-0000-0000-00009B0E0000}"/>
    <cellStyle name="Millares 2 4 8" xfId="3756" xr:uid="{00000000-0005-0000-0000-00009C0E0000}"/>
    <cellStyle name="Millares 2 5" xfId="3757" xr:uid="{00000000-0005-0000-0000-00009D0E0000}"/>
    <cellStyle name="Millares 2 5 2" xfId="3758" xr:uid="{00000000-0005-0000-0000-00009E0E0000}"/>
    <cellStyle name="Millares 2 5 3" xfId="3759" xr:uid="{00000000-0005-0000-0000-00009F0E0000}"/>
    <cellStyle name="Millares 2 5 3 2" xfId="3760" xr:uid="{00000000-0005-0000-0000-0000A00E0000}"/>
    <cellStyle name="Millares 2 5 3 2 2" xfId="3761" xr:uid="{00000000-0005-0000-0000-0000A10E0000}"/>
    <cellStyle name="Millares 2 5 4" xfId="3762" xr:uid="{00000000-0005-0000-0000-0000A20E0000}"/>
    <cellStyle name="Millares 2 5 4 2" xfId="3763" xr:uid="{00000000-0005-0000-0000-0000A30E0000}"/>
    <cellStyle name="Millares 2 5 4 2 2" xfId="3764" xr:uid="{00000000-0005-0000-0000-0000A40E0000}"/>
    <cellStyle name="Millares 2 5 5" xfId="3765" xr:uid="{00000000-0005-0000-0000-0000A50E0000}"/>
    <cellStyle name="Millares 2 5 5 2" xfId="3766" xr:uid="{00000000-0005-0000-0000-0000A60E0000}"/>
    <cellStyle name="Millares 2 5 5 3" xfId="3767" xr:uid="{00000000-0005-0000-0000-0000A70E0000}"/>
    <cellStyle name="Millares 2 5 6" xfId="3768" xr:uid="{00000000-0005-0000-0000-0000A80E0000}"/>
    <cellStyle name="Millares 2 6" xfId="3769" xr:uid="{00000000-0005-0000-0000-0000A90E0000}"/>
    <cellStyle name="Millares 2 6 2" xfId="3770" xr:uid="{00000000-0005-0000-0000-0000AA0E0000}"/>
    <cellStyle name="Millares 2 6 2 2" xfId="3771" xr:uid="{00000000-0005-0000-0000-0000AB0E0000}"/>
    <cellStyle name="Millares 2 6 3" xfId="3772" xr:uid="{00000000-0005-0000-0000-0000AC0E0000}"/>
    <cellStyle name="Millares 2 6 3 2" xfId="3773" xr:uid="{00000000-0005-0000-0000-0000AD0E0000}"/>
    <cellStyle name="Millares 2 7" xfId="3774" xr:uid="{00000000-0005-0000-0000-0000AE0E0000}"/>
    <cellStyle name="Millares 2 8" xfId="3775" xr:uid="{00000000-0005-0000-0000-0000AF0E0000}"/>
    <cellStyle name="Millares 2 9" xfId="3776" xr:uid="{00000000-0005-0000-0000-0000B00E0000}"/>
    <cellStyle name="Millares 2_Balance y EERR resumidos Endesa 06-2010" xfId="3777" xr:uid="{00000000-0005-0000-0000-0000B10E0000}"/>
    <cellStyle name="Millares 20" xfId="11" xr:uid="{00000000-0005-0000-0000-0000B20E0000}"/>
    <cellStyle name="Millares 20 10" xfId="3778" xr:uid="{00000000-0005-0000-0000-0000B30E0000}"/>
    <cellStyle name="Millares 20 10 2" xfId="3779" xr:uid="{00000000-0005-0000-0000-0000B40E0000}"/>
    <cellStyle name="Millares 20 11" xfId="3780" xr:uid="{00000000-0005-0000-0000-0000B50E0000}"/>
    <cellStyle name="Millares 20 11 2" xfId="3781" xr:uid="{00000000-0005-0000-0000-0000B60E0000}"/>
    <cellStyle name="Millares 20 12" xfId="3782" xr:uid="{00000000-0005-0000-0000-0000B70E0000}"/>
    <cellStyle name="Millares 20 12 2" xfId="3783" xr:uid="{00000000-0005-0000-0000-0000B80E0000}"/>
    <cellStyle name="Millares 20 13" xfId="3784" xr:uid="{00000000-0005-0000-0000-0000B90E0000}"/>
    <cellStyle name="Millares 20 13 2" xfId="3785" xr:uid="{00000000-0005-0000-0000-0000BA0E0000}"/>
    <cellStyle name="Millares 20 14" xfId="3786" xr:uid="{00000000-0005-0000-0000-0000BB0E0000}"/>
    <cellStyle name="Millares 20 14 2" xfId="3787" xr:uid="{00000000-0005-0000-0000-0000BC0E0000}"/>
    <cellStyle name="Millares 20 15" xfId="3788" xr:uid="{00000000-0005-0000-0000-0000BD0E0000}"/>
    <cellStyle name="Millares 20 15 2" xfId="3789" xr:uid="{00000000-0005-0000-0000-0000BE0E0000}"/>
    <cellStyle name="Millares 20 16" xfId="3790" xr:uid="{00000000-0005-0000-0000-0000BF0E0000}"/>
    <cellStyle name="Millares 20 17" xfId="3791" xr:uid="{00000000-0005-0000-0000-0000C00E0000}"/>
    <cellStyle name="Millares 20 18" xfId="3792" xr:uid="{00000000-0005-0000-0000-0000C10E0000}"/>
    <cellStyle name="Millares 20 19" xfId="3793" xr:uid="{00000000-0005-0000-0000-0000C20E0000}"/>
    <cellStyle name="Millares 20 19 2" xfId="3794" xr:uid="{00000000-0005-0000-0000-0000C30E0000}"/>
    <cellStyle name="Millares 20 2" xfId="3795" xr:uid="{00000000-0005-0000-0000-0000C40E0000}"/>
    <cellStyle name="Millares 20 2 2" xfId="3796" xr:uid="{00000000-0005-0000-0000-0000C50E0000}"/>
    <cellStyle name="Millares 20 2 2 2" xfId="3797" xr:uid="{00000000-0005-0000-0000-0000C60E0000}"/>
    <cellStyle name="Millares 20 2 2 2 2" xfId="3798" xr:uid="{00000000-0005-0000-0000-0000C70E0000}"/>
    <cellStyle name="Millares 20 2 2 3" xfId="3799" xr:uid="{00000000-0005-0000-0000-0000C80E0000}"/>
    <cellStyle name="Millares 20 2 2 3 2" xfId="3800" xr:uid="{00000000-0005-0000-0000-0000C90E0000}"/>
    <cellStyle name="Millares 20 2 2 4" xfId="3801" xr:uid="{00000000-0005-0000-0000-0000CA0E0000}"/>
    <cellStyle name="Millares 20 2 2 4 2" xfId="3802" xr:uid="{00000000-0005-0000-0000-0000CB0E0000}"/>
    <cellStyle name="Millares 20 2 2 5" xfId="3803" xr:uid="{00000000-0005-0000-0000-0000CC0E0000}"/>
    <cellStyle name="Millares 20 2 3" xfId="3804" xr:uid="{00000000-0005-0000-0000-0000CD0E0000}"/>
    <cellStyle name="Millares 20 2 3 2" xfId="3805" xr:uid="{00000000-0005-0000-0000-0000CE0E0000}"/>
    <cellStyle name="Millares 20 2 3 2 2" xfId="3806" xr:uid="{00000000-0005-0000-0000-0000CF0E0000}"/>
    <cellStyle name="Millares 20 2 3 3" xfId="3807" xr:uid="{00000000-0005-0000-0000-0000D00E0000}"/>
    <cellStyle name="Millares 20 2 3 3 2" xfId="3808" xr:uid="{00000000-0005-0000-0000-0000D10E0000}"/>
    <cellStyle name="Millares 20 2 3 4" xfId="3809" xr:uid="{00000000-0005-0000-0000-0000D20E0000}"/>
    <cellStyle name="Millares 20 2 4" xfId="3810" xr:uid="{00000000-0005-0000-0000-0000D30E0000}"/>
    <cellStyle name="Millares 20 2 4 2" xfId="3811" xr:uid="{00000000-0005-0000-0000-0000D40E0000}"/>
    <cellStyle name="Millares 20 2 5" xfId="3812" xr:uid="{00000000-0005-0000-0000-0000D50E0000}"/>
    <cellStyle name="Millares 20 2 5 2" xfId="3813" xr:uid="{00000000-0005-0000-0000-0000D60E0000}"/>
    <cellStyle name="Millares 20 2 6" xfId="3814" xr:uid="{00000000-0005-0000-0000-0000D70E0000}"/>
    <cellStyle name="Millares 20 2 6 2" xfId="3815" xr:uid="{00000000-0005-0000-0000-0000D80E0000}"/>
    <cellStyle name="Millares 20 2 7" xfId="3816" xr:uid="{00000000-0005-0000-0000-0000D90E0000}"/>
    <cellStyle name="Millares 20 2 7 2" xfId="3817" xr:uid="{00000000-0005-0000-0000-0000DA0E0000}"/>
    <cellStyle name="Millares 20 2 8" xfId="3818" xr:uid="{00000000-0005-0000-0000-0000DB0E0000}"/>
    <cellStyle name="Millares 20 20" xfId="3819" xr:uid="{00000000-0005-0000-0000-0000DC0E0000}"/>
    <cellStyle name="Millares 20 20 2" xfId="3820" xr:uid="{00000000-0005-0000-0000-0000DD0E0000}"/>
    <cellStyle name="Millares 20 3" xfId="3821" xr:uid="{00000000-0005-0000-0000-0000DE0E0000}"/>
    <cellStyle name="Millares 20 3 2" xfId="3822" xr:uid="{00000000-0005-0000-0000-0000DF0E0000}"/>
    <cellStyle name="Millares 20 3 2 2" xfId="3823" xr:uid="{00000000-0005-0000-0000-0000E00E0000}"/>
    <cellStyle name="Millares 20 3 2 2 2" xfId="3824" xr:uid="{00000000-0005-0000-0000-0000E10E0000}"/>
    <cellStyle name="Millares 20 3 3" xfId="3825" xr:uid="{00000000-0005-0000-0000-0000E20E0000}"/>
    <cellStyle name="Millares 20 3 3 2" xfId="3826" xr:uid="{00000000-0005-0000-0000-0000E30E0000}"/>
    <cellStyle name="Millares 20 3 4" xfId="3827" xr:uid="{00000000-0005-0000-0000-0000E40E0000}"/>
    <cellStyle name="Millares 20 3 4 2" xfId="3828" xr:uid="{00000000-0005-0000-0000-0000E50E0000}"/>
    <cellStyle name="Millares 20 3 5" xfId="3829" xr:uid="{00000000-0005-0000-0000-0000E60E0000}"/>
    <cellStyle name="Millares 20 3 5 2" xfId="3830" xr:uid="{00000000-0005-0000-0000-0000E70E0000}"/>
    <cellStyle name="Millares 20 34" xfId="3831" xr:uid="{00000000-0005-0000-0000-0000E80E0000}"/>
    <cellStyle name="Millares 20 34 2" xfId="3832" xr:uid="{00000000-0005-0000-0000-0000E90E0000}"/>
    <cellStyle name="Millares 20 34 2 2" xfId="3833" xr:uid="{00000000-0005-0000-0000-0000EA0E0000}"/>
    <cellStyle name="Millares 20 34 2 2 2" xfId="3834" xr:uid="{00000000-0005-0000-0000-0000EB0E0000}"/>
    <cellStyle name="Millares 20 34 2 2 2 2" xfId="3835" xr:uid="{00000000-0005-0000-0000-0000EC0E0000}"/>
    <cellStyle name="Millares 20 34 2 2 3" xfId="3836" xr:uid="{00000000-0005-0000-0000-0000ED0E0000}"/>
    <cellStyle name="Millares 20 34 2 2 3 2" xfId="3837" xr:uid="{00000000-0005-0000-0000-0000EE0E0000}"/>
    <cellStyle name="Millares 20 34 2 2 4" xfId="3838" xr:uid="{00000000-0005-0000-0000-0000EF0E0000}"/>
    <cellStyle name="Millares 20 34 2 3" xfId="3839" xr:uid="{00000000-0005-0000-0000-0000F00E0000}"/>
    <cellStyle name="Millares 20 34 2 3 2" xfId="3840" xr:uid="{00000000-0005-0000-0000-0000F10E0000}"/>
    <cellStyle name="Millares 20 34 2 3 2 2" xfId="3841" xr:uid="{00000000-0005-0000-0000-0000F20E0000}"/>
    <cellStyle name="Millares 20 34 2 3 3" xfId="3842" xr:uid="{00000000-0005-0000-0000-0000F30E0000}"/>
    <cellStyle name="Millares 20 34 2 3 3 2" xfId="3843" xr:uid="{00000000-0005-0000-0000-0000F40E0000}"/>
    <cellStyle name="Millares 20 34 2 3 4" xfId="3844" xr:uid="{00000000-0005-0000-0000-0000F50E0000}"/>
    <cellStyle name="Millares 20 34 2 4" xfId="3845" xr:uid="{00000000-0005-0000-0000-0000F60E0000}"/>
    <cellStyle name="Millares 20 34 2 4 2" xfId="3846" xr:uid="{00000000-0005-0000-0000-0000F70E0000}"/>
    <cellStyle name="Millares 20 34 2 5" xfId="3847" xr:uid="{00000000-0005-0000-0000-0000F80E0000}"/>
    <cellStyle name="Millares 20 34 2 5 2" xfId="3848" xr:uid="{00000000-0005-0000-0000-0000F90E0000}"/>
    <cellStyle name="Millares 20 34 2 6" xfId="3849" xr:uid="{00000000-0005-0000-0000-0000FA0E0000}"/>
    <cellStyle name="Millares 20 34 3" xfId="3850" xr:uid="{00000000-0005-0000-0000-0000FB0E0000}"/>
    <cellStyle name="Millares 20 34 3 2" xfId="3851" xr:uid="{00000000-0005-0000-0000-0000FC0E0000}"/>
    <cellStyle name="Millares 20 34 3 3" xfId="3852" xr:uid="{00000000-0005-0000-0000-0000FD0E0000}"/>
    <cellStyle name="Millares 20 34 3 3 2" xfId="3853" xr:uid="{00000000-0005-0000-0000-0000FE0E0000}"/>
    <cellStyle name="Millares 20 34 3 4" xfId="3854" xr:uid="{00000000-0005-0000-0000-0000FF0E0000}"/>
    <cellStyle name="Millares 20 34 3 4 2" xfId="3855" xr:uid="{00000000-0005-0000-0000-0000000F0000}"/>
    <cellStyle name="Millares 20 34 3 5" xfId="3856" xr:uid="{00000000-0005-0000-0000-0000010F0000}"/>
    <cellStyle name="Millares 20 34 4" xfId="3857" xr:uid="{00000000-0005-0000-0000-0000020F0000}"/>
    <cellStyle name="Millares 20 34 4 2" xfId="3858" xr:uid="{00000000-0005-0000-0000-0000030F0000}"/>
    <cellStyle name="Millares 20 34 4 2 2" xfId="3859" xr:uid="{00000000-0005-0000-0000-0000040F0000}"/>
    <cellStyle name="Millares 20 34 4 3" xfId="3860" xr:uid="{00000000-0005-0000-0000-0000050F0000}"/>
    <cellStyle name="Millares 20 34 4 3 2" xfId="3861" xr:uid="{00000000-0005-0000-0000-0000060F0000}"/>
    <cellStyle name="Millares 20 34 4 4" xfId="3862" xr:uid="{00000000-0005-0000-0000-0000070F0000}"/>
    <cellStyle name="Millares 20 34 5" xfId="3863" xr:uid="{00000000-0005-0000-0000-0000080F0000}"/>
    <cellStyle name="Millares 20 34 5 2" xfId="3864" xr:uid="{00000000-0005-0000-0000-0000090F0000}"/>
    <cellStyle name="Millares 20 34 6" xfId="3865" xr:uid="{00000000-0005-0000-0000-00000A0F0000}"/>
    <cellStyle name="Millares 20 34 6 2" xfId="3866" xr:uid="{00000000-0005-0000-0000-00000B0F0000}"/>
    <cellStyle name="Millares 20 34 7" xfId="3867" xr:uid="{00000000-0005-0000-0000-00000C0F0000}"/>
    <cellStyle name="Millares 20 34 7 2" xfId="3868" xr:uid="{00000000-0005-0000-0000-00000D0F0000}"/>
    <cellStyle name="Millares 20 34 8" xfId="3869" xr:uid="{00000000-0005-0000-0000-00000E0F0000}"/>
    <cellStyle name="Millares 20 34 8 2" xfId="3870" xr:uid="{00000000-0005-0000-0000-00000F0F0000}"/>
    <cellStyle name="Millares 20 34 9" xfId="3871" xr:uid="{00000000-0005-0000-0000-0000100F0000}"/>
    <cellStyle name="Millares 20 34 9 2" xfId="3872" xr:uid="{00000000-0005-0000-0000-0000110F0000}"/>
    <cellStyle name="Millares 20 4" xfId="3873" xr:uid="{00000000-0005-0000-0000-0000120F0000}"/>
    <cellStyle name="Millares 20 4 2" xfId="3874" xr:uid="{00000000-0005-0000-0000-0000130F0000}"/>
    <cellStyle name="Millares 20 4 2 2" xfId="3875" xr:uid="{00000000-0005-0000-0000-0000140F0000}"/>
    <cellStyle name="Millares 20 4 3" xfId="3876" xr:uid="{00000000-0005-0000-0000-0000150F0000}"/>
    <cellStyle name="Millares 20 4 3 2" xfId="3877" xr:uid="{00000000-0005-0000-0000-0000160F0000}"/>
    <cellStyle name="Millares 20 4 4" xfId="3878" xr:uid="{00000000-0005-0000-0000-0000170F0000}"/>
    <cellStyle name="Millares 20 4 4 2" xfId="3879" xr:uid="{00000000-0005-0000-0000-0000180F0000}"/>
    <cellStyle name="Millares 20 5" xfId="3880" xr:uid="{00000000-0005-0000-0000-0000190F0000}"/>
    <cellStyle name="Millares 20 5 2" xfId="3881" xr:uid="{00000000-0005-0000-0000-00001A0F0000}"/>
    <cellStyle name="Millares 20 5 2 2" xfId="3882" xr:uid="{00000000-0005-0000-0000-00001B0F0000}"/>
    <cellStyle name="Millares 20 6" xfId="3883" xr:uid="{00000000-0005-0000-0000-00001C0F0000}"/>
    <cellStyle name="Millares 20 6 2" xfId="3884" xr:uid="{00000000-0005-0000-0000-00001D0F0000}"/>
    <cellStyle name="Millares 20 6 2 2" xfId="3885" xr:uid="{00000000-0005-0000-0000-00001E0F0000}"/>
    <cellStyle name="Millares 20 7" xfId="3886" xr:uid="{00000000-0005-0000-0000-00001F0F0000}"/>
    <cellStyle name="Millares 20 7 2" xfId="3887" xr:uid="{00000000-0005-0000-0000-0000200F0000}"/>
    <cellStyle name="Millares 20 7 2 2" xfId="3888" xr:uid="{00000000-0005-0000-0000-0000210F0000}"/>
    <cellStyle name="Millares 20 8" xfId="3889" xr:uid="{00000000-0005-0000-0000-0000220F0000}"/>
    <cellStyle name="Millares 20 8 2" xfId="3890" xr:uid="{00000000-0005-0000-0000-0000230F0000}"/>
    <cellStyle name="Millares 20 8 2 2" xfId="3891" xr:uid="{00000000-0005-0000-0000-0000240F0000}"/>
    <cellStyle name="Millares 20 9" xfId="3892" xr:uid="{00000000-0005-0000-0000-0000250F0000}"/>
    <cellStyle name="Millares 20 9 20" xfId="3893" xr:uid="{00000000-0005-0000-0000-0000260F0000}"/>
    <cellStyle name="Millares 21" xfId="8" xr:uid="{00000000-0005-0000-0000-0000270F0000}"/>
    <cellStyle name="Millares 21 2" xfId="3894" xr:uid="{00000000-0005-0000-0000-0000280F0000}"/>
    <cellStyle name="Millares 21 2 2" xfId="3895" xr:uid="{00000000-0005-0000-0000-0000290F0000}"/>
    <cellStyle name="Millares 21 2 2 2" xfId="3896" xr:uid="{00000000-0005-0000-0000-00002A0F0000}"/>
    <cellStyle name="Millares 21 2 2 2 2" xfId="3897" xr:uid="{00000000-0005-0000-0000-00002B0F0000}"/>
    <cellStyle name="Millares 21 2 2 3" xfId="3898" xr:uid="{00000000-0005-0000-0000-00002C0F0000}"/>
    <cellStyle name="Millares 21 2 2 3 2" xfId="3899" xr:uid="{00000000-0005-0000-0000-00002D0F0000}"/>
    <cellStyle name="Millares 21 2 2 4" xfId="3900" xr:uid="{00000000-0005-0000-0000-00002E0F0000}"/>
    <cellStyle name="Millares 21 2 3" xfId="3901" xr:uid="{00000000-0005-0000-0000-00002F0F0000}"/>
    <cellStyle name="Millares 21 2 3 2" xfId="3902" xr:uid="{00000000-0005-0000-0000-0000300F0000}"/>
    <cellStyle name="Millares 21 2 3 2 2" xfId="3903" xr:uid="{00000000-0005-0000-0000-0000310F0000}"/>
    <cellStyle name="Millares 21 2 3 3" xfId="3904" xr:uid="{00000000-0005-0000-0000-0000320F0000}"/>
    <cellStyle name="Millares 21 2 3 3 2" xfId="3905" xr:uid="{00000000-0005-0000-0000-0000330F0000}"/>
    <cellStyle name="Millares 21 2 3 4" xfId="3906" xr:uid="{00000000-0005-0000-0000-0000340F0000}"/>
    <cellStyle name="Millares 21 2 4" xfId="3907" xr:uid="{00000000-0005-0000-0000-0000350F0000}"/>
    <cellStyle name="Millares 21 2 4 2" xfId="3908" xr:uid="{00000000-0005-0000-0000-0000360F0000}"/>
    <cellStyle name="Millares 21 2 5" xfId="3909" xr:uid="{00000000-0005-0000-0000-0000370F0000}"/>
    <cellStyle name="Millares 21 2 5 2" xfId="3910" xr:uid="{00000000-0005-0000-0000-0000380F0000}"/>
    <cellStyle name="Millares 21 2 6" xfId="3911" xr:uid="{00000000-0005-0000-0000-0000390F0000}"/>
    <cellStyle name="Millares 21 3" xfId="3912" xr:uid="{00000000-0005-0000-0000-00003A0F0000}"/>
    <cellStyle name="Millares 21 3 2" xfId="3913" xr:uid="{00000000-0005-0000-0000-00003B0F0000}"/>
    <cellStyle name="Millares 21 3 3" xfId="3914" xr:uid="{00000000-0005-0000-0000-00003C0F0000}"/>
    <cellStyle name="Millares 21 3 3 2" xfId="3915" xr:uid="{00000000-0005-0000-0000-00003D0F0000}"/>
    <cellStyle name="Millares 21 3 4" xfId="3916" xr:uid="{00000000-0005-0000-0000-00003E0F0000}"/>
    <cellStyle name="Millares 21 3 4 2" xfId="3917" xr:uid="{00000000-0005-0000-0000-00003F0F0000}"/>
    <cellStyle name="Millares 21 3 5" xfId="3918" xr:uid="{00000000-0005-0000-0000-0000400F0000}"/>
    <cellStyle name="Millares 21 4" xfId="3919" xr:uid="{00000000-0005-0000-0000-0000410F0000}"/>
    <cellStyle name="Millares 21 4 2" xfId="3920" xr:uid="{00000000-0005-0000-0000-0000420F0000}"/>
    <cellStyle name="Millares 21 4 2 2" xfId="3921" xr:uid="{00000000-0005-0000-0000-0000430F0000}"/>
    <cellStyle name="Millares 21 4 3" xfId="3922" xr:uid="{00000000-0005-0000-0000-0000440F0000}"/>
    <cellStyle name="Millares 21 4 3 2" xfId="3923" xr:uid="{00000000-0005-0000-0000-0000450F0000}"/>
    <cellStyle name="Millares 21 4 4" xfId="3924" xr:uid="{00000000-0005-0000-0000-0000460F0000}"/>
    <cellStyle name="Millares 21 5" xfId="3925" xr:uid="{00000000-0005-0000-0000-0000470F0000}"/>
    <cellStyle name="Millares 21 5 2" xfId="3926" xr:uid="{00000000-0005-0000-0000-0000480F0000}"/>
    <cellStyle name="Millares 21 6" xfId="3927" xr:uid="{00000000-0005-0000-0000-0000490F0000}"/>
    <cellStyle name="Millares 21 6 2" xfId="3928" xr:uid="{00000000-0005-0000-0000-00004A0F0000}"/>
    <cellStyle name="Millares 21 7" xfId="3929" xr:uid="{00000000-0005-0000-0000-00004B0F0000}"/>
    <cellStyle name="Millares 21 7 2" xfId="3930" xr:uid="{00000000-0005-0000-0000-00004C0F0000}"/>
    <cellStyle name="Millares 21 8" xfId="3931" xr:uid="{00000000-0005-0000-0000-00004D0F0000}"/>
    <cellStyle name="Millares 21 8 2" xfId="3932" xr:uid="{00000000-0005-0000-0000-00004E0F0000}"/>
    <cellStyle name="Millares 22" xfId="3933" xr:uid="{00000000-0005-0000-0000-00004F0F0000}"/>
    <cellStyle name="Millares 23" xfId="3934" xr:uid="{00000000-0005-0000-0000-0000500F0000}"/>
    <cellStyle name="Millares 23 2" xfId="3935" xr:uid="{00000000-0005-0000-0000-0000510F0000}"/>
    <cellStyle name="Millares 23 3" xfId="3936" xr:uid="{00000000-0005-0000-0000-0000520F0000}"/>
    <cellStyle name="Millares 23 4" xfId="3937" xr:uid="{00000000-0005-0000-0000-0000530F0000}"/>
    <cellStyle name="Millares 23 5" xfId="3938" xr:uid="{00000000-0005-0000-0000-0000540F0000}"/>
    <cellStyle name="Millares 24" xfId="3939" xr:uid="{00000000-0005-0000-0000-0000550F0000}"/>
    <cellStyle name="Millares 24 2" xfId="3940" xr:uid="{00000000-0005-0000-0000-0000560F0000}"/>
    <cellStyle name="Millares 24 3" xfId="3941" xr:uid="{00000000-0005-0000-0000-0000570F0000}"/>
    <cellStyle name="Millares 24 3 2" xfId="3942" xr:uid="{00000000-0005-0000-0000-0000580F0000}"/>
    <cellStyle name="Millares 24 4" xfId="3943" xr:uid="{00000000-0005-0000-0000-0000590F0000}"/>
    <cellStyle name="Millares 24 4 2" xfId="3944" xr:uid="{00000000-0005-0000-0000-00005A0F0000}"/>
    <cellStyle name="Millares 25" xfId="3945" xr:uid="{00000000-0005-0000-0000-00005B0F0000}"/>
    <cellStyle name="Millares 25 2" xfId="3946" xr:uid="{00000000-0005-0000-0000-00005C0F0000}"/>
    <cellStyle name="Millares 25 2 2" xfId="3947" xr:uid="{00000000-0005-0000-0000-00005D0F0000}"/>
    <cellStyle name="Millares 25 2 2 2" xfId="3948" xr:uid="{00000000-0005-0000-0000-00005E0F0000}"/>
    <cellStyle name="Millares 25 2 2 2 2" xfId="3949" xr:uid="{00000000-0005-0000-0000-00005F0F0000}"/>
    <cellStyle name="Millares 25 2 2 3" xfId="3950" xr:uid="{00000000-0005-0000-0000-0000600F0000}"/>
    <cellStyle name="Millares 25 2 2 3 2" xfId="3951" xr:uid="{00000000-0005-0000-0000-0000610F0000}"/>
    <cellStyle name="Millares 25 2 2 4" xfId="3952" xr:uid="{00000000-0005-0000-0000-0000620F0000}"/>
    <cellStyle name="Millares 25 2 3" xfId="3953" xr:uid="{00000000-0005-0000-0000-0000630F0000}"/>
    <cellStyle name="Millares 25 2 3 2" xfId="3954" xr:uid="{00000000-0005-0000-0000-0000640F0000}"/>
    <cellStyle name="Millares 25 2 3 2 2" xfId="3955" xr:uid="{00000000-0005-0000-0000-0000650F0000}"/>
    <cellStyle name="Millares 25 2 3 3" xfId="3956" xr:uid="{00000000-0005-0000-0000-0000660F0000}"/>
    <cellStyle name="Millares 25 2 3 3 2" xfId="3957" xr:uid="{00000000-0005-0000-0000-0000670F0000}"/>
    <cellStyle name="Millares 25 2 3 4" xfId="3958" xr:uid="{00000000-0005-0000-0000-0000680F0000}"/>
    <cellStyle name="Millares 25 2 4" xfId="3959" xr:uid="{00000000-0005-0000-0000-0000690F0000}"/>
    <cellStyle name="Millares 25 2 4 2" xfId="3960" xr:uid="{00000000-0005-0000-0000-00006A0F0000}"/>
    <cellStyle name="Millares 25 2 5" xfId="3961" xr:uid="{00000000-0005-0000-0000-00006B0F0000}"/>
    <cellStyle name="Millares 25 2 5 2" xfId="3962" xr:uid="{00000000-0005-0000-0000-00006C0F0000}"/>
    <cellStyle name="Millares 25 2 6" xfId="3963" xr:uid="{00000000-0005-0000-0000-00006D0F0000}"/>
    <cellStyle name="Millares 25 3" xfId="3964" xr:uid="{00000000-0005-0000-0000-00006E0F0000}"/>
    <cellStyle name="Millares 25 3 2" xfId="3965" xr:uid="{00000000-0005-0000-0000-00006F0F0000}"/>
    <cellStyle name="Millares 25 3 2 2" xfId="3966" xr:uid="{00000000-0005-0000-0000-0000700F0000}"/>
    <cellStyle name="Millares 25 3 3" xfId="3967" xr:uid="{00000000-0005-0000-0000-0000710F0000}"/>
    <cellStyle name="Millares 25 3 3 2" xfId="3968" xr:uid="{00000000-0005-0000-0000-0000720F0000}"/>
    <cellStyle name="Millares 25 3 4" xfId="3969" xr:uid="{00000000-0005-0000-0000-0000730F0000}"/>
    <cellStyle name="Millares 25 3 4 2" xfId="3970" xr:uid="{00000000-0005-0000-0000-0000740F0000}"/>
    <cellStyle name="Millares 25 3 5" xfId="3971" xr:uid="{00000000-0005-0000-0000-0000750F0000}"/>
    <cellStyle name="Millares 25 4" xfId="3972" xr:uid="{00000000-0005-0000-0000-0000760F0000}"/>
    <cellStyle name="Millares 25 4 2" xfId="3973" xr:uid="{00000000-0005-0000-0000-0000770F0000}"/>
    <cellStyle name="Millares 25 4 2 2" xfId="3974" xr:uid="{00000000-0005-0000-0000-0000780F0000}"/>
    <cellStyle name="Millares 25 4 3" xfId="3975" xr:uid="{00000000-0005-0000-0000-0000790F0000}"/>
    <cellStyle name="Millares 25 4 3 2" xfId="3976" xr:uid="{00000000-0005-0000-0000-00007A0F0000}"/>
    <cellStyle name="Millares 25 4 4" xfId="3977" xr:uid="{00000000-0005-0000-0000-00007B0F0000}"/>
    <cellStyle name="Millares 25 5" xfId="3978" xr:uid="{00000000-0005-0000-0000-00007C0F0000}"/>
    <cellStyle name="Millares 25 5 2" xfId="3979" xr:uid="{00000000-0005-0000-0000-00007D0F0000}"/>
    <cellStyle name="Millares 25 6" xfId="3980" xr:uid="{00000000-0005-0000-0000-00007E0F0000}"/>
    <cellStyle name="Millares 25 6 2" xfId="3981" xr:uid="{00000000-0005-0000-0000-00007F0F0000}"/>
    <cellStyle name="Millares 25 7" xfId="3982" xr:uid="{00000000-0005-0000-0000-0000800F0000}"/>
    <cellStyle name="Millares 25 7 2" xfId="3983" xr:uid="{00000000-0005-0000-0000-0000810F0000}"/>
    <cellStyle name="Millares 25 8" xfId="3984" xr:uid="{00000000-0005-0000-0000-0000820F0000}"/>
    <cellStyle name="Millares 25 8 2" xfId="3985" xr:uid="{00000000-0005-0000-0000-0000830F0000}"/>
    <cellStyle name="Millares 25 9" xfId="3986" xr:uid="{00000000-0005-0000-0000-0000840F0000}"/>
    <cellStyle name="Millares 26" xfId="3987" xr:uid="{00000000-0005-0000-0000-0000850F0000}"/>
    <cellStyle name="Millares 26 2" xfId="3988" xr:uid="{00000000-0005-0000-0000-0000860F0000}"/>
    <cellStyle name="Millares 27" xfId="3989" xr:uid="{00000000-0005-0000-0000-0000870F0000}"/>
    <cellStyle name="Millares 27 10" xfId="3990" xr:uid="{00000000-0005-0000-0000-0000880F0000}"/>
    <cellStyle name="Millares 27 10 2" xfId="3991" xr:uid="{00000000-0005-0000-0000-0000890F0000}"/>
    <cellStyle name="Millares 27 10 2 2" xfId="3992" xr:uid="{00000000-0005-0000-0000-00008A0F0000}"/>
    <cellStyle name="Millares 27 11" xfId="3993" xr:uid="{00000000-0005-0000-0000-00008B0F0000}"/>
    <cellStyle name="Millares 27 11 2" xfId="3994" xr:uid="{00000000-0005-0000-0000-00008C0F0000}"/>
    <cellStyle name="Millares 27 11 2 2" xfId="3995" xr:uid="{00000000-0005-0000-0000-00008D0F0000}"/>
    <cellStyle name="Millares 27 12" xfId="3996" xr:uid="{00000000-0005-0000-0000-00008E0F0000}"/>
    <cellStyle name="Millares 27 12 2" xfId="3997" xr:uid="{00000000-0005-0000-0000-00008F0F0000}"/>
    <cellStyle name="Millares 27 12 2 2" xfId="3998" xr:uid="{00000000-0005-0000-0000-0000900F0000}"/>
    <cellStyle name="Millares 27 13" xfId="3999" xr:uid="{00000000-0005-0000-0000-0000910F0000}"/>
    <cellStyle name="Millares 27 13 2" xfId="4000" xr:uid="{00000000-0005-0000-0000-0000920F0000}"/>
    <cellStyle name="Millares 27 13 2 2" xfId="4001" xr:uid="{00000000-0005-0000-0000-0000930F0000}"/>
    <cellStyle name="Millares 27 14" xfId="4002" xr:uid="{00000000-0005-0000-0000-0000940F0000}"/>
    <cellStyle name="Millares 27 14 2" xfId="4003" xr:uid="{00000000-0005-0000-0000-0000950F0000}"/>
    <cellStyle name="Millares 27 14 2 2" xfId="4004" xr:uid="{00000000-0005-0000-0000-0000960F0000}"/>
    <cellStyle name="Millares 27 15" xfId="4005" xr:uid="{00000000-0005-0000-0000-0000970F0000}"/>
    <cellStyle name="Millares 27 15 2" xfId="4006" xr:uid="{00000000-0005-0000-0000-0000980F0000}"/>
    <cellStyle name="Millares 27 16" xfId="4007" xr:uid="{00000000-0005-0000-0000-0000990F0000}"/>
    <cellStyle name="Millares 27 17" xfId="4008" xr:uid="{00000000-0005-0000-0000-00009A0F0000}"/>
    <cellStyle name="Millares 27 18" xfId="4009" xr:uid="{00000000-0005-0000-0000-00009B0F0000}"/>
    <cellStyle name="Millares 27 2" xfId="4010" xr:uid="{00000000-0005-0000-0000-00009C0F0000}"/>
    <cellStyle name="Millares 27 2 2" xfId="4011" xr:uid="{00000000-0005-0000-0000-00009D0F0000}"/>
    <cellStyle name="Millares 27 2 2 2" xfId="4012" xr:uid="{00000000-0005-0000-0000-00009E0F0000}"/>
    <cellStyle name="Millares 27 2 2 2 2" xfId="4013" xr:uid="{00000000-0005-0000-0000-00009F0F0000}"/>
    <cellStyle name="Millares 27 2 2 3" xfId="4014" xr:uid="{00000000-0005-0000-0000-0000A00F0000}"/>
    <cellStyle name="Millares 27 2 2 3 2" xfId="4015" xr:uid="{00000000-0005-0000-0000-0000A10F0000}"/>
    <cellStyle name="Millares 27 2 2 4" xfId="4016" xr:uid="{00000000-0005-0000-0000-0000A20F0000}"/>
    <cellStyle name="Millares 27 2 2 4 2" xfId="4017" xr:uid="{00000000-0005-0000-0000-0000A30F0000}"/>
    <cellStyle name="Millares 27 2 3" xfId="4018" xr:uid="{00000000-0005-0000-0000-0000A40F0000}"/>
    <cellStyle name="Millares 27 2 3 2" xfId="4019" xr:uid="{00000000-0005-0000-0000-0000A50F0000}"/>
    <cellStyle name="Millares 27 2 3 2 2" xfId="4020" xr:uid="{00000000-0005-0000-0000-0000A60F0000}"/>
    <cellStyle name="Millares 27 2 3 3" xfId="4021" xr:uid="{00000000-0005-0000-0000-0000A70F0000}"/>
    <cellStyle name="Millares 27 2 3 3 2" xfId="4022" xr:uid="{00000000-0005-0000-0000-0000A80F0000}"/>
    <cellStyle name="Millares 27 2 3 4" xfId="4023" xr:uid="{00000000-0005-0000-0000-0000A90F0000}"/>
    <cellStyle name="Millares 27 2 4" xfId="4024" xr:uid="{00000000-0005-0000-0000-0000AA0F0000}"/>
    <cellStyle name="Millares 27 2 4 2" xfId="4025" xr:uid="{00000000-0005-0000-0000-0000AB0F0000}"/>
    <cellStyle name="Millares 27 2 5" xfId="4026" xr:uid="{00000000-0005-0000-0000-0000AC0F0000}"/>
    <cellStyle name="Millares 27 2 5 2" xfId="4027" xr:uid="{00000000-0005-0000-0000-0000AD0F0000}"/>
    <cellStyle name="Millares 27 2 6" xfId="4028" xr:uid="{00000000-0005-0000-0000-0000AE0F0000}"/>
    <cellStyle name="Millares 27 2 6 2" xfId="4029" xr:uid="{00000000-0005-0000-0000-0000AF0F0000}"/>
    <cellStyle name="Millares 27 2 7" xfId="4030" xr:uid="{00000000-0005-0000-0000-0000B00F0000}"/>
    <cellStyle name="Millares 27 2 8" xfId="4031" xr:uid="{00000000-0005-0000-0000-0000B10F0000}"/>
    <cellStyle name="Millares 27 2 9" xfId="4032" xr:uid="{00000000-0005-0000-0000-0000B20F0000}"/>
    <cellStyle name="Millares 27 3" xfId="4033" xr:uid="{00000000-0005-0000-0000-0000B30F0000}"/>
    <cellStyle name="Millares 27 3 2" xfId="4034" xr:uid="{00000000-0005-0000-0000-0000B40F0000}"/>
    <cellStyle name="Millares 27 3 2 2" xfId="4035" xr:uid="{00000000-0005-0000-0000-0000B50F0000}"/>
    <cellStyle name="Millares 27 3 3" xfId="4036" xr:uid="{00000000-0005-0000-0000-0000B60F0000}"/>
    <cellStyle name="Millares 27 3 3 2" xfId="4037" xr:uid="{00000000-0005-0000-0000-0000B70F0000}"/>
    <cellStyle name="Millares 27 3 4" xfId="4038" xr:uid="{00000000-0005-0000-0000-0000B80F0000}"/>
    <cellStyle name="Millares 27 3 4 2" xfId="4039" xr:uid="{00000000-0005-0000-0000-0000B90F0000}"/>
    <cellStyle name="Millares 27 3 5" xfId="4040" xr:uid="{00000000-0005-0000-0000-0000BA0F0000}"/>
    <cellStyle name="Millares 27 3 5 2" xfId="4041" xr:uid="{00000000-0005-0000-0000-0000BB0F0000}"/>
    <cellStyle name="Millares 27 3 6" xfId="4042" xr:uid="{00000000-0005-0000-0000-0000BC0F0000}"/>
    <cellStyle name="Millares 27 3 7" xfId="4043" xr:uid="{00000000-0005-0000-0000-0000BD0F0000}"/>
    <cellStyle name="Millares 27 3 8" xfId="4044" xr:uid="{00000000-0005-0000-0000-0000BE0F0000}"/>
    <cellStyle name="Millares 27 4" xfId="4045" xr:uid="{00000000-0005-0000-0000-0000BF0F0000}"/>
    <cellStyle name="Millares 27 4 2" xfId="4046" xr:uid="{00000000-0005-0000-0000-0000C00F0000}"/>
    <cellStyle name="Millares 27 4 2 2" xfId="4047" xr:uid="{00000000-0005-0000-0000-0000C10F0000}"/>
    <cellStyle name="Millares 27 4 2 2 2" xfId="4048" xr:uid="{00000000-0005-0000-0000-0000C20F0000}"/>
    <cellStyle name="Millares 27 4 3" xfId="4049" xr:uid="{00000000-0005-0000-0000-0000C30F0000}"/>
    <cellStyle name="Millares 27 4 3 2" xfId="4050" xr:uid="{00000000-0005-0000-0000-0000C40F0000}"/>
    <cellStyle name="Millares 27 4 4" xfId="4051" xr:uid="{00000000-0005-0000-0000-0000C50F0000}"/>
    <cellStyle name="Millares 27 4 5" xfId="4052" xr:uid="{00000000-0005-0000-0000-0000C60F0000}"/>
    <cellStyle name="Millares 27 4 6" xfId="4053" xr:uid="{00000000-0005-0000-0000-0000C70F0000}"/>
    <cellStyle name="Millares 27 4 7" xfId="4054" xr:uid="{00000000-0005-0000-0000-0000C80F0000}"/>
    <cellStyle name="Millares 27 5" xfId="4055" xr:uid="{00000000-0005-0000-0000-0000C90F0000}"/>
    <cellStyle name="Millares 27 5 2" xfId="4056" xr:uid="{00000000-0005-0000-0000-0000CA0F0000}"/>
    <cellStyle name="Millares 27 5 3" xfId="4057" xr:uid="{00000000-0005-0000-0000-0000CB0F0000}"/>
    <cellStyle name="Millares 27 5 4" xfId="4058" xr:uid="{00000000-0005-0000-0000-0000CC0F0000}"/>
    <cellStyle name="Millares 27 5 5" xfId="4059" xr:uid="{00000000-0005-0000-0000-0000CD0F0000}"/>
    <cellStyle name="Millares 27 6" xfId="4060" xr:uid="{00000000-0005-0000-0000-0000CE0F0000}"/>
    <cellStyle name="Millares 27 6 2" xfId="4061" xr:uid="{00000000-0005-0000-0000-0000CF0F0000}"/>
    <cellStyle name="Millares 27 6 3" xfId="4062" xr:uid="{00000000-0005-0000-0000-0000D00F0000}"/>
    <cellStyle name="Millares 27 6 4" xfId="4063" xr:uid="{00000000-0005-0000-0000-0000D10F0000}"/>
    <cellStyle name="Millares 27 6 5" xfId="4064" xr:uid="{00000000-0005-0000-0000-0000D20F0000}"/>
    <cellStyle name="Millares 27 7" xfId="4065" xr:uid="{00000000-0005-0000-0000-0000D30F0000}"/>
    <cellStyle name="Millares 27 7 2" xfId="4066" xr:uid="{00000000-0005-0000-0000-0000D40F0000}"/>
    <cellStyle name="Millares 27 7 3" xfId="4067" xr:uid="{00000000-0005-0000-0000-0000D50F0000}"/>
    <cellStyle name="Millares 27 7 4" xfId="4068" xr:uid="{00000000-0005-0000-0000-0000D60F0000}"/>
    <cellStyle name="Millares 27 7 5" xfId="4069" xr:uid="{00000000-0005-0000-0000-0000D70F0000}"/>
    <cellStyle name="Millares 27 8" xfId="4070" xr:uid="{00000000-0005-0000-0000-0000D80F0000}"/>
    <cellStyle name="Millares 27 8 2" xfId="4071" xr:uid="{00000000-0005-0000-0000-0000D90F0000}"/>
    <cellStyle name="Millares 27 8 3" xfId="4072" xr:uid="{00000000-0005-0000-0000-0000DA0F0000}"/>
    <cellStyle name="Millares 27 8 4" xfId="4073" xr:uid="{00000000-0005-0000-0000-0000DB0F0000}"/>
    <cellStyle name="Millares 27 8 5" xfId="4074" xr:uid="{00000000-0005-0000-0000-0000DC0F0000}"/>
    <cellStyle name="Millares 27 9" xfId="4075" xr:uid="{00000000-0005-0000-0000-0000DD0F0000}"/>
    <cellStyle name="Millares 27 9 2" xfId="4076" xr:uid="{00000000-0005-0000-0000-0000DE0F0000}"/>
    <cellStyle name="Millares 27 9 3" xfId="4077" xr:uid="{00000000-0005-0000-0000-0000DF0F0000}"/>
    <cellStyle name="Millares 27 9 4" xfId="4078" xr:uid="{00000000-0005-0000-0000-0000E00F0000}"/>
    <cellStyle name="Millares 27 9 5" xfId="4079" xr:uid="{00000000-0005-0000-0000-0000E10F0000}"/>
    <cellStyle name="Millares 28" xfId="4080" xr:uid="{00000000-0005-0000-0000-0000E20F0000}"/>
    <cellStyle name="Millares 28 10" xfId="4081" xr:uid="{00000000-0005-0000-0000-0000E30F0000}"/>
    <cellStyle name="Millares 28 10 2" xfId="4082" xr:uid="{00000000-0005-0000-0000-0000E40F0000}"/>
    <cellStyle name="Millares 28 10 2 2" xfId="4083" xr:uid="{00000000-0005-0000-0000-0000E50F0000}"/>
    <cellStyle name="Millares 28 10 2 3" xfId="4084" xr:uid="{00000000-0005-0000-0000-0000E60F0000}"/>
    <cellStyle name="Millares 28 10 3" xfId="4085" xr:uid="{00000000-0005-0000-0000-0000E70F0000}"/>
    <cellStyle name="Millares 28 10 4" xfId="4086" xr:uid="{00000000-0005-0000-0000-0000E80F0000}"/>
    <cellStyle name="Millares 28 10 5" xfId="4087" xr:uid="{00000000-0005-0000-0000-0000E90F0000}"/>
    <cellStyle name="Millares 28 10 6" xfId="4088" xr:uid="{00000000-0005-0000-0000-0000EA0F0000}"/>
    <cellStyle name="Millares 28 10 7" xfId="4089" xr:uid="{00000000-0005-0000-0000-0000EB0F0000}"/>
    <cellStyle name="Millares 28 10 8" xfId="4090" xr:uid="{00000000-0005-0000-0000-0000EC0F0000}"/>
    <cellStyle name="Millares 28 10 9" xfId="4091" xr:uid="{00000000-0005-0000-0000-0000ED0F0000}"/>
    <cellStyle name="Millares 28 11" xfId="4092" xr:uid="{00000000-0005-0000-0000-0000EE0F0000}"/>
    <cellStyle name="Millares 28 11 2" xfId="4093" xr:uid="{00000000-0005-0000-0000-0000EF0F0000}"/>
    <cellStyle name="Millares 28 11 3" xfId="4094" xr:uid="{00000000-0005-0000-0000-0000F00F0000}"/>
    <cellStyle name="Millares 28 11 4" xfId="4095" xr:uid="{00000000-0005-0000-0000-0000F10F0000}"/>
    <cellStyle name="Millares 28 11 5" xfId="4096" xr:uid="{00000000-0005-0000-0000-0000F20F0000}"/>
    <cellStyle name="Millares 28 11 6" xfId="4097" xr:uid="{00000000-0005-0000-0000-0000F30F0000}"/>
    <cellStyle name="Millares 28 12" xfId="4098" xr:uid="{00000000-0005-0000-0000-0000F40F0000}"/>
    <cellStyle name="Millares 28 12 2" xfId="4099" xr:uid="{00000000-0005-0000-0000-0000F50F0000}"/>
    <cellStyle name="Millares 28 12 3" xfId="4100" xr:uid="{00000000-0005-0000-0000-0000F60F0000}"/>
    <cellStyle name="Millares 28 12 4" xfId="4101" xr:uid="{00000000-0005-0000-0000-0000F70F0000}"/>
    <cellStyle name="Millares 28 12 5" xfId="4102" xr:uid="{00000000-0005-0000-0000-0000F80F0000}"/>
    <cellStyle name="Millares 28 13" xfId="4103" xr:uid="{00000000-0005-0000-0000-0000F90F0000}"/>
    <cellStyle name="Millares 28 13 2" xfId="4104" xr:uid="{00000000-0005-0000-0000-0000FA0F0000}"/>
    <cellStyle name="Millares 28 13 3" xfId="4105" xr:uid="{00000000-0005-0000-0000-0000FB0F0000}"/>
    <cellStyle name="Millares 28 13 4" xfId="4106" xr:uid="{00000000-0005-0000-0000-0000FC0F0000}"/>
    <cellStyle name="Millares 28 13 5" xfId="4107" xr:uid="{00000000-0005-0000-0000-0000FD0F0000}"/>
    <cellStyle name="Millares 28 14" xfId="4108" xr:uid="{00000000-0005-0000-0000-0000FE0F0000}"/>
    <cellStyle name="Millares 28 14 2" xfId="4109" xr:uid="{00000000-0005-0000-0000-0000FF0F0000}"/>
    <cellStyle name="Millares 28 14 3" xfId="4110" xr:uid="{00000000-0005-0000-0000-000000100000}"/>
    <cellStyle name="Millares 28 14 4" xfId="4111" xr:uid="{00000000-0005-0000-0000-000001100000}"/>
    <cellStyle name="Millares 28 14 5" xfId="4112" xr:uid="{00000000-0005-0000-0000-000002100000}"/>
    <cellStyle name="Millares 28 15" xfId="4113" xr:uid="{00000000-0005-0000-0000-000003100000}"/>
    <cellStyle name="Millares 28 16" xfId="4114" xr:uid="{00000000-0005-0000-0000-000004100000}"/>
    <cellStyle name="Millares 28 17" xfId="4115" xr:uid="{00000000-0005-0000-0000-000005100000}"/>
    <cellStyle name="Millares 28 18" xfId="4116" xr:uid="{00000000-0005-0000-0000-000006100000}"/>
    <cellStyle name="Millares 28 19" xfId="4117" xr:uid="{00000000-0005-0000-0000-000007100000}"/>
    <cellStyle name="Millares 28 2" xfId="4118" xr:uid="{00000000-0005-0000-0000-000008100000}"/>
    <cellStyle name="Millares 28 2 10" xfId="4119" xr:uid="{00000000-0005-0000-0000-000009100000}"/>
    <cellStyle name="Millares 28 2 11" xfId="4120" xr:uid="{00000000-0005-0000-0000-00000A100000}"/>
    <cellStyle name="Millares 28 2 12" xfId="4121" xr:uid="{00000000-0005-0000-0000-00000B100000}"/>
    <cellStyle name="Millares 28 2 13" xfId="4122" xr:uid="{00000000-0005-0000-0000-00000C100000}"/>
    <cellStyle name="Millares 28 2 14" xfId="4123" xr:uid="{00000000-0005-0000-0000-00000D100000}"/>
    <cellStyle name="Millares 28 2 15" xfId="4124" xr:uid="{00000000-0005-0000-0000-00000E100000}"/>
    <cellStyle name="Millares 28 2 16" xfId="4125" xr:uid="{00000000-0005-0000-0000-00000F100000}"/>
    <cellStyle name="Millares 28 2 2" xfId="4126" xr:uid="{00000000-0005-0000-0000-000010100000}"/>
    <cellStyle name="Millares 28 2 2 2" xfId="4127" xr:uid="{00000000-0005-0000-0000-000011100000}"/>
    <cellStyle name="Millares 28 2 2 3" xfId="4128" xr:uid="{00000000-0005-0000-0000-000012100000}"/>
    <cellStyle name="Millares 28 2 2 4" xfId="4129" xr:uid="{00000000-0005-0000-0000-000013100000}"/>
    <cellStyle name="Millares 28 2 2 5" xfId="4130" xr:uid="{00000000-0005-0000-0000-000014100000}"/>
    <cellStyle name="Millares 28 2 3" xfId="4131" xr:uid="{00000000-0005-0000-0000-000015100000}"/>
    <cellStyle name="Millares 28 2 3 2" xfId="4132" xr:uid="{00000000-0005-0000-0000-000016100000}"/>
    <cellStyle name="Millares 28 2 3 3" xfId="4133" xr:uid="{00000000-0005-0000-0000-000017100000}"/>
    <cellStyle name="Millares 28 2 3 4" xfId="4134" xr:uid="{00000000-0005-0000-0000-000018100000}"/>
    <cellStyle name="Millares 28 2 3 5" xfId="4135" xr:uid="{00000000-0005-0000-0000-000019100000}"/>
    <cellStyle name="Millares 28 2 4" xfId="4136" xr:uid="{00000000-0005-0000-0000-00001A100000}"/>
    <cellStyle name="Millares 28 2 4 2" xfId="4137" xr:uid="{00000000-0005-0000-0000-00001B100000}"/>
    <cellStyle name="Millares 28 2 4 3" xfId="4138" xr:uid="{00000000-0005-0000-0000-00001C100000}"/>
    <cellStyle name="Millares 28 2 4 4" xfId="4139" xr:uid="{00000000-0005-0000-0000-00001D100000}"/>
    <cellStyle name="Millares 28 2 4 5" xfId="4140" xr:uid="{00000000-0005-0000-0000-00001E100000}"/>
    <cellStyle name="Millares 28 2 5" xfId="4141" xr:uid="{00000000-0005-0000-0000-00001F100000}"/>
    <cellStyle name="Millares 28 2 5 2" xfId="4142" xr:uid="{00000000-0005-0000-0000-000020100000}"/>
    <cellStyle name="Millares 28 2 5 3" xfId="4143" xr:uid="{00000000-0005-0000-0000-000021100000}"/>
    <cellStyle name="Millares 28 2 5 4" xfId="4144" xr:uid="{00000000-0005-0000-0000-000022100000}"/>
    <cellStyle name="Millares 28 2 5 5" xfId="4145" xr:uid="{00000000-0005-0000-0000-000023100000}"/>
    <cellStyle name="Millares 28 2 6" xfId="4146" xr:uid="{00000000-0005-0000-0000-000024100000}"/>
    <cellStyle name="Millares 28 2 6 2" xfId="4147" xr:uid="{00000000-0005-0000-0000-000025100000}"/>
    <cellStyle name="Millares 28 2 6 3" xfId="4148" xr:uid="{00000000-0005-0000-0000-000026100000}"/>
    <cellStyle name="Millares 28 2 6 4" xfId="4149" xr:uid="{00000000-0005-0000-0000-000027100000}"/>
    <cellStyle name="Millares 28 2 6 5" xfId="4150" xr:uid="{00000000-0005-0000-0000-000028100000}"/>
    <cellStyle name="Millares 28 2 7" xfId="4151" xr:uid="{00000000-0005-0000-0000-000029100000}"/>
    <cellStyle name="Millares 28 2 7 2" xfId="4152" xr:uid="{00000000-0005-0000-0000-00002A100000}"/>
    <cellStyle name="Millares 28 2 7 3" xfId="4153" xr:uid="{00000000-0005-0000-0000-00002B100000}"/>
    <cellStyle name="Millares 28 2 7 4" xfId="4154" xr:uid="{00000000-0005-0000-0000-00002C100000}"/>
    <cellStyle name="Millares 28 2 7 5" xfId="4155" xr:uid="{00000000-0005-0000-0000-00002D100000}"/>
    <cellStyle name="Millares 28 2 8" xfId="4156" xr:uid="{00000000-0005-0000-0000-00002E100000}"/>
    <cellStyle name="Millares 28 2 8 2" xfId="4157" xr:uid="{00000000-0005-0000-0000-00002F100000}"/>
    <cellStyle name="Millares 28 2 8 3" xfId="4158" xr:uid="{00000000-0005-0000-0000-000030100000}"/>
    <cellStyle name="Millares 28 2 8 4" xfId="4159" xr:uid="{00000000-0005-0000-0000-000031100000}"/>
    <cellStyle name="Millares 28 2 8 5" xfId="4160" xr:uid="{00000000-0005-0000-0000-000032100000}"/>
    <cellStyle name="Millares 28 2 9" xfId="4161" xr:uid="{00000000-0005-0000-0000-000033100000}"/>
    <cellStyle name="Millares 28 2 9 2" xfId="4162" xr:uid="{00000000-0005-0000-0000-000034100000}"/>
    <cellStyle name="Millares 28 20" xfId="4163" xr:uid="{00000000-0005-0000-0000-000035100000}"/>
    <cellStyle name="Millares 28 21" xfId="4164" xr:uid="{00000000-0005-0000-0000-000036100000}"/>
    <cellStyle name="Millares 28 22" xfId="4165" xr:uid="{00000000-0005-0000-0000-000037100000}"/>
    <cellStyle name="Millares 28 3" xfId="4166" xr:uid="{00000000-0005-0000-0000-000038100000}"/>
    <cellStyle name="Millares 28 3 2" xfId="4167" xr:uid="{00000000-0005-0000-0000-000039100000}"/>
    <cellStyle name="Millares 28 3 2 2" xfId="4168" xr:uid="{00000000-0005-0000-0000-00003A100000}"/>
    <cellStyle name="Millares 28 3 3" xfId="4169" xr:uid="{00000000-0005-0000-0000-00003B100000}"/>
    <cellStyle name="Millares 28 3 4" xfId="4170" xr:uid="{00000000-0005-0000-0000-00003C100000}"/>
    <cellStyle name="Millares 28 3 5" xfId="4171" xr:uid="{00000000-0005-0000-0000-00003D100000}"/>
    <cellStyle name="Millares 28 3 6" xfId="4172" xr:uid="{00000000-0005-0000-0000-00003E100000}"/>
    <cellStyle name="Millares 28 3 7" xfId="4173" xr:uid="{00000000-0005-0000-0000-00003F100000}"/>
    <cellStyle name="Millares 28 3 8" xfId="4174" xr:uid="{00000000-0005-0000-0000-000040100000}"/>
    <cellStyle name="Millares 28 3 9" xfId="4175" xr:uid="{00000000-0005-0000-0000-000041100000}"/>
    <cellStyle name="Millares 28 4" xfId="4176" xr:uid="{00000000-0005-0000-0000-000042100000}"/>
    <cellStyle name="Millares 28 4 2" xfId="4177" xr:uid="{00000000-0005-0000-0000-000043100000}"/>
    <cellStyle name="Millares 28 4 2 2" xfId="4178" xr:uid="{00000000-0005-0000-0000-000044100000}"/>
    <cellStyle name="Millares 28 4 3" xfId="4179" xr:uid="{00000000-0005-0000-0000-000045100000}"/>
    <cellStyle name="Millares 28 4 4" xfId="4180" xr:uid="{00000000-0005-0000-0000-000046100000}"/>
    <cellStyle name="Millares 28 4 5" xfId="4181" xr:uid="{00000000-0005-0000-0000-000047100000}"/>
    <cellStyle name="Millares 28 4 6" xfId="4182" xr:uid="{00000000-0005-0000-0000-000048100000}"/>
    <cellStyle name="Millares 28 4 7" xfId="4183" xr:uid="{00000000-0005-0000-0000-000049100000}"/>
    <cellStyle name="Millares 28 4 8" xfId="4184" xr:uid="{00000000-0005-0000-0000-00004A100000}"/>
    <cellStyle name="Millares 28 4 9" xfId="4185" xr:uid="{00000000-0005-0000-0000-00004B100000}"/>
    <cellStyle name="Millares 28 5" xfId="4186" xr:uid="{00000000-0005-0000-0000-00004C100000}"/>
    <cellStyle name="Millares 28 5 2" xfId="4187" xr:uid="{00000000-0005-0000-0000-00004D100000}"/>
    <cellStyle name="Millares 28 5 2 2" xfId="4188" xr:uid="{00000000-0005-0000-0000-00004E100000}"/>
    <cellStyle name="Millares 28 5 3" xfId="4189" xr:uid="{00000000-0005-0000-0000-00004F100000}"/>
    <cellStyle name="Millares 28 5 4" xfId="4190" xr:uid="{00000000-0005-0000-0000-000050100000}"/>
    <cellStyle name="Millares 28 5 5" xfId="4191" xr:uid="{00000000-0005-0000-0000-000051100000}"/>
    <cellStyle name="Millares 28 5 6" xfId="4192" xr:uid="{00000000-0005-0000-0000-000052100000}"/>
    <cellStyle name="Millares 28 5 7" xfId="4193" xr:uid="{00000000-0005-0000-0000-000053100000}"/>
    <cellStyle name="Millares 28 5 8" xfId="4194" xr:uid="{00000000-0005-0000-0000-000054100000}"/>
    <cellStyle name="Millares 28 5 9" xfId="4195" xr:uid="{00000000-0005-0000-0000-000055100000}"/>
    <cellStyle name="Millares 28 6" xfId="4196" xr:uid="{00000000-0005-0000-0000-000056100000}"/>
    <cellStyle name="Millares 28 6 2" xfId="4197" xr:uid="{00000000-0005-0000-0000-000057100000}"/>
    <cellStyle name="Millares 28 6 2 2" xfId="4198" xr:uid="{00000000-0005-0000-0000-000058100000}"/>
    <cellStyle name="Millares 28 6 3" xfId="4199" xr:uid="{00000000-0005-0000-0000-000059100000}"/>
    <cellStyle name="Millares 28 6 4" xfId="4200" xr:uid="{00000000-0005-0000-0000-00005A100000}"/>
    <cellStyle name="Millares 28 6 5" xfId="4201" xr:uid="{00000000-0005-0000-0000-00005B100000}"/>
    <cellStyle name="Millares 28 6 6" xfId="4202" xr:uid="{00000000-0005-0000-0000-00005C100000}"/>
    <cellStyle name="Millares 28 6 7" xfId="4203" xr:uid="{00000000-0005-0000-0000-00005D100000}"/>
    <cellStyle name="Millares 28 6 8" xfId="4204" xr:uid="{00000000-0005-0000-0000-00005E100000}"/>
    <cellStyle name="Millares 28 6 9" xfId="4205" xr:uid="{00000000-0005-0000-0000-00005F100000}"/>
    <cellStyle name="Millares 28 7" xfId="4206" xr:uid="{00000000-0005-0000-0000-000060100000}"/>
    <cellStyle name="Millares 28 7 2" xfId="4207" xr:uid="{00000000-0005-0000-0000-000061100000}"/>
    <cellStyle name="Millares 28 7 2 2" xfId="4208" xr:uid="{00000000-0005-0000-0000-000062100000}"/>
    <cellStyle name="Millares 28 7 3" xfId="4209" xr:uid="{00000000-0005-0000-0000-000063100000}"/>
    <cellStyle name="Millares 28 7 4" xfId="4210" xr:uid="{00000000-0005-0000-0000-000064100000}"/>
    <cellStyle name="Millares 28 7 5" xfId="4211" xr:uid="{00000000-0005-0000-0000-000065100000}"/>
    <cellStyle name="Millares 28 7 6" xfId="4212" xr:uid="{00000000-0005-0000-0000-000066100000}"/>
    <cellStyle name="Millares 28 7 7" xfId="4213" xr:uid="{00000000-0005-0000-0000-000067100000}"/>
    <cellStyle name="Millares 28 7 8" xfId="4214" xr:uid="{00000000-0005-0000-0000-000068100000}"/>
    <cellStyle name="Millares 28 7 9" xfId="4215" xr:uid="{00000000-0005-0000-0000-000069100000}"/>
    <cellStyle name="Millares 28 8" xfId="4216" xr:uid="{00000000-0005-0000-0000-00006A100000}"/>
    <cellStyle name="Millares 28 8 2" xfId="4217" xr:uid="{00000000-0005-0000-0000-00006B100000}"/>
    <cellStyle name="Millares 28 8 2 2" xfId="4218" xr:uid="{00000000-0005-0000-0000-00006C100000}"/>
    <cellStyle name="Millares 28 8 3" xfId="4219" xr:uid="{00000000-0005-0000-0000-00006D100000}"/>
    <cellStyle name="Millares 28 8 4" xfId="4220" xr:uid="{00000000-0005-0000-0000-00006E100000}"/>
    <cellStyle name="Millares 28 8 5" xfId="4221" xr:uid="{00000000-0005-0000-0000-00006F100000}"/>
    <cellStyle name="Millares 28 8 6" xfId="4222" xr:uid="{00000000-0005-0000-0000-000070100000}"/>
    <cellStyle name="Millares 28 8 7" xfId="4223" xr:uid="{00000000-0005-0000-0000-000071100000}"/>
    <cellStyle name="Millares 28 8 8" xfId="4224" xr:uid="{00000000-0005-0000-0000-000072100000}"/>
    <cellStyle name="Millares 28 8 9" xfId="4225" xr:uid="{00000000-0005-0000-0000-000073100000}"/>
    <cellStyle name="Millares 28 9" xfId="4226" xr:uid="{00000000-0005-0000-0000-000074100000}"/>
    <cellStyle name="Millares 28 9 2" xfId="4227" xr:uid="{00000000-0005-0000-0000-000075100000}"/>
    <cellStyle name="Millares 28 9 2 2" xfId="4228" xr:uid="{00000000-0005-0000-0000-000076100000}"/>
    <cellStyle name="Millares 28 9 3" xfId="4229" xr:uid="{00000000-0005-0000-0000-000077100000}"/>
    <cellStyle name="Millares 28 9 4" xfId="4230" xr:uid="{00000000-0005-0000-0000-000078100000}"/>
    <cellStyle name="Millares 28 9 5" xfId="4231" xr:uid="{00000000-0005-0000-0000-000079100000}"/>
    <cellStyle name="Millares 28 9 6" xfId="4232" xr:uid="{00000000-0005-0000-0000-00007A100000}"/>
    <cellStyle name="Millares 28 9 7" xfId="4233" xr:uid="{00000000-0005-0000-0000-00007B100000}"/>
    <cellStyle name="Millares 28 9 8" xfId="4234" xr:uid="{00000000-0005-0000-0000-00007C100000}"/>
    <cellStyle name="Millares 28 9 9" xfId="4235" xr:uid="{00000000-0005-0000-0000-00007D100000}"/>
    <cellStyle name="Millares 29" xfId="4236" xr:uid="{00000000-0005-0000-0000-00007E100000}"/>
    <cellStyle name="Millares 29 10" xfId="4237" xr:uid="{00000000-0005-0000-0000-00007F100000}"/>
    <cellStyle name="Millares 29 10 2" xfId="4238" xr:uid="{00000000-0005-0000-0000-000080100000}"/>
    <cellStyle name="Millares 29 10 2 2" xfId="4239" xr:uid="{00000000-0005-0000-0000-000081100000}"/>
    <cellStyle name="Millares 29 10 2 3" xfId="4240" xr:uid="{00000000-0005-0000-0000-000082100000}"/>
    <cellStyle name="Millares 29 10 3" xfId="4241" xr:uid="{00000000-0005-0000-0000-000083100000}"/>
    <cellStyle name="Millares 29 10 4" xfId="4242" xr:uid="{00000000-0005-0000-0000-000084100000}"/>
    <cellStyle name="Millares 29 10 5" xfId="4243" xr:uid="{00000000-0005-0000-0000-000085100000}"/>
    <cellStyle name="Millares 29 10 6" xfId="4244" xr:uid="{00000000-0005-0000-0000-000086100000}"/>
    <cellStyle name="Millares 29 10 7" xfId="4245" xr:uid="{00000000-0005-0000-0000-000087100000}"/>
    <cellStyle name="Millares 29 10 8" xfId="4246" xr:uid="{00000000-0005-0000-0000-000088100000}"/>
    <cellStyle name="Millares 29 10 9" xfId="4247" xr:uid="{00000000-0005-0000-0000-000089100000}"/>
    <cellStyle name="Millares 29 11" xfId="4248" xr:uid="{00000000-0005-0000-0000-00008A100000}"/>
    <cellStyle name="Millares 29 11 2" xfId="4249" xr:uid="{00000000-0005-0000-0000-00008B100000}"/>
    <cellStyle name="Millares 29 11 3" xfId="4250" xr:uid="{00000000-0005-0000-0000-00008C100000}"/>
    <cellStyle name="Millares 29 11 4" xfId="4251" xr:uid="{00000000-0005-0000-0000-00008D100000}"/>
    <cellStyle name="Millares 29 11 5" xfId="4252" xr:uid="{00000000-0005-0000-0000-00008E100000}"/>
    <cellStyle name="Millares 29 11 6" xfId="4253" xr:uid="{00000000-0005-0000-0000-00008F100000}"/>
    <cellStyle name="Millares 29 12" xfId="4254" xr:uid="{00000000-0005-0000-0000-000090100000}"/>
    <cellStyle name="Millares 29 12 2" xfId="4255" xr:uid="{00000000-0005-0000-0000-000091100000}"/>
    <cellStyle name="Millares 29 12 3" xfId="4256" xr:uid="{00000000-0005-0000-0000-000092100000}"/>
    <cellStyle name="Millares 29 12 4" xfId="4257" xr:uid="{00000000-0005-0000-0000-000093100000}"/>
    <cellStyle name="Millares 29 12 5" xfId="4258" xr:uid="{00000000-0005-0000-0000-000094100000}"/>
    <cellStyle name="Millares 29 13" xfId="4259" xr:uid="{00000000-0005-0000-0000-000095100000}"/>
    <cellStyle name="Millares 29 13 2" xfId="4260" xr:uid="{00000000-0005-0000-0000-000096100000}"/>
    <cellStyle name="Millares 29 13 3" xfId="4261" xr:uid="{00000000-0005-0000-0000-000097100000}"/>
    <cellStyle name="Millares 29 13 4" xfId="4262" xr:uid="{00000000-0005-0000-0000-000098100000}"/>
    <cellStyle name="Millares 29 13 5" xfId="4263" xr:uid="{00000000-0005-0000-0000-000099100000}"/>
    <cellStyle name="Millares 29 14" xfId="4264" xr:uid="{00000000-0005-0000-0000-00009A100000}"/>
    <cellStyle name="Millares 29 14 2" xfId="4265" xr:uid="{00000000-0005-0000-0000-00009B100000}"/>
    <cellStyle name="Millares 29 14 3" xfId="4266" xr:uid="{00000000-0005-0000-0000-00009C100000}"/>
    <cellStyle name="Millares 29 14 4" xfId="4267" xr:uid="{00000000-0005-0000-0000-00009D100000}"/>
    <cellStyle name="Millares 29 14 5" xfId="4268" xr:uid="{00000000-0005-0000-0000-00009E100000}"/>
    <cellStyle name="Millares 29 15" xfId="4269" xr:uid="{00000000-0005-0000-0000-00009F100000}"/>
    <cellStyle name="Millares 29 16" xfId="4270" xr:uid="{00000000-0005-0000-0000-0000A0100000}"/>
    <cellStyle name="Millares 29 17" xfId="4271" xr:uid="{00000000-0005-0000-0000-0000A1100000}"/>
    <cellStyle name="Millares 29 18" xfId="4272" xr:uid="{00000000-0005-0000-0000-0000A2100000}"/>
    <cellStyle name="Millares 29 19" xfId="4273" xr:uid="{00000000-0005-0000-0000-0000A3100000}"/>
    <cellStyle name="Millares 29 2" xfId="4274" xr:uid="{00000000-0005-0000-0000-0000A4100000}"/>
    <cellStyle name="Millares 29 2 10" xfId="4275" xr:uid="{00000000-0005-0000-0000-0000A5100000}"/>
    <cellStyle name="Millares 29 2 11" xfId="4276" xr:uid="{00000000-0005-0000-0000-0000A6100000}"/>
    <cellStyle name="Millares 29 2 12" xfId="4277" xr:uid="{00000000-0005-0000-0000-0000A7100000}"/>
    <cellStyle name="Millares 29 2 13" xfId="4278" xr:uid="{00000000-0005-0000-0000-0000A8100000}"/>
    <cellStyle name="Millares 29 2 14" xfId="4279" xr:uid="{00000000-0005-0000-0000-0000A9100000}"/>
    <cellStyle name="Millares 29 2 15" xfId="4280" xr:uid="{00000000-0005-0000-0000-0000AA100000}"/>
    <cellStyle name="Millares 29 2 16" xfId="4281" xr:uid="{00000000-0005-0000-0000-0000AB100000}"/>
    <cellStyle name="Millares 29 2 2" xfId="4282" xr:uid="{00000000-0005-0000-0000-0000AC100000}"/>
    <cellStyle name="Millares 29 2 2 2" xfId="4283" xr:uid="{00000000-0005-0000-0000-0000AD100000}"/>
    <cellStyle name="Millares 29 2 2 3" xfId="4284" xr:uid="{00000000-0005-0000-0000-0000AE100000}"/>
    <cellStyle name="Millares 29 2 2 4" xfId="4285" xr:uid="{00000000-0005-0000-0000-0000AF100000}"/>
    <cellStyle name="Millares 29 2 2 5" xfId="4286" xr:uid="{00000000-0005-0000-0000-0000B0100000}"/>
    <cellStyle name="Millares 29 2 3" xfId="4287" xr:uid="{00000000-0005-0000-0000-0000B1100000}"/>
    <cellStyle name="Millares 29 2 3 2" xfId="4288" xr:uid="{00000000-0005-0000-0000-0000B2100000}"/>
    <cellStyle name="Millares 29 2 3 3" xfId="4289" xr:uid="{00000000-0005-0000-0000-0000B3100000}"/>
    <cellStyle name="Millares 29 2 3 4" xfId="4290" xr:uid="{00000000-0005-0000-0000-0000B4100000}"/>
    <cellStyle name="Millares 29 2 3 5" xfId="4291" xr:uid="{00000000-0005-0000-0000-0000B5100000}"/>
    <cellStyle name="Millares 29 2 4" xfId="4292" xr:uid="{00000000-0005-0000-0000-0000B6100000}"/>
    <cellStyle name="Millares 29 2 4 2" xfId="4293" xr:uid="{00000000-0005-0000-0000-0000B7100000}"/>
    <cellStyle name="Millares 29 2 4 3" xfId="4294" xr:uid="{00000000-0005-0000-0000-0000B8100000}"/>
    <cellStyle name="Millares 29 2 4 4" xfId="4295" xr:uid="{00000000-0005-0000-0000-0000B9100000}"/>
    <cellStyle name="Millares 29 2 4 5" xfId="4296" xr:uid="{00000000-0005-0000-0000-0000BA100000}"/>
    <cellStyle name="Millares 29 2 5" xfId="4297" xr:uid="{00000000-0005-0000-0000-0000BB100000}"/>
    <cellStyle name="Millares 29 2 5 2" xfId="4298" xr:uid="{00000000-0005-0000-0000-0000BC100000}"/>
    <cellStyle name="Millares 29 2 5 3" xfId="4299" xr:uid="{00000000-0005-0000-0000-0000BD100000}"/>
    <cellStyle name="Millares 29 2 5 4" xfId="4300" xr:uid="{00000000-0005-0000-0000-0000BE100000}"/>
    <cellStyle name="Millares 29 2 5 5" xfId="4301" xr:uid="{00000000-0005-0000-0000-0000BF100000}"/>
    <cellStyle name="Millares 29 2 6" xfId="4302" xr:uid="{00000000-0005-0000-0000-0000C0100000}"/>
    <cellStyle name="Millares 29 2 6 2" xfId="4303" xr:uid="{00000000-0005-0000-0000-0000C1100000}"/>
    <cellStyle name="Millares 29 2 6 3" xfId="4304" xr:uid="{00000000-0005-0000-0000-0000C2100000}"/>
    <cellStyle name="Millares 29 2 6 4" xfId="4305" xr:uid="{00000000-0005-0000-0000-0000C3100000}"/>
    <cellStyle name="Millares 29 2 6 5" xfId="4306" xr:uid="{00000000-0005-0000-0000-0000C4100000}"/>
    <cellStyle name="Millares 29 2 7" xfId="4307" xr:uid="{00000000-0005-0000-0000-0000C5100000}"/>
    <cellStyle name="Millares 29 2 7 2" xfId="4308" xr:uid="{00000000-0005-0000-0000-0000C6100000}"/>
    <cellStyle name="Millares 29 2 7 3" xfId="4309" xr:uid="{00000000-0005-0000-0000-0000C7100000}"/>
    <cellStyle name="Millares 29 2 7 4" xfId="4310" xr:uid="{00000000-0005-0000-0000-0000C8100000}"/>
    <cellStyle name="Millares 29 2 7 5" xfId="4311" xr:uid="{00000000-0005-0000-0000-0000C9100000}"/>
    <cellStyle name="Millares 29 2 8" xfId="4312" xr:uid="{00000000-0005-0000-0000-0000CA100000}"/>
    <cellStyle name="Millares 29 2 8 2" xfId="4313" xr:uid="{00000000-0005-0000-0000-0000CB100000}"/>
    <cellStyle name="Millares 29 2 8 3" xfId="4314" xr:uid="{00000000-0005-0000-0000-0000CC100000}"/>
    <cellStyle name="Millares 29 2 8 4" xfId="4315" xr:uid="{00000000-0005-0000-0000-0000CD100000}"/>
    <cellStyle name="Millares 29 2 8 5" xfId="4316" xr:uid="{00000000-0005-0000-0000-0000CE100000}"/>
    <cellStyle name="Millares 29 2 9" xfId="4317" xr:uid="{00000000-0005-0000-0000-0000CF100000}"/>
    <cellStyle name="Millares 29 2 9 2" xfId="4318" xr:uid="{00000000-0005-0000-0000-0000D0100000}"/>
    <cellStyle name="Millares 29 20" xfId="4319" xr:uid="{00000000-0005-0000-0000-0000D1100000}"/>
    <cellStyle name="Millares 29 21" xfId="4320" xr:uid="{00000000-0005-0000-0000-0000D2100000}"/>
    <cellStyle name="Millares 29 22" xfId="4321" xr:uid="{00000000-0005-0000-0000-0000D3100000}"/>
    <cellStyle name="Millares 29 3" xfId="4322" xr:uid="{00000000-0005-0000-0000-0000D4100000}"/>
    <cellStyle name="Millares 29 3 2" xfId="4323" xr:uid="{00000000-0005-0000-0000-0000D5100000}"/>
    <cellStyle name="Millares 29 3 2 2" xfId="4324" xr:uid="{00000000-0005-0000-0000-0000D6100000}"/>
    <cellStyle name="Millares 29 3 3" xfId="4325" xr:uid="{00000000-0005-0000-0000-0000D7100000}"/>
    <cellStyle name="Millares 29 3 4" xfId="4326" xr:uid="{00000000-0005-0000-0000-0000D8100000}"/>
    <cellStyle name="Millares 29 3 5" xfId="4327" xr:uid="{00000000-0005-0000-0000-0000D9100000}"/>
    <cellStyle name="Millares 29 3 6" xfId="4328" xr:uid="{00000000-0005-0000-0000-0000DA100000}"/>
    <cellStyle name="Millares 29 3 7" xfId="4329" xr:uid="{00000000-0005-0000-0000-0000DB100000}"/>
    <cellStyle name="Millares 29 3 8" xfId="4330" xr:uid="{00000000-0005-0000-0000-0000DC100000}"/>
    <cellStyle name="Millares 29 3 9" xfId="4331" xr:uid="{00000000-0005-0000-0000-0000DD100000}"/>
    <cellStyle name="Millares 29 4" xfId="4332" xr:uid="{00000000-0005-0000-0000-0000DE100000}"/>
    <cellStyle name="Millares 29 4 2" xfId="4333" xr:uid="{00000000-0005-0000-0000-0000DF100000}"/>
    <cellStyle name="Millares 29 4 2 2" xfId="4334" xr:uid="{00000000-0005-0000-0000-0000E0100000}"/>
    <cellStyle name="Millares 29 4 3" xfId="4335" xr:uid="{00000000-0005-0000-0000-0000E1100000}"/>
    <cellStyle name="Millares 29 4 4" xfId="4336" xr:uid="{00000000-0005-0000-0000-0000E2100000}"/>
    <cellStyle name="Millares 29 4 5" xfId="4337" xr:uid="{00000000-0005-0000-0000-0000E3100000}"/>
    <cellStyle name="Millares 29 4 6" xfId="4338" xr:uid="{00000000-0005-0000-0000-0000E4100000}"/>
    <cellStyle name="Millares 29 4 7" xfId="4339" xr:uid="{00000000-0005-0000-0000-0000E5100000}"/>
    <cellStyle name="Millares 29 4 8" xfId="4340" xr:uid="{00000000-0005-0000-0000-0000E6100000}"/>
    <cellStyle name="Millares 29 4 9" xfId="4341" xr:uid="{00000000-0005-0000-0000-0000E7100000}"/>
    <cellStyle name="Millares 29 5" xfId="4342" xr:uid="{00000000-0005-0000-0000-0000E8100000}"/>
    <cellStyle name="Millares 29 5 2" xfId="4343" xr:uid="{00000000-0005-0000-0000-0000E9100000}"/>
    <cellStyle name="Millares 29 5 2 2" xfId="4344" xr:uid="{00000000-0005-0000-0000-0000EA100000}"/>
    <cellStyle name="Millares 29 5 3" xfId="4345" xr:uid="{00000000-0005-0000-0000-0000EB100000}"/>
    <cellStyle name="Millares 29 5 4" xfId="4346" xr:uid="{00000000-0005-0000-0000-0000EC100000}"/>
    <cellStyle name="Millares 29 5 5" xfId="4347" xr:uid="{00000000-0005-0000-0000-0000ED100000}"/>
    <cellStyle name="Millares 29 5 6" xfId="4348" xr:uid="{00000000-0005-0000-0000-0000EE100000}"/>
    <cellStyle name="Millares 29 5 7" xfId="4349" xr:uid="{00000000-0005-0000-0000-0000EF100000}"/>
    <cellStyle name="Millares 29 5 8" xfId="4350" xr:uid="{00000000-0005-0000-0000-0000F0100000}"/>
    <cellStyle name="Millares 29 5 9" xfId="4351" xr:uid="{00000000-0005-0000-0000-0000F1100000}"/>
    <cellStyle name="Millares 29 6" xfId="4352" xr:uid="{00000000-0005-0000-0000-0000F2100000}"/>
    <cellStyle name="Millares 29 6 2" xfId="4353" xr:uid="{00000000-0005-0000-0000-0000F3100000}"/>
    <cellStyle name="Millares 29 6 2 2" xfId="4354" xr:uid="{00000000-0005-0000-0000-0000F4100000}"/>
    <cellStyle name="Millares 29 6 3" xfId="4355" xr:uid="{00000000-0005-0000-0000-0000F5100000}"/>
    <cellStyle name="Millares 29 6 4" xfId="4356" xr:uid="{00000000-0005-0000-0000-0000F6100000}"/>
    <cellStyle name="Millares 29 6 5" xfId="4357" xr:uid="{00000000-0005-0000-0000-0000F7100000}"/>
    <cellStyle name="Millares 29 6 6" xfId="4358" xr:uid="{00000000-0005-0000-0000-0000F8100000}"/>
    <cellStyle name="Millares 29 6 7" xfId="4359" xr:uid="{00000000-0005-0000-0000-0000F9100000}"/>
    <cellStyle name="Millares 29 6 8" xfId="4360" xr:uid="{00000000-0005-0000-0000-0000FA100000}"/>
    <cellStyle name="Millares 29 6 9" xfId="4361" xr:uid="{00000000-0005-0000-0000-0000FB100000}"/>
    <cellStyle name="Millares 29 7" xfId="4362" xr:uid="{00000000-0005-0000-0000-0000FC100000}"/>
    <cellStyle name="Millares 29 7 2" xfId="4363" xr:uid="{00000000-0005-0000-0000-0000FD100000}"/>
    <cellStyle name="Millares 29 7 2 2" xfId="4364" xr:uid="{00000000-0005-0000-0000-0000FE100000}"/>
    <cellStyle name="Millares 29 7 3" xfId="4365" xr:uid="{00000000-0005-0000-0000-0000FF100000}"/>
    <cellStyle name="Millares 29 7 4" xfId="4366" xr:uid="{00000000-0005-0000-0000-000000110000}"/>
    <cellStyle name="Millares 29 7 5" xfId="4367" xr:uid="{00000000-0005-0000-0000-000001110000}"/>
    <cellStyle name="Millares 29 7 6" xfId="4368" xr:uid="{00000000-0005-0000-0000-000002110000}"/>
    <cellStyle name="Millares 29 7 7" xfId="4369" xr:uid="{00000000-0005-0000-0000-000003110000}"/>
    <cellStyle name="Millares 29 7 8" xfId="4370" xr:uid="{00000000-0005-0000-0000-000004110000}"/>
    <cellStyle name="Millares 29 7 9" xfId="4371" xr:uid="{00000000-0005-0000-0000-000005110000}"/>
    <cellStyle name="Millares 29 8" xfId="4372" xr:uid="{00000000-0005-0000-0000-000006110000}"/>
    <cellStyle name="Millares 29 8 2" xfId="4373" xr:uid="{00000000-0005-0000-0000-000007110000}"/>
    <cellStyle name="Millares 29 8 2 2" xfId="4374" xr:uid="{00000000-0005-0000-0000-000008110000}"/>
    <cellStyle name="Millares 29 8 3" xfId="4375" xr:uid="{00000000-0005-0000-0000-000009110000}"/>
    <cellStyle name="Millares 29 8 4" xfId="4376" xr:uid="{00000000-0005-0000-0000-00000A110000}"/>
    <cellStyle name="Millares 29 8 5" xfId="4377" xr:uid="{00000000-0005-0000-0000-00000B110000}"/>
    <cellStyle name="Millares 29 8 6" xfId="4378" xr:uid="{00000000-0005-0000-0000-00000C110000}"/>
    <cellStyle name="Millares 29 8 7" xfId="4379" xr:uid="{00000000-0005-0000-0000-00000D110000}"/>
    <cellStyle name="Millares 29 8 8" xfId="4380" xr:uid="{00000000-0005-0000-0000-00000E110000}"/>
    <cellStyle name="Millares 29 8 9" xfId="4381" xr:uid="{00000000-0005-0000-0000-00000F110000}"/>
    <cellStyle name="Millares 29 9" xfId="4382" xr:uid="{00000000-0005-0000-0000-000010110000}"/>
    <cellStyle name="Millares 29 9 2" xfId="4383" xr:uid="{00000000-0005-0000-0000-000011110000}"/>
    <cellStyle name="Millares 29 9 2 2" xfId="4384" xr:uid="{00000000-0005-0000-0000-000012110000}"/>
    <cellStyle name="Millares 29 9 3" xfId="4385" xr:uid="{00000000-0005-0000-0000-000013110000}"/>
    <cellStyle name="Millares 29 9 4" xfId="4386" xr:uid="{00000000-0005-0000-0000-000014110000}"/>
    <cellStyle name="Millares 29 9 5" xfId="4387" xr:uid="{00000000-0005-0000-0000-000015110000}"/>
    <cellStyle name="Millares 29 9 6" xfId="4388" xr:uid="{00000000-0005-0000-0000-000016110000}"/>
    <cellStyle name="Millares 29 9 7" xfId="4389" xr:uid="{00000000-0005-0000-0000-000017110000}"/>
    <cellStyle name="Millares 29 9 8" xfId="4390" xr:uid="{00000000-0005-0000-0000-000018110000}"/>
    <cellStyle name="Millares 29 9 9" xfId="4391" xr:uid="{00000000-0005-0000-0000-000019110000}"/>
    <cellStyle name="Millares 3" xfId="4392" xr:uid="{00000000-0005-0000-0000-00001A110000}"/>
    <cellStyle name="Millares 3 10" xfId="4393" xr:uid="{00000000-0005-0000-0000-00001B110000}"/>
    <cellStyle name="Millares 3 10 2" xfId="4394" xr:uid="{00000000-0005-0000-0000-00001C110000}"/>
    <cellStyle name="Millares 3 10 2 2" xfId="4395" xr:uid="{00000000-0005-0000-0000-00001D110000}"/>
    <cellStyle name="Millares 3 11" xfId="4396" xr:uid="{00000000-0005-0000-0000-00001E110000}"/>
    <cellStyle name="Millares 3 11 2" xfId="4397" xr:uid="{00000000-0005-0000-0000-00001F110000}"/>
    <cellStyle name="Millares 3 12" xfId="4398" xr:uid="{00000000-0005-0000-0000-000020110000}"/>
    <cellStyle name="Millares 3 2" xfId="4399" xr:uid="{00000000-0005-0000-0000-000021110000}"/>
    <cellStyle name="Millares 3 2 2" xfId="4400" xr:uid="{00000000-0005-0000-0000-000022110000}"/>
    <cellStyle name="Millares 3 2 2 2" xfId="4401" xr:uid="{00000000-0005-0000-0000-000023110000}"/>
    <cellStyle name="Millares 3 2 3" xfId="4402" xr:uid="{00000000-0005-0000-0000-000024110000}"/>
    <cellStyle name="Millares 3 2 4" xfId="4403" xr:uid="{00000000-0005-0000-0000-000025110000}"/>
    <cellStyle name="Millares 3 2 4 2" xfId="4404" xr:uid="{00000000-0005-0000-0000-000026110000}"/>
    <cellStyle name="Millares 3 2 4 2 2" xfId="4405" xr:uid="{00000000-0005-0000-0000-000027110000}"/>
    <cellStyle name="Millares 3 2 5" xfId="4406" xr:uid="{00000000-0005-0000-0000-000028110000}"/>
    <cellStyle name="Millares 3 2 5 2" xfId="4407" xr:uid="{00000000-0005-0000-0000-000029110000}"/>
    <cellStyle name="Millares 3 2 5 2 2" xfId="4408" xr:uid="{00000000-0005-0000-0000-00002A110000}"/>
    <cellStyle name="Millares 3 2 6" xfId="4409" xr:uid="{00000000-0005-0000-0000-00002B110000}"/>
    <cellStyle name="Millares 3 2 6 2" xfId="4410" xr:uid="{00000000-0005-0000-0000-00002C110000}"/>
    <cellStyle name="Millares 3 2 7" xfId="4411" xr:uid="{00000000-0005-0000-0000-00002D110000}"/>
    <cellStyle name="Millares 3 3" xfId="4412" xr:uid="{00000000-0005-0000-0000-00002E110000}"/>
    <cellStyle name="Millares 3 3 2" xfId="4413" xr:uid="{00000000-0005-0000-0000-00002F110000}"/>
    <cellStyle name="Millares 3 3 2 2" xfId="4414" xr:uid="{00000000-0005-0000-0000-000030110000}"/>
    <cellStyle name="Millares 3 3 3" xfId="4415" xr:uid="{00000000-0005-0000-0000-000031110000}"/>
    <cellStyle name="Millares 3 3 3 2" xfId="4416" xr:uid="{00000000-0005-0000-0000-000032110000}"/>
    <cellStyle name="Millares 3 3 4" xfId="4417" xr:uid="{00000000-0005-0000-0000-000033110000}"/>
    <cellStyle name="Millares 3 4" xfId="4418" xr:uid="{00000000-0005-0000-0000-000034110000}"/>
    <cellStyle name="Millares 3 4 2" xfId="4419" xr:uid="{00000000-0005-0000-0000-000035110000}"/>
    <cellStyle name="Millares 3 4 2 2" xfId="4420" xr:uid="{00000000-0005-0000-0000-000036110000}"/>
    <cellStyle name="Millares 3 5" xfId="4421" xr:uid="{00000000-0005-0000-0000-000037110000}"/>
    <cellStyle name="Millares 3 6" xfId="4422" xr:uid="{00000000-0005-0000-0000-000038110000}"/>
    <cellStyle name="Millares 3 7" xfId="4423" xr:uid="{00000000-0005-0000-0000-000039110000}"/>
    <cellStyle name="Millares 3 7 2" xfId="4424" xr:uid="{00000000-0005-0000-0000-00003A110000}"/>
    <cellStyle name="Millares 3 7 2 2" xfId="4425" xr:uid="{00000000-0005-0000-0000-00003B110000}"/>
    <cellStyle name="Millares 3 8" xfId="4426" xr:uid="{00000000-0005-0000-0000-00003C110000}"/>
    <cellStyle name="Millares 3 8 2" xfId="4427" xr:uid="{00000000-0005-0000-0000-00003D110000}"/>
    <cellStyle name="Millares 3 8 2 2" xfId="4428" xr:uid="{00000000-0005-0000-0000-00003E110000}"/>
    <cellStyle name="Millares 3 9" xfId="4429" xr:uid="{00000000-0005-0000-0000-00003F110000}"/>
    <cellStyle name="Millares 3 9 2" xfId="4430" xr:uid="{00000000-0005-0000-0000-000040110000}"/>
    <cellStyle name="Millares 3 9 2 2" xfId="4431" xr:uid="{00000000-0005-0000-0000-000041110000}"/>
    <cellStyle name="Millares 3_7" xfId="4432" xr:uid="{00000000-0005-0000-0000-000042110000}"/>
    <cellStyle name="Millares 30" xfId="4433" xr:uid="{00000000-0005-0000-0000-000043110000}"/>
    <cellStyle name="Millares 30 2" xfId="4434" xr:uid="{00000000-0005-0000-0000-000044110000}"/>
    <cellStyle name="Millares 30 2 2" xfId="4435" xr:uid="{00000000-0005-0000-0000-000045110000}"/>
    <cellStyle name="Millares 31" xfId="4436" xr:uid="{00000000-0005-0000-0000-000046110000}"/>
    <cellStyle name="Millares 31 10" xfId="4437" xr:uid="{00000000-0005-0000-0000-000047110000}"/>
    <cellStyle name="Millares 31 10 2" xfId="4438" xr:uid="{00000000-0005-0000-0000-000048110000}"/>
    <cellStyle name="Millares 31 10 2 2" xfId="4439" xr:uid="{00000000-0005-0000-0000-000049110000}"/>
    <cellStyle name="Millares 31 10 2 3" xfId="4440" xr:uid="{00000000-0005-0000-0000-00004A110000}"/>
    <cellStyle name="Millares 31 10 3" xfId="4441" xr:uid="{00000000-0005-0000-0000-00004B110000}"/>
    <cellStyle name="Millares 31 10 4" xfId="4442" xr:uid="{00000000-0005-0000-0000-00004C110000}"/>
    <cellStyle name="Millares 31 10 5" xfId="4443" xr:uid="{00000000-0005-0000-0000-00004D110000}"/>
    <cellStyle name="Millares 31 10 6" xfId="4444" xr:uid="{00000000-0005-0000-0000-00004E110000}"/>
    <cellStyle name="Millares 31 10 7" xfId="4445" xr:uid="{00000000-0005-0000-0000-00004F110000}"/>
    <cellStyle name="Millares 31 10 8" xfId="4446" xr:uid="{00000000-0005-0000-0000-000050110000}"/>
    <cellStyle name="Millares 31 10 9" xfId="4447" xr:uid="{00000000-0005-0000-0000-000051110000}"/>
    <cellStyle name="Millares 31 11" xfId="4448" xr:uid="{00000000-0005-0000-0000-000052110000}"/>
    <cellStyle name="Millares 31 11 2" xfId="4449" xr:uid="{00000000-0005-0000-0000-000053110000}"/>
    <cellStyle name="Millares 31 11 3" xfId="4450" xr:uid="{00000000-0005-0000-0000-000054110000}"/>
    <cellStyle name="Millares 31 11 4" xfId="4451" xr:uid="{00000000-0005-0000-0000-000055110000}"/>
    <cellStyle name="Millares 31 11 5" xfId="4452" xr:uid="{00000000-0005-0000-0000-000056110000}"/>
    <cellStyle name="Millares 31 11 6" xfId="4453" xr:uid="{00000000-0005-0000-0000-000057110000}"/>
    <cellStyle name="Millares 31 12" xfId="4454" xr:uid="{00000000-0005-0000-0000-000058110000}"/>
    <cellStyle name="Millares 31 12 2" xfId="4455" xr:uid="{00000000-0005-0000-0000-000059110000}"/>
    <cellStyle name="Millares 31 12 3" xfId="4456" xr:uid="{00000000-0005-0000-0000-00005A110000}"/>
    <cellStyle name="Millares 31 12 4" xfId="4457" xr:uid="{00000000-0005-0000-0000-00005B110000}"/>
    <cellStyle name="Millares 31 12 5" xfId="4458" xr:uid="{00000000-0005-0000-0000-00005C110000}"/>
    <cellStyle name="Millares 31 13" xfId="4459" xr:uid="{00000000-0005-0000-0000-00005D110000}"/>
    <cellStyle name="Millares 31 13 2" xfId="4460" xr:uid="{00000000-0005-0000-0000-00005E110000}"/>
    <cellStyle name="Millares 31 13 3" xfId="4461" xr:uid="{00000000-0005-0000-0000-00005F110000}"/>
    <cellStyle name="Millares 31 13 4" xfId="4462" xr:uid="{00000000-0005-0000-0000-000060110000}"/>
    <cellStyle name="Millares 31 13 5" xfId="4463" xr:uid="{00000000-0005-0000-0000-000061110000}"/>
    <cellStyle name="Millares 31 14" xfId="4464" xr:uid="{00000000-0005-0000-0000-000062110000}"/>
    <cellStyle name="Millares 31 14 2" xfId="4465" xr:uid="{00000000-0005-0000-0000-000063110000}"/>
    <cellStyle name="Millares 31 14 3" xfId="4466" xr:uid="{00000000-0005-0000-0000-000064110000}"/>
    <cellStyle name="Millares 31 14 4" xfId="4467" xr:uid="{00000000-0005-0000-0000-000065110000}"/>
    <cellStyle name="Millares 31 14 5" xfId="4468" xr:uid="{00000000-0005-0000-0000-000066110000}"/>
    <cellStyle name="Millares 31 15" xfId="4469" xr:uid="{00000000-0005-0000-0000-000067110000}"/>
    <cellStyle name="Millares 31 16" xfId="4470" xr:uid="{00000000-0005-0000-0000-000068110000}"/>
    <cellStyle name="Millares 31 17" xfId="4471" xr:uid="{00000000-0005-0000-0000-000069110000}"/>
    <cellStyle name="Millares 31 18" xfId="4472" xr:uid="{00000000-0005-0000-0000-00006A110000}"/>
    <cellStyle name="Millares 31 19" xfId="4473" xr:uid="{00000000-0005-0000-0000-00006B110000}"/>
    <cellStyle name="Millares 31 2" xfId="4474" xr:uid="{00000000-0005-0000-0000-00006C110000}"/>
    <cellStyle name="Millares 31 2 10" xfId="4475" xr:uid="{00000000-0005-0000-0000-00006D110000}"/>
    <cellStyle name="Millares 31 2 11" xfId="4476" xr:uid="{00000000-0005-0000-0000-00006E110000}"/>
    <cellStyle name="Millares 31 2 12" xfId="4477" xr:uid="{00000000-0005-0000-0000-00006F110000}"/>
    <cellStyle name="Millares 31 2 13" xfId="4478" xr:uid="{00000000-0005-0000-0000-000070110000}"/>
    <cellStyle name="Millares 31 2 14" xfId="4479" xr:uid="{00000000-0005-0000-0000-000071110000}"/>
    <cellStyle name="Millares 31 2 15" xfId="4480" xr:uid="{00000000-0005-0000-0000-000072110000}"/>
    <cellStyle name="Millares 31 2 16" xfId="4481" xr:uid="{00000000-0005-0000-0000-000073110000}"/>
    <cellStyle name="Millares 31 2 2" xfId="4482" xr:uid="{00000000-0005-0000-0000-000074110000}"/>
    <cellStyle name="Millares 31 2 2 2" xfId="4483" xr:uid="{00000000-0005-0000-0000-000075110000}"/>
    <cellStyle name="Millares 31 2 2 3" xfId="4484" xr:uid="{00000000-0005-0000-0000-000076110000}"/>
    <cellStyle name="Millares 31 2 2 4" xfId="4485" xr:uid="{00000000-0005-0000-0000-000077110000}"/>
    <cellStyle name="Millares 31 2 2 5" xfId="4486" xr:uid="{00000000-0005-0000-0000-000078110000}"/>
    <cellStyle name="Millares 31 2 3" xfId="4487" xr:uid="{00000000-0005-0000-0000-000079110000}"/>
    <cellStyle name="Millares 31 2 3 2" xfId="4488" xr:uid="{00000000-0005-0000-0000-00007A110000}"/>
    <cellStyle name="Millares 31 2 3 3" xfId="4489" xr:uid="{00000000-0005-0000-0000-00007B110000}"/>
    <cellStyle name="Millares 31 2 3 4" xfId="4490" xr:uid="{00000000-0005-0000-0000-00007C110000}"/>
    <cellStyle name="Millares 31 2 3 5" xfId="4491" xr:uid="{00000000-0005-0000-0000-00007D110000}"/>
    <cellStyle name="Millares 31 2 4" xfId="4492" xr:uid="{00000000-0005-0000-0000-00007E110000}"/>
    <cellStyle name="Millares 31 2 4 2" xfId="4493" xr:uid="{00000000-0005-0000-0000-00007F110000}"/>
    <cellStyle name="Millares 31 2 4 3" xfId="4494" xr:uid="{00000000-0005-0000-0000-000080110000}"/>
    <cellStyle name="Millares 31 2 4 4" xfId="4495" xr:uid="{00000000-0005-0000-0000-000081110000}"/>
    <cellStyle name="Millares 31 2 4 5" xfId="4496" xr:uid="{00000000-0005-0000-0000-000082110000}"/>
    <cellStyle name="Millares 31 2 5" xfId="4497" xr:uid="{00000000-0005-0000-0000-000083110000}"/>
    <cellStyle name="Millares 31 2 5 2" xfId="4498" xr:uid="{00000000-0005-0000-0000-000084110000}"/>
    <cellStyle name="Millares 31 2 5 3" xfId="4499" xr:uid="{00000000-0005-0000-0000-000085110000}"/>
    <cellStyle name="Millares 31 2 5 4" xfId="4500" xr:uid="{00000000-0005-0000-0000-000086110000}"/>
    <cellStyle name="Millares 31 2 5 5" xfId="4501" xr:uid="{00000000-0005-0000-0000-000087110000}"/>
    <cellStyle name="Millares 31 2 6" xfId="4502" xr:uid="{00000000-0005-0000-0000-000088110000}"/>
    <cellStyle name="Millares 31 2 6 2" xfId="4503" xr:uid="{00000000-0005-0000-0000-000089110000}"/>
    <cellStyle name="Millares 31 2 6 3" xfId="4504" xr:uid="{00000000-0005-0000-0000-00008A110000}"/>
    <cellStyle name="Millares 31 2 6 4" xfId="4505" xr:uid="{00000000-0005-0000-0000-00008B110000}"/>
    <cellStyle name="Millares 31 2 6 5" xfId="4506" xr:uid="{00000000-0005-0000-0000-00008C110000}"/>
    <cellStyle name="Millares 31 2 7" xfId="4507" xr:uid="{00000000-0005-0000-0000-00008D110000}"/>
    <cellStyle name="Millares 31 2 7 2" xfId="4508" xr:uid="{00000000-0005-0000-0000-00008E110000}"/>
    <cellStyle name="Millares 31 2 7 3" xfId="4509" xr:uid="{00000000-0005-0000-0000-00008F110000}"/>
    <cellStyle name="Millares 31 2 7 4" xfId="4510" xr:uid="{00000000-0005-0000-0000-000090110000}"/>
    <cellStyle name="Millares 31 2 7 5" xfId="4511" xr:uid="{00000000-0005-0000-0000-000091110000}"/>
    <cellStyle name="Millares 31 2 8" xfId="4512" xr:uid="{00000000-0005-0000-0000-000092110000}"/>
    <cellStyle name="Millares 31 2 8 2" xfId="4513" xr:uid="{00000000-0005-0000-0000-000093110000}"/>
    <cellStyle name="Millares 31 2 8 3" xfId="4514" xr:uid="{00000000-0005-0000-0000-000094110000}"/>
    <cellStyle name="Millares 31 2 8 4" xfId="4515" xr:uid="{00000000-0005-0000-0000-000095110000}"/>
    <cellStyle name="Millares 31 2 8 5" xfId="4516" xr:uid="{00000000-0005-0000-0000-000096110000}"/>
    <cellStyle name="Millares 31 2 9" xfId="4517" xr:uid="{00000000-0005-0000-0000-000097110000}"/>
    <cellStyle name="Millares 31 2 9 2" xfId="4518" xr:uid="{00000000-0005-0000-0000-000098110000}"/>
    <cellStyle name="Millares 31 20" xfId="4519" xr:uid="{00000000-0005-0000-0000-000099110000}"/>
    <cellStyle name="Millares 31 21" xfId="4520" xr:uid="{00000000-0005-0000-0000-00009A110000}"/>
    <cellStyle name="Millares 31 22" xfId="4521" xr:uid="{00000000-0005-0000-0000-00009B110000}"/>
    <cellStyle name="Millares 31 3" xfId="4522" xr:uid="{00000000-0005-0000-0000-00009C110000}"/>
    <cellStyle name="Millares 31 3 2" xfId="4523" xr:uid="{00000000-0005-0000-0000-00009D110000}"/>
    <cellStyle name="Millares 31 3 2 2" xfId="4524" xr:uid="{00000000-0005-0000-0000-00009E110000}"/>
    <cellStyle name="Millares 31 3 3" xfId="4525" xr:uid="{00000000-0005-0000-0000-00009F110000}"/>
    <cellStyle name="Millares 31 3 4" xfId="4526" xr:uid="{00000000-0005-0000-0000-0000A0110000}"/>
    <cellStyle name="Millares 31 3 5" xfId="4527" xr:uid="{00000000-0005-0000-0000-0000A1110000}"/>
    <cellStyle name="Millares 31 3 6" xfId="4528" xr:uid="{00000000-0005-0000-0000-0000A2110000}"/>
    <cellStyle name="Millares 31 3 7" xfId="4529" xr:uid="{00000000-0005-0000-0000-0000A3110000}"/>
    <cellStyle name="Millares 31 3 8" xfId="4530" xr:uid="{00000000-0005-0000-0000-0000A4110000}"/>
    <cellStyle name="Millares 31 3 9" xfId="4531" xr:uid="{00000000-0005-0000-0000-0000A5110000}"/>
    <cellStyle name="Millares 31 4" xfId="4532" xr:uid="{00000000-0005-0000-0000-0000A6110000}"/>
    <cellStyle name="Millares 31 4 2" xfId="4533" xr:uid="{00000000-0005-0000-0000-0000A7110000}"/>
    <cellStyle name="Millares 31 4 2 2" xfId="4534" xr:uid="{00000000-0005-0000-0000-0000A8110000}"/>
    <cellStyle name="Millares 31 4 3" xfId="4535" xr:uid="{00000000-0005-0000-0000-0000A9110000}"/>
    <cellStyle name="Millares 31 4 4" xfId="4536" xr:uid="{00000000-0005-0000-0000-0000AA110000}"/>
    <cellStyle name="Millares 31 4 5" xfId="4537" xr:uid="{00000000-0005-0000-0000-0000AB110000}"/>
    <cellStyle name="Millares 31 4 6" xfId="4538" xr:uid="{00000000-0005-0000-0000-0000AC110000}"/>
    <cellStyle name="Millares 31 4 7" xfId="4539" xr:uid="{00000000-0005-0000-0000-0000AD110000}"/>
    <cellStyle name="Millares 31 4 8" xfId="4540" xr:uid="{00000000-0005-0000-0000-0000AE110000}"/>
    <cellStyle name="Millares 31 4 9" xfId="4541" xr:uid="{00000000-0005-0000-0000-0000AF110000}"/>
    <cellStyle name="Millares 31 5" xfId="4542" xr:uid="{00000000-0005-0000-0000-0000B0110000}"/>
    <cellStyle name="Millares 31 5 2" xfId="4543" xr:uid="{00000000-0005-0000-0000-0000B1110000}"/>
    <cellStyle name="Millares 31 5 2 2" xfId="4544" xr:uid="{00000000-0005-0000-0000-0000B2110000}"/>
    <cellStyle name="Millares 31 5 3" xfId="4545" xr:uid="{00000000-0005-0000-0000-0000B3110000}"/>
    <cellStyle name="Millares 31 5 4" xfId="4546" xr:uid="{00000000-0005-0000-0000-0000B4110000}"/>
    <cellStyle name="Millares 31 5 5" xfId="4547" xr:uid="{00000000-0005-0000-0000-0000B5110000}"/>
    <cellStyle name="Millares 31 5 6" xfId="4548" xr:uid="{00000000-0005-0000-0000-0000B6110000}"/>
    <cellStyle name="Millares 31 5 7" xfId="4549" xr:uid="{00000000-0005-0000-0000-0000B7110000}"/>
    <cellStyle name="Millares 31 5 8" xfId="4550" xr:uid="{00000000-0005-0000-0000-0000B8110000}"/>
    <cellStyle name="Millares 31 5 9" xfId="4551" xr:uid="{00000000-0005-0000-0000-0000B9110000}"/>
    <cellStyle name="Millares 31 6" xfId="4552" xr:uid="{00000000-0005-0000-0000-0000BA110000}"/>
    <cellStyle name="Millares 31 6 2" xfId="4553" xr:uid="{00000000-0005-0000-0000-0000BB110000}"/>
    <cellStyle name="Millares 31 6 2 2" xfId="4554" xr:uid="{00000000-0005-0000-0000-0000BC110000}"/>
    <cellStyle name="Millares 31 6 3" xfId="4555" xr:uid="{00000000-0005-0000-0000-0000BD110000}"/>
    <cellStyle name="Millares 31 6 4" xfId="4556" xr:uid="{00000000-0005-0000-0000-0000BE110000}"/>
    <cellStyle name="Millares 31 6 5" xfId="4557" xr:uid="{00000000-0005-0000-0000-0000BF110000}"/>
    <cellStyle name="Millares 31 6 6" xfId="4558" xr:uid="{00000000-0005-0000-0000-0000C0110000}"/>
    <cellStyle name="Millares 31 6 7" xfId="4559" xr:uid="{00000000-0005-0000-0000-0000C1110000}"/>
    <cellStyle name="Millares 31 6 8" xfId="4560" xr:uid="{00000000-0005-0000-0000-0000C2110000}"/>
    <cellStyle name="Millares 31 6 9" xfId="4561" xr:uid="{00000000-0005-0000-0000-0000C3110000}"/>
    <cellStyle name="Millares 31 7" xfId="4562" xr:uid="{00000000-0005-0000-0000-0000C4110000}"/>
    <cellStyle name="Millares 31 7 2" xfId="4563" xr:uid="{00000000-0005-0000-0000-0000C5110000}"/>
    <cellStyle name="Millares 31 7 2 2" xfId="4564" xr:uid="{00000000-0005-0000-0000-0000C6110000}"/>
    <cellStyle name="Millares 31 7 3" xfId="4565" xr:uid="{00000000-0005-0000-0000-0000C7110000}"/>
    <cellStyle name="Millares 31 7 4" xfId="4566" xr:uid="{00000000-0005-0000-0000-0000C8110000}"/>
    <cellStyle name="Millares 31 7 5" xfId="4567" xr:uid="{00000000-0005-0000-0000-0000C9110000}"/>
    <cellStyle name="Millares 31 7 6" xfId="4568" xr:uid="{00000000-0005-0000-0000-0000CA110000}"/>
    <cellStyle name="Millares 31 7 7" xfId="4569" xr:uid="{00000000-0005-0000-0000-0000CB110000}"/>
    <cellStyle name="Millares 31 7 8" xfId="4570" xr:uid="{00000000-0005-0000-0000-0000CC110000}"/>
    <cellStyle name="Millares 31 7 9" xfId="4571" xr:uid="{00000000-0005-0000-0000-0000CD110000}"/>
    <cellStyle name="Millares 31 8" xfId="4572" xr:uid="{00000000-0005-0000-0000-0000CE110000}"/>
    <cellStyle name="Millares 31 8 2" xfId="4573" xr:uid="{00000000-0005-0000-0000-0000CF110000}"/>
    <cellStyle name="Millares 31 8 2 2" xfId="4574" xr:uid="{00000000-0005-0000-0000-0000D0110000}"/>
    <cellStyle name="Millares 31 8 3" xfId="4575" xr:uid="{00000000-0005-0000-0000-0000D1110000}"/>
    <cellStyle name="Millares 31 8 4" xfId="4576" xr:uid="{00000000-0005-0000-0000-0000D2110000}"/>
    <cellStyle name="Millares 31 8 5" xfId="4577" xr:uid="{00000000-0005-0000-0000-0000D3110000}"/>
    <cellStyle name="Millares 31 8 6" xfId="4578" xr:uid="{00000000-0005-0000-0000-0000D4110000}"/>
    <cellStyle name="Millares 31 8 7" xfId="4579" xr:uid="{00000000-0005-0000-0000-0000D5110000}"/>
    <cellStyle name="Millares 31 8 8" xfId="4580" xr:uid="{00000000-0005-0000-0000-0000D6110000}"/>
    <cellStyle name="Millares 31 8 9" xfId="4581" xr:uid="{00000000-0005-0000-0000-0000D7110000}"/>
    <cellStyle name="Millares 31 9" xfId="4582" xr:uid="{00000000-0005-0000-0000-0000D8110000}"/>
    <cellStyle name="Millares 31 9 2" xfId="4583" xr:uid="{00000000-0005-0000-0000-0000D9110000}"/>
    <cellStyle name="Millares 31 9 2 2" xfId="4584" xr:uid="{00000000-0005-0000-0000-0000DA110000}"/>
    <cellStyle name="Millares 31 9 3" xfId="4585" xr:uid="{00000000-0005-0000-0000-0000DB110000}"/>
    <cellStyle name="Millares 31 9 4" xfId="4586" xr:uid="{00000000-0005-0000-0000-0000DC110000}"/>
    <cellStyle name="Millares 31 9 5" xfId="4587" xr:uid="{00000000-0005-0000-0000-0000DD110000}"/>
    <cellStyle name="Millares 31 9 6" xfId="4588" xr:uid="{00000000-0005-0000-0000-0000DE110000}"/>
    <cellStyle name="Millares 31 9 7" xfId="4589" xr:uid="{00000000-0005-0000-0000-0000DF110000}"/>
    <cellStyle name="Millares 31 9 8" xfId="4590" xr:uid="{00000000-0005-0000-0000-0000E0110000}"/>
    <cellStyle name="Millares 31 9 9" xfId="4591" xr:uid="{00000000-0005-0000-0000-0000E1110000}"/>
    <cellStyle name="Millares 32" xfId="4592" xr:uid="{00000000-0005-0000-0000-0000E2110000}"/>
    <cellStyle name="Millares 32 10" xfId="4593" xr:uid="{00000000-0005-0000-0000-0000E3110000}"/>
    <cellStyle name="Millares 32 10 2" xfId="4594" xr:uid="{00000000-0005-0000-0000-0000E4110000}"/>
    <cellStyle name="Millares 32 10 2 2" xfId="4595" xr:uid="{00000000-0005-0000-0000-0000E5110000}"/>
    <cellStyle name="Millares 32 10 2 3" xfId="4596" xr:uid="{00000000-0005-0000-0000-0000E6110000}"/>
    <cellStyle name="Millares 32 10 3" xfId="4597" xr:uid="{00000000-0005-0000-0000-0000E7110000}"/>
    <cellStyle name="Millares 32 10 4" xfId="4598" xr:uid="{00000000-0005-0000-0000-0000E8110000}"/>
    <cellStyle name="Millares 32 10 5" xfId="4599" xr:uid="{00000000-0005-0000-0000-0000E9110000}"/>
    <cellStyle name="Millares 32 10 6" xfId="4600" xr:uid="{00000000-0005-0000-0000-0000EA110000}"/>
    <cellStyle name="Millares 32 10 7" xfId="4601" xr:uid="{00000000-0005-0000-0000-0000EB110000}"/>
    <cellStyle name="Millares 32 10 8" xfId="4602" xr:uid="{00000000-0005-0000-0000-0000EC110000}"/>
    <cellStyle name="Millares 32 10 9" xfId="4603" xr:uid="{00000000-0005-0000-0000-0000ED110000}"/>
    <cellStyle name="Millares 32 11" xfId="4604" xr:uid="{00000000-0005-0000-0000-0000EE110000}"/>
    <cellStyle name="Millares 32 11 2" xfId="4605" xr:uid="{00000000-0005-0000-0000-0000EF110000}"/>
    <cellStyle name="Millares 32 11 3" xfId="4606" xr:uid="{00000000-0005-0000-0000-0000F0110000}"/>
    <cellStyle name="Millares 32 11 4" xfId="4607" xr:uid="{00000000-0005-0000-0000-0000F1110000}"/>
    <cellStyle name="Millares 32 11 5" xfId="4608" xr:uid="{00000000-0005-0000-0000-0000F2110000}"/>
    <cellStyle name="Millares 32 11 6" xfId="4609" xr:uid="{00000000-0005-0000-0000-0000F3110000}"/>
    <cellStyle name="Millares 32 12" xfId="4610" xr:uid="{00000000-0005-0000-0000-0000F4110000}"/>
    <cellStyle name="Millares 32 12 2" xfId="4611" xr:uid="{00000000-0005-0000-0000-0000F5110000}"/>
    <cellStyle name="Millares 32 12 3" xfId="4612" xr:uid="{00000000-0005-0000-0000-0000F6110000}"/>
    <cellStyle name="Millares 32 12 4" xfId="4613" xr:uid="{00000000-0005-0000-0000-0000F7110000}"/>
    <cellStyle name="Millares 32 12 5" xfId="4614" xr:uid="{00000000-0005-0000-0000-0000F8110000}"/>
    <cellStyle name="Millares 32 13" xfId="4615" xr:uid="{00000000-0005-0000-0000-0000F9110000}"/>
    <cellStyle name="Millares 32 13 2" xfId="4616" xr:uid="{00000000-0005-0000-0000-0000FA110000}"/>
    <cellStyle name="Millares 32 13 3" xfId="4617" xr:uid="{00000000-0005-0000-0000-0000FB110000}"/>
    <cellStyle name="Millares 32 13 4" xfId="4618" xr:uid="{00000000-0005-0000-0000-0000FC110000}"/>
    <cellStyle name="Millares 32 13 5" xfId="4619" xr:uid="{00000000-0005-0000-0000-0000FD110000}"/>
    <cellStyle name="Millares 32 14" xfId="4620" xr:uid="{00000000-0005-0000-0000-0000FE110000}"/>
    <cellStyle name="Millares 32 14 2" xfId="4621" xr:uid="{00000000-0005-0000-0000-0000FF110000}"/>
    <cellStyle name="Millares 32 14 3" xfId="4622" xr:uid="{00000000-0005-0000-0000-000000120000}"/>
    <cellStyle name="Millares 32 14 4" xfId="4623" xr:uid="{00000000-0005-0000-0000-000001120000}"/>
    <cellStyle name="Millares 32 14 5" xfId="4624" xr:uid="{00000000-0005-0000-0000-000002120000}"/>
    <cellStyle name="Millares 32 15" xfId="4625" xr:uid="{00000000-0005-0000-0000-000003120000}"/>
    <cellStyle name="Millares 32 16" xfId="4626" xr:uid="{00000000-0005-0000-0000-000004120000}"/>
    <cellStyle name="Millares 32 17" xfId="4627" xr:uid="{00000000-0005-0000-0000-000005120000}"/>
    <cellStyle name="Millares 32 18" xfId="4628" xr:uid="{00000000-0005-0000-0000-000006120000}"/>
    <cellStyle name="Millares 32 19" xfId="4629" xr:uid="{00000000-0005-0000-0000-000007120000}"/>
    <cellStyle name="Millares 32 2" xfId="4630" xr:uid="{00000000-0005-0000-0000-000008120000}"/>
    <cellStyle name="Millares 32 2 10" xfId="4631" xr:uid="{00000000-0005-0000-0000-000009120000}"/>
    <cellStyle name="Millares 32 2 11" xfId="4632" xr:uid="{00000000-0005-0000-0000-00000A120000}"/>
    <cellStyle name="Millares 32 2 12" xfId="4633" xr:uid="{00000000-0005-0000-0000-00000B120000}"/>
    <cellStyle name="Millares 32 2 13" xfId="4634" xr:uid="{00000000-0005-0000-0000-00000C120000}"/>
    <cellStyle name="Millares 32 2 14" xfId="4635" xr:uid="{00000000-0005-0000-0000-00000D120000}"/>
    <cellStyle name="Millares 32 2 15" xfId="4636" xr:uid="{00000000-0005-0000-0000-00000E120000}"/>
    <cellStyle name="Millares 32 2 16" xfId="4637" xr:uid="{00000000-0005-0000-0000-00000F120000}"/>
    <cellStyle name="Millares 32 2 2" xfId="4638" xr:uid="{00000000-0005-0000-0000-000010120000}"/>
    <cellStyle name="Millares 32 2 2 2" xfId="4639" xr:uid="{00000000-0005-0000-0000-000011120000}"/>
    <cellStyle name="Millares 32 2 2 3" xfId="4640" xr:uid="{00000000-0005-0000-0000-000012120000}"/>
    <cellStyle name="Millares 32 2 2 4" xfId="4641" xr:uid="{00000000-0005-0000-0000-000013120000}"/>
    <cellStyle name="Millares 32 2 2 5" xfId="4642" xr:uid="{00000000-0005-0000-0000-000014120000}"/>
    <cellStyle name="Millares 32 2 3" xfId="4643" xr:uid="{00000000-0005-0000-0000-000015120000}"/>
    <cellStyle name="Millares 32 2 3 2" xfId="4644" xr:uid="{00000000-0005-0000-0000-000016120000}"/>
    <cellStyle name="Millares 32 2 3 3" xfId="4645" xr:uid="{00000000-0005-0000-0000-000017120000}"/>
    <cellStyle name="Millares 32 2 3 4" xfId="4646" xr:uid="{00000000-0005-0000-0000-000018120000}"/>
    <cellStyle name="Millares 32 2 3 5" xfId="4647" xr:uid="{00000000-0005-0000-0000-000019120000}"/>
    <cellStyle name="Millares 32 2 4" xfId="4648" xr:uid="{00000000-0005-0000-0000-00001A120000}"/>
    <cellStyle name="Millares 32 2 4 2" xfId="4649" xr:uid="{00000000-0005-0000-0000-00001B120000}"/>
    <cellStyle name="Millares 32 2 4 3" xfId="4650" xr:uid="{00000000-0005-0000-0000-00001C120000}"/>
    <cellStyle name="Millares 32 2 4 4" xfId="4651" xr:uid="{00000000-0005-0000-0000-00001D120000}"/>
    <cellStyle name="Millares 32 2 4 5" xfId="4652" xr:uid="{00000000-0005-0000-0000-00001E120000}"/>
    <cellStyle name="Millares 32 2 5" xfId="4653" xr:uid="{00000000-0005-0000-0000-00001F120000}"/>
    <cellStyle name="Millares 32 2 5 2" xfId="4654" xr:uid="{00000000-0005-0000-0000-000020120000}"/>
    <cellStyle name="Millares 32 2 5 3" xfId="4655" xr:uid="{00000000-0005-0000-0000-000021120000}"/>
    <cellStyle name="Millares 32 2 5 4" xfId="4656" xr:uid="{00000000-0005-0000-0000-000022120000}"/>
    <cellStyle name="Millares 32 2 5 5" xfId="4657" xr:uid="{00000000-0005-0000-0000-000023120000}"/>
    <cellStyle name="Millares 32 2 6" xfId="4658" xr:uid="{00000000-0005-0000-0000-000024120000}"/>
    <cellStyle name="Millares 32 2 6 2" xfId="4659" xr:uid="{00000000-0005-0000-0000-000025120000}"/>
    <cellStyle name="Millares 32 2 6 3" xfId="4660" xr:uid="{00000000-0005-0000-0000-000026120000}"/>
    <cellStyle name="Millares 32 2 6 4" xfId="4661" xr:uid="{00000000-0005-0000-0000-000027120000}"/>
    <cellStyle name="Millares 32 2 6 5" xfId="4662" xr:uid="{00000000-0005-0000-0000-000028120000}"/>
    <cellStyle name="Millares 32 2 7" xfId="4663" xr:uid="{00000000-0005-0000-0000-000029120000}"/>
    <cellStyle name="Millares 32 2 7 2" xfId="4664" xr:uid="{00000000-0005-0000-0000-00002A120000}"/>
    <cellStyle name="Millares 32 2 7 3" xfId="4665" xr:uid="{00000000-0005-0000-0000-00002B120000}"/>
    <cellStyle name="Millares 32 2 7 4" xfId="4666" xr:uid="{00000000-0005-0000-0000-00002C120000}"/>
    <cellStyle name="Millares 32 2 7 5" xfId="4667" xr:uid="{00000000-0005-0000-0000-00002D120000}"/>
    <cellStyle name="Millares 32 2 8" xfId="4668" xr:uid="{00000000-0005-0000-0000-00002E120000}"/>
    <cellStyle name="Millares 32 2 8 2" xfId="4669" xr:uid="{00000000-0005-0000-0000-00002F120000}"/>
    <cellStyle name="Millares 32 2 8 3" xfId="4670" xr:uid="{00000000-0005-0000-0000-000030120000}"/>
    <cellStyle name="Millares 32 2 8 4" xfId="4671" xr:uid="{00000000-0005-0000-0000-000031120000}"/>
    <cellStyle name="Millares 32 2 8 5" xfId="4672" xr:uid="{00000000-0005-0000-0000-000032120000}"/>
    <cellStyle name="Millares 32 2 9" xfId="4673" xr:uid="{00000000-0005-0000-0000-000033120000}"/>
    <cellStyle name="Millares 32 2 9 2" xfId="4674" xr:uid="{00000000-0005-0000-0000-000034120000}"/>
    <cellStyle name="Millares 32 20" xfId="4675" xr:uid="{00000000-0005-0000-0000-000035120000}"/>
    <cellStyle name="Millares 32 21" xfId="4676" xr:uid="{00000000-0005-0000-0000-000036120000}"/>
    <cellStyle name="Millares 32 22" xfId="4677" xr:uid="{00000000-0005-0000-0000-000037120000}"/>
    <cellStyle name="Millares 32 3" xfId="4678" xr:uid="{00000000-0005-0000-0000-000038120000}"/>
    <cellStyle name="Millares 32 3 2" xfId="4679" xr:uid="{00000000-0005-0000-0000-000039120000}"/>
    <cellStyle name="Millares 32 3 2 2" xfId="4680" xr:uid="{00000000-0005-0000-0000-00003A120000}"/>
    <cellStyle name="Millares 32 3 3" xfId="4681" xr:uid="{00000000-0005-0000-0000-00003B120000}"/>
    <cellStyle name="Millares 32 3 4" xfId="4682" xr:uid="{00000000-0005-0000-0000-00003C120000}"/>
    <cellStyle name="Millares 32 3 5" xfId="4683" xr:uid="{00000000-0005-0000-0000-00003D120000}"/>
    <cellStyle name="Millares 32 3 6" xfId="4684" xr:uid="{00000000-0005-0000-0000-00003E120000}"/>
    <cellStyle name="Millares 32 3 7" xfId="4685" xr:uid="{00000000-0005-0000-0000-00003F120000}"/>
    <cellStyle name="Millares 32 3 8" xfId="4686" xr:uid="{00000000-0005-0000-0000-000040120000}"/>
    <cellStyle name="Millares 32 3 9" xfId="4687" xr:uid="{00000000-0005-0000-0000-000041120000}"/>
    <cellStyle name="Millares 32 4" xfId="4688" xr:uid="{00000000-0005-0000-0000-000042120000}"/>
    <cellStyle name="Millares 32 4 2" xfId="4689" xr:uid="{00000000-0005-0000-0000-000043120000}"/>
    <cellStyle name="Millares 32 4 2 2" xfId="4690" xr:uid="{00000000-0005-0000-0000-000044120000}"/>
    <cellStyle name="Millares 32 4 3" xfId="4691" xr:uid="{00000000-0005-0000-0000-000045120000}"/>
    <cellStyle name="Millares 32 4 4" xfId="4692" xr:uid="{00000000-0005-0000-0000-000046120000}"/>
    <cellStyle name="Millares 32 4 5" xfId="4693" xr:uid="{00000000-0005-0000-0000-000047120000}"/>
    <cellStyle name="Millares 32 4 6" xfId="4694" xr:uid="{00000000-0005-0000-0000-000048120000}"/>
    <cellStyle name="Millares 32 4 7" xfId="4695" xr:uid="{00000000-0005-0000-0000-000049120000}"/>
    <cellStyle name="Millares 32 4 8" xfId="4696" xr:uid="{00000000-0005-0000-0000-00004A120000}"/>
    <cellStyle name="Millares 32 4 9" xfId="4697" xr:uid="{00000000-0005-0000-0000-00004B120000}"/>
    <cellStyle name="Millares 32 5" xfId="4698" xr:uid="{00000000-0005-0000-0000-00004C120000}"/>
    <cellStyle name="Millares 32 5 2" xfId="4699" xr:uid="{00000000-0005-0000-0000-00004D120000}"/>
    <cellStyle name="Millares 32 5 2 2" xfId="4700" xr:uid="{00000000-0005-0000-0000-00004E120000}"/>
    <cellStyle name="Millares 32 5 3" xfId="4701" xr:uid="{00000000-0005-0000-0000-00004F120000}"/>
    <cellStyle name="Millares 32 5 4" xfId="4702" xr:uid="{00000000-0005-0000-0000-000050120000}"/>
    <cellStyle name="Millares 32 5 5" xfId="4703" xr:uid="{00000000-0005-0000-0000-000051120000}"/>
    <cellStyle name="Millares 32 5 6" xfId="4704" xr:uid="{00000000-0005-0000-0000-000052120000}"/>
    <cellStyle name="Millares 32 5 7" xfId="4705" xr:uid="{00000000-0005-0000-0000-000053120000}"/>
    <cellStyle name="Millares 32 5 8" xfId="4706" xr:uid="{00000000-0005-0000-0000-000054120000}"/>
    <cellStyle name="Millares 32 5 9" xfId="4707" xr:uid="{00000000-0005-0000-0000-000055120000}"/>
    <cellStyle name="Millares 32 6" xfId="4708" xr:uid="{00000000-0005-0000-0000-000056120000}"/>
    <cellStyle name="Millares 32 6 2" xfId="4709" xr:uid="{00000000-0005-0000-0000-000057120000}"/>
    <cellStyle name="Millares 32 6 2 2" xfId="4710" xr:uid="{00000000-0005-0000-0000-000058120000}"/>
    <cellStyle name="Millares 32 6 3" xfId="4711" xr:uid="{00000000-0005-0000-0000-000059120000}"/>
    <cellStyle name="Millares 32 6 4" xfId="4712" xr:uid="{00000000-0005-0000-0000-00005A120000}"/>
    <cellStyle name="Millares 32 6 5" xfId="4713" xr:uid="{00000000-0005-0000-0000-00005B120000}"/>
    <cellStyle name="Millares 32 6 6" xfId="4714" xr:uid="{00000000-0005-0000-0000-00005C120000}"/>
    <cellStyle name="Millares 32 6 7" xfId="4715" xr:uid="{00000000-0005-0000-0000-00005D120000}"/>
    <cellStyle name="Millares 32 6 8" xfId="4716" xr:uid="{00000000-0005-0000-0000-00005E120000}"/>
    <cellStyle name="Millares 32 6 9" xfId="4717" xr:uid="{00000000-0005-0000-0000-00005F120000}"/>
    <cellStyle name="Millares 32 7" xfId="4718" xr:uid="{00000000-0005-0000-0000-000060120000}"/>
    <cellStyle name="Millares 32 7 2" xfId="4719" xr:uid="{00000000-0005-0000-0000-000061120000}"/>
    <cellStyle name="Millares 32 7 2 2" xfId="4720" xr:uid="{00000000-0005-0000-0000-000062120000}"/>
    <cellStyle name="Millares 32 7 3" xfId="4721" xr:uid="{00000000-0005-0000-0000-000063120000}"/>
    <cellStyle name="Millares 32 7 4" xfId="4722" xr:uid="{00000000-0005-0000-0000-000064120000}"/>
    <cellStyle name="Millares 32 7 5" xfId="4723" xr:uid="{00000000-0005-0000-0000-000065120000}"/>
    <cellStyle name="Millares 32 7 6" xfId="4724" xr:uid="{00000000-0005-0000-0000-000066120000}"/>
    <cellStyle name="Millares 32 7 7" xfId="4725" xr:uid="{00000000-0005-0000-0000-000067120000}"/>
    <cellStyle name="Millares 32 7 8" xfId="4726" xr:uid="{00000000-0005-0000-0000-000068120000}"/>
    <cellStyle name="Millares 32 7 9" xfId="4727" xr:uid="{00000000-0005-0000-0000-000069120000}"/>
    <cellStyle name="Millares 32 8" xfId="4728" xr:uid="{00000000-0005-0000-0000-00006A120000}"/>
    <cellStyle name="Millares 32 8 2" xfId="4729" xr:uid="{00000000-0005-0000-0000-00006B120000}"/>
    <cellStyle name="Millares 32 8 2 2" xfId="4730" xr:uid="{00000000-0005-0000-0000-00006C120000}"/>
    <cellStyle name="Millares 32 8 3" xfId="4731" xr:uid="{00000000-0005-0000-0000-00006D120000}"/>
    <cellStyle name="Millares 32 8 4" xfId="4732" xr:uid="{00000000-0005-0000-0000-00006E120000}"/>
    <cellStyle name="Millares 32 8 5" xfId="4733" xr:uid="{00000000-0005-0000-0000-00006F120000}"/>
    <cellStyle name="Millares 32 8 6" xfId="4734" xr:uid="{00000000-0005-0000-0000-000070120000}"/>
    <cellStyle name="Millares 32 8 7" xfId="4735" xr:uid="{00000000-0005-0000-0000-000071120000}"/>
    <cellStyle name="Millares 32 8 8" xfId="4736" xr:uid="{00000000-0005-0000-0000-000072120000}"/>
    <cellStyle name="Millares 32 8 9" xfId="4737" xr:uid="{00000000-0005-0000-0000-000073120000}"/>
    <cellStyle name="Millares 32 9" xfId="4738" xr:uid="{00000000-0005-0000-0000-000074120000}"/>
    <cellStyle name="Millares 32 9 2" xfId="4739" xr:uid="{00000000-0005-0000-0000-000075120000}"/>
    <cellStyle name="Millares 32 9 2 2" xfId="4740" xr:uid="{00000000-0005-0000-0000-000076120000}"/>
    <cellStyle name="Millares 32 9 3" xfId="4741" xr:uid="{00000000-0005-0000-0000-000077120000}"/>
    <cellStyle name="Millares 32 9 4" xfId="4742" xr:uid="{00000000-0005-0000-0000-000078120000}"/>
    <cellStyle name="Millares 32 9 5" xfId="4743" xr:uid="{00000000-0005-0000-0000-000079120000}"/>
    <cellStyle name="Millares 32 9 6" xfId="4744" xr:uid="{00000000-0005-0000-0000-00007A120000}"/>
    <cellStyle name="Millares 32 9 7" xfId="4745" xr:uid="{00000000-0005-0000-0000-00007B120000}"/>
    <cellStyle name="Millares 32 9 8" xfId="4746" xr:uid="{00000000-0005-0000-0000-00007C120000}"/>
    <cellStyle name="Millares 32 9 9" xfId="4747" xr:uid="{00000000-0005-0000-0000-00007D120000}"/>
    <cellStyle name="Millares 33" xfId="4748" xr:uid="{00000000-0005-0000-0000-00007E120000}"/>
    <cellStyle name="Millares 33 2" xfId="4749" xr:uid="{00000000-0005-0000-0000-00007F120000}"/>
    <cellStyle name="Millares 34" xfId="4750" xr:uid="{00000000-0005-0000-0000-000080120000}"/>
    <cellStyle name="Millares 34 2" xfId="4751" xr:uid="{00000000-0005-0000-0000-000081120000}"/>
    <cellStyle name="Millares 34 3" xfId="4752" xr:uid="{00000000-0005-0000-0000-000082120000}"/>
    <cellStyle name="Millares 34 4" xfId="4753" xr:uid="{00000000-0005-0000-0000-000083120000}"/>
    <cellStyle name="Millares 34 5" xfId="4754" xr:uid="{00000000-0005-0000-0000-000084120000}"/>
    <cellStyle name="Millares 34 6" xfId="4755" xr:uid="{00000000-0005-0000-0000-000085120000}"/>
    <cellStyle name="Millares 34_35. Propiedades de Inv" xfId="4756" xr:uid="{00000000-0005-0000-0000-000086120000}"/>
    <cellStyle name="Millares 35" xfId="4757" xr:uid="{00000000-0005-0000-0000-000087120000}"/>
    <cellStyle name="Millares 36" xfId="4758" xr:uid="{00000000-0005-0000-0000-000088120000}"/>
    <cellStyle name="Millares 36 2" xfId="4759" xr:uid="{00000000-0005-0000-0000-000089120000}"/>
    <cellStyle name="Millares 37" xfId="4760" xr:uid="{00000000-0005-0000-0000-00008A120000}"/>
    <cellStyle name="Millares 37 10" xfId="4761" xr:uid="{00000000-0005-0000-0000-00008B120000}"/>
    <cellStyle name="Millares 37 10 2" xfId="4762" xr:uid="{00000000-0005-0000-0000-00008C120000}"/>
    <cellStyle name="Millares 37 10 2 2" xfId="4763" xr:uid="{00000000-0005-0000-0000-00008D120000}"/>
    <cellStyle name="Millares 37 11" xfId="4764" xr:uid="{00000000-0005-0000-0000-00008E120000}"/>
    <cellStyle name="Millares 37 11 2" xfId="4765" xr:uid="{00000000-0005-0000-0000-00008F120000}"/>
    <cellStyle name="Millares 37 11 2 2" xfId="4766" xr:uid="{00000000-0005-0000-0000-000090120000}"/>
    <cellStyle name="Millares 37 12" xfId="4767" xr:uid="{00000000-0005-0000-0000-000091120000}"/>
    <cellStyle name="Millares 37 12 2" xfId="4768" xr:uid="{00000000-0005-0000-0000-000092120000}"/>
    <cellStyle name="Millares 37 12 2 2" xfId="4769" xr:uid="{00000000-0005-0000-0000-000093120000}"/>
    <cellStyle name="Millares 37 13" xfId="4770" xr:uid="{00000000-0005-0000-0000-000094120000}"/>
    <cellStyle name="Millares 37 13 2" xfId="4771" xr:uid="{00000000-0005-0000-0000-000095120000}"/>
    <cellStyle name="Millares 37 13 2 2" xfId="4772" xr:uid="{00000000-0005-0000-0000-000096120000}"/>
    <cellStyle name="Millares 37 14" xfId="4773" xr:uid="{00000000-0005-0000-0000-000097120000}"/>
    <cellStyle name="Millares 37 14 2" xfId="4774" xr:uid="{00000000-0005-0000-0000-000098120000}"/>
    <cellStyle name="Millares 37 15" xfId="4775" xr:uid="{00000000-0005-0000-0000-000099120000}"/>
    <cellStyle name="Millares 37 16" xfId="4776" xr:uid="{00000000-0005-0000-0000-00009A120000}"/>
    <cellStyle name="Millares 37 17" xfId="4777" xr:uid="{00000000-0005-0000-0000-00009B120000}"/>
    <cellStyle name="Millares 37 2" xfId="4778" xr:uid="{00000000-0005-0000-0000-00009C120000}"/>
    <cellStyle name="Millares 37 2 2" xfId="4779" xr:uid="{00000000-0005-0000-0000-00009D120000}"/>
    <cellStyle name="Millares 37 2 2 2" xfId="4780" xr:uid="{00000000-0005-0000-0000-00009E120000}"/>
    <cellStyle name="Millares 37 2 2 2 2" xfId="4781" xr:uid="{00000000-0005-0000-0000-00009F120000}"/>
    <cellStyle name="Millares 37 2 2 3" xfId="4782" xr:uid="{00000000-0005-0000-0000-0000A0120000}"/>
    <cellStyle name="Millares 37 2 2 3 2" xfId="4783" xr:uid="{00000000-0005-0000-0000-0000A1120000}"/>
    <cellStyle name="Millares 37 2 2 4" xfId="4784" xr:uid="{00000000-0005-0000-0000-0000A2120000}"/>
    <cellStyle name="Millares 37 2 2 4 2" xfId="4785" xr:uid="{00000000-0005-0000-0000-0000A3120000}"/>
    <cellStyle name="Millares 37 2 3" xfId="4786" xr:uid="{00000000-0005-0000-0000-0000A4120000}"/>
    <cellStyle name="Millares 37 2 3 2" xfId="4787" xr:uid="{00000000-0005-0000-0000-0000A5120000}"/>
    <cellStyle name="Millares 37 2 3 2 2" xfId="4788" xr:uid="{00000000-0005-0000-0000-0000A6120000}"/>
    <cellStyle name="Millares 37 2 3 3" xfId="4789" xr:uid="{00000000-0005-0000-0000-0000A7120000}"/>
    <cellStyle name="Millares 37 2 3 3 2" xfId="4790" xr:uid="{00000000-0005-0000-0000-0000A8120000}"/>
    <cellStyle name="Millares 37 2 3 4" xfId="4791" xr:uid="{00000000-0005-0000-0000-0000A9120000}"/>
    <cellStyle name="Millares 37 2 3 4 2" xfId="4792" xr:uid="{00000000-0005-0000-0000-0000AA120000}"/>
    <cellStyle name="Millares 37 2 4" xfId="4793" xr:uid="{00000000-0005-0000-0000-0000AB120000}"/>
    <cellStyle name="Millares 37 2 4 2" xfId="4794" xr:uid="{00000000-0005-0000-0000-0000AC120000}"/>
    <cellStyle name="Millares 37 2 4 2 2" xfId="4795" xr:uid="{00000000-0005-0000-0000-0000AD120000}"/>
    <cellStyle name="Millares 37 2 5" xfId="4796" xr:uid="{00000000-0005-0000-0000-0000AE120000}"/>
    <cellStyle name="Millares 37 2 5 2" xfId="4797" xr:uid="{00000000-0005-0000-0000-0000AF120000}"/>
    <cellStyle name="Millares 37 2 5 2 2" xfId="4798" xr:uid="{00000000-0005-0000-0000-0000B0120000}"/>
    <cellStyle name="Millares 37 2 6" xfId="4799" xr:uid="{00000000-0005-0000-0000-0000B1120000}"/>
    <cellStyle name="Millares 37 2 6 2" xfId="4800" xr:uid="{00000000-0005-0000-0000-0000B2120000}"/>
    <cellStyle name="Millares 37 2 7" xfId="4801" xr:uid="{00000000-0005-0000-0000-0000B3120000}"/>
    <cellStyle name="Millares 37 2 8" xfId="4802" xr:uid="{00000000-0005-0000-0000-0000B4120000}"/>
    <cellStyle name="Millares 37 2 9" xfId="4803" xr:uid="{00000000-0005-0000-0000-0000B5120000}"/>
    <cellStyle name="Millares 37 3" xfId="4804" xr:uid="{00000000-0005-0000-0000-0000B6120000}"/>
    <cellStyle name="Millares 37 3 2" xfId="4805" xr:uid="{00000000-0005-0000-0000-0000B7120000}"/>
    <cellStyle name="Millares 37 3 2 2" xfId="4806" xr:uid="{00000000-0005-0000-0000-0000B8120000}"/>
    <cellStyle name="Millares 37 3 3" xfId="4807" xr:uid="{00000000-0005-0000-0000-0000B9120000}"/>
    <cellStyle name="Millares 37 3 3 2" xfId="4808" xr:uid="{00000000-0005-0000-0000-0000BA120000}"/>
    <cellStyle name="Millares 37 3 4" xfId="4809" xr:uid="{00000000-0005-0000-0000-0000BB120000}"/>
    <cellStyle name="Millares 37 3 4 2" xfId="4810" xr:uid="{00000000-0005-0000-0000-0000BC120000}"/>
    <cellStyle name="Millares 37 3 5" xfId="4811" xr:uid="{00000000-0005-0000-0000-0000BD120000}"/>
    <cellStyle name="Millares 37 3 5 2" xfId="4812" xr:uid="{00000000-0005-0000-0000-0000BE120000}"/>
    <cellStyle name="Millares 37 3 6" xfId="4813" xr:uid="{00000000-0005-0000-0000-0000BF120000}"/>
    <cellStyle name="Millares 37 3 7" xfId="4814" xr:uid="{00000000-0005-0000-0000-0000C0120000}"/>
    <cellStyle name="Millares 37 3 8" xfId="4815" xr:uid="{00000000-0005-0000-0000-0000C1120000}"/>
    <cellStyle name="Millares 37 4" xfId="4816" xr:uid="{00000000-0005-0000-0000-0000C2120000}"/>
    <cellStyle name="Millares 37 4 2" xfId="4817" xr:uid="{00000000-0005-0000-0000-0000C3120000}"/>
    <cellStyle name="Millares 37 4 2 2" xfId="4818" xr:uid="{00000000-0005-0000-0000-0000C4120000}"/>
    <cellStyle name="Millares 37 4 2 2 2" xfId="4819" xr:uid="{00000000-0005-0000-0000-0000C5120000}"/>
    <cellStyle name="Millares 37 4 3" xfId="4820" xr:uid="{00000000-0005-0000-0000-0000C6120000}"/>
    <cellStyle name="Millares 37 4 3 2" xfId="4821" xr:uid="{00000000-0005-0000-0000-0000C7120000}"/>
    <cellStyle name="Millares 37 4 4" xfId="4822" xr:uid="{00000000-0005-0000-0000-0000C8120000}"/>
    <cellStyle name="Millares 37 4 5" xfId="4823" xr:uid="{00000000-0005-0000-0000-0000C9120000}"/>
    <cellStyle name="Millares 37 4 6" xfId="4824" xr:uid="{00000000-0005-0000-0000-0000CA120000}"/>
    <cellStyle name="Millares 37 4 7" xfId="4825" xr:uid="{00000000-0005-0000-0000-0000CB120000}"/>
    <cellStyle name="Millares 37 5" xfId="4826" xr:uid="{00000000-0005-0000-0000-0000CC120000}"/>
    <cellStyle name="Millares 37 5 2" xfId="4827" xr:uid="{00000000-0005-0000-0000-0000CD120000}"/>
    <cellStyle name="Millares 37 5 3" xfId="4828" xr:uid="{00000000-0005-0000-0000-0000CE120000}"/>
    <cellStyle name="Millares 37 5 4" xfId="4829" xr:uid="{00000000-0005-0000-0000-0000CF120000}"/>
    <cellStyle name="Millares 37 5 5" xfId="4830" xr:uid="{00000000-0005-0000-0000-0000D0120000}"/>
    <cellStyle name="Millares 37 6" xfId="4831" xr:uid="{00000000-0005-0000-0000-0000D1120000}"/>
    <cellStyle name="Millares 37 6 2" xfId="4832" xr:uid="{00000000-0005-0000-0000-0000D2120000}"/>
    <cellStyle name="Millares 37 6 3" xfId="4833" xr:uid="{00000000-0005-0000-0000-0000D3120000}"/>
    <cellStyle name="Millares 37 6 4" xfId="4834" xr:uid="{00000000-0005-0000-0000-0000D4120000}"/>
    <cellStyle name="Millares 37 6 5" xfId="4835" xr:uid="{00000000-0005-0000-0000-0000D5120000}"/>
    <cellStyle name="Millares 37 7" xfId="4836" xr:uid="{00000000-0005-0000-0000-0000D6120000}"/>
    <cellStyle name="Millares 37 7 2" xfId="4837" xr:uid="{00000000-0005-0000-0000-0000D7120000}"/>
    <cellStyle name="Millares 37 7 3" xfId="4838" xr:uid="{00000000-0005-0000-0000-0000D8120000}"/>
    <cellStyle name="Millares 37 7 4" xfId="4839" xr:uid="{00000000-0005-0000-0000-0000D9120000}"/>
    <cellStyle name="Millares 37 7 5" xfId="4840" xr:uid="{00000000-0005-0000-0000-0000DA120000}"/>
    <cellStyle name="Millares 37 8" xfId="4841" xr:uid="{00000000-0005-0000-0000-0000DB120000}"/>
    <cellStyle name="Millares 37 8 2" xfId="4842" xr:uid="{00000000-0005-0000-0000-0000DC120000}"/>
    <cellStyle name="Millares 37 8 3" xfId="4843" xr:uid="{00000000-0005-0000-0000-0000DD120000}"/>
    <cellStyle name="Millares 37 8 4" xfId="4844" xr:uid="{00000000-0005-0000-0000-0000DE120000}"/>
    <cellStyle name="Millares 37 8 5" xfId="4845" xr:uid="{00000000-0005-0000-0000-0000DF120000}"/>
    <cellStyle name="Millares 37 9" xfId="4846" xr:uid="{00000000-0005-0000-0000-0000E0120000}"/>
    <cellStyle name="Millares 37 9 2" xfId="4847" xr:uid="{00000000-0005-0000-0000-0000E1120000}"/>
    <cellStyle name="Millares 37 9 3" xfId="4848" xr:uid="{00000000-0005-0000-0000-0000E2120000}"/>
    <cellStyle name="Millares 37 9 4" xfId="4849" xr:uid="{00000000-0005-0000-0000-0000E3120000}"/>
    <cellStyle name="Millares 37 9 5" xfId="4850" xr:uid="{00000000-0005-0000-0000-0000E4120000}"/>
    <cellStyle name="Millares 38" xfId="4851" xr:uid="{00000000-0005-0000-0000-0000E5120000}"/>
    <cellStyle name="Millares 38 10" xfId="4852" xr:uid="{00000000-0005-0000-0000-0000E6120000}"/>
    <cellStyle name="Millares 38 10 2" xfId="4853" xr:uid="{00000000-0005-0000-0000-0000E7120000}"/>
    <cellStyle name="Millares 38 10 2 2" xfId="4854" xr:uid="{00000000-0005-0000-0000-0000E8120000}"/>
    <cellStyle name="Millares 38 11" xfId="4855" xr:uid="{00000000-0005-0000-0000-0000E9120000}"/>
    <cellStyle name="Millares 38 11 2" xfId="4856" xr:uid="{00000000-0005-0000-0000-0000EA120000}"/>
    <cellStyle name="Millares 38 11 2 2" xfId="4857" xr:uid="{00000000-0005-0000-0000-0000EB120000}"/>
    <cellStyle name="Millares 38 12" xfId="4858" xr:uid="{00000000-0005-0000-0000-0000EC120000}"/>
    <cellStyle name="Millares 38 12 2" xfId="4859" xr:uid="{00000000-0005-0000-0000-0000ED120000}"/>
    <cellStyle name="Millares 38 12 2 2" xfId="4860" xr:uid="{00000000-0005-0000-0000-0000EE120000}"/>
    <cellStyle name="Millares 38 13" xfId="4861" xr:uid="{00000000-0005-0000-0000-0000EF120000}"/>
    <cellStyle name="Millares 38 13 2" xfId="4862" xr:uid="{00000000-0005-0000-0000-0000F0120000}"/>
    <cellStyle name="Millares 38 13 2 2" xfId="4863" xr:uid="{00000000-0005-0000-0000-0000F1120000}"/>
    <cellStyle name="Millares 38 14" xfId="4864" xr:uid="{00000000-0005-0000-0000-0000F2120000}"/>
    <cellStyle name="Millares 38 14 2" xfId="4865" xr:uid="{00000000-0005-0000-0000-0000F3120000}"/>
    <cellStyle name="Millares 38 15" xfId="4866" xr:uid="{00000000-0005-0000-0000-0000F4120000}"/>
    <cellStyle name="Millares 38 16" xfId="4867" xr:uid="{00000000-0005-0000-0000-0000F5120000}"/>
    <cellStyle name="Millares 38 17" xfId="4868" xr:uid="{00000000-0005-0000-0000-0000F6120000}"/>
    <cellStyle name="Millares 38 2" xfId="4869" xr:uid="{00000000-0005-0000-0000-0000F7120000}"/>
    <cellStyle name="Millares 38 2 2" xfId="4870" xr:uid="{00000000-0005-0000-0000-0000F8120000}"/>
    <cellStyle name="Millares 38 2 2 2" xfId="4871" xr:uid="{00000000-0005-0000-0000-0000F9120000}"/>
    <cellStyle name="Millares 38 2 2 2 2" xfId="4872" xr:uid="{00000000-0005-0000-0000-0000FA120000}"/>
    <cellStyle name="Millares 38 2 2 3" xfId="4873" xr:uid="{00000000-0005-0000-0000-0000FB120000}"/>
    <cellStyle name="Millares 38 2 2 3 2" xfId="4874" xr:uid="{00000000-0005-0000-0000-0000FC120000}"/>
    <cellStyle name="Millares 38 2 2 4" xfId="4875" xr:uid="{00000000-0005-0000-0000-0000FD120000}"/>
    <cellStyle name="Millares 38 2 2 4 2" xfId="4876" xr:uid="{00000000-0005-0000-0000-0000FE120000}"/>
    <cellStyle name="Millares 38 2 3" xfId="4877" xr:uid="{00000000-0005-0000-0000-0000FF120000}"/>
    <cellStyle name="Millares 38 2 3 2" xfId="4878" xr:uid="{00000000-0005-0000-0000-000000130000}"/>
    <cellStyle name="Millares 38 2 3 2 2" xfId="4879" xr:uid="{00000000-0005-0000-0000-000001130000}"/>
    <cellStyle name="Millares 38 2 3 3" xfId="4880" xr:uid="{00000000-0005-0000-0000-000002130000}"/>
    <cellStyle name="Millares 38 2 3 3 2" xfId="4881" xr:uid="{00000000-0005-0000-0000-000003130000}"/>
    <cellStyle name="Millares 38 2 3 4" xfId="4882" xr:uid="{00000000-0005-0000-0000-000004130000}"/>
    <cellStyle name="Millares 38 2 3 4 2" xfId="4883" xr:uid="{00000000-0005-0000-0000-000005130000}"/>
    <cellStyle name="Millares 38 2 4" xfId="4884" xr:uid="{00000000-0005-0000-0000-000006130000}"/>
    <cellStyle name="Millares 38 2 4 2" xfId="4885" xr:uid="{00000000-0005-0000-0000-000007130000}"/>
    <cellStyle name="Millares 38 2 4 2 2" xfId="4886" xr:uid="{00000000-0005-0000-0000-000008130000}"/>
    <cellStyle name="Millares 38 2 5" xfId="4887" xr:uid="{00000000-0005-0000-0000-000009130000}"/>
    <cellStyle name="Millares 38 2 5 2" xfId="4888" xr:uid="{00000000-0005-0000-0000-00000A130000}"/>
    <cellStyle name="Millares 38 2 5 2 2" xfId="4889" xr:uid="{00000000-0005-0000-0000-00000B130000}"/>
    <cellStyle name="Millares 38 2 6" xfId="4890" xr:uid="{00000000-0005-0000-0000-00000C130000}"/>
    <cellStyle name="Millares 38 2 6 2" xfId="4891" xr:uid="{00000000-0005-0000-0000-00000D130000}"/>
    <cellStyle name="Millares 38 2 7" xfId="4892" xr:uid="{00000000-0005-0000-0000-00000E130000}"/>
    <cellStyle name="Millares 38 2 8" xfId="4893" xr:uid="{00000000-0005-0000-0000-00000F130000}"/>
    <cellStyle name="Millares 38 2 9" xfId="4894" xr:uid="{00000000-0005-0000-0000-000010130000}"/>
    <cellStyle name="Millares 38 3" xfId="4895" xr:uid="{00000000-0005-0000-0000-000011130000}"/>
    <cellStyle name="Millares 38 3 2" xfId="4896" xr:uid="{00000000-0005-0000-0000-000012130000}"/>
    <cellStyle name="Millares 38 3 2 2" xfId="4897" xr:uid="{00000000-0005-0000-0000-000013130000}"/>
    <cellStyle name="Millares 38 3 3" xfId="4898" xr:uid="{00000000-0005-0000-0000-000014130000}"/>
    <cellStyle name="Millares 38 3 3 2" xfId="4899" xr:uid="{00000000-0005-0000-0000-000015130000}"/>
    <cellStyle name="Millares 38 3 4" xfId="4900" xr:uid="{00000000-0005-0000-0000-000016130000}"/>
    <cellStyle name="Millares 38 3 4 2" xfId="4901" xr:uid="{00000000-0005-0000-0000-000017130000}"/>
    <cellStyle name="Millares 38 3 5" xfId="4902" xr:uid="{00000000-0005-0000-0000-000018130000}"/>
    <cellStyle name="Millares 38 3 5 2" xfId="4903" xr:uid="{00000000-0005-0000-0000-000019130000}"/>
    <cellStyle name="Millares 38 3 6" xfId="4904" xr:uid="{00000000-0005-0000-0000-00001A130000}"/>
    <cellStyle name="Millares 38 3 7" xfId="4905" xr:uid="{00000000-0005-0000-0000-00001B130000}"/>
    <cellStyle name="Millares 38 3 8" xfId="4906" xr:uid="{00000000-0005-0000-0000-00001C130000}"/>
    <cellStyle name="Millares 38 4" xfId="4907" xr:uid="{00000000-0005-0000-0000-00001D130000}"/>
    <cellStyle name="Millares 38 4 2" xfId="4908" xr:uid="{00000000-0005-0000-0000-00001E130000}"/>
    <cellStyle name="Millares 38 4 2 2" xfId="4909" xr:uid="{00000000-0005-0000-0000-00001F130000}"/>
    <cellStyle name="Millares 38 4 2 2 2" xfId="4910" xr:uid="{00000000-0005-0000-0000-000020130000}"/>
    <cellStyle name="Millares 38 4 3" xfId="4911" xr:uid="{00000000-0005-0000-0000-000021130000}"/>
    <cellStyle name="Millares 38 4 3 2" xfId="4912" xr:uid="{00000000-0005-0000-0000-000022130000}"/>
    <cellStyle name="Millares 38 4 4" xfId="4913" xr:uid="{00000000-0005-0000-0000-000023130000}"/>
    <cellStyle name="Millares 38 4 5" xfId="4914" xr:uid="{00000000-0005-0000-0000-000024130000}"/>
    <cellStyle name="Millares 38 4 6" xfId="4915" xr:uid="{00000000-0005-0000-0000-000025130000}"/>
    <cellStyle name="Millares 38 4 7" xfId="4916" xr:uid="{00000000-0005-0000-0000-000026130000}"/>
    <cellStyle name="Millares 38 5" xfId="4917" xr:uid="{00000000-0005-0000-0000-000027130000}"/>
    <cellStyle name="Millares 38 5 2" xfId="4918" xr:uid="{00000000-0005-0000-0000-000028130000}"/>
    <cellStyle name="Millares 38 5 3" xfId="4919" xr:uid="{00000000-0005-0000-0000-000029130000}"/>
    <cellStyle name="Millares 38 5 4" xfId="4920" xr:uid="{00000000-0005-0000-0000-00002A130000}"/>
    <cellStyle name="Millares 38 5 5" xfId="4921" xr:uid="{00000000-0005-0000-0000-00002B130000}"/>
    <cellStyle name="Millares 38 6" xfId="4922" xr:uid="{00000000-0005-0000-0000-00002C130000}"/>
    <cellStyle name="Millares 38 6 2" xfId="4923" xr:uid="{00000000-0005-0000-0000-00002D130000}"/>
    <cellStyle name="Millares 38 6 3" xfId="4924" xr:uid="{00000000-0005-0000-0000-00002E130000}"/>
    <cellStyle name="Millares 38 6 4" xfId="4925" xr:uid="{00000000-0005-0000-0000-00002F130000}"/>
    <cellStyle name="Millares 38 6 5" xfId="4926" xr:uid="{00000000-0005-0000-0000-000030130000}"/>
    <cellStyle name="Millares 38 7" xfId="4927" xr:uid="{00000000-0005-0000-0000-000031130000}"/>
    <cellStyle name="Millares 38 7 2" xfId="4928" xr:uid="{00000000-0005-0000-0000-000032130000}"/>
    <cellStyle name="Millares 38 7 3" xfId="4929" xr:uid="{00000000-0005-0000-0000-000033130000}"/>
    <cellStyle name="Millares 38 7 4" xfId="4930" xr:uid="{00000000-0005-0000-0000-000034130000}"/>
    <cellStyle name="Millares 38 7 5" xfId="4931" xr:uid="{00000000-0005-0000-0000-000035130000}"/>
    <cellStyle name="Millares 38 8" xfId="4932" xr:uid="{00000000-0005-0000-0000-000036130000}"/>
    <cellStyle name="Millares 38 8 2" xfId="4933" xr:uid="{00000000-0005-0000-0000-000037130000}"/>
    <cellStyle name="Millares 38 8 3" xfId="4934" xr:uid="{00000000-0005-0000-0000-000038130000}"/>
    <cellStyle name="Millares 38 8 4" xfId="4935" xr:uid="{00000000-0005-0000-0000-000039130000}"/>
    <cellStyle name="Millares 38 8 5" xfId="4936" xr:uid="{00000000-0005-0000-0000-00003A130000}"/>
    <cellStyle name="Millares 38 9" xfId="4937" xr:uid="{00000000-0005-0000-0000-00003B130000}"/>
    <cellStyle name="Millares 38 9 2" xfId="4938" xr:uid="{00000000-0005-0000-0000-00003C130000}"/>
    <cellStyle name="Millares 38 9 3" xfId="4939" xr:uid="{00000000-0005-0000-0000-00003D130000}"/>
    <cellStyle name="Millares 38 9 4" xfId="4940" xr:uid="{00000000-0005-0000-0000-00003E130000}"/>
    <cellStyle name="Millares 38 9 5" xfId="4941" xr:uid="{00000000-0005-0000-0000-00003F130000}"/>
    <cellStyle name="Millares 39" xfId="4942" xr:uid="{00000000-0005-0000-0000-000040130000}"/>
    <cellStyle name="Millares 39 10" xfId="4943" xr:uid="{00000000-0005-0000-0000-000041130000}"/>
    <cellStyle name="Millares 39 10 2" xfId="4944" xr:uid="{00000000-0005-0000-0000-000042130000}"/>
    <cellStyle name="Millares 39 10 2 2" xfId="4945" xr:uid="{00000000-0005-0000-0000-000043130000}"/>
    <cellStyle name="Millares 39 11" xfId="4946" xr:uid="{00000000-0005-0000-0000-000044130000}"/>
    <cellStyle name="Millares 39 11 2" xfId="4947" xr:uid="{00000000-0005-0000-0000-000045130000}"/>
    <cellStyle name="Millares 39 11 2 2" xfId="4948" xr:uid="{00000000-0005-0000-0000-000046130000}"/>
    <cellStyle name="Millares 39 12" xfId="4949" xr:uid="{00000000-0005-0000-0000-000047130000}"/>
    <cellStyle name="Millares 39 12 2" xfId="4950" xr:uid="{00000000-0005-0000-0000-000048130000}"/>
    <cellStyle name="Millares 39 12 2 2" xfId="4951" xr:uid="{00000000-0005-0000-0000-000049130000}"/>
    <cellStyle name="Millares 39 13" xfId="4952" xr:uid="{00000000-0005-0000-0000-00004A130000}"/>
    <cellStyle name="Millares 39 13 2" xfId="4953" xr:uid="{00000000-0005-0000-0000-00004B130000}"/>
    <cellStyle name="Millares 39 13 2 2" xfId="4954" xr:uid="{00000000-0005-0000-0000-00004C130000}"/>
    <cellStyle name="Millares 39 14" xfId="4955" xr:uid="{00000000-0005-0000-0000-00004D130000}"/>
    <cellStyle name="Millares 39 14 2" xfId="4956" xr:uid="{00000000-0005-0000-0000-00004E130000}"/>
    <cellStyle name="Millares 39 15" xfId="4957" xr:uid="{00000000-0005-0000-0000-00004F130000}"/>
    <cellStyle name="Millares 39 16" xfId="4958" xr:uid="{00000000-0005-0000-0000-000050130000}"/>
    <cellStyle name="Millares 39 17" xfId="4959" xr:uid="{00000000-0005-0000-0000-000051130000}"/>
    <cellStyle name="Millares 39 2" xfId="4960" xr:uid="{00000000-0005-0000-0000-000052130000}"/>
    <cellStyle name="Millares 39 2 2" xfId="4961" xr:uid="{00000000-0005-0000-0000-000053130000}"/>
    <cellStyle name="Millares 39 2 2 2" xfId="4962" xr:uid="{00000000-0005-0000-0000-000054130000}"/>
    <cellStyle name="Millares 39 2 2 2 2" xfId="4963" xr:uid="{00000000-0005-0000-0000-000055130000}"/>
    <cellStyle name="Millares 39 2 2 3" xfId="4964" xr:uid="{00000000-0005-0000-0000-000056130000}"/>
    <cellStyle name="Millares 39 2 2 3 2" xfId="4965" xr:uid="{00000000-0005-0000-0000-000057130000}"/>
    <cellStyle name="Millares 39 2 2 4" xfId="4966" xr:uid="{00000000-0005-0000-0000-000058130000}"/>
    <cellStyle name="Millares 39 2 2 4 2" xfId="4967" xr:uid="{00000000-0005-0000-0000-000059130000}"/>
    <cellStyle name="Millares 39 2 3" xfId="4968" xr:uid="{00000000-0005-0000-0000-00005A130000}"/>
    <cellStyle name="Millares 39 2 3 2" xfId="4969" xr:uid="{00000000-0005-0000-0000-00005B130000}"/>
    <cellStyle name="Millares 39 2 3 2 2" xfId="4970" xr:uid="{00000000-0005-0000-0000-00005C130000}"/>
    <cellStyle name="Millares 39 2 3 3" xfId="4971" xr:uid="{00000000-0005-0000-0000-00005D130000}"/>
    <cellStyle name="Millares 39 2 3 3 2" xfId="4972" xr:uid="{00000000-0005-0000-0000-00005E130000}"/>
    <cellStyle name="Millares 39 2 3 4" xfId="4973" xr:uid="{00000000-0005-0000-0000-00005F130000}"/>
    <cellStyle name="Millares 39 2 3 4 2" xfId="4974" xr:uid="{00000000-0005-0000-0000-000060130000}"/>
    <cellStyle name="Millares 39 2 4" xfId="4975" xr:uid="{00000000-0005-0000-0000-000061130000}"/>
    <cellStyle name="Millares 39 2 4 2" xfId="4976" xr:uid="{00000000-0005-0000-0000-000062130000}"/>
    <cellStyle name="Millares 39 2 4 2 2" xfId="4977" xr:uid="{00000000-0005-0000-0000-000063130000}"/>
    <cellStyle name="Millares 39 2 5" xfId="4978" xr:uid="{00000000-0005-0000-0000-000064130000}"/>
    <cellStyle name="Millares 39 2 5 2" xfId="4979" xr:uid="{00000000-0005-0000-0000-000065130000}"/>
    <cellStyle name="Millares 39 2 5 2 2" xfId="4980" xr:uid="{00000000-0005-0000-0000-000066130000}"/>
    <cellStyle name="Millares 39 2 6" xfId="4981" xr:uid="{00000000-0005-0000-0000-000067130000}"/>
    <cellStyle name="Millares 39 2 6 2" xfId="4982" xr:uid="{00000000-0005-0000-0000-000068130000}"/>
    <cellStyle name="Millares 39 2 7" xfId="4983" xr:uid="{00000000-0005-0000-0000-000069130000}"/>
    <cellStyle name="Millares 39 2 8" xfId="4984" xr:uid="{00000000-0005-0000-0000-00006A130000}"/>
    <cellStyle name="Millares 39 2 9" xfId="4985" xr:uid="{00000000-0005-0000-0000-00006B130000}"/>
    <cellStyle name="Millares 39 3" xfId="4986" xr:uid="{00000000-0005-0000-0000-00006C130000}"/>
    <cellStyle name="Millares 39 3 2" xfId="4987" xr:uid="{00000000-0005-0000-0000-00006D130000}"/>
    <cellStyle name="Millares 39 3 2 2" xfId="4988" xr:uid="{00000000-0005-0000-0000-00006E130000}"/>
    <cellStyle name="Millares 39 3 3" xfId="4989" xr:uid="{00000000-0005-0000-0000-00006F130000}"/>
    <cellStyle name="Millares 39 3 3 2" xfId="4990" xr:uid="{00000000-0005-0000-0000-000070130000}"/>
    <cellStyle name="Millares 39 3 4" xfId="4991" xr:uid="{00000000-0005-0000-0000-000071130000}"/>
    <cellStyle name="Millares 39 3 4 2" xfId="4992" xr:uid="{00000000-0005-0000-0000-000072130000}"/>
    <cellStyle name="Millares 39 3 5" xfId="4993" xr:uid="{00000000-0005-0000-0000-000073130000}"/>
    <cellStyle name="Millares 39 3 5 2" xfId="4994" xr:uid="{00000000-0005-0000-0000-000074130000}"/>
    <cellStyle name="Millares 39 3 6" xfId="4995" xr:uid="{00000000-0005-0000-0000-000075130000}"/>
    <cellStyle name="Millares 39 3 7" xfId="4996" xr:uid="{00000000-0005-0000-0000-000076130000}"/>
    <cellStyle name="Millares 39 3 8" xfId="4997" xr:uid="{00000000-0005-0000-0000-000077130000}"/>
    <cellStyle name="Millares 39 4" xfId="4998" xr:uid="{00000000-0005-0000-0000-000078130000}"/>
    <cellStyle name="Millares 39 4 2" xfId="4999" xr:uid="{00000000-0005-0000-0000-000079130000}"/>
    <cellStyle name="Millares 39 4 2 2" xfId="5000" xr:uid="{00000000-0005-0000-0000-00007A130000}"/>
    <cellStyle name="Millares 39 4 2 2 2" xfId="5001" xr:uid="{00000000-0005-0000-0000-00007B130000}"/>
    <cellStyle name="Millares 39 4 3" xfId="5002" xr:uid="{00000000-0005-0000-0000-00007C130000}"/>
    <cellStyle name="Millares 39 4 3 2" xfId="5003" xr:uid="{00000000-0005-0000-0000-00007D130000}"/>
    <cellStyle name="Millares 39 4 4" xfId="5004" xr:uid="{00000000-0005-0000-0000-00007E130000}"/>
    <cellStyle name="Millares 39 4 5" xfId="5005" xr:uid="{00000000-0005-0000-0000-00007F130000}"/>
    <cellStyle name="Millares 39 4 6" xfId="5006" xr:uid="{00000000-0005-0000-0000-000080130000}"/>
    <cellStyle name="Millares 39 4 7" xfId="5007" xr:uid="{00000000-0005-0000-0000-000081130000}"/>
    <cellStyle name="Millares 39 5" xfId="5008" xr:uid="{00000000-0005-0000-0000-000082130000}"/>
    <cellStyle name="Millares 39 5 2" xfId="5009" xr:uid="{00000000-0005-0000-0000-000083130000}"/>
    <cellStyle name="Millares 39 5 3" xfId="5010" xr:uid="{00000000-0005-0000-0000-000084130000}"/>
    <cellStyle name="Millares 39 5 4" xfId="5011" xr:uid="{00000000-0005-0000-0000-000085130000}"/>
    <cellStyle name="Millares 39 5 5" xfId="5012" xr:uid="{00000000-0005-0000-0000-000086130000}"/>
    <cellStyle name="Millares 39 6" xfId="5013" xr:uid="{00000000-0005-0000-0000-000087130000}"/>
    <cellStyle name="Millares 39 6 2" xfId="5014" xr:uid="{00000000-0005-0000-0000-000088130000}"/>
    <cellStyle name="Millares 39 6 3" xfId="5015" xr:uid="{00000000-0005-0000-0000-000089130000}"/>
    <cellStyle name="Millares 39 6 4" xfId="5016" xr:uid="{00000000-0005-0000-0000-00008A130000}"/>
    <cellStyle name="Millares 39 6 5" xfId="5017" xr:uid="{00000000-0005-0000-0000-00008B130000}"/>
    <cellStyle name="Millares 39 7" xfId="5018" xr:uid="{00000000-0005-0000-0000-00008C130000}"/>
    <cellStyle name="Millares 39 7 2" xfId="5019" xr:uid="{00000000-0005-0000-0000-00008D130000}"/>
    <cellStyle name="Millares 39 7 3" xfId="5020" xr:uid="{00000000-0005-0000-0000-00008E130000}"/>
    <cellStyle name="Millares 39 7 4" xfId="5021" xr:uid="{00000000-0005-0000-0000-00008F130000}"/>
    <cellStyle name="Millares 39 7 5" xfId="5022" xr:uid="{00000000-0005-0000-0000-000090130000}"/>
    <cellStyle name="Millares 39 8" xfId="5023" xr:uid="{00000000-0005-0000-0000-000091130000}"/>
    <cellStyle name="Millares 39 8 2" xfId="5024" xr:uid="{00000000-0005-0000-0000-000092130000}"/>
    <cellStyle name="Millares 39 8 3" xfId="5025" xr:uid="{00000000-0005-0000-0000-000093130000}"/>
    <cellStyle name="Millares 39 8 4" xfId="5026" xr:uid="{00000000-0005-0000-0000-000094130000}"/>
    <cellStyle name="Millares 39 8 5" xfId="5027" xr:uid="{00000000-0005-0000-0000-000095130000}"/>
    <cellStyle name="Millares 39 9" xfId="5028" xr:uid="{00000000-0005-0000-0000-000096130000}"/>
    <cellStyle name="Millares 39 9 2" xfId="5029" xr:uid="{00000000-0005-0000-0000-000097130000}"/>
    <cellStyle name="Millares 39 9 3" xfId="5030" xr:uid="{00000000-0005-0000-0000-000098130000}"/>
    <cellStyle name="Millares 39 9 4" xfId="5031" xr:uid="{00000000-0005-0000-0000-000099130000}"/>
    <cellStyle name="Millares 39 9 5" xfId="5032" xr:uid="{00000000-0005-0000-0000-00009A130000}"/>
    <cellStyle name="Millares 4" xfId="5033" xr:uid="{00000000-0005-0000-0000-00009B130000}"/>
    <cellStyle name="Millares 4 10" xfId="5034" xr:uid="{00000000-0005-0000-0000-00009C130000}"/>
    <cellStyle name="Millares 4 2" xfId="5035" xr:uid="{00000000-0005-0000-0000-00009D130000}"/>
    <cellStyle name="Millares 4 2 2" xfId="5036" xr:uid="{00000000-0005-0000-0000-00009E130000}"/>
    <cellStyle name="Millares 4 2 2 2" xfId="5037" xr:uid="{00000000-0005-0000-0000-00009F130000}"/>
    <cellStyle name="Millares 4 2 2 3" xfId="5038" xr:uid="{00000000-0005-0000-0000-0000A0130000}"/>
    <cellStyle name="Millares 4 2 2 3 2" xfId="5039" xr:uid="{00000000-0005-0000-0000-0000A1130000}"/>
    <cellStyle name="Millares 4 2 2 4" xfId="5040" xr:uid="{00000000-0005-0000-0000-0000A2130000}"/>
    <cellStyle name="Millares 4 2 2 4 2" xfId="5041" xr:uid="{00000000-0005-0000-0000-0000A3130000}"/>
    <cellStyle name="Millares 4 2 2 5" xfId="5042" xr:uid="{00000000-0005-0000-0000-0000A4130000}"/>
    <cellStyle name="Millares 4 2 3" xfId="5043" xr:uid="{00000000-0005-0000-0000-0000A5130000}"/>
    <cellStyle name="Millares 4 2 3 2" xfId="5044" xr:uid="{00000000-0005-0000-0000-0000A6130000}"/>
    <cellStyle name="Millares 4 2 3 2 2" xfId="5045" xr:uid="{00000000-0005-0000-0000-0000A7130000}"/>
    <cellStyle name="Millares 4 2 3 3" xfId="5046" xr:uid="{00000000-0005-0000-0000-0000A8130000}"/>
    <cellStyle name="Millares 4 2 3 3 2" xfId="5047" xr:uid="{00000000-0005-0000-0000-0000A9130000}"/>
    <cellStyle name="Millares 4 2 3 4" xfId="5048" xr:uid="{00000000-0005-0000-0000-0000AA130000}"/>
    <cellStyle name="Millares 4 2 4" xfId="5049" xr:uid="{00000000-0005-0000-0000-0000AB130000}"/>
    <cellStyle name="Millares 4 2 4 2" xfId="5050" xr:uid="{00000000-0005-0000-0000-0000AC130000}"/>
    <cellStyle name="Millares 4 2 5" xfId="5051" xr:uid="{00000000-0005-0000-0000-0000AD130000}"/>
    <cellStyle name="Millares 4 2 5 2" xfId="5052" xr:uid="{00000000-0005-0000-0000-0000AE130000}"/>
    <cellStyle name="Millares 4 2 6" xfId="5053" xr:uid="{00000000-0005-0000-0000-0000AF130000}"/>
    <cellStyle name="Millares 4 2 6 2" xfId="5054" xr:uid="{00000000-0005-0000-0000-0000B0130000}"/>
    <cellStyle name="Millares 4 2 7" xfId="5055" xr:uid="{00000000-0005-0000-0000-0000B1130000}"/>
    <cellStyle name="Millares 4 2 7 2" xfId="5056" xr:uid="{00000000-0005-0000-0000-0000B2130000}"/>
    <cellStyle name="Millares 4 3" xfId="5057" xr:uid="{00000000-0005-0000-0000-0000B3130000}"/>
    <cellStyle name="Millares 4 3 2" xfId="5058" xr:uid="{00000000-0005-0000-0000-0000B4130000}"/>
    <cellStyle name="Millares 4 3 3" xfId="5059" xr:uid="{00000000-0005-0000-0000-0000B5130000}"/>
    <cellStyle name="Millares 4 3 3 2" xfId="5060" xr:uid="{00000000-0005-0000-0000-0000B6130000}"/>
    <cellStyle name="Millares 4 3 4" xfId="5061" xr:uid="{00000000-0005-0000-0000-0000B7130000}"/>
    <cellStyle name="Millares 4 3 4 2" xfId="5062" xr:uid="{00000000-0005-0000-0000-0000B8130000}"/>
    <cellStyle name="Millares 4 3 5" xfId="5063" xr:uid="{00000000-0005-0000-0000-0000B9130000}"/>
    <cellStyle name="Millares 4 3 5 2" xfId="5064" xr:uid="{00000000-0005-0000-0000-0000BA130000}"/>
    <cellStyle name="Millares 4 4" xfId="5065" xr:uid="{00000000-0005-0000-0000-0000BB130000}"/>
    <cellStyle name="Millares 4 4 2" xfId="5066" xr:uid="{00000000-0005-0000-0000-0000BC130000}"/>
    <cellStyle name="Millares 4 4 2 2" xfId="5067" xr:uid="{00000000-0005-0000-0000-0000BD130000}"/>
    <cellStyle name="Millares 4 4 3" xfId="5068" xr:uid="{00000000-0005-0000-0000-0000BE130000}"/>
    <cellStyle name="Millares 4 4 3 2" xfId="5069" xr:uid="{00000000-0005-0000-0000-0000BF130000}"/>
    <cellStyle name="Millares 4 5" xfId="5070" xr:uid="{00000000-0005-0000-0000-0000C0130000}"/>
    <cellStyle name="Millares 4 5 2" xfId="5071" xr:uid="{00000000-0005-0000-0000-0000C1130000}"/>
    <cellStyle name="Millares 4 5 2 2" xfId="5072" xr:uid="{00000000-0005-0000-0000-0000C2130000}"/>
    <cellStyle name="Millares 4 6" xfId="5073" xr:uid="{00000000-0005-0000-0000-0000C3130000}"/>
    <cellStyle name="Millares 4 6 2" xfId="5074" xr:uid="{00000000-0005-0000-0000-0000C4130000}"/>
    <cellStyle name="Millares 4 6 2 2" xfId="5075" xr:uid="{00000000-0005-0000-0000-0000C5130000}"/>
    <cellStyle name="Millares 4 7" xfId="5076" xr:uid="{00000000-0005-0000-0000-0000C6130000}"/>
    <cellStyle name="Millares 4 7 2" xfId="5077" xr:uid="{00000000-0005-0000-0000-0000C7130000}"/>
    <cellStyle name="Millares 4 7 2 2" xfId="5078" xr:uid="{00000000-0005-0000-0000-0000C8130000}"/>
    <cellStyle name="Millares 4 8" xfId="5079" xr:uid="{00000000-0005-0000-0000-0000C9130000}"/>
    <cellStyle name="Millares 4 8 2" xfId="5080" xr:uid="{00000000-0005-0000-0000-0000CA130000}"/>
    <cellStyle name="Millares 4 8 2 2" xfId="5081" xr:uid="{00000000-0005-0000-0000-0000CB130000}"/>
    <cellStyle name="Millares 4 9" xfId="5082" xr:uid="{00000000-0005-0000-0000-0000CC130000}"/>
    <cellStyle name="Millares 4 9 2" xfId="5083" xr:uid="{00000000-0005-0000-0000-0000CD130000}"/>
    <cellStyle name="Millares 40" xfId="5084" xr:uid="{00000000-0005-0000-0000-0000CE130000}"/>
    <cellStyle name="Millares 40 2" xfId="5085" xr:uid="{00000000-0005-0000-0000-0000CF130000}"/>
    <cellStyle name="Millares 41" xfId="5086" xr:uid="{00000000-0005-0000-0000-0000D0130000}"/>
    <cellStyle name="Millares 42" xfId="5087" xr:uid="{00000000-0005-0000-0000-0000D1130000}"/>
    <cellStyle name="Millares 43" xfId="5088" xr:uid="{00000000-0005-0000-0000-0000D2130000}"/>
    <cellStyle name="Millares 44" xfId="5089" xr:uid="{00000000-0005-0000-0000-0000D3130000}"/>
    <cellStyle name="Millares 45" xfId="5090" xr:uid="{00000000-0005-0000-0000-0000D4130000}"/>
    <cellStyle name="Millares 46" xfId="5091" xr:uid="{00000000-0005-0000-0000-0000D5130000}"/>
    <cellStyle name="Millares 47" xfId="5092" xr:uid="{00000000-0005-0000-0000-0000D6130000}"/>
    <cellStyle name="Millares 48" xfId="5093" xr:uid="{00000000-0005-0000-0000-0000D7130000}"/>
    <cellStyle name="Millares 49" xfId="5094" xr:uid="{00000000-0005-0000-0000-0000D8130000}"/>
    <cellStyle name="Millares 5" xfId="5095" xr:uid="{00000000-0005-0000-0000-0000D9130000}"/>
    <cellStyle name="Millares 5 10" xfId="5096" xr:uid="{00000000-0005-0000-0000-0000DA130000}"/>
    <cellStyle name="Millares 5 2" xfId="5097" xr:uid="{00000000-0005-0000-0000-0000DB130000}"/>
    <cellStyle name="Millares 5 2 2" xfId="5098" xr:uid="{00000000-0005-0000-0000-0000DC130000}"/>
    <cellStyle name="Millares 5 2 2 2" xfId="5099" xr:uid="{00000000-0005-0000-0000-0000DD130000}"/>
    <cellStyle name="Millares 5 2 2 3" xfId="5100" xr:uid="{00000000-0005-0000-0000-0000DE130000}"/>
    <cellStyle name="Millares 5 2 2 3 2" xfId="5101" xr:uid="{00000000-0005-0000-0000-0000DF130000}"/>
    <cellStyle name="Millares 5 2 2 4" xfId="5102" xr:uid="{00000000-0005-0000-0000-0000E0130000}"/>
    <cellStyle name="Millares 5 2 2 4 2" xfId="5103" xr:uid="{00000000-0005-0000-0000-0000E1130000}"/>
    <cellStyle name="Millares 5 2 2 5" xfId="5104" xr:uid="{00000000-0005-0000-0000-0000E2130000}"/>
    <cellStyle name="Millares 5 2 3" xfId="5105" xr:uid="{00000000-0005-0000-0000-0000E3130000}"/>
    <cellStyle name="Millares 5 2 3 2" xfId="5106" xr:uid="{00000000-0005-0000-0000-0000E4130000}"/>
    <cellStyle name="Millares 5 2 3 2 2" xfId="5107" xr:uid="{00000000-0005-0000-0000-0000E5130000}"/>
    <cellStyle name="Millares 5 2 3 3" xfId="5108" xr:uid="{00000000-0005-0000-0000-0000E6130000}"/>
    <cellStyle name="Millares 5 2 3 3 2" xfId="5109" xr:uid="{00000000-0005-0000-0000-0000E7130000}"/>
    <cellStyle name="Millares 5 2 3 4" xfId="5110" xr:uid="{00000000-0005-0000-0000-0000E8130000}"/>
    <cellStyle name="Millares 5 2 4" xfId="5111" xr:uid="{00000000-0005-0000-0000-0000E9130000}"/>
    <cellStyle name="Millares 5 2 4 2" xfId="5112" xr:uid="{00000000-0005-0000-0000-0000EA130000}"/>
    <cellStyle name="Millares 5 2 5" xfId="5113" xr:uid="{00000000-0005-0000-0000-0000EB130000}"/>
    <cellStyle name="Millares 5 2 5 2" xfId="5114" xr:uid="{00000000-0005-0000-0000-0000EC130000}"/>
    <cellStyle name="Millares 5 2 6" xfId="5115" xr:uid="{00000000-0005-0000-0000-0000ED130000}"/>
    <cellStyle name="Millares 5 2 6 2" xfId="5116" xr:uid="{00000000-0005-0000-0000-0000EE130000}"/>
    <cellStyle name="Millares 5 2 7" xfId="5117" xr:uid="{00000000-0005-0000-0000-0000EF130000}"/>
    <cellStyle name="Millares 5 2 7 2" xfId="5118" xr:uid="{00000000-0005-0000-0000-0000F0130000}"/>
    <cellStyle name="Millares 5 3" xfId="5119" xr:uid="{00000000-0005-0000-0000-0000F1130000}"/>
    <cellStyle name="Millares 5 3 2" xfId="5120" xr:uid="{00000000-0005-0000-0000-0000F2130000}"/>
    <cellStyle name="Millares 5 3 3" xfId="5121" xr:uid="{00000000-0005-0000-0000-0000F3130000}"/>
    <cellStyle name="Millares 5 3 3 2" xfId="5122" xr:uid="{00000000-0005-0000-0000-0000F4130000}"/>
    <cellStyle name="Millares 5 3 4" xfId="5123" xr:uid="{00000000-0005-0000-0000-0000F5130000}"/>
    <cellStyle name="Millares 5 3 4 2" xfId="5124" xr:uid="{00000000-0005-0000-0000-0000F6130000}"/>
    <cellStyle name="Millares 5 3 5" xfId="5125" xr:uid="{00000000-0005-0000-0000-0000F7130000}"/>
    <cellStyle name="Millares 5 3 5 2" xfId="5126" xr:uid="{00000000-0005-0000-0000-0000F8130000}"/>
    <cellStyle name="Millares 5 4" xfId="5127" xr:uid="{00000000-0005-0000-0000-0000F9130000}"/>
    <cellStyle name="Millares 5 4 2" xfId="5128" xr:uid="{00000000-0005-0000-0000-0000FA130000}"/>
    <cellStyle name="Millares 5 4 2 2" xfId="5129" xr:uid="{00000000-0005-0000-0000-0000FB130000}"/>
    <cellStyle name="Millares 5 4 3" xfId="5130" xr:uid="{00000000-0005-0000-0000-0000FC130000}"/>
    <cellStyle name="Millares 5 4 3 2" xfId="5131" xr:uid="{00000000-0005-0000-0000-0000FD130000}"/>
    <cellStyle name="Millares 5 5" xfId="5132" xr:uid="{00000000-0005-0000-0000-0000FE130000}"/>
    <cellStyle name="Millares 5 5 2" xfId="5133" xr:uid="{00000000-0005-0000-0000-0000FF130000}"/>
    <cellStyle name="Millares 5 5 2 2" xfId="5134" xr:uid="{00000000-0005-0000-0000-000000140000}"/>
    <cellStyle name="Millares 5 6" xfId="5135" xr:uid="{00000000-0005-0000-0000-000001140000}"/>
    <cellStyle name="Millares 5 6 2" xfId="5136" xr:uid="{00000000-0005-0000-0000-000002140000}"/>
    <cellStyle name="Millares 5 6 2 2" xfId="5137" xr:uid="{00000000-0005-0000-0000-000003140000}"/>
    <cellStyle name="Millares 5 7" xfId="5138" xr:uid="{00000000-0005-0000-0000-000004140000}"/>
    <cellStyle name="Millares 5 7 2" xfId="5139" xr:uid="{00000000-0005-0000-0000-000005140000}"/>
    <cellStyle name="Millares 5 7 2 2" xfId="5140" xr:uid="{00000000-0005-0000-0000-000006140000}"/>
    <cellStyle name="Millares 5 8" xfId="5141" xr:uid="{00000000-0005-0000-0000-000007140000}"/>
    <cellStyle name="Millares 5 8 2" xfId="5142" xr:uid="{00000000-0005-0000-0000-000008140000}"/>
    <cellStyle name="Millares 5 8 2 2" xfId="5143" xr:uid="{00000000-0005-0000-0000-000009140000}"/>
    <cellStyle name="Millares 5 9" xfId="5144" xr:uid="{00000000-0005-0000-0000-00000A140000}"/>
    <cellStyle name="Millares 5 9 2" xfId="5145" xr:uid="{00000000-0005-0000-0000-00000B140000}"/>
    <cellStyle name="Millares 50" xfId="5146" xr:uid="{00000000-0005-0000-0000-00000C140000}"/>
    <cellStyle name="Millares 51" xfId="5147" xr:uid="{00000000-0005-0000-0000-00000D140000}"/>
    <cellStyle name="Millares 52" xfId="5148" xr:uid="{00000000-0005-0000-0000-00000E140000}"/>
    <cellStyle name="Millares 6" xfId="5149" xr:uid="{00000000-0005-0000-0000-00000F140000}"/>
    <cellStyle name="Millares 6 10" xfId="5150" xr:uid="{00000000-0005-0000-0000-000010140000}"/>
    <cellStyle name="Millares 6 2" xfId="5151" xr:uid="{00000000-0005-0000-0000-000011140000}"/>
    <cellStyle name="Millares 6 2 2" xfId="5152" xr:uid="{00000000-0005-0000-0000-000012140000}"/>
    <cellStyle name="Millares 6 2 3" xfId="5153" xr:uid="{00000000-0005-0000-0000-000013140000}"/>
    <cellStyle name="Millares 6 2 3 2" xfId="5154" xr:uid="{00000000-0005-0000-0000-000014140000}"/>
    <cellStyle name="Millares 6 2 4" xfId="5155" xr:uid="{00000000-0005-0000-0000-000015140000}"/>
    <cellStyle name="Millares 6 2 4 2" xfId="5156" xr:uid="{00000000-0005-0000-0000-000016140000}"/>
    <cellStyle name="Millares 6 2 5" xfId="5157" xr:uid="{00000000-0005-0000-0000-000017140000}"/>
    <cellStyle name="Millares 6 2 5 2" xfId="5158" xr:uid="{00000000-0005-0000-0000-000018140000}"/>
    <cellStyle name="Millares 6 3" xfId="5159" xr:uid="{00000000-0005-0000-0000-000019140000}"/>
    <cellStyle name="Millares 6 3 2" xfId="5160" xr:uid="{00000000-0005-0000-0000-00001A140000}"/>
    <cellStyle name="Millares 6 3 2 2" xfId="5161" xr:uid="{00000000-0005-0000-0000-00001B140000}"/>
    <cellStyle name="Millares 6 3 3" xfId="5162" xr:uid="{00000000-0005-0000-0000-00001C140000}"/>
    <cellStyle name="Millares 6 3 3 2" xfId="5163" xr:uid="{00000000-0005-0000-0000-00001D140000}"/>
    <cellStyle name="Millares 6 4" xfId="5164" xr:uid="{00000000-0005-0000-0000-00001E140000}"/>
    <cellStyle name="Millares 6 5" xfId="5165" xr:uid="{00000000-0005-0000-0000-00001F140000}"/>
    <cellStyle name="Millares 6 5 2" xfId="5166" xr:uid="{00000000-0005-0000-0000-000020140000}"/>
    <cellStyle name="Millares 6 5 2 2" xfId="5167" xr:uid="{00000000-0005-0000-0000-000021140000}"/>
    <cellStyle name="Millares 6 6" xfId="5168" xr:uid="{00000000-0005-0000-0000-000022140000}"/>
    <cellStyle name="Millares 6 6 2" xfId="5169" xr:uid="{00000000-0005-0000-0000-000023140000}"/>
    <cellStyle name="Millares 6 6 2 2" xfId="5170" xr:uid="{00000000-0005-0000-0000-000024140000}"/>
    <cellStyle name="Millares 6 7" xfId="5171" xr:uid="{00000000-0005-0000-0000-000025140000}"/>
    <cellStyle name="Millares 6 7 2" xfId="5172" xr:uid="{00000000-0005-0000-0000-000026140000}"/>
    <cellStyle name="Millares 6 7 2 2" xfId="5173" xr:uid="{00000000-0005-0000-0000-000027140000}"/>
    <cellStyle name="Millares 6 8" xfId="5174" xr:uid="{00000000-0005-0000-0000-000028140000}"/>
    <cellStyle name="Millares 6 8 2" xfId="5175" xr:uid="{00000000-0005-0000-0000-000029140000}"/>
    <cellStyle name="Millares 6 8 2 2" xfId="5176" xr:uid="{00000000-0005-0000-0000-00002A140000}"/>
    <cellStyle name="Millares 6 9" xfId="5177" xr:uid="{00000000-0005-0000-0000-00002B140000}"/>
    <cellStyle name="Millares 6 9 2" xfId="5178" xr:uid="{00000000-0005-0000-0000-00002C140000}"/>
    <cellStyle name="Millares 7" xfId="5179" xr:uid="{00000000-0005-0000-0000-00002D140000}"/>
    <cellStyle name="Millares 7 10" xfId="5180" xr:uid="{00000000-0005-0000-0000-00002E140000}"/>
    <cellStyle name="Millares 7 10 2" xfId="5181" xr:uid="{00000000-0005-0000-0000-00002F140000}"/>
    <cellStyle name="Millares 7 11" xfId="5182" xr:uid="{00000000-0005-0000-0000-000030140000}"/>
    <cellStyle name="Millares 7 11 2" xfId="5183" xr:uid="{00000000-0005-0000-0000-000031140000}"/>
    <cellStyle name="Millares 7 11 2 2" xfId="5184" xr:uid="{00000000-0005-0000-0000-000032140000}"/>
    <cellStyle name="Millares 7 12" xfId="5185" xr:uid="{00000000-0005-0000-0000-000033140000}"/>
    <cellStyle name="Millares 7 12 2" xfId="5186" xr:uid="{00000000-0005-0000-0000-000034140000}"/>
    <cellStyle name="Millares 7 12 2 2" xfId="5187" xr:uid="{00000000-0005-0000-0000-000035140000}"/>
    <cellStyle name="Millares 7 13" xfId="5188" xr:uid="{00000000-0005-0000-0000-000036140000}"/>
    <cellStyle name="Millares 7 13 2" xfId="5189" xr:uid="{00000000-0005-0000-0000-000037140000}"/>
    <cellStyle name="Millares 7 13 2 2" xfId="5190" xr:uid="{00000000-0005-0000-0000-000038140000}"/>
    <cellStyle name="Millares 7 14" xfId="5191" xr:uid="{00000000-0005-0000-0000-000039140000}"/>
    <cellStyle name="Millares 7 14 2" xfId="5192" xr:uid="{00000000-0005-0000-0000-00003A140000}"/>
    <cellStyle name="Millares 7 14 2 2" xfId="5193" xr:uid="{00000000-0005-0000-0000-00003B140000}"/>
    <cellStyle name="Millares 7 15" xfId="5194" xr:uid="{00000000-0005-0000-0000-00003C140000}"/>
    <cellStyle name="Millares 7 15 2" xfId="5195" xr:uid="{00000000-0005-0000-0000-00003D140000}"/>
    <cellStyle name="Millares 7 16" xfId="5196" xr:uid="{00000000-0005-0000-0000-00003E140000}"/>
    <cellStyle name="Millares 7 16 2" xfId="5197" xr:uid="{00000000-0005-0000-0000-00003F140000}"/>
    <cellStyle name="Millares 7 2" xfId="5198" xr:uid="{00000000-0005-0000-0000-000040140000}"/>
    <cellStyle name="Millares 7 2 2" xfId="5199" xr:uid="{00000000-0005-0000-0000-000041140000}"/>
    <cellStyle name="Millares 7 2 2 2" xfId="5200" xr:uid="{00000000-0005-0000-0000-000042140000}"/>
    <cellStyle name="Millares 7 2 2 3" xfId="5201" xr:uid="{00000000-0005-0000-0000-000043140000}"/>
    <cellStyle name="Millares 7 2 2 3 2" xfId="5202" xr:uid="{00000000-0005-0000-0000-000044140000}"/>
    <cellStyle name="Millares 7 2 2 4" xfId="5203" xr:uid="{00000000-0005-0000-0000-000045140000}"/>
    <cellStyle name="Millares 7 2 2 4 2" xfId="5204" xr:uid="{00000000-0005-0000-0000-000046140000}"/>
    <cellStyle name="Millares 7 2 2 5" xfId="5205" xr:uid="{00000000-0005-0000-0000-000047140000}"/>
    <cellStyle name="Millares 7 2 3" xfId="5206" xr:uid="{00000000-0005-0000-0000-000048140000}"/>
    <cellStyle name="Millares 7 2 3 2" xfId="5207" xr:uid="{00000000-0005-0000-0000-000049140000}"/>
    <cellStyle name="Millares 7 2 3 2 2" xfId="5208" xr:uid="{00000000-0005-0000-0000-00004A140000}"/>
    <cellStyle name="Millares 7 2 3 3" xfId="5209" xr:uid="{00000000-0005-0000-0000-00004B140000}"/>
    <cellStyle name="Millares 7 2 3 3 2" xfId="5210" xr:uid="{00000000-0005-0000-0000-00004C140000}"/>
    <cellStyle name="Millares 7 2 3 4" xfId="5211" xr:uid="{00000000-0005-0000-0000-00004D140000}"/>
    <cellStyle name="Millares 7 2 4" xfId="5212" xr:uid="{00000000-0005-0000-0000-00004E140000}"/>
    <cellStyle name="Millares 7 2 4 2" xfId="5213" xr:uid="{00000000-0005-0000-0000-00004F140000}"/>
    <cellStyle name="Millares 7 2 5" xfId="5214" xr:uid="{00000000-0005-0000-0000-000050140000}"/>
    <cellStyle name="Millares 7 2 5 2" xfId="5215" xr:uid="{00000000-0005-0000-0000-000051140000}"/>
    <cellStyle name="Millares 7 2 6" xfId="5216" xr:uid="{00000000-0005-0000-0000-000052140000}"/>
    <cellStyle name="Millares 7 2 6 2" xfId="5217" xr:uid="{00000000-0005-0000-0000-000053140000}"/>
    <cellStyle name="Millares 7 2 7" xfId="5218" xr:uid="{00000000-0005-0000-0000-000054140000}"/>
    <cellStyle name="Millares 7 2 7 2" xfId="5219" xr:uid="{00000000-0005-0000-0000-000055140000}"/>
    <cellStyle name="Millares 7 3" xfId="5220" xr:uid="{00000000-0005-0000-0000-000056140000}"/>
    <cellStyle name="Millares 7 3 2" xfId="5221" xr:uid="{00000000-0005-0000-0000-000057140000}"/>
    <cellStyle name="Millares 7 3 3" xfId="5222" xr:uid="{00000000-0005-0000-0000-000058140000}"/>
    <cellStyle name="Millares 7 3 3 2" xfId="5223" xr:uid="{00000000-0005-0000-0000-000059140000}"/>
    <cellStyle name="Millares 7 3 4" xfId="5224" xr:uid="{00000000-0005-0000-0000-00005A140000}"/>
    <cellStyle name="Millares 7 3 4 2" xfId="5225" xr:uid="{00000000-0005-0000-0000-00005B140000}"/>
    <cellStyle name="Millares 7 3 5" xfId="5226" xr:uid="{00000000-0005-0000-0000-00005C140000}"/>
    <cellStyle name="Millares 7 3 5 2" xfId="5227" xr:uid="{00000000-0005-0000-0000-00005D140000}"/>
    <cellStyle name="Millares 7 4" xfId="5228" xr:uid="{00000000-0005-0000-0000-00005E140000}"/>
    <cellStyle name="Millares 7 4 2" xfId="5229" xr:uid="{00000000-0005-0000-0000-00005F140000}"/>
    <cellStyle name="Millares 7 4 2 2" xfId="5230" xr:uid="{00000000-0005-0000-0000-000060140000}"/>
    <cellStyle name="Millares 7 4 3" xfId="5231" xr:uid="{00000000-0005-0000-0000-000061140000}"/>
    <cellStyle name="Millares 7 4 3 2" xfId="5232" xr:uid="{00000000-0005-0000-0000-000062140000}"/>
    <cellStyle name="Millares 7 5" xfId="5233" xr:uid="{00000000-0005-0000-0000-000063140000}"/>
    <cellStyle name="Millares 7 6" xfId="5234" xr:uid="{00000000-0005-0000-0000-000064140000}"/>
    <cellStyle name="Millares 7 7" xfId="5235" xr:uid="{00000000-0005-0000-0000-000065140000}"/>
    <cellStyle name="Millares 7 8" xfId="5236" xr:uid="{00000000-0005-0000-0000-000066140000}"/>
    <cellStyle name="Millares 7 9" xfId="5237" xr:uid="{00000000-0005-0000-0000-000067140000}"/>
    <cellStyle name="Millares 8" xfId="5238" xr:uid="{00000000-0005-0000-0000-000068140000}"/>
    <cellStyle name="Millares 8 10" xfId="5239" xr:uid="{00000000-0005-0000-0000-000069140000}"/>
    <cellStyle name="Millares 8 10 2" xfId="5240" xr:uid="{00000000-0005-0000-0000-00006A140000}"/>
    <cellStyle name="Millares 8 10 2 2" xfId="5241" xr:uid="{00000000-0005-0000-0000-00006B140000}"/>
    <cellStyle name="Millares 8 11" xfId="5242" xr:uid="{00000000-0005-0000-0000-00006C140000}"/>
    <cellStyle name="Millares 8 11 2" xfId="5243" xr:uid="{00000000-0005-0000-0000-00006D140000}"/>
    <cellStyle name="Millares 8 11 2 2" xfId="5244" xr:uid="{00000000-0005-0000-0000-00006E140000}"/>
    <cellStyle name="Millares 8 12" xfId="5245" xr:uid="{00000000-0005-0000-0000-00006F140000}"/>
    <cellStyle name="Millares 8 12 2" xfId="5246" xr:uid="{00000000-0005-0000-0000-000070140000}"/>
    <cellStyle name="Millares 8 13" xfId="5247" xr:uid="{00000000-0005-0000-0000-000071140000}"/>
    <cellStyle name="Millares 8 13 2" xfId="5248" xr:uid="{00000000-0005-0000-0000-000072140000}"/>
    <cellStyle name="Millares 8 13 2 2" xfId="5249" xr:uid="{00000000-0005-0000-0000-000073140000}"/>
    <cellStyle name="Millares 8 14" xfId="5250" xr:uid="{00000000-0005-0000-0000-000074140000}"/>
    <cellStyle name="Millares 8 14 2" xfId="5251" xr:uid="{00000000-0005-0000-0000-000075140000}"/>
    <cellStyle name="Millares 8 14 2 2" xfId="5252" xr:uid="{00000000-0005-0000-0000-000076140000}"/>
    <cellStyle name="Millares 8 15" xfId="5253" xr:uid="{00000000-0005-0000-0000-000077140000}"/>
    <cellStyle name="Millares 8 15 2" xfId="5254" xr:uid="{00000000-0005-0000-0000-000078140000}"/>
    <cellStyle name="Millares 8 15 2 2" xfId="5255" xr:uid="{00000000-0005-0000-0000-000079140000}"/>
    <cellStyle name="Millares 8 16" xfId="5256" xr:uid="{00000000-0005-0000-0000-00007A140000}"/>
    <cellStyle name="Millares 8 16 2" xfId="5257" xr:uid="{00000000-0005-0000-0000-00007B140000}"/>
    <cellStyle name="Millares 8 16 2 2" xfId="5258" xr:uid="{00000000-0005-0000-0000-00007C140000}"/>
    <cellStyle name="Millares 8 17" xfId="5259" xr:uid="{00000000-0005-0000-0000-00007D140000}"/>
    <cellStyle name="Millares 8 17 2" xfId="5260" xr:uid="{00000000-0005-0000-0000-00007E140000}"/>
    <cellStyle name="Millares 8 18" xfId="5261" xr:uid="{00000000-0005-0000-0000-00007F140000}"/>
    <cellStyle name="Millares 8 18 2" xfId="5262" xr:uid="{00000000-0005-0000-0000-000080140000}"/>
    <cellStyle name="Millares 8 19" xfId="5263" xr:uid="{00000000-0005-0000-0000-000081140000}"/>
    <cellStyle name="Millares 8 2" xfId="5264" xr:uid="{00000000-0005-0000-0000-000082140000}"/>
    <cellStyle name="Millares 8 2 2" xfId="5265" xr:uid="{00000000-0005-0000-0000-000083140000}"/>
    <cellStyle name="Millares 8 2 2 2" xfId="5266" xr:uid="{00000000-0005-0000-0000-000084140000}"/>
    <cellStyle name="Millares 8 2 2 2 2" xfId="5267" xr:uid="{00000000-0005-0000-0000-000085140000}"/>
    <cellStyle name="Millares 8 2 2 2 2 2" xfId="5268" xr:uid="{00000000-0005-0000-0000-000086140000}"/>
    <cellStyle name="Millares 8 2 2 2 2 2 2" xfId="5269" xr:uid="{00000000-0005-0000-0000-000087140000}"/>
    <cellStyle name="Millares 8 2 2 2 2 3" xfId="5270" xr:uid="{00000000-0005-0000-0000-000088140000}"/>
    <cellStyle name="Millares 8 2 2 2 2 3 2" xfId="5271" xr:uid="{00000000-0005-0000-0000-000089140000}"/>
    <cellStyle name="Millares 8 2 2 2 2 4" xfId="5272" xr:uid="{00000000-0005-0000-0000-00008A140000}"/>
    <cellStyle name="Millares 8 2 2 2 3" xfId="5273" xr:uid="{00000000-0005-0000-0000-00008B140000}"/>
    <cellStyle name="Millares 8 2 2 2 3 2" xfId="5274" xr:uid="{00000000-0005-0000-0000-00008C140000}"/>
    <cellStyle name="Millares 8 2 2 2 3 2 2" xfId="5275" xr:uid="{00000000-0005-0000-0000-00008D140000}"/>
    <cellStyle name="Millares 8 2 2 2 3 3" xfId="5276" xr:uid="{00000000-0005-0000-0000-00008E140000}"/>
    <cellStyle name="Millares 8 2 2 2 3 3 2" xfId="5277" xr:uid="{00000000-0005-0000-0000-00008F140000}"/>
    <cellStyle name="Millares 8 2 2 2 3 4" xfId="5278" xr:uid="{00000000-0005-0000-0000-000090140000}"/>
    <cellStyle name="Millares 8 2 2 2 4" xfId="5279" xr:uid="{00000000-0005-0000-0000-000091140000}"/>
    <cellStyle name="Millares 8 2 2 2 4 2" xfId="5280" xr:uid="{00000000-0005-0000-0000-000092140000}"/>
    <cellStyle name="Millares 8 2 2 2 5" xfId="5281" xr:uid="{00000000-0005-0000-0000-000093140000}"/>
    <cellStyle name="Millares 8 2 2 2 5 2" xfId="5282" xr:uid="{00000000-0005-0000-0000-000094140000}"/>
    <cellStyle name="Millares 8 2 2 2 6" xfId="5283" xr:uid="{00000000-0005-0000-0000-000095140000}"/>
    <cellStyle name="Millares 8 2 2 3" xfId="5284" xr:uid="{00000000-0005-0000-0000-000096140000}"/>
    <cellStyle name="Millares 8 2 2 3 2" xfId="5285" xr:uid="{00000000-0005-0000-0000-000097140000}"/>
    <cellStyle name="Millares 8 2 2 3 3" xfId="5286" xr:uid="{00000000-0005-0000-0000-000098140000}"/>
    <cellStyle name="Millares 8 2 2 3 3 2" xfId="5287" xr:uid="{00000000-0005-0000-0000-000099140000}"/>
    <cellStyle name="Millares 8 2 2 3 4" xfId="5288" xr:uid="{00000000-0005-0000-0000-00009A140000}"/>
    <cellStyle name="Millares 8 2 2 3 4 2" xfId="5289" xr:uid="{00000000-0005-0000-0000-00009B140000}"/>
    <cellStyle name="Millares 8 2 2 3 5" xfId="5290" xr:uid="{00000000-0005-0000-0000-00009C140000}"/>
    <cellStyle name="Millares 8 2 2 4" xfId="5291" xr:uid="{00000000-0005-0000-0000-00009D140000}"/>
    <cellStyle name="Millares 8 2 2 4 2" xfId="5292" xr:uid="{00000000-0005-0000-0000-00009E140000}"/>
    <cellStyle name="Millares 8 2 2 4 2 2" xfId="5293" xr:uid="{00000000-0005-0000-0000-00009F140000}"/>
    <cellStyle name="Millares 8 2 2 4 3" xfId="5294" xr:uid="{00000000-0005-0000-0000-0000A0140000}"/>
    <cellStyle name="Millares 8 2 2 4 3 2" xfId="5295" xr:uid="{00000000-0005-0000-0000-0000A1140000}"/>
    <cellStyle name="Millares 8 2 2 4 4" xfId="5296" xr:uid="{00000000-0005-0000-0000-0000A2140000}"/>
    <cellStyle name="Millares 8 2 2 5" xfId="5297" xr:uid="{00000000-0005-0000-0000-0000A3140000}"/>
    <cellStyle name="Millares 8 2 2 5 2" xfId="5298" xr:uid="{00000000-0005-0000-0000-0000A4140000}"/>
    <cellStyle name="Millares 8 2 2 6" xfId="5299" xr:uid="{00000000-0005-0000-0000-0000A5140000}"/>
    <cellStyle name="Millares 8 2 2 6 2" xfId="5300" xr:uid="{00000000-0005-0000-0000-0000A6140000}"/>
    <cellStyle name="Millares 8 2 2 7" xfId="5301" xr:uid="{00000000-0005-0000-0000-0000A7140000}"/>
    <cellStyle name="Millares 8 2 2 7 2" xfId="5302" xr:uid="{00000000-0005-0000-0000-0000A8140000}"/>
    <cellStyle name="Millares 8 2 2 8" xfId="5303" xr:uid="{00000000-0005-0000-0000-0000A9140000}"/>
    <cellStyle name="Millares 8 2 2 8 2" xfId="5304" xr:uid="{00000000-0005-0000-0000-0000AA140000}"/>
    <cellStyle name="Millares 8 2 3" xfId="5305" xr:uid="{00000000-0005-0000-0000-0000AB140000}"/>
    <cellStyle name="Millares 8 2 4" xfId="5306" xr:uid="{00000000-0005-0000-0000-0000AC140000}"/>
    <cellStyle name="Millares 8 2 5" xfId="5307" xr:uid="{00000000-0005-0000-0000-0000AD140000}"/>
    <cellStyle name="Millares 8 2 6" xfId="5308" xr:uid="{00000000-0005-0000-0000-0000AE140000}"/>
    <cellStyle name="Millares 8 2 7" xfId="5309" xr:uid="{00000000-0005-0000-0000-0000AF140000}"/>
    <cellStyle name="Millares 8 2 8" xfId="5310" xr:uid="{00000000-0005-0000-0000-0000B0140000}"/>
    <cellStyle name="Millares 8 2 9" xfId="5311" xr:uid="{00000000-0005-0000-0000-0000B1140000}"/>
    <cellStyle name="Millares 8 2 9 2" xfId="5312" xr:uid="{00000000-0005-0000-0000-0000B2140000}"/>
    <cellStyle name="Millares 8 20" xfId="5313" xr:uid="{00000000-0005-0000-0000-0000B3140000}"/>
    <cellStyle name="Millares 8 21" xfId="5314" xr:uid="{00000000-0005-0000-0000-0000B4140000}"/>
    <cellStyle name="Millares 8 22" xfId="5315" xr:uid="{00000000-0005-0000-0000-0000B5140000}"/>
    <cellStyle name="Millares 8 3" xfId="5316" xr:uid="{00000000-0005-0000-0000-0000B6140000}"/>
    <cellStyle name="Millares 8 3 2" xfId="5317" xr:uid="{00000000-0005-0000-0000-0000B7140000}"/>
    <cellStyle name="Millares 8 3 2 2" xfId="5318" xr:uid="{00000000-0005-0000-0000-0000B8140000}"/>
    <cellStyle name="Millares 8 3 2 3" xfId="5319" xr:uid="{00000000-0005-0000-0000-0000B9140000}"/>
    <cellStyle name="Millares 8 3 2 3 2" xfId="5320" xr:uid="{00000000-0005-0000-0000-0000BA140000}"/>
    <cellStyle name="Millares 8 3 2 4" xfId="5321" xr:uid="{00000000-0005-0000-0000-0000BB140000}"/>
    <cellStyle name="Millares 8 3 2 4 2" xfId="5322" xr:uid="{00000000-0005-0000-0000-0000BC140000}"/>
    <cellStyle name="Millares 8 3 2 5" xfId="5323" xr:uid="{00000000-0005-0000-0000-0000BD140000}"/>
    <cellStyle name="Millares 8 3 3" xfId="5324" xr:uid="{00000000-0005-0000-0000-0000BE140000}"/>
    <cellStyle name="Millares 8 3 3 2" xfId="5325" xr:uid="{00000000-0005-0000-0000-0000BF140000}"/>
    <cellStyle name="Millares 8 3 3 2 2" xfId="5326" xr:uid="{00000000-0005-0000-0000-0000C0140000}"/>
    <cellStyle name="Millares 8 3 3 3" xfId="5327" xr:uid="{00000000-0005-0000-0000-0000C1140000}"/>
    <cellStyle name="Millares 8 3 3 3 2" xfId="5328" xr:uid="{00000000-0005-0000-0000-0000C2140000}"/>
    <cellStyle name="Millares 8 3 3 4" xfId="5329" xr:uid="{00000000-0005-0000-0000-0000C3140000}"/>
    <cellStyle name="Millares 8 3 4" xfId="5330" xr:uid="{00000000-0005-0000-0000-0000C4140000}"/>
    <cellStyle name="Millares 8 3 4 2" xfId="5331" xr:uid="{00000000-0005-0000-0000-0000C5140000}"/>
    <cellStyle name="Millares 8 3 5" xfId="5332" xr:uid="{00000000-0005-0000-0000-0000C6140000}"/>
    <cellStyle name="Millares 8 3 5 2" xfId="5333" xr:uid="{00000000-0005-0000-0000-0000C7140000}"/>
    <cellStyle name="Millares 8 3 6" xfId="5334" xr:uid="{00000000-0005-0000-0000-0000C8140000}"/>
    <cellStyle name="Millares 8 3 6 2" xfId="5335" xr:uid="{00000000-0005-0000-0000-0000C9140000}"/>
    <cellStyle name="Millares 8 3 7" xfId="5336" xr:uid="{00000000-0005-0000-0000-0000CA140000}"/>
    <cellStyle name="Millares 8 3 7 2" xfId="5337" xr:uid="{00000000-0005-0000-0000-0000CB140000}"/>
    <cellStyle name="Millares 8 4" xfId="5338" xr:uid="{00000000-0005-0000-0000-0000CC140000}"/>
    <cellStyle name="Millares 8 4 2" xfId="5339" xr:uid="{00000000-0005-0000-0000-0000CD140000}"/>
    <cellStyle name="Millares 8 4 3" xfId="5340" xr:uid="{00000000-0005-0000-0000-0000CE140000}"/>
    <cellStyle name="Millares 8 4 3 2" xfId="5341" xr:uid="{00000000-0005-0000-0000-0000CF140000}"/>
    <cellStyle name="Millares 8 4 4" xfId="5342" xr:uid="{00000000-0005-0000-0000-0000D0140000}"/>
    <cellStyle name="Millares 8 4 4 2" xfId="5343" xr:uid="{00000000-0005-0000-0000-0000D1140000}"/>
    <cellStyle name="Millares 8 4 5" xfId="5344" xr:uid="{00000000-0005-0000-0000-0000D2140000}"/>
    <cellStyle name="Millares 8 4 5 2" xfId="5345" xr:uid="{00000000-0005-0000-0000-0000D3140000}"/>
    <cellStyle name="Millares 8 5" xfId="5346" xr:uid="{00000000-0005-0000-0000-0000D4140000}"/>
    <cellStyle name="Millares 8 5 2" xfId="5347" xr:uid="{00000000-0005-0000-0000-0000D5140000}"/>
    <cellStyle name="Millares 8 5 2 2" xfId="5348" xr:uid="{00000000-0005-0000-0000-0000D6140000}"/>
    <cellStyle name="Millares 8 5 3" xfId="5349" xr:uid="{00000000-0005-0000-0000-0000D7140000}"/>
    <cellStyle name="Millares 8 5 3 2" xfId="5350" xr:uid="{00000000-0005-0000-0000-0000D8140000}"/>
    <cellStyle name="Millares 8 6" xfId="5351" xr:uid="{00000000-0005-0000-0000-0000D9140000}"/>
    <cellStyle name="Millares 8 6 2" xfId="5352" xr:uid="{00000000-0005-0000-0000-0000DA140000}"/>
    <cellStyle name="Millares 8 6 2 2" xfId="5353" xr:uid="{00000000-0005-0000-0000-0000DB140000}"/>
    <cellStyle name="Millares 8 7" xfId="5354" xr:uid="{00000000-0005-0000-0000-0000DC140000}"/>
    <cellStyle name="Millares 8 7 2" xfId="5355" xr:uid="{00000000-0005-0000-0000-0000DD140000}"/>
    <cellStyle name="Millares 8 7 2 2" xfId="5356" xr:uid="{00000000-0005-0000-0000-0000DE140000}"/>
    <cellStyle name="Millares 8 8" xfId="5357" xr:uid="{00000000-0005-0000-0000-0000DF140000}"/>
    <cellStyle name="Millares 8 8 2" xfId="5358" xr:uid="{00000000-0005-0000-0000-0000E0140000}"/>
    <cellStyle name="Millares 8 8 2 2" xfId="5359" xr:uid="{00000000-0005-0000-0000-0000E1140000}"/>
    <cellStyle name="Millares 8 9" xfId="5360" xr:uid="{00000000-0005-0000-0000-0000E2140000}"/>
    <cellStyle name="Millares 8 9 2" xfId="5361" xr:uid="{00000000-0005-0000-0000-0000E3140000}"/>
    <cellStyle name="Millares 8 9 2 2" xfId="5362" xr:uid="{00000000-0005-0000-0000-0000E4140000}"/>
    <cellStyle name="Millares 9" xfId="5363" xr:uid="{00000000-0005-0000-0000-0000E5140000}"/>
    <cellStyle name="Millares 9 10" xfId="5364" xr:uid="{00000000-0005-0000-0000-0000E6140000}"/>
    <cellStyle name="Millares 9 11" xfId="5365" xr:uid="{00000000-0005-0000-0000-0000E7140000}"/>
    <cellStyle name="Millares 9 11 2" xfId="5366" xr:uid="{00000000-0005-0000-0000-0000E8140000}"/>
    <cellStyle name="Millares 9 11 2 2" xfId="5367" xr:uid="{00000000-0005-0000-0000-0000E9140000}"/>
    <cellStyle name="Millares 9 12" xfId="5368" xr:uid="{00000000-0005-0000-0000-0000EA140000}"/>
    <cellStyle name="Millares 9 12 2" xfId="5369" xr:uid="{00000000-0005-0000-0000-0000EB140000}"/>
    <cellStyle name="Millares 9 12 2 2" xfId="5370" xr:uid="{00000000-0005-0000-0000-0000EC140000}"/>
    <cellStyle name="Millares 9 13" xfId="5371" xr:uid="{00000000-0005-0000-0000-0000ED140000}"/>
    <cellStyle name="Millares 9 13 2" xfId="5372" xr:uid="{00000000-0005-0000-0000-0000EE140000}"/>
    <cellStyle name="Millares 9 13 2 2" xfId="5373" xr:uid="{00000000-0005-0000-0000-0000EF140000}"/>
    <cellStyle name="Millares 9 14" xfId="5374" xr:uid="{00000000-0005-0000-0000-0000F0140000}"/>
    <cellStyle name="Millares 9 14 2" xfId="5375" xr:uid="{00000000-0005-0000-0000-0000F1140000}"/>
    <cellStyle name="Millares 9 14 2 2" xfId="5376" xr:uid="{00000000-0005-0000-0000-0000F2140000}"/>
    <cellStyle name="Millares 9 15" xfId="5377" xr:uid="{00000000-0005-0000-0000-0000F3140000}"/>
    <cellStyle name="Millares 9 15 2" xfId="5378" xr:uid="{00000000-0005-0000-0000-0000F4140000}"/>
    <cellStyle name="Millares 9 16" xfId="5379" xr:uid="{00000000-0005-0000-0000-0000F5140000}"/>
    <cellStyle name="Millares 9 16 2" xfId="5380" xr:uid="{00000000-0005-0000-0000-0000F6140000}"/>
    <cellStyle name="Millares 9 17" xfId="5381" xr:uid="{00000000-0005-0000-0000-0000F7140000}"/>
    <cellStyle name="Millares 9 2" xfId="5382" xr:uid="{00000000-0005-0000-0000-0000F8140000}"/>
    <cellStyle name="Millares 9 2 2" xfId="5383" xr:uid="{00000000-0005-0000-0000-0000F9140000}"/>
    <cellStyle name="Millares 9 2 2 2" xfId="5384" xr:uid="{00000000-0005-0000-0000-0000FA140000}"/>
    <cellStyle name="Millares 9 2 2 3" xfId="5385" xr:uid="{00000000-0005-0000-0000-0000FB140000}"/>
    <cellStyle name="Millares 9 2 2 3 2" xfId="5386" xr:uid="{00000000-0005-0000-0000-0000FC140000}"/>
    <cellStyle name="Millares 9 2 2 4" xfId="5387" xr:uid="{00000000-0005-0000-0000-0000FD140000}"/>
    <cellStyle name="Millares 9 2 2 4 2" xfId="5388" xr:uid="{00000000-0005-0000-0000-0000FE140000}"/>
    <cellStyle name="Millares 9 2 2 5" xfId="5389" xr:uid="{00000000-0005-0000-0000-0000FF140000}"/>
    <cellStyle name="Millares 9 2 2 5 2" xfId="5390" xr:uid="{00000000-0005-0000-0000-000000150000}"/>
    <cellStyle name="Millares 9 2 3" xfId="5391" xr:uid="{00000000-0005-0000-0000-000001150000}"/>
    <cellStyle name="Millares 9 2 3 2" xfId="5392" xr:uid="{00000000-0005-0000-0000-000002150000}"/>
    <cellStyle name="Millares 9 2 3 2 2" xfId="5393" xr:uid="{00000000-0005-0000-0000-000003150000}"/>
    <cellStyle name="Millares 9 2 3 3" xfId="5394" xr:uid="{00000000-0005-0000-0000-000004150000}"/>
    <cellStyle name="Millares 9 2 3 3 2" xfId="5395" xr:uid="{00000000-0005-0000-0000-000005150000}"/>
    <cellStyle name="Millares 9 2 3 4" xfId="5396" xr:uid="{00000000-0005-0000-0000-000006150000}"/>
    <cellStyle name="Millares 9 2 3 4 2" xfId="5397" xr:uid="{00000000-0005-0000-0000-000007150000}"/>
    <cellStyle name="Millares 9 2 4" xfId="5398" xr:uid="{00000000-0005-0000-0000-000008150000}"/>
    <cellStyle name="Millares 9 2 4 2" xfId="5399" xr:uid="{00000000-0005-0000-0000-000009150000}"/>
    <cellStyle name="Millares 9 2 4 2 2" xfId="5400" xr:uid="{00000000-0005-0000-0000-00000A150000}"/>
    <cellStyle name="Millares 9 2 5" xfId="5401" xr:uid="{00000000-0005-0000-0000-00000B150000}"/>
    <cellStyle name="Millares 9 2 5 2" xfId="5402" xr:uid="{00000000-0005-0000-0000-00000C150000}"/>
    <cellStyle name="Millares 9 2 5 2 2" xfId="5403" xr:uid="{00000000-0005-0000-0000-00000D150000}"/>
    <cellStyle name="Millares 9 2 6" xfId="5404" xr:uid="{00000000-0005-0000-0000-00000E150000}"/>
    <cellStyle name="Millares 9 2 6 2" xfId="5405" xr:uid="{00000000-0005-0000-0000-00000F150000}"/>
    <cellStyle name="Millares 9 2 7" xfId="5406" xr:uid="{00000000-0005-0000-0000-000010150000}"/>
    <cellStyle name="Millares 9 2 7 2" xfId="5407" xr:uid="{00000000-0005-0000-0000-000011150000}"/>
    <cellStyle name="Millares 9 3" xfId="5408" xr:uid="{00000000-0005-0000-0000-000012150000}"/>
    <cellStyle name="Millares 9 3 2" xfId="5409" xr:uid="{00000000-0005-0000-0000-000013150000}"/>
    <cellStyle name="Millares 9 3 3" xfId="5410" xr:uid="{00000000-0005-0000-0000-000014150000}"/>
    <cellStyle name="Millares 9 3 3 2" xfId="5411" xr:uid="{00000000-0005-0000-0000-000015150000}"/>
    <cellStyle name="Millares 9 3 3 2 2" xfId="5412" xr:uid="{00000000-0005-0000-0000-000016150000}"/>
    <cellStyle name="Millares 9 3 4" xfId="5413" xr:uid="{00000000-0005-0000-0000-000017150000}"/>
    <cellStyle name="Millares 9 3 4 2" xfId="5414" xr:uid="{00000000-0005-0000-0000-000018150000}"/>
    <cellStyle name="Millares 9 3 4 2 2" xfId="5415" xr:uid="{00000000-0005-0000-0000-000019150000}"/>
    <cellStyle name="Millares 9 3 5" xfId="5416" xr:uid="{00000000-0005-0000-0000-00001A150000}"/>
    <cellStyle name="Millares 9 3 5 2" xfId="5417" xr:uid="{00000000-0005-0000-0000-00001B150000}"/>
    <cellStyle name="Millares 9 3 5 3" xfId="5418" xr:uid="{00000000-0005-0000-0000-00001C150000}"/>
    <cellStyle name="Millares 9 4" xfId="5419" xr:uid="{00000000-0005-0000-0000-00001D150000}"/>
    <cellStyle name="Millares 9 4 2" xfId="5420" xr:uid="{00000000-0005-0000-0000-00001E150000}"/>
    <cellStyle name="Millares 9 4 2 2" xfId="5421" xr:uid="{00000000-0005-0000-0000-00001F150000}"/>
    <cellStyle name="Millares 9 4 2 2 2" xfId="5422" xr:uid="{00000000-0005-0000-0000-000020150000}"/>
    <cellStyle name="Millares 9 4 3" xfId="5423" xr:uid="{00000000-0005-0000-0000-000021150000}"/>
    <cellStyle name="Millares 9 4 3 2" xfId="5424" xr:uid="{00000000-0005-0000-0000-000022150000}"/>
    <cellStyle name="Millares 9 4 3 2 2" xfId="5425" xr:uid="{00000000-0005-0000-0000-000023150000}"/>
    <cellStyle name="Millares 9 4 4" xfId="5426" xr:uid="{00000000-0005-0000-0000-000024150000}"/>
    <cellStyle name="Millares 9 4 4 2" xfId="5427" xr:uid="{00000000-0005-0000-0000-000025150000}"/>
    <cellStyle name="Millares 9 4 5" xfId="5428" xr:uid="{00000000-0005-0000-0000-000026150000}"/>
    <cellStyle name="Millares 9 5" xfId="5429" xr:uid="{00000000-0005-0000-0000-000027150000}"/>
    <cellStyle name="Millares 9 5 2" xfId="5430" xr:uid="{00000000-0005-0000-0000-000028150000}"/>
    <cellStyle name="Millares 9 5 2 2" xfId="5431" xr:uid="{00000000-0005-0000-0000-000029150000}"/>
    <cellStyle name="Millares 9 5 3" xfId="5432" xr:uid="{00000000-0005-0000-0000-00002A150000}"/>
    <cellStyle name="Millares 9 5 4" xfId="5433" xr:uid="{00000000-0005-0000-0000-00002B150000}"/>
    <cellStyle name="Millares 9 5 5" xfId="5434" xr:uid="{00000000-0005-0000-0000-00002C150000}"/>
    <cellStyle name="Millares 9 6" xfId="5435" xr:uid="{00000000-0005-0000-0000-00002D150000}"/>
    <cellStyle name="Millares 9 6 2" xfId="5436" xr:uid="{00000000-0005-0000-0000-00002E150000}"/>
    <cellStyle name="Millares 9 6 2 2" xfId="5437" xr:uid="{00000000-0005-0000-0000-00002F150000}"/>
    <cellStyle name="Millares 9 6 3" xfId="5438" xr:uid="{00000000-0005-0000-0000-000030150000}"/>
    <cellStyle name="Millares 9 6 4" xfId="5439" xr:uid="{00000000-0005-0000-0000-000031150000}"/>
    <cellStyle name="Millares 9 6 5" xfId="5440" xr:uid="{00000000-0005-0000-0000-000032150000}"/>
    <cellStyle name="Millares 9 7" xfId="5441" xr:uid="{00000000-0005-0000-0000-000033150000}"/>
    <cellStyle name="Millares 9 7 2" xfId="5442" xr:uid="{00000000-0005-0000-0000-000034150000}"/>
    <cellStyle name="Millares 9 7 2 2" xfId="5443" xr:uid="{00000000-0005-0000-0000-000035150000}"/>
    <cellStyle name="Millares 9 7 3" xfId="5444" xr:uid="{00000000-0005-0000-0000-000036150000}"/>
    <cellStyle name="Millares 9 7 4" xfId="5445" xr:uid="{00000000-0005-0000-0000-000037150000}"/>
    <cellStyle name="Millares 9 7 5" xfId="5446" xr:uid="{00000000-0005-0000-0000-000038150000}"/>
    <cellStyle name="Millares 9 8" xfId="5447" xr:uid="{00000000-0005-0000-0000-000039150000}"/>
    <cellStyle name="Millares 9 9" xfId="5448" xr:uid="{00000000-0005-0000-0000-00003A150000}"/>
    <cellStyle name="Moneda 2" xfId="5449" xr:uid="{00000000-0005-0000-0000-00003B150000}"/>
    <cellStyle name="Moneda 2 2" xfId="5450" xr:uid="{00000000-0005-0000-0000-00003C150000}"/>
    <cellStyle name="Moneda 2 3" xfId="5451" xr:uid="{00000000-0005-0000-0000-00003D150000}"/>
    <cellStyle name="Moneda 3" xfId="5452" xr:uid="{00000000-0005-0000-0000-00003E150000}"/>
    <cellStyle name="Monetario" xfId="5453" xr:uid="{00000000-0005-0000-0000-00003F150000}"/>
    <cellStyle name="Monetario 2" xfId="5454" xr:uid="{00000000-0005-0000-0000-000040150000}"/>
    <cellStyle name="Monetario 3" xfId="5455" xr:uid="{00000000-0005-0000-0000-000041150000}"/>
    <cellStyle name="Monetario0" xfId="5456" xr:uid="{00000000-0005-0000-0000-000042150000}"/>
    <cellStyle name="Nagłówek 1" xfId="5457" xr:uid="{00000000-0005-0000-0000-000043150000}"/>
    <cellStyle name="Nagłówek 1 2" xfId="5458" xr:uid="{00000000-0005-0000-0000-000044150000}"/>
    <cellStyle name="Nagłówek 1 3" xfId="5459" xr:uid="{00000000-0005-0000-0000-000045150000}"/>
    <cellStyle name="Nagłówek 1 4" xfId="5460" xr:uid="{00000000-0005-0000-0000-000046150000}"/>
    <cellStyle name="Nagłówek 1 5" xfId="5461" xr:uid="{00000000-0005-0000-0000-000047150000}"/>
    <cellStyle name="Nagłówek 2" xfId="5462" xr:uid="{00000000-0005-0000-0000-000048150000}"/>
    <cellStyle name="Nagłówek 2 2" xfId="5463" xr:uid="{00000000-0005-0000-0000-000049150000}"/>
    <cellStyle name="Nagłówek 2 3" xfId="5464" xr:uid="{00000000-0005-0000-0000-00004A150000}"/>
    <cellStyle name="Nagłówek 2 4" xfId="5465" xr:uid="{00000000-0005-0000-0000-00004B150000}"/>
    <cellStyle name="Nagłówek 2 5" xfId="5466" xr:uid="{00000000-0005-0000-0000-00004C150000}"/>
    <cellStyle name="Nagłówek 3" xfId="5467" xr:uid="{00000000-0005-0000-0000-00004D150000}"/>
    <cellStyle name="Nagłówek 3 2" xfId="5468" xr:uid="{00000000-0005-0000-0000-00004E150000}"/>
    <cellStyle name="Nagłówek 3 3" xfId="5469" xr:uid="{00000000-0005-0000-0000-00004F150000}"/>
    <cellStyle name="Nagłówek 3 4" xfId="5470" xr:uid="{00000000-0005-0000-0000-000050150000}"/>
    <cellStyle name="Nagłówek 3 5" xfId="5471" xr:uid="{00000000-0005-0000-0000-000051150000}"/>
    <cellStyle name="Nagłówek 4" xfId="5472" xr:uid="{00000000-0005-0000-0000-000052150000}"/>
    <cellStyle name="Nagłówek 4 2" xfId="5473" xr:uid="{00000000-0005-0000-0000-000053150000}"/>
    <cellStyle name="Nagłówek 4 3" xfId="5474" xr:uid="{00000000-0005-0000-0000-000054150000}"/>
    <cellStyle name="Nagłówek 4 4" xfId="5475" xr:uid="{00000000-0005-0000-0000-000055150000}"/>
    <cellStyle name="Nagłówek 4 5" xfId="5476" xr:uid="{00000000-0005-0000-0000-000056150000}"/>
    <cellStyle name="Neutral 2" xfId="5477" xr:uid="{00000000-0005-0000-0000-000057150000}"/>
    <cellStyle name="Neutral 2 2" xfId="5478" xr:uid="{00000000-0005-0000-0000-000058150000}"/>
    <cellStyle name="Neutral 2 3" xfId="5479" xr:uid="{00000000-0005-0000-0000-000059150000}"/>
    <cellStyle name="Neutral 2 4" xfId="5480" xr:uid="{00000000-0005-0000-0000-00005A150000}"/>
    <cellStyle name="Neutral 2 5" xfId="5481" xr:uid="{00000000-0005-0000-0000-00005B150000}"/>
    <cellStyle name="Neutral 3" xfId="5482" xr:uid="{00000000-0005-0000-0000-00005C150000}"/>
    <cellStyle name="Neutral 3 2" xfId="5483" xr:uid="{00000000-0005-0000-0000-00005D150000}"/>
    <cellStyle name="Neutral 3 3" xfId="5484" xr:uid="{00000000-0005-0000-0000-00005E150000}"/>
    <cellStyle name="Neutral 4" xfId="5485" xr:uid="{00000000-0005-0000-0000-00005F150000}"/>
    <cellStyle name="Neutral 5" xfId="5486" xr:uid="{00000000-0005-0000-0000-000060150000}"/>
    <cellStyle name="Neutral 6" xfId="5487" xr:uid="{00000000-0005-0000-0000-000061150000}"/>
    <cellStyle name="Neutralne" xfId="5488" xr:uid="{00000000-0005-0000-0000-000062150000}"/>
    <cellStyle name="Neutralne 2" xfId="5489" xr:uid="{00000000-0005-0000-0000-000063150000}"/>
    <cellStyle name="Neutralne 3" xfId="5490" xr:uid="{00000000-0005-0000-0000-000064150000}"/>
    <cellStyle name="Neutralne 4" xfId="5491" xr:uid="{00000000-0005-0000-0000-000065150000}"/>
    <cellStyle name="Neutralne 5" xfId="5492" xr:uid="{00000000-0005-0000-0000-000066150000}"/>
    <cellStyle name="No-definido" xfId="5493" xr:uid="{00000000-0005-0000-0000-000067150000}"/>
    <cellStyle name="No-definido 2" xfId="5494" xr:uid="{00000000-0005-0000-0000-000068150000}"/>
    <cellStyle name="No-definido 3" xfId="5495" xr:uid="{00000000-0005-0000-0000-000069150000}"/>
    <cellStyle name="No-definido 4" xfId="5496" xr:uid="{00000000-0005-0000-0000-00006A150000}"/>
    <cellStyle name="Normal" xfId="0" builtinId="0"/>
    <cellStyle name="Normal 10" xfId="5497" xr:uid="{00000000-0005-0000-0000-00006C150000}"/>
    <cellStyle name="Normal 10 10" xfId="5498" xr:uid="{00000000-0005-0000-0000-00006D150000}"/>
    <cellStyle name="Normal 10 10 2" xfId="5499" xr:uid="{00000000-0005-0000-0000-00006E150000}"/>
    <cellStyle name="Normal 10 10 2 2" xfId="5500" xr:uid="{00000000-0005-0000-0000-00006F150000}"/>
    <cellStyle name="Normal 10 10 2 3" xfId="5501" xr:uid="{00000000-0005-0000-0000-000070150000}"/>
    <cellStyle name="Normal 10 10 2 4" xfId="5502" xr:uid="{00000000-0005-0000-0000-000071150000}"/>
    <cellStyle name="Normal 10 10 2 5" xfId="5503" xr:uid="{00000000-0005-0000-0000-000072150000}"/>
    <cellStyle name="Normal 10 10 3" xfId="5504" xr:uid="{00000000-0005-0000-0000-000073150000}"/>
    <cellStyle name="Normal 10 10 3 2" xfId="5505" xr:uid="{00000000-0005-0000-0000-000074150000}"/>
    <cellStyle name="Normal 10 10 3 3" xfId="5506" xr:uid="{00000000-0005-0000-0000-000075150000}"/>
    <cellStyle name="Normal 10 10 3 4" xfId="5507" xr:uid="{00000000-0005-0000-0000-000076150000}"/>
    <cellStyle name="Normal 10 10 3 5" xfId="5508" xr:uid="{00000000-0005-0000-0000-000077150000}"/>
    <cellStyle name="Normal 10 10 4" xfId="5509" xr:uid="{00000000-0005-0000-0000-000078150000}"/>
    <cellStyle name="Normal 10 10 5" xfId="5510" xr:uid="{00000000-0005-0000-0000-000079150000}"/>
    <cellStyle name="Normal 10 10 6" xfId="5511" xr:uid="{00000000-0005-0000-0000-00007A150000}"/>
    <cellStyle name="Normal 10 10 7" xfId="5512" xr:uid="{00000000-0005-0000-0000-00007B150000}"/>
    <cellStyle name="Normal 10 10_35. Propiedades de Inv" xfId="5513" xr:uid="{00000000-0005-0000-0000-00007C150000}"/>
    <cellStyle name="Normal 10 11" xfId="5514" xr:uid="{00000000-0005-0000-0000-00007D150000}"/>
    <cellStyle name="Normal 10 11 2" xfId="5515" xr:uid="{00000000-0005-0000-0000-00007E150000}"/>
    <cellStyle name="Normal 10 11 3" xfId="5516" xr:uid="{00000000-0005-0000-0000-00007F150000}"/>
    <cellStyle name="Normal 10 11 4" xfId="5517" xr:uid="{00000000-0005-0000-0000-000080150000}"/>
    <cellStyle name="Normal 10 11 5" xfId="5518" xr:uid="{00000000-0005-0000-0000-000081150000}"/>
    <cellStyle name="Normal 10 12" xfId="5519" xr:uid="{00000000-0005-0000-0000-000082150000}"/>
    <cellStyle name="Normal 10 12 2" xfId="5520" xr:uid="{00000000-0005-0000-0000-000083150000}"/>
    <cellStyle name="Normal 10 12 3" xfId="5521" xr:uid="{00000000-0005-0000-0000-000084150000}"/>
    <cellStyle name="Normal 10 12 4" xfId="5522" xr:uid="{00000000-0005-0000-0000-000085150000}"/>
    <cellStyle name="Normal 10 12 5" xfId="5523" xr:uid="{00000000-0005-0000-0000-000086150000}"/>
    <cellStyle name="Normal 10 13" xfId="5524" xr:uid="{00000000-0005-0000-0000-000087150000}"/>
    <cellStyle name="Normal 10 13 2" xfId="5525" xr:uid="{00000000-0005-0000-0000-000088150000}"/>
    <cellStyle name="Normal 10 14" xfId="5526" xr:uid="{00000000-0005-0000-0000-000089150000}"/>
    <cellStyle name="Normal 10 15" xfId="5527" xr:uid="{00000000-0005-0000-0000-00008A150000}"/>
    <cellStyle name="Normal 10 16" xfId="5528" xr:uid="{00000000-0005-0000-0000-00008B150000}"/>
    <cellStyle name="Normal 10 17" xfId="5529" xr:uid="{00000000-0005-0000-0000-00008C150000}"/>
    <cellStyle name="Normal 10 2" xfId="5530" xr:uid="{00000000-0005-0000-0000-00008D150000}"/>
    <cellStyle name="Normal 10 2 10" xfId="5531" xr:uid="{00000000-0005-0000-0000-00008E150000}"/>
    <cellStyle name="Normal 10 2 10 2" xfId="5532" xr:uid="{00000000-0005-0000-0000-00008F150000}"/>
    <cellStyle name="Normal 10 2 10 2 2" xfId="5533" xr:uid="{00000000-0005-0000-0000-000090150000}"/>
    <cellStyle name="Normal 10 2 10 2 2 2" xfId="5534" xr:uid="{00000000-0005-0000-0000-000091150000}"/>
    <cellStyle name="Normal 10 2 10 2 2 3" xfId="5535" xr:uid="{00000000-0005-0000-0000-000092150000}"/>
    <cellStyle name="Normal 10 2 10 2 2 3 2" xfId="5536" xr:uid="{00000000-0005-0000-0000-000093150000}"/>
    <cellStyle name="Normal 10 2 10 2 2 4" xfId="5537" xr:uid="{00000000-0005-0000-0000-000094150000}"/>
    <cellStyle name="Normal 10 2 10 2 2 4 2" xfId="5538" xr:uid="{00000000-0005-0000-0000-000095150000}"/>
    <cellStyle name="Normal 10 2 10 2 2 5" xfId="5539" xr:uid="{00000000-0005-0000-0000-000096150000}"/>
    <cellStyle name="Normal 10 2 10 2 2 5 2" xfId="5540" xr:uid="{00000000-0005-0000-0000-000097150000}"/>
    <cellStyle name="Normal 10 2 10 2 3" xfId="5541" xr:uid="{00000000-0005-0000-0000-000098150000}"/>
    <cellStyle name="Normal 10 2 10 2 3 2" xfId="5542" xr:uid="{00000000-0005-0000-0000-000099150000}"/>
    <cellStyle name="Normal 10 2 10 2 3 2 2" xfId="5543" xr:uid="{00000000-0005-0000-0000-00009A150000}"/>
    <cellStyle name="Normal 10 2 10 2 3 3" xfId="5544" xr:uid="{00000000-0005-0000-0000-00009B150000}"/>
    <cellStyle name="Normal 10 2 10 2 3 3 2" xfId="5545" xr:uid="{00000000-0005-0000-0000-00009C150000}"/>
    <cellStyle name="Normal 10 2 10 2 3 4" xfId="5546" xr:uid="{00000000-0005-0000-0000-00009D150000}"/>
    <cellStyle name="Normal 10 2 10 2 4" xfId="5547" xr:uid="{00000000-0005-0000-0000-00009E150000}"/>
    <cellStyle name="Normal 10 2 10 2 4 2" xfId="5548" xr:uid="{00000000-0005-0000-0000-00009F150000}"/>
    <cellStyle name="Normal 10 2 10 2 5" xfId="5549" xr:uid="{00000000-0005-0000-0000-0000A0150000}"/>
    <cellStyle name="Normal 10 2 10 2 5 2" xfId="5550" xr:uid="{00000000-0005-0000-0000-0000A1150000}"/>
    <cellStyle name="Normal 10 2 10 2 6" xfId="5551" xr:uid="{00000000-0005-0000-0000-0000A2150000}"/>
    <cellStyle name="Normal 10 2 10 2 6 2" xfId="5552" xr:uid="{00000000-0005-0000-0000-0000A3150000}"/>
    <cellStyle name="Normal 10 2 10 2 7" xfId="5553" xr:uid="{00000000-0005-0000-0000-0000A4150000}"/>
    <cellStyle name="Normal 10 2 10 2 7 2" xfId="5554" xr:uid="{00000000-0005-0000-0000-0000A5150000}"/>
    <cellStyle name="Normal 10 2 10 2 8" xfId="5555" xr:uid="{00000000-0005-0000-0000-0000A6150000}"/>
    <cellStyle name="Normal 10 2 10 2_35. Propiedades de Inv" xfId="5556" xr:uid="{00000000-0005-0000-0000-0000A7150000}"/>
    <cellStyle name="Normal 10 2 10 3" xfId="5557" xr:uid="{00000000-0005-0000-0000-0000A8150000}"/>
    <cellStyle name="Normal 10 2 10 3 2" xfId="5558" xr:uid="{00000000-0005-0000-0000-0000A9150000}"/>
    <cellStyle name="Normal 10 2 10 3 3" xfId="5559" xr:uid="{00000000-0005-0000-0000-0000AA150000}"/>
    <cellStyle name="Normal 10 2 10 3 3 2" xfId="5560" xr:uid="{00000000-0005-0000-0000-0000AB150000}"/>
    <cellStyle name="Normal 10 2 10 3 4" xfId="5561" xr:uid="{00000000-0005-0000-0000-0000AC150000}"/>
    <cellStyle name="Normal 10 2 10 3 4 2" xfId="5562" xr:uid="{00000000-0005-0000-0000-0000AD150000}"/>
    <cellStyle name="Normal 10 2 10 3 5" xfId="5563" xr:uid="{00000000-0005-0000-0000-0000AE150000}"/>
    <cellStyle name="Normal 10 2 10 3 5 2" xfId="5564" xr:uid="{00000000-0005-0000-0000-0000AF150000}"/>
    <cellStyle name="Normal 10 2 10 4" xfId="5565" xr:uid="{00000000-0005-0000-0000-0000B0150000}"/>
    <cellStyle name="Normal 10 2 10 4 2" xfId="5566" xr:uid="{00000000-0005-0000-0000-0000B1150000}"/>
    <cellStyle name="Normal 10 2 10 4 2 2" xfId="5567" xr:uid="{00000000-0005-0000-0000-0000B2150000}"/>
    <cellStyle name="Normal 10 2 10 4 3" xfId="5568" xr:uid="{00000000-0005-0000-0000-0000B3150000}"/>
    <cellStyle name="Normal 10 2 10 4 3 2" xfId="5569" xr:uid="{00000000-0005-0000-0000-0000B4150000}"/>
    <cellStyle name="Normal 10 2 10 4 4" xfId="5570" xr:uid="{00000000-0005-0000-0000-0000B5150000}"/>
    <cellStyle name="Normal 10 2 10 5" xfId="5571" xr:uid="{00000000-0005-0000-0000-0000B6150000}"/>
    <cellStyle name="Normal 10 2 10 5 2" xfId="5572" xr:uid="{00000000-0005-0000-0000-0000B7150000}"/>
    <cellStyle name="Normal 10 2 10 6" xfId="5573" xr:uid="{00000000-0005-0000-0000-0000B8150000}"/>
    <cellStyle name="Normal 10 2 10 6 2" xfId="5574" xr:uid="{00000000-0005-0000-0000-0000B9150000}"/>
    <cellStyle name="Normal 10 2 10 7" xfId="5575" xr:uid="{00000000-0005-0000-0000-0000BA150000}"/>
    <cellStyle name="Normal 10 2 10 7 2" xfId="5576" xr:uid="{00000000-0005-0000-0000-0000BB150000}"/>
    <cellStyle name="Normal 10 2 10 8" xfId="5577" xr:uid="{00000000-0005-0000-0000-0000BC150000}"/>
    <cellStyle name="Normal 10 2 10 8 2" xfId="5578" xr:uid="{00000000-0005-0000-0000-0000BD150000}"/>
    <cellStyle name="Normal 10 2 10 9" xfId="5579" xr:uid="{00000000-0005-0000-0000-0000BE150000}"/>
    <cellStyle name="Normal 10 2 10_35. Propiedades de Inv" xfId="5580" xr:uid="{00000000-0005-0000-0000-0000BF150000}"/>
    <cellStyle name="Normal 10 2 11" xfId="5581" xr:uid="{00000000-0005-0000-0000-0000C0150000}"/>
    <cellStyle name="Normal 10 2 11 2" xfId="5582" xr:uid="{00000000-0005-0000-0000-0000C1150000}"/>
    <cellStyle name="Normal 10 2 11 2 2" xfId="5583" xr:uid="{00000000-0005-0000-0000-0000C2150000}"/>
    <cellStyle name="Normal 10 2 12" xfId="5584" xr:uid="{00000000-0005-0000-0000-0000C3150000}"/>
    <cellStyle name="Normal 10 2 12 2" xfId="5585" xr:uid="{00000000-0005-0000-0000-0000C4150000}"/>
    <cellStyle name="Normal 10 2 13" xfId="5586" xr:uid="{00000000-0005-0000-0000-0000C5150000}"/>
    <cellStyle name="Normal 10 2 13 2" xfId="5587" xr:uid="{00000000-0005-0000-0000-0000C6150000}"/>
    <cellStyle name="Normal 10 2 14" xfId="5588" xr:uid="{00000000-0005-0000-0000-0000C7150000}"/>
    <cellStyle name="Normal 10 2 14 2" xfId="5589" xr:uid="{00000000-0005-0000-0000-0000C8150000}"/>
    <cellStyle name="Normal 10 2 15" xfId="5590" xr:uid="{00000000-0005-0000-0000-0000C9150000}"/>
    <cellStyle name="Normal 10 2 15 2" xfId="5591" xr:uid="{00000000-0005-0000-0000-0000CA150000}"/>
    <cellStyle name="Normal 10 2 2" xfId="5592" xr:uid="{00000000-0005-0000-0000-0000CB150000}"/>
    <cellStyle name="Normal 10 2 2 2" xfId="5593" xr:uid="{00000000-0005-0000-0000-0000CC150000}"/>
    <cellStyle name="Normal 10 2 2 2 2" xfId="5" xr:uid="{00000000-0005-0000-0000-0000CD150000}"/>
    <cellStyle name="Normal 10 2 2 2 2 2" xfId="5594" xr:uid="{00000000-0005-0000-0000-0000CE150000}"/>
    <cellStyle name="Normal 10 2 2 2 2 2 2" xfId="5595" xr:uid="{00000000-0005-0000-0000-0000CF150000}"/>
    <cellStyle name="Normal 10 2 2 2 3" xfId="5596" xr:uid="{00000000-0005-0000-0000-0000D0150000}"/>
    <cellStyle name="Normal 10 2 2 2 4" xfId="5597" xr:uid="{00000000-0005-0000-0000-0000D1150000}"/>
    <cellStyle name="Normal 10 2 2 2 5" xfId="5598" xr:uid="{00000000-0005-0000-0000-0000D2150000}"/>
    <cellStyle name="Normal 10 2 2 2 6" xfId="5599" xr:uid="{00000000-0005-0000-0000-0000D3150000}"/>
    <cellStyle name="Normal 10 2 2 2 7" xfId="5600" xr:uid="{00000000-0005-0000-0000-0000D4150000}"/>
    <cellStyle name="Normal 10 2 2 2 8" xfId="5601" xr:uid="{00000000-0005-0000-0000-0000D5150000}"/>
    <cellStyle name="Normal 10 2 2 2 9" xfId="5602" xr:uid="{00000000-0005-0000-0000-0000D6150000}"/>
    <cellStyle name="Normal 10 2 2 2_35. Propiedades de Inv" xfId="5603" xr:uid="{00000000-0005-0000-0000-0000D7150000}"/>
    <cellStyle name="Normal 10 2 2 3" xfId="5604" xr:uid="{00000000-0005-0000-0000-0000D8150000}"/>
    <cellStyle name="Normal 10 2 2 4" xfId="5605" xr:uid="{00000000-0005-0000-0000-0000D9150000}"/>
    <cellStyle name="Normal 10 2 2 5" xfId="5606" xr:uid="{00000000-0005-0000-0000-0000DA150000}"/>
    <cellStyle name="Normal 10 2 2 6" xfId="5607" xr:uid="{00000000-0005-0000-0000-0000DB150000}"/>
    <cellStyle name="Normal 10 2 2 7" xfId="5608" xr:uid="{00000000-0005-0000-0000-0000DC150000}"/>
    <cellStyle name="Normal 10 2 2 8" xfId="5609" xr:uid="{00000000-0005-0000-0000-0000DD150000}"/>
    <cellStyle name="Normal 10 2 2 9" xfId="5610" xr:uid="{00000000-0005-0000-0000-0000DE150000}"/>
    <cellStyle name="Normal 10 2 2_35. Propiedades de Inv" xfId="5611" xr:uid="{00000000-0005-0000-0000-0000DF150000}"/>
    <cellStyle name="Normal 10 2 3" xfId="5612" xr:uid="{00000000-0005-0000-0000-0000E0150000}"/>
    <cellStyle name="Normal 10 2 3 2" xfId="5613" xr:uid="{00000000-0005-0000-0000-0000E1150000}"/>
    <cellStyle name="Normal 10 2 4" xfId="5614" xr:uid="{00000000-0005-0000-0000-0000E2150000}"/>
    <cellStyle name="Normal 10 2 4 2" xfId="5615" xr:uid="{00000000-0005-0000-0000-0000E3150000}"/>
    <cellStyle name="Normal 10 2 4 2 2" xfId="5616" xr:uid="{00000000-0005-0000-0000-0000E4150000}"/>
    <cellStyle name="Normal 10 2 4 2 2 2" xfId="5617" xr:uid="{00000000-0005-0000-0000-0000E5150000}"/>
    <cellStyle name="Normal 10 2 4 2 3" xfId="5618" xr:uid="{00000000-0005-0000-0000-0000E6150000}"/>
    <cellStyle name="Normal 10 2 4 2 3 2" xfId="5619" xr:uid="{00000000-0005-0000-0000-0000E7150000}"/>
    <cellStyle name="Normal 10 2 4 2 4" xfId="5620" xr:uid="{00000000-0005-0000-0000-0000E8150000}"/>
    <cellStyle name="Normal 10 2 4 3" xfId="5621" xr:uid="{00000000-0005-0000-0000-0000E9150000}"/>
    <cellStyle name="Normal 10 2 4 3 2" xfId="5622" xr:uid="{00000000-0005-0000-0000-0000EA150000}"/>
    <cellStyle name="Normal 10 2 4 3 2 2" xfId="5623" xr:uid="{00000000-0005-0000-0000-0000EB150000}"/>
    <cellStyle name="Normal 10 2 4 3 3" xfId="5624" xr:uid="{00000000-0005-0000-0000-0000EC150000}"/>
    <cellStyle name="Normal 10 2 4 3 3 2" xfId="5625" xr:uid="{00000000-0005-0000-0000-0000ED150000}"/>
    <cellStyle name="Normal 10 2 4 3 4" xfId="5626" xr:uid="{00000000-0005-0000-0000-0000EE150000}"/>
    <cellStyle name="Normal 10 2 4 4" xfId="5627" xr:uid="{00000000-0005-0000-0000-0000EF150000}"/>
    <cellStyle name="Normal 10 2 4 4 2" xfId="5628" xr:uid="{00000000-0005-0000-0000-0000F0150000}"/>
    <cellStyle name="Normal 10 2 4 5" xfId="5629" xr:uid="{00000000-0005-0000-0000-0000F1150000}"/>
    <cellStyle name="Normal 10 2 4 5 2" xfId="5630" xr:uid="{00000000-0005-0000-0000-0000F2150000}"/>
    <cellStyle name="Normal 10 2 4 6" xfId="5631" xr:uid="{00000000-0005-0000-0000-0000F3150000}"/>
    <cellStyle name="Normal 10 2 4 6 2" xfId="5632" xr:uid="{00000000-0005-0000-0000-0000F4150000}"/>
    <cellStyle name="Normal 10 2 4 7" xfId="5633" xr:uid="{00000000-0005-0000-0000-0000F5150000}"/>
    <cellStyle name="Normal 10 2 5" xfId="5634" xr:uid="{00000000-0005-0000-0000-0000F6150000}"/>
    <cellStyle name="Normal 10 2 5 2" xfId="5635" xr:uid="{00000000-0005-0000-0000-0000F7150000}"/>
    <cellStyle name="Normal 10 2 5 2 2" xfId="5636" xr:uid="{00000000-0005-0000-0000-0000F8150000}"/>
    <cellStyle name="Normal 10 2 5 2 2 2" xfId="5637" xr:uid="{00000000-0005-0000-0000-0000F9150000}"/>
    <cellStyle name="Normal 10 2 5 2 3" xfId="5638" xr:uid="{00000000-0005-0000-0000-0000FA150000}"/>
    <cellStyle name="Normal 10 2 5 2 3 2" xfId="5639" xr:uid="{00000000-0005-0000-0000-0000FB150000}"/>
    <cellStyle name="Normal 10 2 5 2 4" xfId="5640" xr:uid="{00000000-0005-0000-0000-0000FC150000}"/>
    <cellStyle name="Normal 10 2 5 3" xfId="5641" xr:uid="{00000000-0005-0000-0000-0000FD150000}"/>
    <cellStyle name="Normal 10 2 5 3 2" xfId="5642" xr:uid="{00000000-0005-0000-0000-0000FE150000}"/>
    <cellStyle name="Normal 10 2 5 3 2 2" xfId="5643" xr:uid="{00000000-0005-0000-0000-0000FF150000}"/>
    <cellStyle name="Normal 10 2 5 3 3" xfId="5644" xr:uid="{00000000-0005-0000-0000-000000160000}"/>
    <cellStyle name="Normal 10 2 5 3 3 2" xfId="5645" xr:uid="{00000000-0005-0000-0000-000001160000}"/>
    <cellStyle name="Normal 10 2 5 3 4" xfId="5646" xr:uid="{00000000-0005-0000-0000-000002160000}"/>
    <cellStyle name="Normal 10 2 5 4" xfId="5647" xr:uid="{00000000-0005-0000-0000-000003160000}"/>
    <cellStyle name="Normal 10 2 5 4 2" xfId="5648" xr:uid="{00000000-0005-0000-0000-000004160000}"/>
    <cellStyle name="Normal 10 2 5 5" xfId="5649" xr:uid="{00000000-0005-0000-0000-000005160000}"/>
    <cellStyle name="Normal 10 2 5 5 2" xfId="5650" xr:uid="{00000000-0005-0000-0000-000006160000}"/>
    <cellStyle name="Normal 10 2 5 6" xfId="5651" xr:uid="{00000000-0005-0000-0000-000007160000}"/>
    <cellStyle name="Normal 10 2 5 6 2" xfId="5652" xr:uid="{00000000-0005-0000-0000-000008160000}"/>
    <cellStyle name="Normal 10 2 5 7" xfId="5653" xr:uid="{00000000-0005-0000-0000-000009160000}"/>
    <cellStyle name="Normal 10 2 6" xfId="5654" xr:uid="{00000000-0005-0000-0000-00000A160000}"/>
    <cellStyle name="Normal 10 2 6 2" xfId="5655" xr:uid="{00000000-0005-0000-0000-00000B160000}"/>
    <cellStyle name="Normal 10 2 6 3" xfId="5656" xr:uid="{00000000-0005-0000-0000-00000C160000}"/>
    <cellStyle name="Normal 10 2 6 3 2" xfId="5657" xr:uid="{00000000-0005-0000-0000-00000D160000}"/>
    <cellStyle name="Normal 10 2 6 4" xfId="5658" xr:uid="{00000000-0005-0000-0000-00000E160000}"/>
    <cellStyle name="Normal 10 2 6 4 2" xfId="5659" xr:uid="{00000000-0005-0000-0000-00000F160000}"/>
    <cellStyle name="Normal 10 2 6 5" xfId="5660" xr:uid="{00000000-0005-0000-0000-000010160000}"/>
    <cellStyle name="Normal 10 2 6 5 2" xfId="5661" xr:uid="{00000000-0005-0000-0000-000011160000}"/>
    <cellStyle name="Normal 10 2 7" xfId="5662" xr:uid="{00000000-0005-0000-0000-000012160000}"/>
    <cellStyle name="Normal 10 2 7 2" xfId="5663" xr:uid="{00000000-0005-0000-0000-000013160000}"/>
    <cellStyle name="Normal 10 2 7 2 2" xfId="5664" xr:uid="{00000000-0005-0000-0000-000014160000}"/>
    <cellStyle name="Normal 10 2 7 3" xfId="5665" xr:uid="{00000000-0005-0000-0000-000015160000}"/>
    <cellStyle name="Normal 10 2 7 3 2" xfId="5666" xr:uid="{00000000-0005-0000-0000-000016160000}"/>
    <cellStyle name="Normal 10 2 8" xfId="5667" xr:uid="{00000000-0005-0000-0000-000017160000}"/>
    <cellStyle name="Normal 10 2 9" xfId="5668" xr:uid="{00000000-0005-0000-0000-000018160000}"/>
    <cellStyle name="Normal 10 2_35. Propiedades de Inv" xfId="5669" xr:uid="{00000000-0005-0000-0000-000019160000}"/>
    <cellStyle name="Normal 10 3" xfId="5670" xr:uid="{00000000-0005-0000-0000-00001A160000}"/>
    <cellStyle name="Normal 10 3 2" xfId="5671" xr:uid="{00000000-0005-0000-0000-00001B160000}"/>
    <cellStyle name="Normal 10 3 2 2" xfId="5672" xr:uid="{00000000-0005-0000-0000-00001C160000}"/>
    <cellStyle name="Normal 10 3 2 3" xfId="5673" xr:uid="{00000000-0005-0000-0000-00001D160000}"/>
    <cellStyle name="Normal 10 3 2 4" xfId="5674" xr:uid="{00000000-0005-0000-0000-00001E160000}"/>
    <cellStyle name="Normal 10 3 2 5" xfId="5675" xr:uid="{00000000-0005-0000-0000-00001F160000}"/>
    <cellStyle name="Normal 10 3 3" xfId="5676" xr:uid="{00000000-0005-0000-0000-000020160000}"/>
    <cellStyle name="Normal 10 3 3 2" xfId="5677" xr:uid="{00000000-0005-0000-0000-000021160000}"/>
    <cellStyle name="Normal 10 3 3 3" xfId="5678" xr:uid="{00000000-0005-0000-0000-000022160000}"/>
    <cellStyle name="Normal 10 3 3 4" xfId="5679" xr:uid="{00000000-0005-0000-0000-000023160000}"/>
    <cellStyle name="Normal 10 3 3 5" xfId="5680" xr:uid="{00000000-0005-0000-0000-000024160000}"/>
    <cellStyle name="Normal 10 3 4" xfId="16" xr:uid="{00000000-0005-0000-0000-000025160000}"/>
    <cellStyle name="Normal 10 3 4 2" xfId="5681" xr:uid="{00000000-0005-0000-0000-000026160000}"/>
    <cellStyle name="Normal 10 3 5" xfId="5682" xr:uid="{00000000-0005-0000-0000-000027160000}"/>
    <cellStyle name="Normal 10 3 6" xfId="5683" xr:uid="{00000000-0005-0000-0000-000028160000}"/>
    <cellStyle name="Normal 10 3 7" xfId="5684" xr:uid="{00000000-0005-0000-0000-000029160000}"/>
    <cellStyle name="Normal 10 3 8" xfId="5685" xr:uid="{00000000-0005-0000-0000-00002A160000}"/>
    <cellStyle name="Normal 10 3 9" xfId="5686" xr:uid="{00000000-0005-0000-0000-00002B160000}"/>
    <cellStyle name="Normal 10 3_35. Propiedades de Inv" xfId="5687" xr:uid="{00000000-0005-0000-0000-00002C160000}"/>
    <cellStyle name="Normal 10 4" xfId="5688" xr:uid="{00000000-0005-0000-0000-00002D160000}"/>
    <cellStyle name="Normal 10 4 2" xfId="5689" xr:uid="{00000000-0005-0000-0000-00002E160000}"/>
    <cellStyle name="Normal 10 4 2 2" xfId="5690" xr:uid="{00000000-0005-0000-0000-00002F160000}"/>
    <cellStyle name="Normal 10 4 2 3" xfId="5691" xr:uid="{00000000-0005-0000-0000-000030160000}"/>
    <cellStyle name="Normal 10 4 2 4" xfId="5692" xr:uid="{00000000-0005-0000-0000-000031160000}"/>
    <cellStyle name="Normal 10 4 2 5" xfId="5693" xr:uid="{00000000-0005-0000-0000-000032160000}"/>
    <cellStyle name="Normal 10 4 3" xfId="5694" xr:uid="{00000000-0005-0000-0000-000033160000}"/>
    <cellStyle name="Normal 10 4 3 2" xfId="5695" xr:uid="{00000000-0005-0000-0000-000034160000}"/>
    <cellStyle name="Normal 10 4 3 3" xfId="5696" xr:uid="{00000000-0005-0000-0000-000035160000}"/>
    <cellStyle name="Normal 10 4 3 4" xfId="5697" xr:uid="{00000000-0005-0000-0000-000036160000}"/>
    <cellStyle name="Normal 10 4 3 5" xfId="5698" xr:uid="{00000000-0005-0000-0000-000037160000}"/>
    <cellStyle name="Normal 10 4 4" xfId="5699" xr:uid="{00000000-0005-0000-0000-000038160000}"/>
    <cellStyle name="Normal 10 4 5" xfId="5700" xr:uid="{00000000-0005-0000-0000-000039160000}"/>
    <cellStyle name="Normal 10 4 6" xfId="5701" xr:uid="{00000000-0005-0000-0000-00003A160000}"/>
    <cellStyle name="Normal 10 4 7" xfId="5702" xr:uid="{00000000-0005-0000-0000-00003B160000}"/>
    <cellStyle name="Normal 10 4 8" xfId="5703" xr:uid="{00000000-0005-0000-0000-00003C160000}"/>
    <cellStyle name="Normal 10 4_35. Propiedades de Inv" xfId="5704" xr:uid="{00000000-0005-0000-0000-00003D160000}"/>
    <cellStyle name="Normal 10 5" xfId="5705" xr:uid="{00000000-0005-0000-0000-00003E160000}"/>
    <cellStyle name="Normal 10 5 2" xfId="5706" xr:uid="{00000000-0005-0000-0000-00003F160000}"/>
    <cellStyle name="Normal 10 5 2 2" xfId="5707" xr:uid="{00000000-0005-0000-0000-000040160000}"/>
    <cellStyle name="Normal 10 5 2 3" xfId="5708" xr:uid="{00000000-0005-0000-0000-000041160000}"/>
    <cellStyle name="Normal 10 5 2 4" xfId="5709" xr:uid="{00000000-0005-0000-0000-000042160000}"/>
    <cellStyle name="Normal 10 5 2 5" xfId="5710" xr:uid="{00000000-0005-0000-0000-000043160000}"/>
    <cellStyle name="Normal 10 5 3" xfId="5711" xr:uid="{00000000-0005-0000-0000-000044160000}"/>
    <cellStyle name="Normal 10 5 3 2" xfId="5712" xr:uid="{00000000-0005-0000-0000-000045160000}"/>
    <cellStyle name="Normal 10 5 3 3" xfId="5713" xr:uid="{00000000-0005-0000-0000-000046160000}"/>
    <cellStyle name="Normal 10 5 3 4" xfId="5714" xr:uid="{00000000-0005-0000-0000-000047160000}"/>
    <cellStyle name="Normal 10 5 3 5" xfId="5715" xr:uid="{00000000-0005-0000-0000-000048160000}"/>
    <cellStyle name="Normal 10 5 4" xfId="5716" xr:uid="{00000000-0005-0000-0000-000049160000}"/>
    <cellStyle name="Normal 10 5 5" xfId="5717" xr:uid="{00000000-0005-0000-0000-00004A160000}"/>
    <cellStyle name="Normal 10 5 6" xfId="5718" xr:uid="{00000000-0005-0000-0000-00004B160000}"/>
    <cellStyle name="Normal 10 5 7" xfId="5719" xr:uid="{00000000-0005-0000-0000-00004C160000}"/>
    <cellStyle name="Normal 10 5 8" xfId="5720" xr:uid="{00000000-0005-0000-0000-00004D160000}"/>
    <cellStyle name="Normal 10 5_35. Propiedades de Inv" xfId="5721" xr:uid="{00000000-0005-0000-0000-00004E160000}"/>
    <cellStyle name="Normal 10 6" xfId="5722" xr:uid="{00000000-0005-0000-0000-00004F160000}"/>
    <cellStyle name="Normal 10 6 2" xfId="5723" xr:uid="{00000000-0005-0000-0000-000050160000}"/>
    <cellStyle name="Normal 10 6 2 2" xfId="5724" xr:uid="{00000000-0005-0000-0000-000051160000}"/>
    <cellStyle name="Normal 10 6 2 3" xfId="5725" xr:uid="{00000000-0005-0000-0000-000052160000}"/>
    <cellStyle name="Normal 10 6 2 4" xfId="5726" xr:uid="{00000000-0005-0000-0000-000053160000}"/>
    <cellStyle name="Normal 10 6 2 5" xfId="5727" xr:uid="{00000000-0005-0000-0000-000054160000}"/>
    <cellStyle name="Normal 10 6 3" xfId="5728" xr:uid="{00000000-0005-0000-0000-000055160000}"/>
    <cellStyle name="Normal 10 6 3 2" xfId="5729" xr:uid="{00000000-0005-0000-0000-000056160000}"/>
    <cellStyle name="Normal 10 6 3 3" xfId="5730" xr:uid="{00000000-0005-0000-0000-000057160000}"/>
    <cellStyle name="Normal 10 6 3 4" xfId="5731" xr:uid="{00000000-0005-0000-0000-000058160000}"/>
    <cellStyle name="Normal 10 6 3 5" xfId="5732" xr:uid="{00000000-0005-0000-0000-000059160000}"/>
    <cellStyle name="Normal 10 6 4" xfId="5733" xr:uid="{00000000-0005-0000-0000-00005A160000}"/>
    <cellStyle name="Normal 10 6 5" xfId="5734" xr:uid="{00000000-0005-0000-0000-00005B160000}"/>
    <cellStyle name="Normal 10 6 6" xfId="5735" xr:uid="{00000000-0005-0000-0000-00005C160000}"/>
    <cellStyle name="Normal 10 6 7" xfId="5736" xr:uid="{00000000-0005-0000-0000-00005D160000}"/>
    <cellStyle name="Normal 10 6 8" xfId="5737" xr:uid="{00000000-0005-0000-0000-00005E160000}"/>
    <cellStyle name="Normal 10 6_35. Propiedades de Inv" xfId="5738" xr:uid="{00000000-0005-0000-0000-00005F160000}"/>
    <cellStyle name="Normal 10 7" xfId="5739" xr:uid="{00000000-0005-0000-0000-000060160000}"/>
    <cellStyle name="Normal 10 7 2" xfId="5740" xr:uid="{00000000-0005-0000-0000-000061160000}"/>
    <cellStyle name="Normal 10 7 2 2" xfId="5741" xr:uid="{00000000-0005-0000-0000-000062160000}"/>
    <cellStyle name="Normal 10 7 2 3" xfId="5742" xr:uid="{00000000-0005-0000-0000-000063160000}"/>
    <cellStyle name="Normal 10 7 2 4" xfId="5743" xr:uid="{00000000-0005-0000-0000-000064160000}"/>
    <cellStyle name="Normal 10 7 2 5" xfId="5744" xr:uid="{00000000-0005-0000-0000-000065160000}"/>
    <cellStyle name="Normal 10 7 3" xfId="5745" xr:uid="{00000000-0005-0000-0000-000066160000}"/>
    <cellStyle name="Normal 10 7 3 2" xfId="5746" xr:uid="{00000000-0005-0000-0000-000067160000}"/>
    <cellStyle name="Normal 10 7 3 3" xfId="5747" xr:uid="{00000000-0005-0000-0000-000068160000}"/>
    <cellStyle name="Normal 10 7 3 4" xfId="5748" xr:uid="{00000000-0005-0000-0000-000069160000}"/>
    <cellStyle name="Normal 10 7 3 5" xfId="5749" xr:uid="{00000000-0005-0000-0000-00006A160000}"/>
    <cellStyle name="Normal 10 7 4" xfId="5750" xr:uid="{00000000-0005-0000-0000-00006B160000}"/>
    <cellStyle name="Normal 10 7 5" xfId="5751" xr:uid="{00000000-0005-0000-0000-00006C160000}"/>
    <cellStyle name="Normal 10 7 6" xfId="5752" xr:uid="{00000000-0005-0000-0000-00006D160000}"/>
    <cellStyle name="Normal 10 7 7" xfId="5753" xr:uid="{00000000-0005-0000-0000-00006E160000}"/>
    <cellStyle name="Normal 10 7 8" xfId="5754" xr:uid="{00000000-0005-0000-0000-00006F160000}"/>
    <cellStyle name="Normal 10 7_35. Propiedades de Inv" xfId="5755" xr:uid="{00000000-0005-0000-0000-000070160000}"/>
    <cellStyle name="Normal 10 8" xfId="5756" xr:uid="{00000000-0005-0000-0000-000071160000}"/>
    <cellStyle name="Normal 10 8 2" xfId="5757" xr:uid="{00000000-0005-0000-0000-000072160000}"/>
    <cellStyle name="Normal 10 8 2 2" xfId="5758" xr:uid="{00000000-0005-0000-0000-000073160000}"/>
    <cellStyle name="Normal 10 8 2 3" xfId="5759" xr:uid="{00000000-0005-0000-0000-000074160000}"/>
    <cellStyle name="Normal 10 8 2 4" xfId="5760" xr:uid="{00000000-0005-0000-0000-000075160000}"/>
    <cellStyle name="Normal 10 8 2 5" xfId="5761" xr:uid="{00000000-0005-0000-0000-000076160000}"/>
    <cellStyle name="Normal 10 8 3" xfId="5762" xr:uid="{00000000-0005-0000-0000-000077160000}"/>
    <cellStyle name="Normal 10 8 3 2" xfId="5763" xr:uid="{00000000-0005-0000-0000-000078160000}"/>
    <cellStyle name="Normal 10 8 3 3" xfId="5764" xr:uid="{00000000-0005-0000-0000-000079160000}"/>
    <cellStyle name="Normal 10 8 3 4" xfId="5765" xr:uid="{00000000-0005-0000-0000-00007A160000}"/>
    <cellStyle name="Normal 10 8 3 5" xfId="5766" xr:uid="{00000000-0005-0000-0000-00007B160000}"/>
    <cellStyle name="Normal 10 8 4" xfId="5767" xr:uid="{00000000-0005-0000-0000-00007C160000}"/>
    <cellStyle name="Normal 10 8 5" xfId="5768" xr:uid="{00000000-0005-0000-0000-00007D160000}"/>
    <cellStyle name="Normal 10 8 6" xfId="5769" xr:uid="{00000000-0005-0000-0000-00007E160000}"/>
    <cellStyle name="Normal 10 8 7" xfId="5770" xr:uid="{00000000-0005-0000-0000-00007F160000}"/>
    <cellStyle name="Normal 10 8_35. Propiedades de Inv" xfId="5771" xr:uid="{00000000-0005-0000-0000-000080160000}"/>
    <cellStyle name="Normal 10 9" xfId="5772" xr:uid="{00000000-0005-0000-0000-000081160000}"/>
    <cellStyle name="Normal 10 9 2" xfId="5773" xr:uid="{00000000-0005-0000-0000-000082160000}"/>
    <cellStyle name="Normal 10 9 2 2" xfId="5774" xr:uid="{00000000-0005-0000-0000-000083160000}"/>
    <cellStyle name="Normal 10 9 2 3" xfId="5775" xr:uid="{00000000-0005-0000-0000-000084160000}"/>
    <cellStyle name="Normal 10 9 2 4" xfId="5776" xr:uid="{00000000-0005-0000-0000-000085160000}"/>
    <cellStyle name="Normal 10 9 2 5" xfId="5777" xr:uid="{00000000-0005-0000-0000-000086160000}"/>
    <cellStyle name="Normal 10 9 3" xfId="5778" xr:uid="{00000000-0005-0000-0000-000087160000}"/>
    <cellStyle name="Normal 10 9 3 2" xfId="5779" xr:uid="{00000000-0005-0000-0000-000088160000}"/>
    <cellStyle name="Normal 10 9 3 3" xfId="5780" xr:uid="{00000000-0005-0000-0000-000089160000}"/>
    <cellStyle name="Normal 10 9 3 4" xfId="5781" xr:uid="{00000000-0005-0000-0000-00008A160000}"/>
    <cellStyle name="Normal 10 9 3 5" xfId="5782" xr:uid="{00000000-0005-0000-0000-00008B160000}"/>
    <cellStyle name="Normal 10 9 4" xfId="5783" xr:uid="{00000000-0005-0000-0000-00008C160000}"/>
    <cellStyle name="Normal 10 9 5" xfId="5784" xr:uid="{00000000-0005-0000-0000-00008D160000}"/>
    <cellStyle name="Normal 10 9 6" xfId="5785" xr:uid="{00000000-0005-0000-0000-00008E160000}"/>
    <cellStyle name="Normal 10 9 7" xfId="5786" xr:uid="{00000000-0005-0000-0000-00008F160000}"/>
    <cellStyle name="Normal 10 9_35. Propiedades de Inv" xfId="5787" xr:uid="{00000000-0005-0000-0000-000090160000}"/>
    <cellStyle name="Normal 10_Caratulas Tusan diciembre 2009 Consolidado (cambio en otras reservas )" xfId="5788" xr:uid="{00000000-0005-0000-0000-000091160000}"/>
    <cellStyle name="Normal 100" xfId="5789" xr:uid="{00000000-0005-0000-0000-000092160000}"/>
    <cellStyle name="Normal 100 2" xfId="5790" xr:uid="{00000000-0005-0000-0000-000093160000}"/>
    <cellStyle name="Normal 101" xfId="5791" xr:uid="{00000000-0005-0000-0000-000094160000}"/>
    <cellStyle name="Normal 101 2" xfId="5792" xr:uid="{00000000-0005-0000-0000-000095160000}"/>
    <cellStyle name="Normal 102" xfId="5793" xr:uid="{00000000-0005-0000-0000-000096160000}"/>
    <cellStyle name="Normal 102 2" xfId="5794" xr:uid="{00000000-0005-0000-0000-000097160000}"/>
    <cellStyle name="Normal 103" xfId="5795" xr:uid="{00000000-0005-0000-0000-000098160000}"/>
    <cellStyle name="Normal 104" xfId="5796" xr:uid="{00000000-0005-0000-0000-000099160000}"/>
    <cellStyle name="Normal 105" xfId="20" xr:uid="{00000000-0005-0000-0000-00009A160000}"/>
    <cellStyle name="Normal 106" xfId="5797" xr:uid="{00000000-0005-0000-0000-00009B160000}"/>
    <cellStyle name="Normal 106 2" xfId="5798" xr:uid="{00000000-0005-0000-0000-00009C160000}"/>
    <cellStyle name="Normal 106 3" xfId="5799" xr:uid="{00000000-0005-0000-0000-00009D160000}"/>
    <cellStyle name="Normal 106 4" xfId="5800" xr:uid="{00000000-0005-0000-0000-00009E160000}"/>
    <cellStyle name="Normal 106 5" xfId="5801" xr:uid="{00000000-0005-0000-0000-00009F160000}"/>
    <cellStyle name="Normal 107" xfId="5802" xr:uid="{00000000-0005-0000-0000-0000A0160000}"/>
    <cellStyle name="Normal 107 2" xfId="5803" xr:uid="{00000000-0005-0000-0000-0000A1160000}"/>
    <cellStyle name="Normal 107 3" xfId="5804" xr:uid="{00000000-0005-0000-0000-0000A2160000}"/>
    <cellStyle name="Normal 107 4" xfId="5805" xr:uid="{00000000-0005-0000-0000-0000A3160000}"/>
    <cellStyle name="Normal 107 5" xfId="5806" xr:uid="{00000000-0005-0000-0000-0000A4160000}"/>
    <cellStyle name="Normal 108" xfId="5807" xr:uid="{00000000-0005-0000-0000-0000A5160000}"/>
    <cellStyle name="Normal 108 2" xfId="5808" xr:uid="{00000000-0005-0000-0000-0000A6160000}"/>
    <cellStyle name="Normal 108 3" xfId="5809" xr:uid="{00000000-0005-0000-0000-0000A7160000}"/>
    <cellStyle name="Normal 108 4" xfId="5810" xr:uid="{00000000-0005-0000-0000-0000A8160000}"/>
    <cellStyle name="Normal 108 5" xfId="5811" xr:uid="{00000000-0005-0000-0000-0000A9160000}"/>
    <cellStyle name="Normal 109" xfId="5812" xr:uid="{00000000-0005-0000-0000-0000AA160000}"/>
    <cellStyle name="Normal 109 2" xfId="5813" xr:uid="{00000000-0005-0000-0000-0000AB160000}"/>
    <cellStyle name="Normal 109 3" xfId="5814" xr:uid="{00000000-0005-0000-0000-0000AC160000}"/>
    <cellStyle name="Normal 109 4" xfId="5815" xr:uid="{00000000-0005-0000-0000-0000AD160000}"/>
    <cellStyle name="Normal 109 5" xfId="5816" xr:uid="{00000000-0005-0000-0000-0000AE160000}"/>
    <cellStyle name="Normal 11" xfId="5817" xr:uid="{00000000-0005-0000-0000-0000AF160000}"/>
    <cellStyle name="Normal 11 2" xfId="5818" xr:uid="{00000000-0005-0000-0000-0000B0160000}"/>
    <cellStyle name="Normal 11 2 2" xfId="5819" xr:uid="{00000000-0005-0000-0000-0000B1160000}"/>
    <cellStyle name="Normal 11 3" xfId="5820" xr:uid="{00000000-0005-0000-0000-0000B2160000}"/>
    <cellStyle name="Normal 11 4" xfId="5821" xr:uid="{00000000-0005-0000-0000-0000B3160000}"/>
    <cellStyle name="Normal 11 5" xfId="5822" xr:uid="{00000000-0005-0000-0000-0000B4160000}"/>
    <cellStyle name="Normal 110" xfId="5823" xr:uid="{00000000-0005-0000-0000-0000B5160000}"/>
    <cellStyle name="Normal 110 10" xfId="5824" xr:uid="{00000000-0005-0000-0000-0000B6160000}"/>
    <cellStyle name="Normal 110 10 2" xfId="5825" xr:uid="{00000000-0005-0000-0000-0000B7160000}"/>
    <cellStyle name="Normal 110 11" xfId="5826" xr:uid="{00000000-0005-0000-0000-0000B8160000}"/>
    <cellStyle name="Normal 110 11 2" xfId="5827" xr:uid="{00000000-0005-0000-0000-0000B9160000}"/>
    <cellStyle name="Normal 110 12" xfId="5828" xr:uid="{00000000-0005-0000-0000-0000BA160000}"/>
    <cellStyle name="Normal 110 12 2" xfId="5829" xr:uid="{00000000-0005-0000-0000-0000BB160000}"/>
    <cellStyle name="Normal 110 13" xfId="5830" xr:uid="{00000000-0005-0000-0000-0000BC160000}"/>
    <cellStyle name="Normal 110 14" xfId="5831" xr:uid="{00000000-0005-0000-0000-0000BD160000}"/>
    <cellStyle name="Normal 110 15" xfId="5832" xr:uid="{00000000-0005-0000-0000-0000BE160000}"/>
    <cellStyle name="Normal 110 16" xfId="5833" xr:uid="{00000000-0005-0000-0000-0000BF160000}"/>
    <cellStyle name="Normal 110 17" xfId="5834" xr:uid="{00000000-0005-0000-0000-0000C0160000}"/>
    <cellStyle name="Normal 110 18" xfId="5835" xr:uid="{00000000-0005-0000-0000-0000C1160000}"/>
    <cellStyle name="Normal 110 19" xfId="5836" xr:uid="{00000000-0005-0000-0000-0000C2160000}"/>
    <cellStyle name="Normal 110 2" xfId="5837" xr:uid="{00000000-0005-0000-0000-0000C3160000}"/>
    <cellStyle name="Normal 110 2 2" xfId="5838" xr:uid="{00000000-0005-0000-0000-0000C4160000}"/>
    <cellStyle name="Normal 110 2 2 2" xfId="5839" xr:uid="{00000000-0005-0000-0000-0000C5160000}"/>
    <cellStyle name="Normal 110 2 2 2 2" xfId="5840" xr:uid="{00000000-0005-0000-0000-0000C6160000}"/>
    <cellStyle name="Normal 110 2 2 3" xfId="5841" xr:uid="{00000000-0005-0000-0000-0000C7160000}"/>
    <cellStyle name="Normal 110 2 2 3 2" xfId="5842" xr:uid="{00000000-0005-0000-0000-0000C8160000}"/>
    <cellStyle name="Normal 110 2 2 4" xfId="5843" xr:uid="{00000000-0005-0000-0000-0000C9160000}"/>
    <cellStyle name="Normal 110 2 3" xfId="5844" xr:uid="{00000000-0005-0000-0000-0000CA160000}"/>
    <cellStyle name="Normal 110 2 3 2" xfId="5845" xr:uid="{00000000-0005-0000-0000-0000CB160000}"/>
    <cellStyle name="Normal 110 2 3 2 2" xfId="5846" xr:uid="{00000000-0005-0000-0000-0000CC160000}"/>
    <cellStyle name="Normal 110 2 3 3" xfId="5847" xr:uid="{00000000-0005-0000-0000-0000CD160000}"/>
    <cellStyle name="Normal 110 2 3 3 2" xfId="5848" xr:uid="{00000000-0005-0000-0000-0000CE160000}"/>
    <cellStyle name="Normal 110 2 3 4" xfId="5849" xr:uid="{00000000-0005-0000-0000-0000CF160000}"/>
    <cellStyle name="Normal 110 2 4" xfId="5850" xr:uid="{00000000-0005-0000-0000-0000D0160000}"/>
    <cellStyle name="Normal 110 2 4 2" xfId="5851" xr:uid="{00000000-0005-0000-0000-0000D1160000}"/>
    <cellStyle name="Normal 110 2 5" xfId="5852" xr:uid="{00000000-0005-0000-0000-0000D2160000}"/>
    <cellStyle name="Normal 110 2 5 2" xfId="5853" xr:uid="{00000000-0005-0000-0000-0000D3160000}"/>
    <cellStyle name="Normal 110 2 6" xfId="5854" xr:uid="{00000000-0005-0000-0000-0000D4160000}"/>
    <cellStyle name="Normal 110 2 7" xfId="5855" xr:uid="{00000000-0005-0000-0000-0000D5160000}"/>
    <cellStyle name="Normal 110 2 8" xfId="5856" xr:uid="{00000000-0005-0000-0000-0000D6160000}"/>
    <cellStyle name="Normal 110 2 9" xfId="5857" xr:uid="{00000000-0005-0000-0000-0000D7160000}"/>
    <cellStyle name="Normal 110 3" xfId="5858" xr:uid="{00000000-0005-0000-0000-0000D8160000}"/>
    <cellStyle name="Normal 110 3 2" xfId="5859" xr:uid="{00000000-0005-0000-0000-0000D9160000}"/>
    <cellStyle name="Normal 110 3 2 2" xfId="5860" xr:uid="{00000000-0005-0000-0000-0000DA160000}"/>
    <cellStyle name="Normal 110 3 3" xfId="5861" xr:uid="{00000000-0005-0000-0000-0000DB160000}"/>
    <cellStyle name="Normal 110 3 3 2" xfId="5862" xr:uid="{00000000-0005-0000-0000-0000DC160000}"/>
    <cellStyle name="Normal 110 3 4" xfId="5863" xr:uid="{00000000-0005-0000-0000-0000DD160000}"/>
    <cellStyle name="Normal 110 3 5" xfId="5864" xr:uid="{00000000-0005-0000-0000-0000DE160000}"/>
    <cellStyle name="Normal 110 3 6" xfId="5865" xr:uid="{00000000-0005-0000-0000-0000DF160000}"/>
    <cellStyle name="Normal 110 3 7" xfId="5866" xr:uid="{00000000-0005-0000-0000-0000E0160000}"/>
    <cellStyle name="Normal 110 4" xfId="5867" xr:uid="{00000000-0005-0000-0000-0000E1160000}"/>
    <cellStyle name="Normal 110 4 2" xfId="5868" xr:uid="{00000000-0005-0000-0000-0000E2160000}"/>
    <cellStyle name="Normal 110 4 2 2" xfId="5869" xr:uid="{00000000-0005-0000-0000-0000E3160000}"/>
    <cellStyle name="Normal 110 4 3" xfId="5870" xr:uid="{00000000-0005-0000-0000-0000E4160000}"/>
    <cellStyle name="Normal 110 4 3 2" xfId="5871" xr:uid="{00000000-0005-0000-0000-0000E5160000}"/>
    <cellStyle name="Normal 110 4 4" xfId="5872" xr:uid="{00000000-0005-0000-0000-0000E6160000}"/>
    <cellStyle name="Normal 110 4 5" xfId="5873" xr:uid="{00000000-0005-0000-0000-0000E7160000}"/>
    <cellStyle name="Normal 110 4 6" xfId="5874" xr:uid="{00000000-0005-0000-0000-0000E8160000}"/>
    <cellStyle name="Normal 110 4 7" xfId="5875" xr:uid="{00000000-0005-0000-0000-0000E9160000}"/>
    <cellStyle name="Normal 110 5" xfId="5876" xr:uid="{00000000-0005-0000-0000-0000EA160000}"/>
    <cellStyle name="Normal 110 5 2" xfId="5877" xr:uid="{00000000-0005-0000-0000-0000EB160000}"/>
    <cellStyle name="Normal 110 5 3" xfId="5878" xr:uid="{00000000-0005-0000-0000-0000EC160000}"/>
    <cellStyle name="Normal 110 5 4" xfId="5879" xr:uid="{00000000-0005-0000-0000-0000ED160000}"/>
    <cellStyle name="Normal 110 5 5" xfId="5880" xr:uid="{00000000-0005-0000-0000-0000EE160000}"/>
    <cellStyle name="Normal 110 6" xfId="5881" xr:uid="{00000000-0005-0000-0000-0000EF160000}"/>
    <cellStyle name="Normal 110 6 2" xfId="5882" xr:uid="{00000000-0005-0000-0000-0000F0160000}"/>
    <cellStyle name="Normal 110 6 3" xfId="5883" xr:uid="{00000000-0005-0000-0000-0000F1160000}"/>
    <cellStyle name="Normal 110 6 4" xfId="5884" xr:uid="{00000000-0005-0000-0000-0000F2160000}"/>
    <cellStyle name="Normal 110 6 5" xfId="5885" xr:uid="{00000000-0005-0000-0000-0000F3160000}"/>
    <cellStyle name="Normal 110 7" xfId="5886" xr:uid="{00000000-0005-0000-0000-0000F4160000}"/>
    <cellStyle name="Normal 110 7 2" xfId="5887" xr:uid="{00000000-0005-0000-0000-0000F5160000}"/>
    <cellStyle name="Normal 110 7 3" xfId="5888" xr:uid="{00000000-0005-0000-0000-0000F6160000}"/>
    <cellStyle name="Normal 110 7 4" xfId="5889" xr:uid="{00000000-0005-0000-0000-0000F7160000}"/>
    <cellStyle name="Normal 110 7 5" xfId="5890" xr:uid="{00000000-0005-0000-0000-0000F8160000}"/>
    <cellStyle name="Normal 110 8" xfId="5891" xr:uid="{00000000-0005-0000-0000-0000F9160000}"/>
    <cellStyle name="Normal 110 8 2" xfId="5892" xr:uid="{00000000-0005-0000-0000-0000FA160000}"/>
    <cellStyle name="Normal 110 8 3" xfId="5893" xr:uid="{00000000-0005-0000-0000-0000FB160000}"/>
    <cellStyle name="Normal 110 8 4" xfId="5894" xr:uid="{00000000-0005-0000-0000-0000FC160000}"/>
    <cellStyle name="Normal 110 8 5" xfId="5895" xr:uid="{00000000-0005-0000-0000-0000FD160000}"/>
    <cellStyle name="Normal 110 9" xfId="5896" xr:uid="{00000000-0005-0000-0000-0000FE160000}"/>
    <cellStyle name="Normal 110 9 2" xfId="5897" xr:uid="{00000000-0005-0000-0000-0000FF160000}"/>
    <cellStyle name="Normal 110 9 3" xfId="5898" xr:uid="{00000000-0005-0000-0000-000000170000}"/>
    <cellStyle name="Normal 110 9 4" xfId="5899" xr:uid="{00000000-0005-0000-0000-000001170000}"/>
    <cellStyle name="Normal 110 9 5" xfId="5900" xr:uid="{00000000-0005-0000-0000-000002170000}"/>
    <cellStyle name="Normal 110_35. Propiedades de Inv" xfId="5901" xr:uid="{00000000-0005-0000-0000-000003170000}"/>
    <cellStyle name="Normal 111" xfId="5902" xr:uid="{00000000-0005-0000-0000-000004170000}"/>
    <cellStyle name="Normal 111 2" xfId="5903" xr:uid="{00000000-0005-0000-0000-000005170000}"/>
    <cellStyle name="Normal 111 3" xfId="5904" xr:uid="{00000000-0005-0000-0000-000006170000}"/>
    <cellStyle name="Normal 111 4" xfId="5905" xr:uid="{00000000-0005-0000-0000-000007170000}"/>
    <cellStyle name="Normal 111 5" xfId="5906" xr:uid="{00000000-0005-0000-0000-000008170000}"/>
    <cellStyle name="Normal 112" xfId="5907" xr:uid="{00000000-0005-0000-0000-000009170000}"/>
    <cellStyle name="Normal 112 2" xfId="5908" xr:uid="{00000000-0005-0000-0000-00000A170000}"/>
    <cellStyle name="Normal 112 3" xfId="5909" xr:uid="{00000000-0005-0000-0000-00000B170000}"/>
    <cellStyle name="Normal 112 4" xfId="5910" xr:uid="{00000000-0005-0000-0000-00000C170000}"/>
    <cellStyle name="Normal 112 5" xfId="5911" xr:uid="{00000000-0005-0000-0000-00000D170000}"/>
    <cellStyle name="Normal 113" xfId="5912" xr:uid="{00000000-0005-0000-0000-00000E170000}"/>
    <cellStyle name="Normal 113 2" xfId="5913" xr:uid="{00000000-0005-0000-0000-00000F170000}"/>
    <cellStyle name="Normal 113 3" xfId="5914" xr:uid="{00000000-0005-0000-0000-000010170000}"/>
    <cellStyle name="Normal 113 4" xfId="5915" xr:uid="{00000000-0005-0000-0000-000011170000}"/>
    <cellStyle name="Normal 113 5" xfId="5916" xr:uid="{00000000-0005-0000-0000-000012170000}"/>
    <cellStyle name="Normal 114" xfId="5917" xr:uid="{00000000-0005-0000-0000-000013170000}"/>
    <cellStyle name="Normal 114 10" xfId="5918" xr:uid="{00000000-0005-0000-0000-000014170000}"/>
    <cellStyle name="Normal 114 10 2" xfId="5919" xr:uid="{00000000-0005-0000-0000-000015170000}"/>
    <cellStyle name="Normal 114 11" xfId="5920" xr:uid="{00000000-0005-0000-0000-000016170000}"/>
    <cellStyle name="Normal 114 11 2" xfId="5921" xr:uid="{00000000-0005-0000-0000-000017170000}"/>
    <cellStyle name="Normal 114 12" xfId="5922" xr:uid="{00000000-0005-0000-0000-000018170000}"/>
    <cellStyle name="Normal 114 12 2" xfId="5923" xr:uid="{00000000-0005-0000-0000-000019170000}"/>
    <cellStyle name="Normal 114 13" xfId="5924" xr:uid="{00000000-0005-0000-0000-00001A170000}"/>
    <cellStyle name="Normal 114 14" xfId="5925" xr:uid="{00000000-0005-0000-0000-00001B170000}"/>
    <cellStyle name="Normal 114 15" xfId="5926" xr:uid="{00000000-0005-0000-0000-00001C170000}"/>
    <cellStyle name="Normal 114 16" xfId="5927" xr:uid="{00000000-0005-0000-0000-00001D170000}"/>
    <cellStyle name="Normal 114 17" xfId="5928" xr:uid="{00000000-0005-0000-0000-00001E170000}"/>
    <cellStyle name="Normal 114 18" xfId="5929" xr:uid="{00000000-0005-0000-0000-00001F170000}"/>
    <cellStyle name="Normal 114 2" xfId="5930" xr:uid="{00000000-0005-0000-0000-000020170000}"/>
    <cellStyle name="Normal 114 2 2" xfId="5931" xr:uid="{00000000-0005-0000-0000-000021170000}"/>
    <cellStyle name="Normal 114 2 2 2" xfId="5932" xr:uid="{00000000-0005-0000-0000-000022170000}"/>
    <cellStyle name="Normal 114 2 2 2 2" xfId="5933" xr:uid="{00000000-0005-0000-0000-000023170000}"/>
    <cellStyle name="Normal 114 2 2 3" xfId="5934" xr:uid="{00000000-0005-0000-0000-000024170000}"/>
    <cellStyle name="Normal 114 2 2 3 2" xfId="5935" xr:uid="{00000000-0005-0000-0000-000025170000}"/>
    <cellStyle name="Normal 114 2 2 4" xfId="5936" xr:uid="{00000000-0005-0000-0000-000026170000}"/>
    <cellStyle name="Normal 114 2 3" xfId="5937" xr:uid="{00000000-0005-0000-0000-000027170000}"/>
    <cellStyle name="Normal 114 2 3 2" xfId="5938" xr:uid="{00000000-0005-0000-0000-000028170000}"/>
    <cellStyle name="Normal 114 2 3 2 2" xfId="5939" xr:uid="{00000000-0005-0000-0000-000029170000}"/>
    <cellStyle name="Normal 114 2 3 3" xfId="5940" xr:uid="{00000000-0005-0000-0000-00002A170000}"/>
    <cellStyle name="Normal 114 2 3 3 2" xfId="5941" xr:uid="{00000000-0005-0000-0000-00002B170000}"/>
    <cellStyle name="Normal 114 2 3 4" xfId="5942" xr:uid="{00000000-0005-0000-0000-00002C170000}"/>
    <cellStyle name="Normal 114 2 4" xfId="5943" xr:uid="{00000000-0005-0000-0000-00002D170000}"/>
    <cellStyle name="Normal 114 2 4 2" xfId="5944" xr:uid="{00000000-0005-0000-0000-00002E170000}"/>
    <cellStyle name="Normal 114 2 5" xfId="5945" xr:uid="{00000000-0005-0000-0000-00002F170000}"/>
    <cellStyle name="Normal 114 2 5 2" xfId="5946" xr:uid="{00000000-0005-0000-0000-000030170000}"/>
    <cellStyle name="Normal 114 2 6" xfId="5947" xr:uid="{00000000-0005-0000-0000-000031170000}"/>
    <cellStyle name="Normal 114 2 7" xfId="5948" xr:uid="{00000000-0005-0000-0000-000032170000}"/>
    <cellStyle name="Normal 114 2 8" xfId="5949" xr:uid="{00000000-0005-0000-0000-000033170000}"/>
    <cellStyle name="Normal 114 2 9" xfId="5950" xr:uid="{00000000-0005-0000-0000-000034170000}"/>
    <cellStyle name="Normal 114 3" xfId="5951" xr:uid="{00000000-0005-0000-0000-000035170000}"/>
    <cellStyle name="Normal 114 3 2" xfId="5952" xr:uid="{00000000-0005-0000-0000-000036170000}"/>
    <cellStyle name="Normal 114 3 2 2" xfId="5953" xr:uid="{00000000-0005-0000-0000-000037170000}"/>
    <cellStyle name="Normal 114 3 3" xfId="5954" xr:uid="{00000000-0005-0000-0000-000038170000}"/>
    <cellStyle name="Normal 114 3 3 2" xfId="5955" xr:uid="{00000000-0005-0000-0000-000039170000}"/>
    <cellStyle name="Normal 114 3 4" xfId="5956" xr:uid="{00000000-0005-0000-0000-00003A170000}"/>
    <cellStyle name="Normal 114 3 5" xfId="5957" xr:uid="{00000000-0005-0000-0000-00003B170000}"/>
    <cellStyle name="Normal 114 3 6" xfId="5958" xr:uid="{00000000-0005-0000-0000-00003C170000}"/>
    <cellStyle name="Normal 114 3 7" xfId="5959" xr:uid="{00000000-0005-0000-0000-00003D170000}"/>
    <cellStyle name="Normal 114 4" xfId="5960" xr:uid="{00000000-0005-0000-0000-00003E170000}"/>
    <cellStyle name="Normal 114 4 2" xfId="5961" xr:uid="{00000000-0005-0000-0000-00003F170000}"/>
    <cellStyle name="Normal 114 4 2 2" xfId="5962" xr:uid="{00000000-0005-0000-0000-000040170000}"/>
    <cellStyle name="Normal 114 4 3" xfId="5963" xr:uid="{00000000-0005-0000-0000-000041170000}"/>
    <cellStyle name="Normal 114 4 3 2" xfId="5964" xr:uid="{00000000-0005-0000-0000-000042170000}"/>
    <cellStyle name="Normal 114 4 4" xfId="5965" xr:uid="{00000000-0005-0000-0000-000043170000}"/>
    <cellStyle name="Normal 114 4 5" xfId="5966" xr:uid="{00000000-0005-0000-0000-000044170000}"/>
    <cellStyle name="Normal 114 4 6" xfId="5967" xr:uid="{00000000-0005-0000-0000-000045170000}"/>
    <cellStyle name="Normal 114 4 7" xfId="5968" xr:uid="{00000000-0005-0000-0000-000046170000}"/>
    <cellStyle name="Normal 114 5" xfId="5969" xr:uid="{00000000-0005-0000-0000-000047170000}"/>
    <cellStyle name="Normal 114 5 2" xfId="5970" xr:uid="{00000000-0005-0000-0000-000048170000}"/>
    <cellStyle name="Normal 114 5 3" xfId="5971" xr:uid="{00000000-0005-0000-0000-000049170000}"/>
    <cellStyle name="Normal 114 5 4" xfId="5972" xr:uid="{00000000-0005-0000-0000-00004A170000}"/>
    <cellStyle name="Normal 114 5 5" xfId="5973" xr:uid="{00000000-0005-0000-0000-00004B170000}"/>
    <cellStyle name="Normal 114 6" xfId="5974" xr:uid="{00000000-0005-0000-0000-00004C170000}"/>
    <cellStyle name="Normal 114 6 2" xfId="5975" xr:uid="{00000000-0005-0000-0000-00004D170000}"/>
    <cellStyle name="Normal 114 6 3" xfId="5976" xr:uid="{00000000-0005-0000-0000-00004E170000}"/>
    <cellStyle name="Normal 114 6 4" xfId="5977" xr:uid="{00000000-0005-0000-0000-00004F170000}"/>
    <cellStyle name="Normal 114 6 5" xfId="5978" xr:uid="{00000000-0005-0000-0000-000050170000}"/>
    <cellStyle name="Normal 114 7" xfId="5979" xr:uid="{00000000-0005-0000-0000-000051170000}"/>
    <cellStyle name="Normal 114 7 2" xfId="5980" xr:uid="{00000000-0005-0000-0000-000052170000}"/>
    <cellStyle name="Normal 114 7 3" xfId="5981" xr:uid="{00000000-0005-0000-0000-000053170000}"/>
    <cellStyle name="Normal 114 7 4" xfId="5982" xr:uid="{00000000-0005-0000-0000-000054170000}"/>
    <cellStyle name="Normal 114 7 5" xfId="5983" xr:uid="{00000000-0005-0000-0000-000055170000}"/>
    <cellStyle name="Normal 114 8" xfId="5984" xr:uid="{00000000-0005-0000-0000-000056170000}"/>
    <cellStyle name="Normal 114 8 2" xfId="5985" xr:uid="{00000000-0005-0000-0000-000057170000}"/>
    <cellStyle name="Normal 114 8 3" xfId="5986" xr:uid="{00000000-0005-0000-0000-000058170000}"/>
    <cellStyle name="Normal 114 8 4" xfId="5987" xr:uid="{00000000-0005-0000-0000-000059170000}"/>
    <cellStyle name="Normal 114 8 5" xfId="5988" xr:uid="{00000000-0005-0000-0000-00005A170000}"/>
    <cellStyle name="Normal 114 9" xfId="5989" xr:uid="{00000000-0005-0000-0000-00005B170000}"/>
    <cellStyle name="Normal 114 9 2" xfId="5990" xr:uid="{00000000-0005-0000-0000-00005C170000}"/>
    <cellStyle name="Normal 114 9 3" xfId="5991" xr:uid="{00000000-0005-0000-0000-00005D170000}"/>
    <cellStyle name="Normal 114 9 4" xfId="5992" xr:uid="{00000000-0005-0000-0000-00005E170000}"/>
    <cellStyle name="Normal 114 9 5" xfId="5993" xr:uid="{00000000-0005-0000-0000-00005F170000}"/>
    <cellStyle name="Normal 114_35. Propiedades de Inv" xfId="5994" xr:uid="{00000000-0005-0000-0000-000060170000}"/>
    <cellStyle name="Normal 115" xfId="5995" xr:uid="{00000000-0005-0000-0000-000061170000}"/>
    <cellStyle name="Normal 115 2" xfId="5996" xr:uid="{00000000-0005-0000-0000-000062170000}"/>
    <cellStyle name="Normal 115 3" xfId="5997" xr:uid="{00000000-0005-0000-0000-000063170000}"/>
    <cellStyle name="Normal 115 4" xfId="5998" xr:uid="{00000000-0005-0000-0000-000064170000}"/>
    <cellStyle name="Normal 115 5" xfId="5999" xr:uid="{00000000-0005-0000-0000-000065170000}"/>
    <cellStyle name="Normal 116" xfId="6000" xr:uid="{00000000-0005-0000-0000-000066170000}"/>
    <cellStyle name="Normal 116 2" xfId="6001" xr:uid="{00000000-0005-0000-0000-000067170000}"/>
    <cellStyle name="Normal 116 3" xfId="6002" xr:uid="{00000000-0005-0000-0000-000068170000}"/>
    <cellStyle name="Normal 116 4" xfId="6003" xr:uid="{00000000-0005-0000-0000-000069170000}"/>
    <cellStyle name="Normal 116 5" xfId="6004" xr:uid="{00000000-0005-0000-0000-00006A170000}"/>
    <cellStyle name="Normal 117" xfId="6005" xr:uid="{00000000-0005-0000-0000-00006B170000}"/>
    <cellStyle name="Normal 117 2" xfId="6006" xr:uid="{00000000-0005-0000-0000-00006C170000}"/>
    <cellStyle name="Normal 117 3" xfId="6007" xr:uid="{00000000-0005-0000-0000-00006D170000}"/>
    <cellStyle name="Normal 117 4" xfId="6008" xr:uid="{00000000-0005-0000-0000-00006E170000}"/>
    <cellStyle name="Normal 117 5" xfId="6009" xr:uid="{00000000-0005-0000-0000-00006F170000}"/>
    <cellStyle name="Normal 118" xfId="6010" xr:uid="{00000000-0005-0000-0000-000070170000}"/>
    <cellStyle name="Normal 118 2" xfId="6011" xr:uid="{00000000-0005-0000-0000-000071170000}"/>
    <cellStyle name="Normal 118 3" xfId="6012" xr:uid="{00000000-0005-0000-0000-000072170000}"/>
    <cellStyle name="Normal 118 4" xfId="6013" xr:uid="{00000000-0005-0000-0000-000073170000}"/>
    <cellStyle name="Normal 118 5" xfId="6014" xr:uid="{00000000-0005-0000-0000-000074170000}"/>
    <cellStyle name="Normal 119" xfId="6015" xr:uid="{00000000-0005-0000-0000-000075170000}"/>
    <cellStyle name="Normal 119 2" xfId="6016" xr:uid="{00000000-0005-0000-0000-000076170000}"/>
    <cellStyle name="Normal 119 3" xfId="6017" xr:uid="{00000000-0005-0000-0000-000077170000}"/>
    <cellStyle name="Normal 119 4" xfId="6018" xr:uid="{00000000-0005-0000-0000-000078170000}"/>
    <cellStyle name="Normal 119 5" xfId="6019" xr:uid="{00000000-0005-0000-0000-000079170000}"/>
    <cellStyle name="Normal 12" xfId="6020" xr:uid="{00000000-0005-0000-0000-00007A170000}"/>
    <cellStyle name="Normal 12 2" xfId="6021" xr:uid="{00000000-0005-0000-0000-00007B170000}"/>
    <cellStyle name="Normal 12 2 2" xfId="6022" xr:uid="{00000000-0005-0000-0000-00007C170000}"/>
    <cellStyle name="Normal 12 2 2 2" xfId="6023" xr:uid="{00000000-0005-0000-0000-00007D170000}"/>
    <cellStyle name="Normal 12 2 2 3" xfId="6024" xr:uid="{00000000-0005-0000-0000-00007E170000}"/>
    <cellStyle name="Normal 12 2 2 3 2" xfId="6025" xr:uid="{00000000-0005-0000-0000-00007F170000}"/>
    <cellStyle name="Normal 12 2 2 4" xfId="6026" xr:uid="{00000000-0005-0000-0000-000080170000}"/>
    <cellStyle name="Normal 12 2 2 4 2" xfId="6027" xr:uid="{00000000-0005-0000-0000-000081170000}"/>
    <cellStyle name="Normal 12 2 2 5" xfId="6028" xr:uid="{00000000-0005-0000-0000-000082170000}"/>
    <cellStyle name="Normal 12 2 3" xfId="6029" xr:uid="{00000000-0005-0000-0000-000083170000}"/>
    <cellStyle name="Normal 12 2 3 2" xfId="6030" xr:uid="{00000000-0005-0000-0000-000084170000}"/>
    <cellStyle name="Normal 12 2 3 2 2" xfId="6031" xr:uid="{00000000-0005-0000-0000-000085170000}"/>
    <cellStyle name="Normal 12 2 3 3" xfId="6032" xr:uid="{00000000-0005-0000-0000-000086170000}"/>
    <cellStyle name="Normal 12 2 3 3 2" xfId="6033" xr:uid="{00000000-0005-0000-0000-000087170000}"/>
    <cellStyle name="Normal 12 2 3 4" xfId="6034" xr:uid="{00000000-0005-0000-0000-000088170000}"/>
    <cellStyle name="Normal 12 2 4" xfId="6035" xr:uid="{00000000-0005-0000-0000-000089170000}"/>
    <cellStyle name="Normal 12 2 4 2" xfId="6036" xr:uid="{00000000-0005-0000-0000-00008A170000}"/>
    <cellStyle name="Normal 12 2 5" xfId="6037" xr:uid="{00000000-0005-0000-0000-00008B170000}"/>
    <cellStyle name="Normal 12 2 5 2" xfId="6038" xr:uid="{00000000-0005-0000-0000-00008C170000}"/>
    <cellStyle name="Normal 12 2 6" xfId="6039" xr:uid="{00000000-0005-0000-0000-00008D170000}"/>
    <cellStyle name="Normal 12 2 6 2" xfId="6040" xr:uid="{00000000-0005-0000-0000-00008E170000}"/>
    <cellStyle name="Normal 12 2 7" xfId="6041" xr:uid="{00000000-0005-0000-0000-00008F170000}"/>
    <cellStyle name="Normal 12 2 7 2" xfId="6042" xr:uid="{00000000-0005-0000-0000-000090170000}"/>
    <cellStyle name="Normal 12 2 8" xfId="6043" xr:uid="{00000000-0005-0000-0000-000091170000}"/>
    <cellStyle name="Normal 12 3" xfId="6044" xr:uid="{00000000-0005-0000-0000-000092170000}"/>
    <cellStyle name="Normal 12 3 2" xfId="6045" xr:uid="{00000000-0005-0000-0000-000093170000}"/>
    <cellStyle name="Normal 12 3 3" xfId="6046" xr:uid="{00000000-0005-0000-0000-000094170000}"/>
    <cellStyle name="Normal 12 4" xfId="6047" xr:uid="{00000000-0005-0000-0000-000095170000}"/>
    <cellStyle name="Normal 12 4 2" xfId="6048" xr:uid="{00000000-0005-0000-0000-000096170000}"/>
    <cellStyle name="Normal 12 4 3" xfId="6049" xr:uid="{00000000-0005-0000-0000-000097170000}"/>
    <cellStyle name="Normal 12 4 3 2" xfId="6050" xr:uid="{00000000-0005-0000-0000-000098170000}"/>
    <cellStyle name="Normal 12 4 4" xfId="6051" xr:uid="{00000000-0005-0000-0000-000099170000}"/>
    <cellStyle name="Normal 12 4 4 2" xfId="6052" xr:uid="{00000000-0005-0000-0000-00009A170000}"/>
    <cellStyle name="Normal 12 4 5" xfId="6053" xr:uid="{00000000-0005-0000-0000-00009B170000}"/>
    <cellStyle name="Normal 12 4 5 2" xfId="6054" xr:uid="{00000000-0005-0000-0000-00009C170000}"/>
    <cellStyle name="Normal 12 5" xfId="6055" xr:uid="{00000000-0005-0000-0000-00009D170000}"/>
    <cellStyle name="Normal 12 5 2" xfId="6056" xr:uid="{00000000-0005-0000-0000-00009E170000}"/>
    <cellStyle name="Normal 12 5 2 2" xfId="6057" xr:uid="{00000000-0005-0000-0000-00009F170000}"/>
    <cellStyle name="Normal 12 5 3" xfId="6058" xr:uid="{00000000-0005-0000-0000-0000A0170000}"/>
    <cellStyle name="Normal 12 5 3 2" xfId="6059" xr:uid="{00000000-0005-0000-0000-0000A1170000}"/>
    <cellStyle name="Normal 12 5 4" xfId="6060" xr:uid="{00000000-0005-0000-0000-0000A2170000}"/>
    <cellStyle name="Normal 12 5 4 2" xfId="6061" xr:uid="{00000000-0005-0000-0000-0000A3170000}"/>
    <cellStyle name="Normal 12 6" xfId="6062" xr:uid="{00000000-0005-0000-0000-0000A4170000}"/>
    <cellStyle name="Normal 12 6 2" xfId="6063" xr:uid="{00000000-0005-0000-0000-0000A5170000}"/>
    <cellStyle name="Normal 12 6 2 2" xfId="6064" xr:uid="{00000000-0005-0000-0000-0000A6170000}"/>
    <cellStyle name="Normal 12 7" xfId="6065" xr:uid="{00000000-0005-0000-0000-0000A7170000}"/>
    <cellStyle name="Normal 12 7 2" xfId="6066" xr:uid="{00000000-0005-0000-0000-0000A8170000}"/>
    <cellStyle name="Normal 12 7 2 2" xfId="6067" xr:uid="{00000000-0005-0000-0000-0000A9170000}"/>
    <cellStyle name="Normal 12 8" xfId="6068" xr:uid="{00000000-0005-0000-0000-0000AA170000}"/>
    <cellStyle name="Normal 12 8 2" xfId="6069" xr:uid="{00000000-0005-0000-0000-0000AB170000}"/>
    <cellStyle name="Normal 12 8 2 2" xfId="6070" xr:uid="{00000000-0005-0000-0000-0000AC170000}"/>
    <cellStyle name="Normal 12 9" xfId="6071" xr:uid="{00000000-0005-0000-0000-0000AD170000}"/>
    <cellStyle name="Normal 12 9 2" xfId="6072" xr:uid="{00000000-0005-0000-0000-0000AE170000}"/>
    <cellStyle name="Normal 12_Hoja1" xfId="6073" xr:uid="{00000000-0005-0000-0000-0000AF170000}"/>
    <cellStyle name="Normal 120" xfId="6074" xr:uid="{00000000-0005-0000-0000-0000B0170000}"/>
    <cellStyle name="Normal 120 2" xfId="6075" xr:uid="{00000000-0005-0000-0000-0000B1170000}"/>
    <cellStyle name="Normal 120 3" xfId="6076" xr:uid="{00000000-0005-0000-0000-0000B2170000}"/>
    <cellStyle name="Normal 120 4" xfId="6077" xr:uid="{00000000-0005-0000-0000-0000B3170000}"/>
    <cellStyle name="Normal 120 5" xfId="6078" xr:uid="{00000000-0005-0000-0000-0000B4170000}"/>
    <cellStyle name="Normal 121" xfId="6079" xr:uid="{00000000-0005-0000-0000-0000B5170000}"/>
    <cellStyle name="Normal 121 2" xfId="6080" xr:uid="{00000000-0005-0000-0000-0000B6170000}"/>
    <cellStyle name="Normal 121 3" xfId="6081" xr:uid="{00000000-0005-0000-0000-0000B7170000}"/>
    <cellStyle name="Normal 121 4" xfId="6082" xr:uid="{00000000-0005-0000-0000-0000B8170000}"/>
    <cellStyle name="Normal 121 5" xfId="6083" xr:uid="{00000000-0005-0000-0000-0000B9170000}"/>
    <cellStyle name="Normal 122" xfId="6084" xr:uid="{00000000-0005-0000-0000-0000BA170000}"/>
    <cellStyle name="Normal 122 2" xfId="6085" xr:uid="{00000000-0005-0000-0000-0000BB170000}"/>
    <cellStyle name="Normal 122 3" xfId="6086" xr:uid="{00000000-0005-0000-0000-0000BC170000}"/>
    <cellStyle name="Normal 122 4" xfId="6087" xr:uid="{00000000-0005-0000-0000-0000BD170000}"/>
    <cellStyle name="Normal 122 5" xfId="6088" xr:uid="{00000000-0005-0000-0000-0000BE170000}"/>
    <cellStyle name="Normal 123" xfId="6089" xr:uid="{00000000-0005-0000-0000-0000BF170000}"/>
    <cellStyle name="Normal 123 2" xfId="6090" xr:uid="{00000000-0005-0000-0000-0000C0170000}"/>
    <cellStyle name="Normal 123 3" xfId="6091" xr:uid="{00000000-0005-0000-0000-0000C1170000}"/>
    <cellStyle name="Normal 123 4" xfId="6092" xr:uid="{00000000-0005-0000-0000-0000C2170000}"/>
    <cellStyle name="Normal 123 5" xfId="6093" xr:uid="{00000000-0005-0000-0000-0000C3170000}"/>
    <cellStyle name="Normal 124" xfId="6094" xr:uid="{00000000-0005-0000-0000-0000C4170000}"/>
    <cellStyle name="Normal 124 2" xfId="6095" xr:uid="{00000000-0005-0000-0000-0000C5170000}"/>
    <cellStyle name="Normal 124 3" xfId="6096" xr:uid="{00000000-0005-0000-0000-0000C6170000}"/>
    <cellStyle name="Normal 124 4" xfId="6097" xr:uid="{00000000-0005-0000-0000-0000C7170000}"/>
    <cellStyle name="Normal 124 5" xfId="6098" xr:uid="{00000000-0005-0000-0000-0000C8170000}"/>
    <cellStyle name="Normal 125" xfId="6099" xr:uid="{00000000-0005-0000-0000-0000C9170000}"/>
    <cellStyle name="Normal 125 2" xfId="6100" xr:uid="{00000000-0005-0000-0000-0000CA170000}"/>
    <cellStyle name="Normal 125 3" xfId="6101" xr:uid="{00000000-0005-0000-0000-0000CB170000}"/>
    <cellStyle name="Normal 125 4" xfId="6102" xr:uid="{00000000-0005-0000-0000-0000CC170000}"/>
    <cellStyle name="Normal 125 5" xfId="6103" xr:uid="{00000000-0005-0000-0000-0000CD170000}"/>
    <cellStyle name="Normal 126" xfId="6104" xr:uid="{00000000-0005-0000-0000-0000CE170000}"/>
    <cellStyle name="Normal 126 2" xfId="6105" xr:uid="{00000000-0005-0000-0000-0000CF170000}"/>
    <cellStyle name="Normal 126 3" xfId="6106" xr:uid="{00000000-0005-0000-0000-0000D0170000}"/>
    <cellStyle name="Normal 126 4" xfId="6107" xr:uid="{00000000-0005-0000-0000-0000D1170000}"/>
    <cellStyle name="Normal 126 5" xfId="6108" xr:uid="{00000000-0005-0000-0000-0000D2170000}"/>
    <cellStyle name="Normal 127" xfId="6109" xr:uid="{00000000-0005-0000-0000-0000D3170000}"/>
    <cellStyle name="Normal 127 2" xfId="6110" xr:uid="{00000000-0005-0000-0000-0000D4170000}"/>
    <cellStyle name="Normal 127 3" xfId="6111" xr:uid="{00000000-0005-0000-0000-0000D5170000}"/>
    <cellStyle name="Normal 127 4" xfId="6112" xr:uid="{00000000-0005-0000-0000-0000D6170000}"/>
    <cellStyle name="Normal 127 5" xfId="6113" xr:uid="{00000000-0005-0000-0000-0000D7170000}"/>
    <cellStyle name="Normal 128" xfId="6114" xr:uid="{00000000-0005-0000-0000-0000D8170000}"/>
    <cellStyle name="Normal 128 2" xfId="6115" xr:uid="{00000000-0005-0000-0000-0000D9170000}"/>
    <cellStyle name="Normal 128 3" xfId="6116" xr:uid="{00000000-0005-0000-0000-0000DA170000}"/>
    <cellStyle name="Normal 128 4" xfId="6117" xr:uid="{00000000-0005-0000-0000-0000DB170000}"/>
    <cellStyle name="Normal 128 5" xfId="6118" xr:uid="{00000000-0005-0000-0000-0000DC170000}"/>
    <cellStyle name="Normal 129" xfId="6119" xr:uid="{00000000-0005-0000-0000-0000DD170000}"/>
    <cellStyle name="Normal 129 2" xfId="6120" xr:uid="{00000000-0005-0000-0000-0000DE170000}"/>
    <cellStyle name="Normal 129 3" xfId="6121" xr:uid="{00000000-0005-0000-0000-0000DF170000}"/>
    <cellStyle name="Normal 129 4" xfId="6122" xr:uid="{00000000-0005-0000-0000-0000E0170000}"/>
    <cellStyle name="Normal 129 5" xfId="6123" xr:uid="{00000000-0005-0000-0000-0000E1170000}"/>
    <cellStyle name="Normal 13" xfId="6124" xr:uid="{00000000-0005-0000-0000-0000E2170000}"/>
    <cellStyle name="Normal 13 2" xfId="6125" xr:uid="{00000000-0005-0000-0000-0000E3170000}"/>
    <cellStyle name="Normal 13 2 2" xfId="6126" xr:uid="{00000000-0005-0000-0000-0000E4170000}"/>
    <cellStyle name="Normal 13 2 2 2" xfId="6127" xr:uid="{00000000-0005-0000-0000-0000E5170000}"/>
    <cellStyle name="Normal 13 2 2 3" xfId="6128" xr:uid="{00000000-0005-0000-0000-0000E6170000}"/>
    <cellStyle name="Normal 13 2 2 3 2" xfId="6129" xr:uid="{00000000-0005-0000-0000-0000E7170000}"/>
    <cellStyle name="Normal 13 2 2 4" xfId="6130" xr:uid="{00000000-0005-0000-0000-0000E8170000}"/>
    <cellStyle name="Normal 13 2 2 4 2" xfId="6131" xr:uid="{00000000-0005-0000-0000-0000E9170000}"/>
    <cellStyle name="Normal 13 2 2 5" xfId="6132" xr:uid="{00000000-0005-0000-0000-0000EA170000}"/>
    <cellStyle name="Normal 13 2 3" xfId="6133" xr:uid="{00000000-0005-0000-0000-0000EB170000}"/>
    <cellStyle name="Normal 13 2 3 2" xfId="6134" xr:uid="{00000000-0005-0000-0000-0000EC170000}"/>
    <cellStyle name="Normal 13 2 3 2 2" xfId="6135" xr:uid="{00000000-0005-0000-0000-0000ED170000}"/>
    <cellStyle name="Normal 13 2 3 3" xfId="6136" xr:uid="{00000000-0005-0000-0000-0000EE170000}"/>
    <cellStyle name="Normal 13 2 3 3 2" xfId="6137" xr:uid="{00000000-0005-0000-0000-0000EF170000}"/>
    <cellStyle name="Normal 13 2 3 4" xfId="6138" xr:uid="{00000000-0005-0000-0000-0000F0170000}"/>
    <cellStyle name="Normal 13 2 4" xfId="6139" xr:uid="{00000000-0005-0000-0000-0000F1170000}"/>
    <cellStyle name="Normal 13 2 4 2" xfId="6140" xr:uid="{00000000-0005-0000-0000-0000F2170000}"/>
    <cellStyle name="Normal 13 2 5" xfId="6141" xr:uid="{00000000-0005-0000-0000-0000F3170000}"/>
    <cellStyle name="Normal 13 2 5 2" xfId="6142" xr:uid="{00000000-0005-0000-0000-0000F4170000}"/>
    <cellStyle name="Normal 13 2 6" xfId="6143" xr:uid="{00000000-0005-0000-0000-0000F5170000}"/>
    <cellStyle name="Normal 13 2 6 2" xfId="6144" xr:uid="{00000000-0005-0000-0000-0000F6170000}"/>
    <cellStyle name="Normal 13 2 7" xfId="6145" xr:uid="{00000000-0005-0000-0000-0000F7170000}"/>
    <cellStyle name="Normal 13 2 7 2" xfId="6146" xr:uid="{00000000-0005-0000-0000-0000F8170000}"/>
    <cellStyle name="Normal 13 2 8" xfId="6147" xr:uid="{00000000-0005-0000-0000-0000F9170000}"/>
    <cellStyle name="Normal 13 3" xfId="6148" xr:uid="{00000000-0005-0000-0000-0000FA170000}"/>
    <cellStyle name="Normal 13 3 2" xfId="6149" xr:uid="{00000000-0005-0000-0000-0000FB170000}"/>
    <cellStyle name="Normal 13 3 3" xfId="6150" xr:uid="{00000000-0005-0000-0000-0000FC170000}"/>
    <cellStyle name="Normal 13 3 3 2" xfId="6151" xr:uid="{00000000-0005-0000-0000-0000FD170000}"/>
    <cellStyle name="Normal 13 3 4" xfId="6152" xr:uid="{00000000-0005-0000-0000-0000FE170000}"/>
    <cellStyle name="Normal 13 3 4 2" xfId="6153" xr:uid="{00000000-0005-0000-0000-0000FF170000}"/>
    <cellStyle name="Normal 13 3 5" xfId="6154" xr:uid="{00000000-0005-0000-0000-000000180000}"/>
    <cellStyle name="Normal 13 3 5 2" xfId="6155" xr:uid="{00000000-0005-0000-0000-000001180000}"/>
    <cellStyle name="Normal 13 4" xfId="6156" xr:uid="{00000000-0005-0000-0000-000002180000}"/>
    <cellStyle name="Normal 13 4 2" xfId="6157" xr:uid="{00000000-0005-0000-0000-000003180000}"/>
    <cellStyle name="Normal 13 4 2 2" xfId="6158" xr:uid="{00000000-0005-0000-0000-000004180000}"/>
    <cellStyle name="Normal 13 4 3" xfId="6159" xr:uid="{00000000-0005-0000-0000-000005180000}"/>
    <cellStyle name="Normal 13 4 3 2" xfId="6160" xr:uid="{00000000-0005-0000-0000-000006180000}"/>
    <cellStyle name="Normal 13 5" xfId="6161" xr:uid="{00000000-0005-0000-0000-000007180000}"/>
    <cellStyle name="Normal 13 5 2" xfId="6162" xr:uid="{00000000-0005-0000-0000-000008180000}"/>
    <cellStyle name="Normal 13 5 2 2" xfId="6163" xr:uid="{00000000-0005-0000-0000-000009180000}"/>
    <cellStyle name="Normal 13 6" xfId="6164" xr:uid="{00000000-0005-0000-0000-00000A180000}"/>
    <cellStyle name="Normal 13 6 2" xfId="6165" xr:uid="{00000000-0005-0000-0000-00000B180000}"/>
    <cellStyle name="Normal 13 7" xfId="6166" xr:uid="{00000000-0005-0000-0000-00000C180000}"/>
    <cellStyle name="Normal 13 7 2" xfId="6167" xr:uid="{00000000-0005-0000-0000-00000D180000}"/>
    <cellStyle name="Normal 13 8" xfId="6168" xr:uid="{00000000-0005-0000-0000-00000E180000}"/>
    <cellStyle name="Normal 13 8 2" xfId="6169" xr:uid="{00000000-0005-0000-0000-00000F180000}"/>
    <cellStyle name="Normal 13 9" xfId="6170" xr:uid="{00000000-0005-0000-0000-000010180000}"/>
    <cellStyle name="Normal 130" xfId="6171" xr:uid="{00000000-0005-0000-0000-000011180000}"/>
    <cellStyle name="Normal 130 2" xfId="6172" xr:uid="{00000000-0005-0000-0000-000012180000}"/>
    <cellStyle name="Normal 131" xfId="6173" xr:uid="{00000000-0005-0000-0000-000013180000}"/>
    <cellStyle name="Normal 131 2" xfId="6174" xr:uid="{00000000-0005-0000-0000-000014180000}"/>
    <cellStyle name="Normal 131 3" xfId="6175" xr:uid="{00000000-0005-0000-0000-000015180000}"/>
    <cellStyle name="Normal 131 4" xfId="6176" xr:uid="{00000000-0005-0000-0000-000016180000}"/>
    <cellStyle name="Normal 131 5" xfId="6177" xr:uid="{00000000-0005-0000-0000-000017180000}"/>
    <cellStyle name="Normal 132" xfId="6178" xr:uid="{00000000-0005-0000-0000-000018180000}"/>
    <cellStyle name="Normal 132 2" xfId="6179" xr:uid="{00000000-0005-0000-0000-000019180000}"/>
    <cellStyle name="Normal 132 3" xfId="6180" xr:uid="{00000000-0005-0000-0000-00001A180000}"/>
    <cellStyle name="Normal 132 4" xfId="6181" xr:uid="{00000000-0005-0000-0000-00001B180000}"/>
    <cellStyle name="Normal 132 5" xfId="6182" xr:uid="{00000000-0005-0000-0000-00001C180000}"/>
    <cellStyle name="Normal 133" xfId="6183" xr:uid="{00000000-0005-0000-0000-00001D180000}"/>
    <cellStyle name="Normal 134" xfId="6184" xr:uid="{00000000-0005-0000-0000-00001E180000}"/>
    <cellStyle name="Normal 137" xfId="6185" xr:uid="{00000000-0005-0000-0000-00001F180000}"/>
    <cellStyle name="Normal 14" xfId="6186" xr:uid="{00000000-0005-0000-0000-000020180000}"/>
    <cellStyle name="Normal 14 2" xfId="6187" xr:uid="{00000000-0005-0000-0000-000021180000}"/>
    <cellStyle name="Normal 14 2 2" xfId="6188" xr:uid="{00000000-0005-0000-0000-000022180000}"/>
    <cellStyle name="Normal 14 2 2 2" xfId="6189" xr:uid="{00000000-0005-0000-0000-000023180000}"/>
    <cellStyle name="Normal 14 2 2 3" xfId="6190" xr:uid="{00000000-0005-0000-0000-000024180000}"/>
    <cellStyle name="Normal 14 2 2 3 2" xfId="6191" xr:uid="{00000000-0005-0000-0000-000025180000}"/>
    <cellStyle name="Normal 14 2 2 4" xfId="6192" xr:uid="{00000000-0005-0000-0000-000026180000}"/>
    <cellStyle name="Normal 14 2 2 4 2" xfId="6193" xr:uid="{00000000-0005-0000-0000-000027180000}"/>
    <cellStyle name="Normal 14 2 2 5" xfId="6194" xr:uid="{00000000-0005-0000-0000-000028180000}"/>
    <cellStyle name="Normal 14 2 3" xfId="6195" xr:uid="{00000000-0005-0000-0000-000029180000}"/>
    <cellStyle name="Normal 14 2 3 2" xfId="6196" xr:uid="{00000000-0005-0000-0000-00002A180000}"/>
    <cellStyle name="Normal 14 2 3 2 2" xfId="6197" xr:uid="{00000000-0005-0000-0000-00002B180000}"/>
    <cellStyle name="Normal 14 2 3 3" xfId="6198" xr:uid="{00000000-0005-0000-0000-00002C180000}"/>
    <cellStyle name="Normal 14 2 3 3 2" xfId="6199" xr:uid="{00000000-0005-0000-0000-00002D180000}"/>
    <cellStyle name="Normal 14 2 3 4" xfId="6200" xr:uid="{00000000-0005-0000-0000-00002E180000}"/>
    <cellStyle name="Normal 14 2 4" xfId="6201" xr:uid="{00000000-0005-0000-0000-00002F180000}"/>
    <cellStyle name="Normal 14 2 4 2" xfId="6202" xr:uid="{00000000-0005-0000-0000-000030180000}"/>
    <cellStyle name="Normal 14 2 5" xfId="6203" xr:uid="{00000000-0005-0000-0000-000031180000}"/>
    <cellStyle name="Normal 14 2 5 2" xfId="6204" xr:uid="{00000000-0005-0000-0000-000032180000}"/>
    <cellStyle name="Normal 14 2 6" xfId="6205" xr:uid="{00000000-0005-0000-0000-000033180000}"/>
    <cellStyle name="Normal 14 2 6 2" xfId="6206" xr:uid="{00000000-0005-0000-0000-000034180000}"/>
    <cellStyle name="Normal 14 2 7" xfId="6207" xr:uid="{00000000-0005-0000-0000-000035180000}"/>
    <cellStyle name="Normal 14 2 7 2" xfId="6208" xr:uid="{00000000-0005-0000-0000-000036180000}"/>
    <cellStyle name="Normal 14 3" xfId="6209" xr:uid="{00000000-0005-0000-0000-000037180000}"/>
    <cellStyle name="Normal 14 3 2" xfId="6210" xr:uid="{00000000-0005-0000-0000-000038180000}"/>
    <cellStyle name="Normal 14 3 3" xfId="6211" xr:uid="{00000000-0005-0000-0000-000039180000}"/>
    <cellStyle name="Normal 14 3 3 2" xfId="6212" xr:uid="{00000000-0005-0000-0000-00003A180000}"/>
    <cellStyle name="Normal 14 3 4" xfId="6213" xr:uid="{00000000-0005-0000-0000-00003B180000}"/>
    <cellStyle name="Normal 14 3 4 2" xfId="6214" xr:uid="{00000000-0005-0000-0000-00003C180000}"/>
    <cellStyle name="Normal 14 3 5" xfId="6215" xr:uid="{00000000-0005-0000-0000-00003D180000}"/>
    <cellStyle name="Normal 14 3 5 2" xfId="6216" xr:uid="{00000000-0005-0000-0000-00003E180000}"/>
    <cellStyle name="Normal 14 4" xfId="6217" xr:uid="{00000000-0005-0000-0000-00003F180000}"/>
    <cellStyle name="Normal 14 4 2" xfId="6218" xr:uid="{00000000-0005-0000-0000-000040180000}"/>
    <cellStyle name="Normal 14 4 2 2" xfId="6219" xr:uid="{00000000-0005-0000-0000-000041180000}"/>
    <cellStyle name="Normal 14 4 3" xfId="6220" xr:uid="{00000000-0005-0000-0000-000042180000}"/>
    <cellStyle name="Normal 14 4 3 2" xfId="6221" xr:uid="{00000000-0005-0000-0000-000043180000}"/>
    <cellStyle name="Normal 14 5" xfId="6222" xr:uid="{00000000-0005-0000-0000-000044180000}"/>
    <cellStyle name="Normal 14 5 2" xfId="6223" xr:uid="{00000000-0005-0000-0000-000045180000}"/>
    <cellStyle name="Normal 14 5 2 2" xfId="6224" xr:uid="{00000000-0005-0000-0000-000046180000}"/>
    <cellStyle name="Normal 14 6" xfId="6225" xr:uid="{00000000-0005-0000-0000-000047180000}"/>
    <cellStyle name="Normal 14 6 2" xfId="6226" xr:uid="{00000000-0005-0000-0000-000048180000}"/>
    <cellStyle name="Normal 14 7" xfId="6227" xr:uid="{00000000-0005-0000-0000-000049180000}"/>
    <cellStyle name="Normal 14 7 2" xfId="6228" xr:uid="{00000000-0005-0000-0000-00004A180000}"/>
    <cellStyle name="Normal 14 8" xfId="6229" xr:uid="{00000000-0005-0000-0000-00004B180000}"/>
    <cellStyle name="Normal 14 8 2" xfId="6230" xr:uid="{00000000-0005-0000-0000-00004C180000}"/>
    <cellStyle name="Normal 14 9" xfId="6231" xr:uid="{00000000-0005-0000-0000-00004D180000}"/>
    <cellStyle name="Normal 15" xfId="6232" xr:uid="{00000000-0005-0000-0000-00004E180000}"/>
    <cellStyle name="Normal 15 10" xfId="6233" xr:uid="{00000000-0005-0000-0000-00004F180000}"/>
    <cellStyle name="Normal 15 2" xfId="6234" xr:uid="{00000000-0005-0000-0000-000050180000}"/>
    <cellStyle name="Normal 15 2 2" xfId="6235" xr:uid="{00000000-0005-0000-0000-000051180000}"/>
    <cellStyle name="Normal 15 2 2 2" xfId="6236" xr:uid="{00000000-0005-0000-0000-000052180000}"/>
    <cellStyle name="Normal 15 2 2 3" xfId="6237" xr:uid="{00000000-0005-0000-0000-000053180000}"/>
    <cellStyle name="Normal 15 2 2 3 2" xfId="6238" xr:uid="{00000000-0005-0000-0000-000054180000}"/>
    <cellStyle name="Normal 15 2 2 4" xfId="6239" xr:uid="{00000000-0005-0000-0000-000055180000}"/>
    <cellStyle name="Normal 15 2 2 4 2" xfId="6240" xr:uid="{00000000-0005-0000-0000-000056180000}"/>
    <cellStyle name="Normal 15 2 2 5" xfId="6241" xr:uid="{00000000-0005-0000-0000-000057180000}"/>
    <cellStyle name="Normal 15 2 3" xfId="6242" xr:uid="{00000000-0005-0000-0000-000058180000}"/>
    <cellStyle name="Normal 15 2 3 2" xfId="6243" xr:uid="{00000000-0005-0000-0000-000059180000}"/>
    <cellStyle name="Normal 15 2 3 2 2" xfId="6244" xr:uid="{00000000-0005-0000-0000-00005A180000}"/>
    <cellStyle name="Normal 15 2 3 3" xfId="6245" xr:uid="{00000000-0005-0000-0000-00005B180000}"/>
    <cellStyle name="Normal 15 2 3 3 2" xfId="6246" xr:uid="{00000000-0005-0000-0000-00005C180000}"/>
    <cellStyle name="Normal 15 2 3 4" xfId="6247" xr:uid="{00000000-0005-0000-0000-00005D180000}"/>
    <cellStyle name="Normal 15 2 4" xfId="6248" xr:uid="{00000000-0005-0000-0000-00005E180000}"/>
    <cellStyle name="Normal 15 2 4 2" xfId="6249" xr:uid="{00000000-0005-0000-0000-00005F180000}"/>
    <cellStyle name="Normal 15 2 5" xfId="6250" xr:uid="{00000000-0005-0000-0000-000060180000}"/>
    <cellStyle name="Normal 15 2 5 2" xfId="6251" xr:uid="{00000000-0005-0000-0000-000061180000}"/>
    <cellStyle name="Normal 15 2 6" xfId="6252" xr:uid="{00000000-0005-0000-0000-000062180000}"/>
    <cellStyle name="Normal 15 2 6 2" xfId="6253" xr:uid="{00000000-0005-0000-0000-000063180000}"/>
    <cellStyle name="Normal 15 2 7" xfId="6254" xr:uid="{00000000-0005-0000-0000-000064180000}"/>
    <cellStyle name="Normal 15 2 7 2" xfId="6255" xr:uid="{00000000-0005-0000-0000-000065180000}"/>
    <cellStyle name="Normal 15 3" xfId="6256" xr:uid="{00000000-0005-0000-0000-000066180000}"/>
    <cellStyle name="Normal 15 3 2" xfId="6257" xr:uid="{00000000-0005-0000-0000-000067180000}"/>
    <cellStyle name="Normal 15 3 3" xfId="6258" xr:uid="{00000000-0005-0000-0000-000068180000}"/>
    <cellStyle name="Normal 15 3 3 2" xfId="6259" xr:uid="{00000000-0005-0000-0000-000069180000}"/>
    <cellStyle name="Normal 15 3 4" xfId="6260" xr:uid="{00000000-0005-0000-0000-00006A180000}"/>
    <cellStyle name="Normal 15 3 4 2" xfId="6261" xr:uid="{00000000-0005-0000-0000-00006B180000}"/>
    <cellStyle name="Normal 15 3 5" xfId="6262" xr:uid="{00000000-0005-0000-0000-00006C180000}"/>
    <cellStyle name="Normal 15 3 5 2" xfId="6263" xr:uid="{00000000-0005-0000-0000-00006D180000}"/>
    <cellStyle name="Normal 15 4" xfId="6264" xr:uid="{00000000-0005-0000-0000-00006E180000}"/>
    <cellStyle name="Normal 15 4 2" xfId="6265" xr:uid="{00000000-0005-0000-0000-00006F180000}"/>
    <cellStyle name="Normal 15 4 2 2" xfId="6266" xr:uid="{00000000-0005-0000-0000-000070180000}"/>
    <cellStyle name="Normal 15 4 3" xfId="6267" xr:uid="{00000000-0005-0000-0000-000071180000}"/>
    <cellStyle name="Normal 15 4 3 2" xfId="6268" xr:uid="{00000000-0005-0000-0000-000072180000}"/>
    <cellStyle name="Normal 15 5" xfId="6269" xr:uid="{00000000-0005-0000-0000-000073180000}"/>
    <cellStyle name="Normal 15 5 2" xfId="6270" xr:uid="{00000000-0005-0000-0000-000074180000}"/>
    <cellStyle name="Normal 15 5 2 2" xfId="6271" xr:uid="{00000000-0005-0000-0000-000075180000}"/>
    <cellStyle name="Normal 15 6" xfId="6272" xr:uid="{00000000-0005-0000-0000-000076180000}"/>
    <cellStyle name="Normal 15 6 2" xfId="6273" xr:uid="{00000000-0005-0000-0000-000077180000}"/>
    <cellStyle name="Normal 15 7" xfId="6274" xr:uid="{00000000-0005-0000-0000-000078180000}"/>
    <cellStyle name="Normal 15 7 2" xfId="6275" xr:uid="{00000000-0005-0000-0000-000079180000}"/>
    <cellStyle name="Normal 15 8" xfId="6276" xr:uid="{00000000-0005-0000-0000-00007A180000}"/>
    <cellStyle name="Normal 15 8 2" xfId="6277" xr:uid="{00000000-0005-0000-0000-00007B180000}"/>
    <cellStyle name="Normal 15 9" xfId="6278" xr:uid="{00000000-0005-0000-0000-00007C180000}"/>
    <cellStyle name="Normal 153" xfId="6279" xr:uid="{00000000-0005-0000-0000-00007D180000}"/>
    <cellStyle name="Normal 154" xfId="6280" xr:uid="{00000000-0005-0000-0000-00007E180000}"/>
    <cellStyle name="Normal 155" xfId="6281" xr:uid="{00000000-0005-0000-0000-00007F180000}"/>
    <cellStyle name="Normal 156" xfId="6282" xr:uid="{00000000-0005-0000-0000-000080180000}"/>
    <cellStyle name="Normal 157" xfId="6283" xr:uid="{00000000-0005-0000-0000-000081180000}"/>
    <cellStyle name="Normal 158" xfId="6284" xr:uid="{00000000-0005-0000-0000-000082180000}"/>
    <cellStyle name="Normal 16" xfId="6285" xr:uid="{00000000-0005-0000-0000-000083180000}"/>
    <cellStyle name="Normal 16 2" xfId="6286" xr:uid="{00000000-0005-0000-0000-000084180000}"/>
    <cellStyle name="Normal 16 2 2" xfId="6287" xr:uid="{00000000-0005-0000-0000-000085180000}"/>
    <cellStyle name="Normal 16 3" xfId="6288" xr:uid="{00000000-0005-0000-0000-000086180000}"/>
    <cellStyle name="Normal 16 4" xfId="6289" xr:uid="{00000000-0005-0000-0000-000087180000}"/>
    <cellStyle name="Normal 16 5" xfId="6290" xr:uid="{00000000-0005-0000-0000-000088180000}"/>
    <cellStyle name="Normal 17" xfId="6291" xr:uid="{00000000-0005-0000-0000-000089180000}"/>
    <cellStyle name="Normal 17 10" xfId="6292" xr:uid="{00000000-0005-0000-0000-00008A180000}"/>
    <cellStyle name="Normal 17 2" xfId="6293" xr:uid="{00000000-0005-0000-0000-00008B180000}"/>
    <cellStyle name="Normal 17 2 2" xfId="6294" xr:uid="{00000000-0005-0000-0000-00008C180000}"/>
    <cellStyle name="Normal 17 2 2 2" xfId="6295" xr:uid="{00000000-0005-0000-0000-00008D180000}"/>
    <cellStyle name="Normal 17 2 2 3" xfId="6296" xr:uid="{00000000-0005-0000-0000-00008E180000}"/>
    <cellStyle name="Normal 17 2 2 3 2" xfId="6297" xr:uid="{00000000-0005-0000-0000-00008F180000}"/>
    <cellStyle name="Normal 17 2 2 4" xfId="6298" xr:uid="{00000000-0005-0000-0000-000090180000}"/>
    <cellStyle name="Normal 17 2 2 4 2" xfId="6299" xr:uid="{00000000-0005-0000-0000-000091180000}"/>
    <cellStyle name="Normal 17 2 2 5" xfId="6300" xr:uid="{00000000-0005-0000-0000-000092180000}"/>
    <cellStyle name="Normal 17 2 3" xfId="6301" xr:uid="{00000000-0005-0000-0000-000093180000}"/>
    <cellStyle name="Normal 17 2 3 2" xfId="6302" xr:uid="{00000000-0005-0000-0000-000094180000}"/>
    <cellStyle name="Normal 17 2 3 2 2" xfId="6303" xr:uid="{00000000-0005-0000-0000-000095180000}"/>
    <cellStyle name="Normal 17 2 3 3" xfId="6304" xr:uid="{00000000-0005-0000-0000-000096180000}"/>
    <cellStyle name="Normal 17 2 3 3 2" xfId="6305" xr:uid="{00000000-0005-0000-0000-000097180000}"/>
    <cellStyle name="Normal 17 2 3 4" xfId="6306" xr:uid="{00000000-0005-0000-0000-000098180000}"/>
    <cellStyle name="Normal 17 2 4" xfId="6307" xr:uid="{00000000-0005-0000-0000-000099180000}"/>
    <cellStyle name="Normal 17 2 4 2" xfId="6308" xr:uid="{00000000-0005-0000-0000-00009A180000}"/>
    <cellStyle name="Normal 17 2 5" xfId="6309" xr:uid="{00000000-0005-0000-0000-00009B180000}"/>
    <cellStyle name="Normal 17 2 5 2" xfId="6310" xr:uid="{00000000-0005-0000-0000-00009C180000}"/>
    <cellStyle name="Normal 17 2 6" xfId="6311" xr:uid="{00000000-0005-0000-0000-00009D180000}"/>
    <cellStyle name="Normal 17 2 6 2" xfId="6312" xr:uid="{00000000-0005-0000-0000-00009E180000}"/>
    <cellStyle name="Normal 17 2 7" xfId="6313" xr:uid="{00000000-0005-0000-0000-00009F180000}"/>
    <cellStyle name="Normal 17 2 7 2" xfId="6314" xr:uid="{00000000-0005-0000-0000-0000A0180000}"/>
    <cellStyle name="Normal 17 3" xfId="6315" xr:uid="{00000000-0005-0000-0000-0000A1180000}"/>
    <cellStyle name="Normal 17 3 2" xfId="6316" xr:uid="{00000000-0005-0000-0000-0000A2180000}"/>
    <cellStyle name="Normal 17 3 3" xfId="6317" xr:uid="{00000000-0005-0000-0000-0000A3180000}"/>
    <cellStyle name="Normal 17 3 3 2" xfId="6318" xr:uid="{00000000-0005-0000-0000-0000A4180000}"/>
    <cellStyle name="Normal 17 3 4" xfId="6319" xr:uid="{00000000-0005-0000-0000-0000A5180000}"/>
    <cellStyle name="Normal 17 3 4 2" xfId="6320" xr:uid="{00000000-0005-0000-0000-0000A6180000}"/>
    <cellStyle name="Normal 17 3 5" xfId="6321" xr:uid="{00000000-0005-0000-0000-0000A7180000}"/>
    <cellStyle name="Normal 17 3 5 2" xfId="6322" xr:uid="{00000000-0005-0000-0000-0000A8180000}"/>
    <cellStyle name="Normal 17 4" xfId="6323" xr:uid="{00000000-0005-0000-0000-0000A9180000}"/>
    <cellStyle name="Normal 17 4 2" xfId="6324" xr:uid="{00000000-0005-0000-0000-0000AA180000}"/>
    <cellStyle name="Normal 17 4 2 2" xfId="6325" xr:uid="{00000000-0005-0000-0000-0000AB180000}"/>
    <cellStyle name="Normal 17 4 3" xfId="6326" xr:uid="{00000000-0005-0000-0000-0000AC180000}"/>
    <cellStyle name="Normal 17 4 3 2" xfId="6327" xr:uid="{00000000-0005-0000-0000-0000AD180000}"/>
    <cellStyle name="Normal 17 5" xfId="6328" xr:uid="{00000000-0005-0000-0000-0000AE180000}"/>
    <cellStyle name="Normal 17 5 2" xfId="6329" xr:uid="{00000000-0005-0000-0000-0000AF180000}"/>
    <cellStyle name="Normal 17 5 2 2" xfId="6330" xr:uid="{00000000-0005-0000-0000-0000B0180000}"/>
    <cellStyle name="Normal 17 6" xfId="6331" xr:uid="{00000000-0005-0000-0000-0000B1180000}"/>
    <cellStyle name="Normal 17 6 2" xfId="6332" xr:uid="{00000000-0005-0000-0000-0000B2180000}"/>
    <cellStyle name="Normal 17 7" xfId="6333" xr:uid="{00000000-0005-0000-0000-0000B3180000}"/>
    <cellStyle name="Normal 17 7 2" xfId="6334" xr:uid="{00000000-0005-0000-0000-0000B4180000}"/>
    <cellStyle name="Normal 17 8" xfId="6335" xr:uid="{00000000-0005-0000-0000-0000B5180000}"/>
    <cellStyle name="Normal 17 8 2" xfId="6336" xr:uid="{00000000-0005-0000-0000-0000B6180000}"/>
    <cellStyle name="Normal 17 9" xfId="6337" xr:uid="{00000000-0005-0000-0000-0000B7180000}"/>
    <cellStyle name="Normal 18" xfId="6338" xr:uid="{00000000-0005-0000-0000-0000B8180000}"/>
    <cellStyle name="Normal 18 2" xfId="6339" xr:uid="{00000000-0005-0000-0000-0000B9180000}"/>
    <cellStyle name="Normal 18 2 2" xfId="6340" xr:uid="{00000000-0005-0000-0000-0000BA180000}"/>
    <cellStyle name="Normal 18 2 2 2" xfId="6341" xr:uid="{00000000-0005-0000-0000-0000BB180000}"/>
    <cellStyle name="Normal 18 2 2 2 2" xfId="6342" xr:uid="{00000000-0005-0000-0000-0000BC180000}"/>
    <cellStyle name="Normal 18 2 2 3" xfId="6343" xr:uid="{00000000-0005-0000-0000-0000BD180000}"/>
    <cellStyle name="Normal 18 2 2 3 2" xfId="6344" xr:uid="{00000000-0005-0000-0000-0000BE180000}"/>
    <cellStyle name="Normal 18 2 2 4" xfId="6345" xr:uid="{00000000-0005-0000-0000-0000BF180000}"/>
    <cellStyle name="Normal 18 2 3" xfId="6346" xr:uid="{00000000-0005-0000-0000-0000C0180000}"/>
    <cellStyle name="Normal 18 2 3 2" xfId="6347" xr:uid="{00000000-0005-0000-0000-0000C1180000}"/>
    <cellStyle name="Normal 18 2 3 2 2" xfId="6348" xr:uid="{00000000-0005-0000-0000-0000C2180000}"/>
    <cellStyle name="Normal 18 2 3 3" xfId="6349" xr:uid="{00000000-0005-0000-0000-0000C3180000}"/>
    <cellStyle name="Normal 18 2 3 3 2" xfId="6350" xr:uid="{00000000-0005-0000-0000-0000C4180000}"/>
    <cellStyle name="Normal 18 2 3 4" xfId="6351" xr:uid="{00000000-0005-0000-0000-0000C5180000}"/>
    <cellStyle name="Normal 18 2 4" xfId="6352" xr:uid="{00000000-0005-0000-0000-0000C6180000}"/>
    <cellStyle name="Normal 18 2 4 2" xfId="6353" xr:uid="{00000000-0005-0000-0000-0000C7180000}"/>
    <cellStyle name="Normal 18 2 5" xfId="6354" xr:uid="{00000000-0005-0000-0000-0000C8180000}"/>
    <cellStyle name="Normal 18 2 5 2" xfId="6355" xr:uid="{00000000-0005-0000-0000-0000C9180000}"/>
    <cellStyle name="Normal 18 2 6" xfId="6356" xr:uid="{00000000-0005-0000-0000-0000CA180000}"/>
    <cellStyle name="Normal 18 2 6 2" xfId="6357" xr:uid="{00000000-0005-0000-0000-0000CB180000}"/>
    <cellStyle name="Normal 18 3" xfId="6358" xr:uid="{00000000-0005-0000-0000-0000CC180000}"/>
    <cellStyle name="Normal 18 3 2" xfId="6359" xr:uid="{00000000-0005-0000-0000-0000CD180000}"/>
    <cellStyle name="Normal 18 3 3" xfId="6360" xr:uid="{00000000-0005-0000-0000-0000CE180000}"/>
    <cellStyle name="Normal 18 3 3 2" xfId="6361" xr:uid="{00000000-0005-0000-0000-0000CF180000}"/>
    <cellStyle name="Normal 18 3 4" xfId="6362" xr:uid="{00000000-0005-0000-0000-0000D0180000}"/>
    <cellStyle name="Normal 18 3 4 2" xfId="6363" xr:uid="{00000000-0005-0000-0000-0000D1180000}"/>
    <cellStyle name="Normal 18 3 5" xfId="6364" xr:uid="{00000000-0005-0000-0000-0000D2180000}"/>
    <cellStyle name="Normal 18 3 5 2" xfId="6365" xr:uid="{00000000-0005-0000-0000-0000D3180000}"/>
    <cellStyle name="Normal 18 4" xfId="6366" xr:uid="{00000000-0005-0000-0000-0000D4180000}"/>
    <cellStyle name="Normal 18 4 2" xfId="6367" xr:uid="{00000000-0005-0000-0000-0000D5180000}"/>
    <cellStyle name="Normal 18 4 2 2" xfId="6368" xr:uid="{00000000-0005-0000-0000-0000D6180000}"/>
    <cellStyle name="Normal 18 4 3" xfId="6369" xr:uid="{00000000-0005-0000-0000-0000D7180000}"/>
    <cellStyle name="Normal 18 4 3 2" xfId="6370" xr:uid="{00000000-0005-0000-0000-0000D8180000}"/>
    <cellStyle name="Normal 18 4 4" xfId="6371" xr:uid="{00000000-0005-0000-0000-0000D9180000}"/>
    <cellStyle name="Normal 18 4 4 2" xfId="6372" xr:uid="{00000000-0005-0000-0000-0000DA180000}"/>
    <cellStyle name="Normal 18 5" xfId="6373" xr:uid="{00000000-0005-0000-0000-0000DB180000}"/>
    <cellStyle name="Normal 18 5 2" xfId="6374" xr:uid="{00000000-0005-0000-0000-0000DC180000}"/>
    <cellStyle name="Normal 18 5 2 2" xfId="6375" xr:uid="{00000000-0005-0000-0000-0000DD180000}"/>
    <cellStyle name="Normal 18 6" xfId="6376" xr:uid="{00000000-0005-0000-0000-0000DE180000}"/>
    <cellStyle name="Normal 18 6 2" xfId="6377" xr:uid="{00000000-0005-0000-0000-0000DF180000}"/>
    <cellStyle name="Normal 18 7" xfId="6378" xr:uid="{00000000-0005-0000-0000-0000E0180000}"/>
    <cellStyle name="Normal 18 7 2" xfId="6379" xr:uid="{00000000-0005-0000-0000-0000E1180000}"/>
    <cellStyle name="Normal 18 8" xfId="6380" xr:uid="{00000000-0005-0000-0000-0000E2180000}"/>
    <cellStyle name="Normal 18 9" xfId="6381" xr:uid="{00000000-0005-0000-0000-0000E3180000}"/>
    <cellStyle name="Normal 19" xfId="6382" xr:uid="{00000000-0005-0000-0000-0000E4180000}"/>
    <cellStyle name="Normal 19 2" xfId="6383" xr:uid="{00000000-0005-0000-0000-0000E5180000}"/>
    <cellStyle name="Normal 19 3" xfId="6384" xr:uid="{00000000-0005-0000-0000-0000E6180000}"/>
    <cellStyle name="Normal 19 4" xfId="6385" xr:uid="{00000000-0005-0000-0000-0000E7180000}"/>
    <cellStyle name="Normal 19 5" xfId="6386" xr:uid="{00000000-0005-0000-0000-0000E8180000}"/>
    <cellStyle name="Normal 2" xfId="6387" xr:uid="{00000000-0005-0000-0000-0000E9180000}"/>
    <cellStyle name="Normal 2 10" xfId="6388" xr:uid="{00000000-0005-0000-0000-0000EA180000}"/>
    <cellStyle name="Normal 2 10 10" xfId="6389" xr:uid="{00000000-0005-0000-0000-0000EB180000}"/>
    <cellStyle name="Normal 2 10 10 2" xfId="6390" xr:uid="{00000000-0005-0000-0000-0000EC180000}"/>
    <cellStyle name="Normal 2 10 10 3" xfId="6391" xr:uid="{00000000-0005-0000-0000-0000ED180000}"/>
    <cellStyle name="Normal 2 10 10 4" xfId="6392" xr:uid="{00000000-0005-0000-0000-0000EE180000}"/>
    <cellStyle name="Normal 2 10 10 5" xfId="6393" xr:uid="{00000000-0005-0000-0000-0000EF180000}"/>
    <cellStyle name="Normal 2 10 11" xfId="6394" xr:uid="{00000000-0005-0000-0000-0000F0180000}"/>
    <cellStyle name="Normal 2 10 11 2" xfId="6395" xr:uid="{00000000-0005-0000-0000-0000F1180000}"/>
    <cellStyle name="Normal 2 10 11 3" xfId="6396" xr:uid="{00000000-0005-0000-0000-0000F2180000}"/>
    <cellStyle name="Normal 2 10 11 4" xfId="6397" xr:uid="{00000000-0005-0000-0000-0000F3180000}"/>
    <cellStyle name="Normal 2 10 11 5" xfId="6398" xr:uid="{00000000-0005-0000-0000-0000F4180000}"/>
    <cellStyle name="Normal 2 10 12" xfId="6399" xr:uid="{00000000-0005-0000-0000-0000F5180000}"/>
    <cellStyle name="Normal 2 10 13" xfId="6400" xr:uid="{00000000-0005-0000-0000-0000F6180000}"/>
    <cellStyle name="Normal 2 10 14" xfId="6401" xr:uid="{00000000-0005-0000-0000-0000F7180000}"/>
    <cellStyle name="Normal 2 10 15" xfId="6402" xr:uid="{00000000-0005-0000-0000-0000F8180000}"/>
    <cellStyle name="Normal 2 10 16" xfId="6403" xr:uid="{00000000-0005-0000-0000-0000F9180000}"/>
    <cellStyle name="Normal 2 10 2" xfId="6404" xr:uid="{00000000-0005-0000-0000-0000FA180000}"/>
    <cellStyle name="Normal 2 10 2 2" xfId="6405" xr:uid="{00000000-0005-0000-0000-0000FB180000}"/>
    <cellStyle name="Normal 2 10 2 2 2" xfId="6406" xr:uid="{00000000-0005-0000-0000-0000FC180000}"/>
    <cellStyle name="Normal 2 10 2 2 3" xfId="6407" xr:uid="{00000000-0005-0000-0000-0000FD180000}"/>
    <cellStyle name="Normal 2 10 2 2 4" xfId="6408" xr:uid="{00000000-0005-0000-0000-0000FE180000}"/>
    <cellStyle name="Normal 2 10 2 2 5" xfId="6409" xr:uid="{00000000-0005-0000-0000-0000FF180000}"/>
    <cellStyle name="Normal 2 10 2 3" xfId="6410" xr:uid="{00000000-0005-0000-0000-000000190000}"/>
    <cellStyle name="Normal 2 10 2 3 2" xfId="6411" xr:uid="{00000000-0005-0000-0000-000001190000}"/>
    <cellStyle name="Normal 2 10 2 3 3" xfId="6412" xr:uid="{00000000-0005-0000-0000-000002190000}"/>
    <cellStyle name="Normal 2 10 2 3 4" xfId="6413" xr:uid="{00000000-0005-0000-0000-000003190000}"/>
    <cellStyle name="Normal 2 10 2 3 5" xfId="6414" xr:uid="{00000000-0005-0000-0000-000004190000}"/>
    <cellStyle name="Normal 2 10 2 4" xfId="6415" xr:uid="{00000000-0005-0000-0000-000005190000}"/>
    <cellStyle name="Normal 2 10 2 5" xfId="6416" xr:uid="{00000000-0005-0000-0000-000006190000}"/>
    <cellStyle name="Normal 2 10 2 6" xfId="6417" xr:uid="{00000000-0005-0000-0000-000007190000}"/>
    <cellStyle name="Normal 2 10 2 7" xfId="6418" xr:uid="{00000000-0005-0000-0000-000008190000}"/>
    <cellStyle name="Normal 2 10 2 8" xfId="6419" xr:uid="{00000000-0005-0000-0000-000009190000}"/>
    <cellStyle name="Normal 2 10 2_35. Propiedades de Inv" xfId="6420" xr:uid="{00000000-0005-0000-0000-00000A190000}"/>
    <cellStyle name="Normal 2 10 3" xfId="6421" xr:uid="{00000000-0005-0000-0000-00000B190000}"/>
    <cellStyle name="Normal 2 10 3 2" xfId="6422" xr:uid="{00000000-0005-0000-0000-00000C190000}"/>
    <cellStyle name="Normal 2 10 3 2 2" xfId="6423" xr:uid="{00000000-0005-0000-0000-00000D190000}"/>
    <cellStyle name="Normal 2 10 3 2 3" xfId="6424" xr:uid="{00000000-0005-0000-0000-00000E190000}"/>
    <cellStyle name="Normal 2 10 3 2 4" xfId="6425" xr:uid="{00000000-0005-0000-0000-00000F190000}"/>
    <cellStyle name="Normal 2 10 3 2 5" xfId="6426" xr:uid="{00000000-0005-0000-0000-000010190000}"/>
    <cellStyle name="Normal 2 10 3 3" xfId="6427" xr:uid="{00000000-0005-0000-0000-000011190000}"/>
    <cellStyle name="Normal 2 10 3 3 2" xfId="6428" xr:uid="{00000000-0005-0000-0000-000012190000}"/>
    <cellStyle name="Normal 2 10 3 3 3" xfId="6429" xr:uid="{00000000-0005-0000-0000-000013190000}"/>
    <cellStyle name="Normal 2 10 3 3 4" xfId="6430" xr:uid="{00000000-0005-0000-0000-000014190000}"/>
    <cellStyle name="Normal 2 10 3 3 5" xfId="6431" xr:uid="{00000000-0005-0000-0000-000015190000}"/>
    <cellStyle name="Normal 2 10 3 4" xfId="6432" xr:uid="{00000000-0005-0000-0000-000016190000}"/>
    <cellStyle name="Normal 2 10 3 5" xfId="6433" xr:uid="{00000000-0005-0000-0000-000017190000}"/>
    <cellStyle name="Normal 2 10 3 6" xfId="6434" xr:uid="{00000000-0005-0000-0000-000018190000}"/>
    <cellStyle name="Normal 2 10 3 7" xfId="6435" xr:uid="{00000000-0005-0000-0000-000019190000}"/>
    <cellStyle name="Normal 2 10 3 8" xfId="6436" xr:uid="{00000000-0005-0000-0000-00001A190000}"/>
    <cellStyle name="Normal 2 10 3_35. Propiedades de Inv" xfId="6437" xr:uid="{00000000-0005-0000-0000-00001B190000}"/>
    <cellStyle name="Normal 2 10 4" xfId="6438" xr:uid="{00000000-0005-0000-0000-00001C190000}"/>
    <cellStyle name="Normal 2 10 4 2" xfId="6439" xr:uid="{00000000-0005-0000-0000-00001D190000}"/>
    <cellStyle name="Normal 2 10 4 2 2" xfId="6440" xr:uid="{00000000-0005-0000-0000-00001E190000}"/>
    <cellStyle name="Normal 2 10 4 2 3" xfId="6441" xr:uid="{00000000-0005-0000-0000-00001F190000}"/>
    <cellStyle name="Normal 2 10 4 2 4" xfId="6442" xr:uid="{00000000-0005-0000-0000-000020190000}"/>
    <cellStyle name="Normal 2 10 4 2 5" xfId="6443" xr:uid="{00000000-0005-0000-0000-000021190000}"/>
    <cellStyle name="Normal 2 10 4 3" xfId="6444" xr:uid="{00000000-0005-0000-0000-000022190000}"/>
    <cellStyle name="Normal 2 10 4 3 2" xfId="6445" xr:uid="{00000000-0005-0000-0000-000023190000}"/>
    <cellStyle name="Normal 2 10 4 3 3" xfId="6446" xr:uid="{00000000-0005-0000-0000-000024190000}"/>
    <cellStyle name="Normal 2 10 4 3 4" xfId="6447" xr:uid="{00000000-0005-0000-0000-000025190000}"/>
    <cellStyle name="Normal 2 10 4 3 5" xfId="6448" xr:uid="{00000000-0005-0000-0000-000026190000}"/>
    <cellStyle name="Normal 2 10 4 4" xfId="6449" xr:uid="{00000000-0005-0000-0000-000027190000}"/>
    <cellStyle name="Normal 2 10 4 5" xfId="6450" xr:uid="{00000000-0005-0000-0000-000028190000}"/>
    <cellStyle name="Normal 2 10 4 6" xfId="6451" xr:uid="{00000000-0005-0000-0000-000029190000}"/>
    <cellStyle name="Normal 2 10 4 7" xfId="6452" xr:uid="{00000000-0005-0000-0000-00002A190000}"/>
    <cellStyle name="Normal 2 10 4 8" xfId="6453" xr:uid="{00000000-0005-0000-0000-00002B190000}"/>
    <cellStyle name="Normal 2 10 4_35. Propiedades de Inv" xfId="6454" xr:uid="{00000000-0005-0000-0000-00002C190000}"/>
    <cellStyle name="Normal 2 10 5" xfId="6455" xr:uid="{00000000-0005-0000-0000-00002D190000}"/>
    <cellStyle name="Normal 2 10 5 2" xfId="6456" xr:uid="{00000000-0005-0000-0000-00002E190000}"/>
    <cellStyle name="Normal 2 10 5 2 2" xfId="6457" xr:uid="{00000000-0005-0000-0000-00002F190000}"/>
    <cellStyle name="Normal 2 10 5 2 3" xfId="6458" xr:uid="{00000000-0005-0000-0000-000030190000}"/>
    <cellStyle name="Normal 2 10 5 2 4" xfId="6459" xr:uid="{00000000-0005-0000-0000-000031190000}"/>
    <cellStyle name="Normal 2 10 5 2 5" xfId="6460" xr:uid="{00000000-0005-0000-0000-000032190000}"/>
    <cellStyle name="Normal 2 10 5 3" xfId="6461" xr:uid="{00000000-0005-0000-0000-000033190000}"/>
    <cellStyle name="Normal 2 10 5 3 2" xfId="6462" xr:uid="{00000000-0005-0000-0000-000034190000}"/>
    <cellStyle name="Normal 2 10 5 3 3" xfId="6463" xr:uid="{00000000-0005-0000-0000-000035190000}"/>
    <cellStyle name="Normal 2 10 5 3 4" xfId="6464" xr:uid="{00000000-0005-0000-0000-000036190000}"/>
    <cellStyle name="Normal 2 10 5 3 5" xfId="6465" xr:uid="{00000000-0005-0000-0000-000037190000}"/>
    <cellStyle name="Normal 2 10 5 4" xfId="6466" xr:uid="{00000000-0005-0000-0000-000038190000}"/>
    <cellStyle name="Normal 2 10 5 5" xfId="6467" xr:uid="{00000000-0005-0000-0000-000039190000}"/>
    <cellStyle name="Normal 2 10 5 6" xfId="6468" xr:uid="{00000000-0005-0000-0000-00003A190000}"/>
    <cellStyle name="Normal 2 10 5 7" xfId="6469" xr:uid="{00000000-0005-0000-0000-00003B190000}"/>
    <cellStyle name="Normal 2 10 5 8" xfId="6470" xr:uid="{00000000-0005-0000-0000-00003C190000}"/>
    <cellStyle name="Normal 2 10 5_35. Propiedades de Inv" xfId="6471" xr:uid="{00000000-0005-0000-0000-00003D190000}"/>
    <cellStyle name="Normal 2 10 6" xfId="6472" xr:uid="{00000000-0005-0000-0000-00003E190000}"/>
    <cellStyle name="Normal 2 10 6 2" xfId="6473" xr:uid="{00000000-0005-0000-0000-00003F190000}"/>
    <cellStyle name="Normal 2 10 6 2 2" xfId="6474" xr:uid="{00000000-0005-0000-0000-000040190000}"/>
    <cellStyle name="Normal 2 10 6 2 3" xfId="6475" xr:uid="{00000000-0005-0000-0000-000041190000}"/>
    <cellStyle name="Normal 2 10 6 2 4" xfId="6476" xr:uid="{00000000-0005-0000-0000-000042190000}"/>
    <cellStyle name="Normal 2 10 6 2 5" xfId="6477" xr:uid="{00000000-0005-0000-0000-000043190000}"/>
    <cellStyle name="Normal 2 10 6 3" xfId="6478" xr:uid="{00000000-0005-0000-0000-000044190000}"/>
    <cellStyle name="Normal 2 10 6 3 2" xfId="6479" xr:uid="{00000000-0005-0000-0000-000045190000}"/>
    <cellStyle name="Normal 2 10 6 3 3" xfId="6480" xr:uid="{00000000-0005-0000-0000-000046190000}"/>
    <cellStyle name="Normal 2 10 6 3 4" xfId="6481" xr:uid="{00000000-0005-0000-0000-000047190000}"/>
    <cellStyle name="Normal 2 10 6 3 5" xfId="6482" xr:uid="{00000000-0005-0000-0000-000048190000}"/>
    <cellStyle name="Normal 2 10 6 4" xfId="6483" xr:uid="{00000000-0005-0000-0000-000049190000}"/>
    <cellStyle name="Normal 2 10 6 5" xfId="6484" xr:uid="{00000000-0005-0000-0000-00004A190000}"/>
    <cellStyle name="Normal 2 10 6 6" xfId="6485" xr:uid="{00000000-0005-0000-0000-00004B190000}"/>
    <cellStyle name="Normal 2 10 6 7" xfId="6486" xr:uid="{00000000-0005-0000-0000-00004C190000}"/>
    <cellStyle name="Normal 2 10 6 8" xfId="6487" xr:uid="{00000000-0005-0000-0000-00004D190000}"/>
    <cellStyle name="Normal 2 10 6_35. Propiedades de Inv" xfId="6488" xr:uid="{00000000-0005-0000-0000-00004E190000}"/>
    <cellStyle name="Normal 2 10 7" xfId="6489" xr:uid="{00000000-0005-0000-0000-00004F190000}"/>
    <cellStyle name="Normal 2 10 7 2" xfId="6490" xr:uid="{00000000-0005-0000-0000-000050190000}"/>
    <cellStyle name="Normal 2 10 7 2 2" xfId="6491" xr:uid="{00000000-0005-0000-0000-000051190000}"/>
    <cellStyle name="Normal 2 10 7 2 3" xfId="6492" xr:uid="{00000000-0005-0000-0000-000052190000}"/>
    <cellStyle name="Normal 2 10 7 2 4" xfId="6493" xr:uid="{00000000-0005-0000-0000-000053190000}"/>
    <cellStyle name="Normal 2 10 7 2 5" xfId="6494" xr:uid="{00000000-0005-0000-0000-000054190000}"/>
    <cellStyle name="Normal 2 10 7 3" xfId="6495" xr:uid="{00000000-0005-0000-0000-000055190000}"/>
    <cellStyle name="Normal 2 10 7 3 2" xfId="6496" xr:uid="{00000000-0005-0000-0000-000056190000}"/>
    <cellStyle name="Normal 2 10 7 3 3" xfId="6497" xr:uid="{00000000-0005-0000-0000-000057190000}"/>
    <cellStyle name="Normal 2 10 7 3 4" xfId="6498" xr:uid="{00000000-0005-0000-0000-000058190000}"/>
    <cellStyle name="Normal 2 10 7 3 5" xfId="6499" xr:uid="{00000000-0005-0000-0000-000059190000}"/>
    <cellStyle name="Normal 2 10 7 4" xfId="6500" xr:uid="{00000000-0005-0000-0000-00005A190000}"/>
    <cellStyle name="Normal 2 10 7 5" xfId="6501" xr:uid="{00000000-0005-0000-0000-00005B190000}"/>
    <cellStyle name="Normal 2 10 7 6" xfId="6502" xr:uid="{00000000-0005-0000-0000-00005C190000}"/>
    <cellStyle name="Normal 2 10 7 7" xfId="6503" xr:uid="{00000000-0005-0000-0000-00005D190000}"/>
    <cellStyle name="Normal 2 10 7_35. Propiedades de Inv" xfId="6504" xr:uid="{00000000-0005-0000-0000-00005E190000}"/>
    <cellStyle name="Normal 2 10 8" xfId="6505" xr:uid="{00000000-0005-0000-0000-00005F190000}"/>
    <cellStyle name="Normal 2 10 8 2" xfId="6506" xr:uid="{00000000-0005-0000-0000-000060190000}"/>
    <cellStyle name="Normal 2 10 8 2 2" xfId="6507" xr:uid="{00000000-0005-0000-0000-000061190000}"/>
    <cellStyle name="Normal 2 10 8 2 3" xfId="6508" xr:uid="{00000000-0005-0000-0000-000062190000}"/>
    <cellStyle name="Normal 2 10 8 2 4" xfId="6509" xr:uid="{00000000-0005-0000-0000-000063190000}"/>
    <cellStyle name="Normal 2 10 8 2 5" xfId="6510" xr:uid="{00000000-0005-0000-0000-000064190000}"/>
    <cellStyle name="Normal 2 10 8 3" xfId="6511" xr:uid="{00000000-0005-0000-0000-000065190000}"/>
    <cellStyle name="Normal 2 10 8 3 2" xfId="6512" xr:uid="{00000000-0005-0000-0000-000066190000}"/>
    <cellStyle name="Normal 2 10 8 3 3" xfId="6513" xr:uid="{00000000-0005-0000-0000-000067190000}"/>
    <cellStyle name="Normal 2 10 8 3 4" xfId="6514" xr:uid="{00000000-0005-0000-0000-000068190000}"/>
    <cellStyle name="Normal 2 10 8 3 5" xfId="6515" xr:uid="{00000000-0005-0000-0000-000069190000}"/>
    <cellStyle name="Normal 2 10 8 4" xfId="6516" xr:uid="{00000000-0005-0000-0000-00006A190000}"/>
    <cellStyle name="Normal 2 10 8 5" xfId="6517" xr:uid="{00000000-0005-0000-0000-00006B190000}"/>
    <cellStyle name="Normal 2 10 8 6" xfId="6518" xr:uid="{00000000-0005-0000-0000-00006C190000}"/>
    <cellStyle name="Normal 2 10 8 7" xfId="6519" xr:uid="{00000000-0005-0000-0000-00006D190000}"/>
    <cellStyle name="Normal 2 10 8_35. Propiedades de Inv" xfId="6520" xr:uid="{00000000-0005-0000-0000-00006E190000}"/>
    <cellStyle name="Normal 2 10 9" xfId="6521" xr:uid="{00000000-0005-0000-0000-00006F190000}"/>
    <cellStyle name="Normal 2 10 9 2" xfId="6522" xr:uid="{00000000-0005-0000-0000-000070190000}"/>
    <cellStyle name="Normal 2 10 9 2 2" xfId="6523" xr:uid="{00000000-0005-0000-0000-000071190000}"/>
    <cellStyle name="Normal 2 10 9 2 3" xfId="6524" xr:uid="{00000000-0005-0000-0000-000072190000}"/>
    <cellStyle name="Normal 2 10 9 2 4" xfId="6525" xr:uid="{00000000-0005-0000-0000-000073190000}"/>
    <cellStyle name="Normal 2 10 9 2 5" xfId="6526" xr:uid="{00000000-0005-0000-0000-000074190000}"/>
    <cellStyle name="Normal 2 10 9 3" xfId="6527" xr:uid="{00000000-0005-0000-0000-000075190000}"/>
    <cellStyle name="Normal 2 10 9 3 2" xfId="6528" xr:uid="{00000000-0005-0000-0000-000076190000}"/>
    <cellStyle name="Normal 2 10 9 3 3" xfId="6529" xr:uid="{00000000-0005-0000-0000-000077190000}"/>
    <cellStyle name="Normal 2 10 9 3 4" xfId="6530" xr:uid="{00000000-0005-0000-0000-000078190000}"/>
    <cellStyle name="Normal 2 10 9 3 5" xfId="6531" xr:uid="{00000000-0005-0000-0000-000079190000}"/>
    <cellStyle name="Normal 2 10 9 4" xfId="6532" xr:uid="{00000000-0005-0000-0000-00007A190000}"/>
    <cellStyle name="Normal 2 10 9 5" xfId="6533" xr:uid="{00000000-0005-0000-0000-00007B190000}"/>
    <cellStyle name="Normal 2 10 9 6" xfId="6534" xr:uid="{00000000-0005-0000-0000-00007C190000}"/>
    <cellStyle name="Normal 2 10 9 7" xfId="6535" xr:uid="{00000000-0005-0000-0000-00007D190000}"/>
    <cellStyle name="Normal 2 10 9_35. Propiedades de Inv" xfId="6536" xr:uid="{00000000-0005-0000-0000-00007E190000}"/>
    <cellStyle name="Normal 2 10_35. Propiedades de Inv" xfId="6537" xr:uid="{00000000-0005-0000-0000-00007F190000}"/>
    <cellStyle name="Normal 2 11" xfId="6538" xr:uid="{00000000-0005-0000-0000-000080190000}"/>
    <cellStyle name="Normal 2 11 10" xfId="6539" xr:uid="{00000000-0005-0000-0000-000081190000}"/>
    <cellStyle name="Normal 2 11 10 2" xfId="6540" xr:uid="{00000000-0005-0000-0000-000082190000}"/>
    <cellStyle name="Normal 2 11 10 3" xfId="6541" xr:uid="{00000000-0005-0000-0000-000083190000}"/>
    <cellStyle name="Normal 2 11 10 4" xfId="6542" xr:uid="{00000000-0005-0000-0000-000084190000}"/>
    <cellStyle name="Normal 2 11 10 5" xfId="6543" xr:uid="{00000000-0005-0000-0000-000085190000}"/>
    <cellStyle name="Normal 2 11 11" xfId="6544" xr:uid="{00000000-0005-0000-0000-000086190000}"/>
    <cellStyle name="Normal 2 11 11 2" xfId="6545" xr:uid="{00000000-0005-0000-0000-000087190000}"/>
    <cellStyle name="Normal 2 11 11 3" xfId="6546" xr:uid="{00000000-0005-0000-0000-000088190000}"/>
    <cellStyle name="Normal 2 11 11 4" xfId="6547" xr:uid="{00000000-0005-0000-0000-000089190000}"/>
    <cellStyle name="Normal 2 11 11 5" xfId="6548" xr:uid="{00000000-0005-0000-0000-00008A190000}"/>
    <cellStyle name="Normal 2 11 12" xfId="6549" xr:uid="{00000000-0005-0000-0000-00008B190000}"/>
    <cellStyle name="Normal 2 11 13" xfId="6550" xr:uid="{00000000-0005-0000-0000-00008C190000}"/>
    <cellStyle name="Normal 2 11 14" xfId="6551" xr:uid="{00000000-0005-0000-0000-00008D190000}"/>
    <cellStyle name="Normal 2 11 15" xfId="6552" xr:uid="{00000000-0005-0000-0000-00008E190000}"/>
    <cellStyle name="Normal 2 11 16" xfId="6553" xr:uid="{00000000-0005-0000-0000-00008F190000}"/>
    <cellStyle name="Normal 2 11 2" xfId="6554" xr:uid="{00000000-0005-0000-0000-000090190000}"/>
    <cellStyle name="Normal 2 11 2 2" xfId="6555" xr:uid="{00000000-0005-0000-0000-000091190000}"/>
    <cellStyle name="Normal 2 11 2 2 2" xfId="6556" xr:uid="{00000000-0005-0000-0000-000092190000}"/>
    <cellStyle name="Normal 2 11 2 2 3" xfId="6557" xr:uid="{00000000-0005-0000-0000-000093190000}"/>
    <cellStyle name="Normal 2 11 2 2 4" xfId="6558" xr:uid="{00000000-0005-0000-0000-000094190000}"/>
    <cellStyle name="Normal 2 11 2 2 5" xfId="6559" xr:uid="{00000000-0005-0000-0000-000095190000}"/>
    <cellStyle name="Normal 2 11 2 3" xfId="6560" xr:uid="{00000000-0005-0000-0000-000096190000}"/>
    <cellStyle name="Normal 2 11 2 3 2" xfId="6561" xr:uid="{00000000-0005-0000-0000-000097190000}"/>
    <cellStyle name="Normal 2 11 2 3 3" xfId="6562" xr:uid="{00000000-0005-0000-0000-000098190000}"/>
    <cellStyle name="Normal 2 11 2 3 4" xfId="6563" xr:uid="{00000000-0005-0000-0000-000099190000}"/>
    <cellStyle name="Normal 2 11 2 3 5" xfId="6564" xr:uid="{00000000-0005-0000-0000-00009A190000}"/>
    <cellStyle name="Normal 2 11 2 4" xfId="6565" xr:uid="{00000000-0005-0000-0000-00009B190000}"/>
    <cellStyle name="Normal 2 11 2 5" xfId="6566" xr:uid="{00000000-0005-0000-0000-00009C190000}"/>
    <cellStyle name="Normal 2 11 2 6" xfId="6567" xr:uid="{00000000-0005-0000-0000-00009D190000}"/>
    <cellStyle name="Normal 2 11 2 7" xfId="6568" xr:uid="{00000000-0005-0000-0000-00009E190000}"/>
    <cellStyle name="Normal 2 11 2 8" xfId="6569" xr:uid="{00000000-0005-0000-0000-00009F190000}"/>
    <cellStyle name="Normal 2 11 2_35. Propiedades de Inv" xfId="6570" xr:uid="{00000000-0005-0000-0000-0000A0190000}"/>
    <cellStyle name="Normal 2 11 3" xfId="6571" xr:uid="{00000000-0005-0000-0000-0000A1190000}"/>
    <cellStyle name="Normal 2 11 3 2" xfId="6572" xr:uid="{00000000-0005-0000-0000-0000A2190000}"/>
    <cellStyle name="Normal 2 11 3 2 2" xfId="6573" xr:uid="{00000000-0005-0000-0000-0000A3190000}"/>
    <cellStyle name="Normal 2 11 3 2 3" xfId="6574" xr:uid="{00000000-0005-0000-0000-0000A4190000}"/>
    <cellStyle name="Normal 2 11 3 2 4" xfId="6575" xr:uid="{00000000-0005-0000-0000-0000A5190000}"/>
    <cellStyle name="Normal 2 11 3 2 5" xfId="6576" xr:uid="{00000000-0005-0000-0000-0000A6190000}"/>
    <cellStyle name="Normal 2 11 3 3" xfId="6577" xr:uid="{00000000-0005-0000-0000-0000A7190000}"/>
    <cellStyle name="Normal 2 11 3 3 2" xfId="6578" xr:uid="{00000000-0005-0000-0000-0000A8190000}"/>
    <cellStyle name="Normal 2 11 3 3 3" xfId="6579" xr:uid="{00000000-0005-0000-0000-0000A9190000}"/>
    <cellStyle name="Normal 2 11 3 3 4" xfId="6580" xr:uid="{00000000-0005-0000-0000-0000AA190000}"/>
    <cellStyle name="Normal 2 11 3 3 5" xfId="6581" xr:uid="{00000000-0005-0000-0000-0000AB190000}"/>
    <cellStyle name="Normal 2 11 3 4" xfId="6582" xr:uid="{00000000-0005-0000-0000-0000AC190000}"/>
    <cellStyle name="Normal 2 11 3 5" xfId="6583" xr:uid="{00000000-0005-0000-0000-0000AD190000}"/>
    <cellStyle name="Normal 2 11 3 6" xfId="6584" xr:uid="{00000000-0005-0000-0000-0000AE190000}"/>
    <cellStyle name="Normal 2 11 3 7" xfId="6585" xr:uid="{00000000-0005-0000-0000-0000AF190000}"/>
    <cellStyle name="Normal 2 11 3 8" xfId="6586" xr:uid="{00000000-0005-0000-0000-0000B0190000}"/>
    <cellStyle name="Normal 2 11 3_35. Propiedades de Inv" xfId="6587" xr:uid="{00000000-0005-0000-0000-0000B1190000}"/>
    <cellStyle name="Normal 2 11 4" xfId="6588" xr:uid="{00000000-0005-0000-0000-0000B2190000}"/>
    <cellStyle name="Normal 2 11 4 2" xfId="6589" xr:uid="{00000000-0005-0000-0000-0000B3190000}"/>
    <cellStyle name="Normal 2 11 4 2 2" xfId="6590" xr:uid="{00000000-0005-0000-0000-0000B4190000}"/>
    <cellStyle name="Normal 2 11 4 2 3" xfId="6591" xr:uid="{00000000-0005-0000-0000-0000B5190000}"/>
    <cellStyle name="Normal 2 11 4 2 4" xfId="6592" xr:uid="{00000000-0005-0000-0000-0000B6190000}"/>
    <cellStyle name="Normal 2 11 4 2 5" xfId="6593" xr:uid="{00000000-0005-0000-0000-0000B7190000}"/>
    <cellStyle name="Normal 2 11 4 3" xfId="6594" xr:uid="{00000000-0005-0000-0000-0000B8190000}"/>
    <cellStyle name="Normal 2 11 4 3 2" xfId="6595" xr:uid="{00000000-0005-0000-0000-0000B9190000}"/>
    <cellStyle name="Normal 2 11 4 3 3" xfId="6596" xr:uid="{00000000-0005-0000-0000-0000BA190000}"/>
    <cellStyle name="Normal 2 11 4 3 4" xfId="6597" xr:uid="{00000000-0005-0000-0000-0000BB190000}"/>
    <cellStyle name="Normal 2 11 4 3 5" xfId="6598" xr:uid="{00000000-0005-0000-0000-0000BC190000}"/>
    <cellStyle name="Normal 2 11 4 4" xfId="6599" xr:uid="{00000000-0005-0000-0000-0000BD190000}"/>
    <cellStyle name="Normal 2 11 4 5" xfId="6600" xr:uid="{00000000-0005-0000-0000-0000BE190000}"/>
    <cellStyle name="Normal 2 11 4 6" xfId="6601" xr:uid="{00000000-0005-0000-0000-0000BF190000}"/>
    <cellStyle name="Normal 2 11 4 7" xfId="6602" xr:uid="{00000000-0005-0000-0000-0000C0190000}"/>
    <cellStyle name="Normal 2 11 4 8" xfId="6603" xr:uid="{00000000-0005-0000-0000-0000C1190000}"/>
    <cellStyle name="Normal 2 11 4_35. Propiedades de Inv" xfId="6604" xr:uid="{00000000-0005-0000-0000-0000C2190000}"/>
    <cellStyle name="Normal 2 11 5" xfId="6605" xr:uid="{00000000-0005-0000-0000-0000C3190000}"/>
    <cellStyle name="Normal 2 11 5 2" xfId="6606" xr:uid="{00000000-0005-0000-0000-0000C4190000}"/>
    <cellStyle name="Normal 2 11 5 2 2" xfId="6607" xr:uid="{00000000-0005-0000-0000-0000C5190000}"/>
    <cellStyle name="Normal 2 11 5 2 3" xfId="6608" xr:uid="{00000000-0005-0000-0000-0000C6190000}"/>
    <cellStyle name="Normal 2 11 5 2 4" xfId="6609" xr:uid="{00000000-0005-0000-0000-0000C7190000}"/>
    <cellStyle name="Normal 2 11 5 2 5" xfId="6610" xr:uid="{00000000-0005-0000-0000-0000C8190000}"/>
    <cellStyle name="Normal 2 11 5 3" xfId="6611" xr:uid="{00000000-0005-0000-0000-0000C9190000}"/>
    <cellStyle name="Normal 2 11 5 3 2" xfId="6612" xr:uid="{00000000-0005-0000-0000-0000CA190000}"/>
    <cellStyle name="Normal 2 11 5 3 3" xfId="6613" xr:uid="{00000000-0005-0000-0000-0000CB190000}"/>
    <cellStyle name="Normal 2 11 5 3 4" xfId="6614" xr:uid="{00000000-0005-0000-0000-0000CC190000}"/>
    <cellStyle name="Normal 2 11 5 3 5" xfId="6615" xr:uid="{00000000-0005-0000-0000-0000CD190000}"/>
    <cellStyle name="Normal 2 11 5 4" xfId="6616" xr:uid="{00000000-0005-0000-0000-0000CE190000}"/>
    <cellStyle name="Normal 2 11 5 5" xfId="6617" xr:uid="{00000000-0005-0000-0000-0000CF190000}"/>
    <cellStyle name="Normal 2 11 5 6" xfId="6618" xr:uid="{00000000-0005-0000-0000-0000D0190000}"/>
    <cellStyle name="Normal 2 11 5 7" xfId="6619" xr:uid="{00000000-0005-0000-0000-0000D1190000}"/>
    <cellStyle name="Normal 2 11 5 8" xfId="6620" xr:uid="{00000000-0005-0000-0000-0000D2190000}"/>
    <cellStyle name="Normal 2 11 5_35. Propiedades de Inv" xfId="6621" xr:uid="{00000000-0005-0000-0000-0000D3190000}"/>
    <cellStyle name="Normal 2 11 6" xfId="6622" xr:uid="{00000000-0005-0000-0000-0000D4190000}"/>
    <cellStyle name="Normal 2 11 6 2" xfId="6623" xr:uid="{00000000-0005-0000-0000-0000D5190000}"/>
    <cellStyle name="Normal 2 11 6 2 2" xfId="6624" xr:uid="{00000000-0005-0000-0000-0000D6190000}"/>
    <cellStyle name="Normal 2 11 6 2 3" xfId="6625" xr:uid="{00000000-0005-0000-0000-0000D7190000}"/>
    <cellStyle name="Normal 2 11 6 2 4" xfId="6626" xr:uid="{00000000-0005-0000-0000-0000D8190000}"/>
    <cellStyle name="Normal 2 11 6 2 5" xfId="6627" xr:uid="{00000000-0005-0000-0000-0000D9190000}"/>
    <cellStyle name="Normal 2 11 6 3" xfId="6628" xr:uid="{00000000-0005-0000-0000-0000DA190000}"/>
    <cellStyle name="Normal 2 11 6 3 2" xfId="6629" xr:uid="{00000000-0005-0000-0000-0000DB190000}"/>
    <cellStyle name="Normal 2 11 6 3 3" xfId="6630" xr:uid="{00000000-0005-0000-0000-0000DC190000}"/>
    <cellStyle name="Normal 2 11 6 3 4" xfId="6631" xr:uid="{00000000-0005-0000-0000-0000DD190000}"/>
    <cellStyle name="Normal 2 11 6 3 5" xfId="6632" xr:uid="{00000000-0005-0000-0000-0000DE190000}"/>
    <cellStyle name="Normal 2 11 6 4" xfId="6633" xr:uid="{00000000-0005-0000-0000-0000DF190000}"/>
    <cellStyle name="Normal 2 11 6 5" xfId="6634" xr:uid="{00000000-0005-0000-0000-0000E0190000}"/>
    <cellStyle name="Normal 2 11 6 6" xfId="6635" xr:uid="{00000000-0005-0000-0000-0000E1190000}"/>
    <cellStyle name="Normal 2 11 6 7" xfId="6636" xr:uid="{00000000-0005-0000-0000-0000E2190000}"/>
    <cellStyle name="Normal 2 11 6 8" xfId="6637" xr:uid="{00000000-0005-0000-0000-0000E3190000}"/>
    <cellStyle name="Normal 2 11 6_35. Propiedades de Inv" xfId="6638" xr:uid="{00000000-0005-0000-0000-0000E4190000}"/>
    <cellStyle name="Normal 2 11 7" xfId="6639" xr:uid="{00000000-0005-0000-0000-0000E5190000}"/>
    <cellStyle name="Normal 2 11 7 2" xfId="6640" xr:uid="{00000000-0005-0000-0000-0000E6190000}"/>
    <cellStyle name="Normal 2 11 7 2 2" xfId="6641" xr:uid="{00000000-0005-0000-0000-0000E7190000}"/>
    <cellStyle name="Normal 2 11 7 2 3" xfId="6642" xr:uid="{00000000-0005-0000-0000-0000E8190000}"/>
    <cellStyle name="Normal 2 11 7 2 4" xfId="6643" xr:uid="{00000000-0005-0000-0000-0000E9190000}"/>
    <cellStyle name="Normal 2 11 7 2 5" xfId="6644" xr:uid="{00000000-0005-0000-0000-0000EA190000}"/>
    <cellStyle name="Normal 2 11 7 3" xfId="6645" xr:uid="{00000000-0005-0000-0000-0000EB190000}"/>
    <cellStyle name="Normal 2 11 7 3 2" xfId="6646" xr:uid="{00000000-0005-0000-0000-0000EC190000}"/>
    <cellStyle name="Normal 2 11 7 3 3" xfId="6647" xr:uid="{00000000-0005-0000-0000-0000ED190000}"/>
    <cellStyle name="Normal 2 11 7 3 4" xfId="6648" xr:uid="{00000000-0005-0000-0000-0000EE190000}"/>
    <cellStyle name="Normal 2 11 7 3 5" xfId="6649" xr:uid="{00000000-0005-0000-0000-0000EF190000}"/>
    <cellStyle name="Normal 2 11 7 4" xfId="6650" xr:uid="{00000000-0005-0000-0000-0000F0190000}"/>
    <cellStyle name="Normal 2 11 7 5" xfId="6651" xr:uid="{00000000-0005-0000-0000-0000F1190000}"/>
    <cellStyle name="Normal 2 11 7 6" xfId="6652" xr:uid="{00000000-0005-0000-0000-0000F2190000}"/>
    <cellStyle name="Normal 2 11 7 7" xfId="6653" xr:uid="{00000000-0005-0000-0000-0000F3190000}"/>
    <cellStyle name="Normal 2 11 7_35. Propiedades de Inv" xfId="6654" xr:uid="{00000000-0005-0000-0000-0000F4190000}"/>
    <cellStyle name="Normal 2 11 8" xfId="6655" xr:uid="{00000000-0005-0000-0000-0000F5190000}"/>
    <cellStyle name="Normal 2 11 8 2" xfId="6656" xr:uid="{00000000-0005-0000-0000-0000F6190000}"/>
    <cellStyle name="Normal 2 11 8 2 2" xfId="6657" xr:uid="{00000000-0005-0000-0000-0000F7190000}"/>
    <cellStyle name="Normal 2 11 8 2 3" xfId="6658" xr:uid="{00000000-0005-0000-0000-0000F8190000}"/>
    <cellStyle name="Normal 2 11 8 2 4" xfId="6659" xr:uid="{00000000-0005-0000-0000-0000F9190000}"/>
    <cellStyle name="Normal 2 11 8 2 5" xfId="6660" xr:uid="{00000000-0005-0000-0000-0000FA190000}"/>
    <cellStyle name="Normal 2 11 8 3" xfId="6661" xr:uid="{00000000-0005-0000-0000-0000FB190000}"/>
    <cellStyle name="Normal 2 11 8 3 2" xfId="6662" xr:uid="{00000000-0005-0000-0000-0000FC190000}"/>
    <cellStyle name="Normal 2 11 8 3 3" xfId="6663" xr:uid="{00000000-0005-0000-0000-0000FD190000}"/>
    <cellStyle name="Normal 2 11 8 3 4" xfId="6664" xr:uid="{00000000-0005-0000-0000-0000FE190000}"/>
    <cellStyle name="Normal 2 11 8 3 5" xfId="6665" xr:uid="{00000000-0005-0000-0000-0000FF190000}"/>
    <cellStyle name="Normal 2 11 8 4" xfId="6666" xr:uid="{00000000-0005-0000-0000-0000001A0000}"/>
    <cellStyle name="Normal 2 11 8 5" xfId="6667" xr:uid="{00000000-0005-0000-0000-0000011A0000}"/>
    <cellStyle name="Normal 2 11 8 6" xfId="6668" xr:uid="{00000000-0005-0000-0000-0000021A0000}"/>
    <cellStyle name="Normal 2 11 8 7" xfId="6669" xr:uid="{00000000-0005-0000-0000-0000031A0000}"/>
    <cellStyle name="Normal 2 11 8_35. Propiedades de Inv" xfId="6670" xr:uid="{00000000-0005-0000-0000-0000041A0000}"/>
    <cellStyle name="Normal 2 11 9" xfId="6671" xr:uid="{00000000-0005-0000-0000-0000051A0000}"/>
    <cellStyle name="Normal 2 11 9 2" xfId="6672" xr:uid="{00000000-0005-0000-0000-0000061A0000}"/>
    <cellStyle name="Normal 2 11 9 2 2" xfId="6673" xr:uid="{00000000-0005-0000-0000-0000071A0000}"/>
    <cellStyle name="Normal 2 11 9 2 3" xfId="6674" xr:uid="{00000000-0005-0000-0000-0000081A0000}"/>
    <cellStyle name="Normal 2 11 9 2 4" xfId="6675" xr:uid="{00000000-0005-0000-0000-0000091A0000}"/>
    <cellStyle name="Normal 2 11 9 2 5" xfId="6676" xr:uid="{00000000-0005-0000-0000-00000A1A0000}"/>
    <cellStyle name="Normal 2 11 9 3" xfId="6677" xr:uid="{00000000-0005-0000-0000-00000B1A0000}"/>
    <cellStyle name="Normal 2 11 9 3 2" xfId="6678" xr:uid="{00000000-0005-0000-0000-00000C1A0000}"/>
    <cellStyle name="Normal 2 11 9 3 3" xfId="6679" xr:uid="{00000000-0005-0000-0000-00000D1A0000}"/>
    <cellStyle name="Normal 2 11 9 3 4" xfId="6680" xr:uid="{00000000-0005-0000-0000-00000E1A0000}"/>
    <cellStyle name="Normal 2 11 9 3 5" xfId="6681" xr:uid="{00000000-0005-0000-0000-00000F1A0000}"/>
    <cellStyle name="Normal 2 11 9 4" xfId="6682" xr:uid="{00000000-0005-0000-0000-0000101A0000}"/>
    <cellStyle name="Normal 2 11 9 5" xfId="6683" xr:uid="{00000000-0005-0000-0000-0000111A0000}"/>
    <cellStyle name="Normal 2 11 9 6" xfId="6684" xr:uid="{00000000-0005-0000-0000-0000121A0000}"/>
    <cellStyle name="Normal 2 11 9 7" xfId="6685" xr:uid="{00000000-0005-0000-0000-0000131A0000}"/>
    <cellStyle name="Normal 2 11 9_35. Propiedades de Inv" xfId="6686" xr:uid="{00000000-0005-0000-0000-0000141A0000}"/>
    <cellStyle name="Normal 2 11_35. Propiedades de Inv" xfId="6687" xr:uid="{00000000-0005-0000-0000-0000151A0000}"/>
    <cellStyle name="Normal 2 12" xfId="6688" xr:uid="{00000000-0005-0000-0000-0000161A0000}"/>
    <cellStyle name="Normal 2 12 10" xfId="6689" xr:uid="{00000000-0005-0000-0000-0000171A0000}"/>
    <cellStyle name="Normal 2 12 10 2" xfId="6690" xr:uid="{00000000-0005-0000-0000-0000181A0000}"/>
    <cellStyle name="Normal 2 12 10 3" xfId="6691" xr:uid="{00000000-0005-0000-0000-0000191A0000}"/>
    <cellStyle name="Normal 2 12 10 4" xfId="6692" xr:uid="{00000000-0005-0000-0000-00001A1A0000}"/>
    <cellStyle name="Normal 2 12 10 5" xfId="6693" xr:uid="{00000000-0005-0000-0000-00001B1A0000}"/>
    <cellStyle name="Normal 2 12 11" xfId="6694" xr:uid="{00000000-0005-0000-0000-00001C1A0000}"/>
    <cellStyle name="Normal 2 12 11 2" xfId="6695" xr:uid="{00000000-0005-0000-0000-00001D1A0000}"/>
    <cellStyle name="Normal 2 12 11 3" xfId="6696" xr:uid="{00000000-0005-0000-0000-00001E1A0000}"/>
    <cellStyle name="Normal 2 12 11 4" xfId="6697" xr:uid="{00000000-0005-0000-0000-00001F1A0000}"/>
    <cellStyle name="Normal 2 12 11 5" xfId="6698" xr:uid="{00000000-0005-0000-0000-0000201A0000}"/>
    <cellStyle name="Normal 2 12 12" xfId="6699" xr:uid="{00000000-0005-0000-0000-0000211A0000}"/>
    <cellStyle name="Normal 2 12 13" xfId="6700" xr:uid="{00000000-0005-0000-0000-0000221A0000}"/>
    <cellStyle name="Normal 2 12 14" xfId="6701" xr:uid="{00000000-0005-0000-0000-0000231A0000}"/>
    <cellStyle name="Normal 2 12 15" xfId="6702" xr:uid="{00000000-0005-0000-0000-0000241A0000}"/>
    <cellStyle name="Normal 2 12 16" xfId="6703" xr:uid="{00000000-0005-0000-0000-0000251A0000}"/>
    <cellStyle name="Normal 2 12 2" xfId="6704" xr:uid="{00000000-0005-0000-0000-0000261A0000}"/>
    <cellStyle name="Normal 2 12 2 2" xfId="6705" xr:uid="{00000000-0005-0000-0000-0000271A0000}"/>
    <cellStyle name="Normal 2 12 2 2 2" xfId="6706" xr:uid="{00000000-0005-0000-0000-0000281A0000}"/>
    <cellStyle name="Normal 2 12 2 2 3" xfId="6707" xr:uid="{00000000-0005-0000-0000-0000291A0000}"/>
    <cellStyle name="Normal 2 12 2 2 4" xfId="6708" xr:uid="{00000000-0005-0000-0000-00002A1A0000}"/>
    <cellStyle name="Normal 2 12 2 2 5" xfId="6709" xr:uid="{00000000-0005-0000-0000-00002B1A0000}"/>
    <cellStyle name="Normal 2 12 2 3" xfId="6710" xr:uid="{00000000-0005-0000-0000-00002C1A0000}"/>
    <cellStyle name="Normal 2 12 2 3 2" xfId="6711" xr:uid="{00000000-0005-0000-0000-00002D1A0000}"/>
    <cellStyle name="Normal 2 12 2 3 3" xfId="6712" xr:uid="{00000000-0005-0000-0000-00002E1A0000}"/>
    <cellStyle name="Normal 2 12 2 3 4" xfId="6713" xr:uid="{00000000-0005-0000-0000-00002F1A0000}"/>
    <cellStyle name="Normal 2 12 2 3 5" xfId="6714" xr:uid="{00000000-0005-0000-0000-0000301A0000}"/>
    <cellStyle name="Normal 2 12 2 4" xfId="6715" xr:uid="{00000000-0005-0000-0000-0000311A0000}"/>
    <cellStyle name="Normal 2 12 2 5" xfId="6716" xr:uid="{00000000-0005-0000-0000-0000321A0000}"/>
    <cellStyle name="Normal 2 12 2 6" xfId="6717" xr:uid="{00000000-0005-0000-0000-0000331A0000}"/>
    <cellStyle name="Normal 2 12 2 7" xfId="6718" xr:uid="{00000000-0005-0000-0000-0000341A0000}"/>
    <cellStyle name="Normal 2 12 2 8" xfId="6719" xr:uid="{00000000-0005-0000-0000-0000351A0000}"/>
    <cellStyle name="Normal 2 12 2_35. Propiedades de Inv" xfId="6720" xr:uid="{00000000-0005-0000-0000-0000361A0000}"/>
    <cellStyle name="Normal 2 12 3" xfId="6721" xr:uid="{00000000-0005-0000-0000-0000371A0000}"/>
    <cellStyle name="Normal 2 12 3 2" xfId="6722" xr:uid="{00000000-0005-0000-0000-0000381A0000}"/>
    <cellStyle name="Normal 2 12 3 2 2" xfId="6723" xr:uid="{00000000-0005-0000-0000-0000391A0000}"/>
    <cellStyle name="Normal 2 12 3 2 3" xfId="6724" xr:uid="{00000000-0005-0000-0000-00003A1A0000}"/>
    <cellStyle name="Normal 2 12 3 2 4" xfId="6725" xr:uid="{00000000-0005-0000-0000-00003B1A0000}"/>
    <cellStyle name="Normal 2 12 3 2 5" xfId="6726" xr:uid="{00000000-0005-0000-0000-00003C1A0000}"/>
    <cellStyle name="Normal 2 12 3 3" xfId="6727" xr:uid="{00000000-0005-0000-0000-00003D1A0000}"/>
    <cellStyle name="Normal 2 12 3 3 2" xfId="6728" xr:uid="{00000000-0005-0000-0000-00003E1A0000}"/>
    <cellStyle name="Normal 2 12 3 3 3" xfId="6729" xr:uid="{00000000-0005-0000-0000-00003F1A0000}"/>
    <cellStyle name="Normal 2 12 3 3 4" xfId="6730" xr:uid="{00000000-0005-0000-0000-0000401A0000}"/>
    <cellStyle name="Normal 2 12 3 3 5" xfId="6731" xr:uid="{00000000-0005-0000-0000-0000411A0000}"/>
    <cellStyle name="Normal 2 12 3 4" xfId="6732" xr:uid="{00000000-0005-0000-0000-0000421A0000}"/>
    <cellStyle name="Normal 2 12 3 5" xfId="6733" xr:uid="{00000000-0005-0000-0000-0000431A0000}"/>
    <cellStyle name="Normal 2 12 3 6" xfId="6734" xr:uid="{00000000-0005-0000-0000-0000441A0000}"/>
    <cellStyle name="Normal 2 12 3 7" xfId="6735" xr:uid="{00000000-0005-0000-0000-0000451A0000}"/>
    <cellStyle name="Normal 2 12 3 8" xfId="6736" xr:uid="{00000000-0005-0000-0000-0000461A0000}"/>
    <cellStyle name="Normal 2 12 3_35. Propiedades de Inv" xfId="6737" xr:uid="{00000000-0005-0000-0000-0000471A0000}"/>
    <cellStyle name="Normal 2 12 4" xfId="6738" xr:uid="{00000000-0005-0000-0000-0000481A0000}"/>
    <cellStyle name="Normal 2 12 4 2" xfId="6739" xr:uid="{00000000-0005-0000-0000-0000491A0000}"/>
    <cellStyle name="Normal 2 12 4 2 2" xfId="6740" xr:uid="{00000000-0005-0000-0000-00004A1A0000}"/>
    <cellStyle name="Normal 2 12 4 2 3" xfId="6741" xr:uid="{00000000-0005-0000-0000-00004B1A0000}"/>
    <cellStyle name="Normal 2 12 4 2 4" xfId="6742" xr:uid="{00000000-0005-0000-0000-00004C1A0000}"/>
    <cellStyle name="Normal 2 12 4 2 5" xfId="6743" xr:uid="{00000000-0005-0000-0000-00004D1A0000}"/>
    <cellStyle name="Normal 2 12 4 3" xfId="6744" xr:uid="{00000000-0005-0000-0000-00004E1A0000}"/>
    <cellStyle name="Normal 2 12 4 3 2" xfId="6745" xr:uid="{00000000-0005-0000-0000-00004F1A0000}"/>
    <cellStyle name="Normal 2 12 4 3 3" xfId="6746" xr:uid="{00000000-0005-0000-0000-0000501A0000}"/>
    <cellStyle name="Normal 2 12 4 3 4" xfId="6747" xr:uid="{00000000-0005-0000-0000-0000511A0000}"/>
    <cellStyle name="Normal 2 12 4 3 5" xfId="6748" xr:uid="{00000000-0005-0000-0000-0000521A0000}"/>
    <cellStyle name="Normal 2 12 4 4" xfId="6749" xr:uid="{00000000-0005-0000-0000-0000531A0000}"/>
    <cellStyle name="Normal 2 12 4 5" xfId="6750" xr:uid="{00000000-0005-0000-0000-0000541A0000}"/>
    <cellStyle name="Normal 2 12 4 6" xfId="6751" xr:uid="{00000000-0005-0000-0000-0000551A0000}"/>
    <cellStyle name="Normal 2 12 4 7" xfId="6752" xr:uid="{00000000-0005-0000-0000-0000561A0000}"/>
    <cellStyle name="Normal 2 12 4 8" xfId="6753" xr:uid="{00000000-0005-0000-0000-0000571A0000}"/>
    <cellStyle name="Normal 2 12 4_35. Propiedades de Inv" xfId="6754" xr:uid="{00000000-0005-0000-0000-0000581A0000}"/>
    <cellStyle name="Normal 2 12 5" xfId="6755" xr:uid="{00000000-0005-0000-0000-0000591A0000}"/>
    <cellStyle name="Normal 2 12 5 2" xfId="6756" xr:uid="{00000000-0005-0000-0000-00005A1A0000}"/>
    <cellStyle name="Normal 2 12 5 2 2" xfId="6757" xr:uid="{00000000-0005-0000-0000-00005B1A0000}"/>
    <cellStyle name="Normal 2 12 5 2 3" xfId="6758" xr:uid="{00000000-0005-0000-0000-00005C1A0000}"/>
    <cellStyle name="Normal 2 12 5 2 4" xfId="6759" xr:uid="{00000000-0005-0000-0000-00005D1A0000}"/>
    <cellStyle name="Normal 2 12 5 2 5" xfId="6760" xr:uid="{00000000-0005-0000-0000-00005E1A0000}"/>
    <cellStyle name="Normal 2 12 5 3" xfId="6761" xr:uid="{00000000-0005-0000-0000-00005F1A0000}"/>
    <cellStyle name="Normal 2 12 5 3 2" xfId="6762" xr:uid="{00000000-0005-0000-0000-0000601A0000}"/>
    <cellStyle name="Normal 2 12 5 3 3" xfId="6763" xr:uid="{00000000-0005-0000-0000-0000611A0000}"/>
    <cellStyle name="Normal 2 12 5 3 4" xfId="6764" xr:uid="{00000000-0005-0000-0000-0000621A0000}"/>
    <cellStyle name="Normal 2 12 5 3 5" xfId="6765" xr:uid="{00000000-0005-0000-0000-0000631A0000}"/>
    <cellStyle name="Normal 2 12 5 4" xfId="6766" xr:uid="{00000000-0005-0000-0000-0000641A0000}"/>
    <cellStyle name="Normal 2 12 5 5" xfId="6767" xr:uid="{00000000-0005-0000-0000-0000651A0000}"/>
    <cellStyle name="Normal 2 12 5 6" xfId="6768" xr:uid="{00000000-0005-0000-0000-0000661A0000}"/>
    <cellStyle name="Normal 2 12 5 7" xfId="6769" xr:uid="{00000000-0005-0000-0000-0000671A0000}"/>
    <cellStyle name="Normal 2 12 5 8" xfId="6770" xr:uid="{00000000-0005-0000-0000-0000681A0000}"/>
    <cellStyle name="Normal 2 12 5_35. Propiedades de Inv" xfId="6771" xr:uid="{00000000-0005-0000-0000-0000691A0000}"/>
    <cellStyle name="Normal 2 12 6" xfId="6772" xr:uid="{00000000-0005-0000-0000-00006A1A0000}"/>
    <cellStyle name="Normal 2 12 6 2" xfId="6773" xr:uid="{00000000-0005-0000-0000-00006B1A0000}"/>
    <cellStyle name="Normal 2 12 6 2 2" xfId="6774" xr:uid="{00000000-0005-0000-0000-00006C1A0000}"/>
    <cellStyle name="Normal 2 12 6 2 3" xfId="6775" xr:uid="{00000000-0005-0000-0000-00006D1A0000}"/>
    <cellStyle name="Normal 2 12 6 2 4" xfId="6776" xr:uid="{00000000-0005-0000-0000-00006E1A0000}"/>
    <cellStyle name="Normal 2 12 6 2 5" xfId="6777" xr:uid="{00000000-0005-0000-0000-00006F1A0000}"/>
    <cellStyle name="Normal 2 12 6 3" xfId="6778" xr:uid="{00000000-0005-0000-0000-0000701A0000}"/>
    <cellStyle name="Normal 2 12 6 3 2" xfId="6779" xr:uid="{00000000-0005-0000-0000-0000711A0000}"/>
    <cellStyle name="Normal 2 12 6 3 3" xfId="6780" xr:uid="{00000000-0005-0000-0000-0000721A0000}"/>
    <cellStyle name="Normal 2 12 6 3 4" xfId="6781" xr:uid="{00000000-0005-0000-0000-0000731A0000}"/>
    <cellStyle name="Normal 2 12 6 3 5" xfId="6782" xr:uid="{00000000-0005-0000-0000-0000741A0000}"/>
    <cellStyle name="Normal 2 12 6 4" xfId="6783" xr:uid="{00000000-0005-0000-0000-0000751A0000}"/>
    <cellStyle name="Normal 2 12 6 5" xfId="6784" xr:uid="{00000000-0005-0000-0000-0000761A0000}"/>
    <cellStyle name="Normal 2 12 6 6" xfId="6785" xr:uid="{00000000-0005-0000-0000-0000771A0000}"/>
    <cellStyle name="Normal 2 12 6 7" xfId="6786" xr:uid="{00000000-0005-0000-0000-0000781A0000}"/>
    <cellStyle name="Normal 2 12 6 8" xfId="6787" xr:uid="{00000000-0005-0000-0000-0000791A0000}"/>
    <cellStyle name="Normal 2 12 6_35. Propiedades de Inv" xfId="6788" xr:uid="{00000000-0005-0000-0000-00007A1A0000}"/>
    <cellStyle name="Normal 2 12 7" xfId="6789" xr:uid="{00000000-0005-0000-0000-00007B1A0000}"/>
    <cellStyle name="Normal 2 12 7 2" xfId="6790" xr:uid="{00000000-0005-0000-0000-00007C1A0000}"/>
    <cellStyle name="Normal 2 12 7 2 2" xfId="6791" xr:uid="{00000000-0005-0000-0000-00007D1A0000}"/>
    <cellStyle name="Normal 2 12 7 2 3" xfId="6792" xr:uid="{00000000-0005-0000-0000-00007E1A0000}"/>
    <cellStyle name="Normal 2 12 7 2 4" xfId="6793" xr:uid="{00000000-0005-0000-0000-00007F1A0000}"/>
    <cellStyle name="Normal 2 12 7 2 5" xfId="6794" xr:uid="{00000000-0005-0000-0000-0000801A0000}"/>
    <cellStyle name="Normal 2 12 7 3" xfId="6795" xr:uid="{00000000-0005-0000-0000-0000811A0000}"/>
    <cellStyle name="Normal 2 12 7 3 2" xfId="6796" xr:uid="{00000000-0005-0000-0000-0000821A0000}"/>
    <cellStyle name="Normal 2 12 7 3 3" xfId="6797" xr:uid="{00000000-0005-0000-0000-0000831A0000}"/>
    <cellStyle name="Normal 2 12 7 3 4" xfId="6798" xr:uid="{00000000-0005-0000-0000-0000841A0000}"/>
    <cellStyle name="Normal 2 12 7 3 5" xfId="6799" xr:uid="{00000000-0005-0000-0000-0000851A0000}"/>
    <cellStyle name="Normal 2 12 7 4" xfId="6800" xr:uid="{00000000-0005-0000-0000-0000861A0000}"/>
    <cellStyle name="Normal 2 12 7 5" xfId="6801" xr:uid="{00000000-0005-0000-0000-0000871A0000}"/>
    <cellStyle name="Normal 2 12 7 6" xfId="6802" xr:uid="{00000000-0005-0000-0000-0000881A0000}"/>
    <cellStyle name="Normal 2 12 7 7" xfId="6803" xr:uid="{00000000-0005-0000-0000-0000891A0000}"/>
    <cellStyle name="Normal 2 12 7_35. Propiedades de Inv" xfId="6804" xr:uid="{00000000-0005-0000-0000-00008A1A0000}"/>
    <cellStyle name="Normal 2 12 8" xfId="6805" xr:uid="{00000000-0005-0000-0000-00008B1A0000}"/>
    <cellStyle name="Normal 2 12 8 2" xfId="6806" xr:uid="{00000000-0005-0000-0000-00008C1A0000}"/>
    <cellStyle name="Normal 2 12 8 2 2" xfId="6807" xr:uid="{00000000-0005-0000-0000-00008D1A0000}"/>
    <cellStyle name="Normal 2 12 8 2 3" xfId="6808" xr:uid="{00000000-0005-0000-0000-00008E1A0000}"/>
    <cellStyle name="Normal 2 12 8 2 4" xfId="6809" xr:uid="{00000000-0005-0000-0000-00008F1A0000}"/>
    <cellStyle name="Normal 2 12 8 2 5" xfId="6810" xr:uid="{00000000-0005-0000-0000-0000901A0000}"/>
    <cellStyle name="Normal 2 12 8 3" xfId="6811" xr:uid="{00000000-0005-0000-0000-0000911A0000}"/>
    <cellStyle name="Normal 2 12 8 3 2" xfId="6812" xr:uid="{00000000-0005-0000-0000-0000921A0000}"/>
    <cellStyle name="Normal 2 12 8 3 3" xfId="6813" xr:uid="{00000000-0005-0000-0000-0000931A0000}"/>
    <cellStyle name="Normal 2 12 8 3 4" xfId="6814" xr:uid="{00000000-0005-0000-0000-0000941A0000}"/>
    <cellStyle name="Normal 2 12 8 3 5" xfId="6815" xr:uid="{00000000-0005-0000-0000-0000951A0000}"/>
    <cellStyle name="Normal 2 12 8 4" xfId="6816" xr:uid="{00000000-0005-0000-0000-0000961A0000}"/>
    <cellStyle name="Normal 2 12 8 5" xfId="6817" xr:uid="{00000000-0005-0000-0000-0000971A0000}"/>
    <cellStyle name="Normal 2 12 8 6" xfId="6818" xr:uid="{00000000-0005-0000-0000-0000981A0000}"/>
    <cellStyle name="Normal 2 12 8 7" xfId="6819" xr:uid="{00000000-0005-0000-0000-0000991A0000}"/>
    <cellStyle name="Normal 2 12 8_35. Propiedades de Inv" xfId="6820" xr:uid="{00000000-0005-0000-0000-00009A1A0000}"/>
    <cellStyle name="Normal 2 12 9" xfId="6821" xr:uid="{00000000-0005-0000-0000-00009B1A0000}"/>
    <cellStyle name="Normal 2 12 9 2" xfId="6822" xr:uid="{00000000-0005-0000-0000-00009C1A0000}"/>
    <cellStyle name="Normal 2 12 9 2 2" xfId="6823" xr:uid="{00000000-0005-0000-0000-00009D1A0000}"/>
    <cellStyle name="Normal 2 12 9 2 3" xfId="6824" xr:uid="{00000000-0005-0000-0000-00009E1A0000}"/>
    <cellStyle name="Normal 2 12 9 2 4" xfId="6825" xr:uid="{00000000-0005-0000-0000-00009F1A0000}"/>
    <cellStyle name="Normal 2 12 9 2 5" xfId="6826" xr:uid="{00000000-0005-0000-0000-0000A01A0000}"/>
    <cellStyle name="Normal 2 12 9 3" xfId="6827" xr:uid="{00000000-0005-0000-0000-0000A11A0000}"/>
    <cellStyle name="Normal 2 12 9 3 2" xfId="6828" xr:uid="{00000000-0005-0000-0000-0000A21A0000}"/>
    <cellStyle name="Normal 2 12 9 3 3" xfId="6829" xr:uid="{00000000-0005-0000-0000-0000A31A0000}"/>
    <cellStyle name="Normal 2 12 9 3 4" xfId="6830" xr:uid="{00000000-0005-0000-0000-0000A41A0000}"/>
    <cellStyle name="Normal 2 12 9 3 5" xfId="6831" xr:uid="{00000000-0005-0000-0000-0000A51A0000}"/>
    <cellStyle name="Normal 2 12 9 4" xfId="6832" xr:uid="{00000000-0005-0000-0000-0000A61A0000}"/>
    <cellStyle name="Normal 2 12 9 5" xfId="6833" xr:uid="{00000000-0005-0000-0000-0000A71A0000}"/>
    <cellStyle name="Normal 2 12 9 6" xfId="6834" xr:uid="{00000000-0005-0000-0000-0000A81A0000}"/>
    <cellStyle name="Normal 2 12 9 7" xfId="6835" xr:uid="{00000000-0005-0000-0000-0000A91A0000}"/>
    <cellStyle name="Normal 2 12 9_35. Propiedades de Inv" xfId="6836" xr:uid="{00000000-0005-0000-0000-0000AA1A0000}"/>
    <cellStyle name="Normal 2 12_35. Propiedades de Inv" xfId="6837" xr:uid="{00000000-0005-0000-0000-0000AB1A0000}"/>
    <cellStyle name="Normal 2 13" xfId="6838" xr:uid="{00000000-0005-0000-0000-0000AC1A0000}"/>
    <cellStyle name="Normal 2 13 10" xfId="6839" xr:uid="{00000000-0005-0000-0000-0000AD1A0000}"/>
    <cellStyle name="Normal 2 13 10 2" xfId="6840" xr:uid="{00000000-0005-0000-0000-0000AE1A0000}"/>
    <cellStyle name="Normal 2 13 10 3" xfId="6841" xr:uid="{00000000-0005-0000-0000-0000AF1A0000}"/>
    <cellStyle name="Normal 2 13 10 4" xfId="6842" xr:uid="{00000000-0005-0000-0000-0000B01A0000}"/>
    <cellStyle name="Normal 2 13 10 5" xfId="6843" xr:uid="{00000000-0005-0000-0000-0000B11A0000}"/>
    <cellStyle name="Normal 2 13 11" xfId="6844" xr:uid="{00000000-0005-0000-0000-0000B21A0000}"/>
    <cellStyle name="Normal 2 13 11 2" xfId="6845" xr:uid="{00000000-0005-0000-0000-0000B31A0000}"/>
    <cellStyle name="Normal 2 13 11 3" xfId="6846" xr:uid="{00000000-0005-0000-0000-0000B41A0000}"/>
    <cellStyle name="Normal 2 13 11 4" xfId="6847" xr:uid="{00000000-0005-0000-0000-0000B51A0000}"/>
    <cellStyle name="Normal 2 13 11 5" xfId="6848" xr:uid="{00000000-0005-0000-0000-0000B61A0000}"/>
    <cellStyle name="Normal 2 13 12" xfId="6849" xr:uid="{00000000-0005-0000-0000-0000B71A0000}"/>
    <cellStyle name="Normal 2 13 13" xfId="6850" xr:uid="{00000000-0005-0000-0000-0000B81A0000}"/>
    <cellStyle name="Normal 2 13 14" xfId="6851" xr:uid="{00000000-0005-0000-0000-0000B91A0000}"/>
    <cellStyle name="Normal 2 13 15" xfId="6852" xr:uid="{00000000-0005-0000-0000-0000BA1A0000}"/>
    <cellStyle name="Normal 2 13 16" xfId="6853" xr:uid="{00000000-0005-0000-0000-0000BB1A0000}"/>
    <cellStyle name="Normal 2 13 2" xfId="6854" xr:uid="{00000000-0005-0000-0000-0000BC1A0000}"/>
    <cellStyle name="Normal 2 13 2 2" xfId="6855" xr:uid="{00000000-0005-0000-0000-0000BD1A0000}"/>
    <cellStyle name="Normal 2 13 2 2 2" xfId="6856" xr:uid="{00000000-0005-0000-0000-0000BE1A0000}"/>
    <cellStyle name="Normal 2 13 2 2 3" xfId="6857" xr:uid="{00000000-0005-0000-0000-0000BF1A0000}"/>
    <cellStyle name="Normal 2 13 2 2 4" xfId="6858" xr:uid="{00000000-0005-0000-0000-0000C01A0000}"/>
    <cellStyle name="Normal 2 13 2 2 5" xfId="6859" xr:uid="{00000000-0005-0000-0000-0000C11A0000}"/>
    <cellStyle name="Normal 2 13 2 3" xfId="6860" xr:uid="{00000000-0005-0000-0000-0000C21A0000}"/>
    <cellStyle name="Normal 2 13 2 3 2" xfId="6861" xr:uid="{00000000-0005-0000-0000-0000C31A0000}"/>
    <cellStyle name="Normal 2 13 2 3 3" xfId="6862" xr:uid="{00000000-0005-0000-0000-0000C41A0000}"/>
    <cellStyle name="Normal 2 13 2 3 4" xfId="6863" xr:uid="{00000000-0005-0000-0000-0000C51A0000}"/>
    <cellStyle name="Normal 2 13 2 3 5" xfId="6864" xr:uid="{00000000-0005-0000-0000-0000C61A0000}"/>
    <cellStyle name="Normal 2 13 2 4" xfId="6865" xr:uid="{00000000-0005-0000-0000-0000C71A0000}"/>
    <cellStyle name="Normal 2 13 2 5" xfId="6866" xr:uid="{00000000-0005-0000-0000-0000C81A0000}"/>
    <cellStyle name="Normal 2 13 2 6" xfId="6867" xr:uid="{00000000-0005-0000-0000-0000C91A0000}"/>
    <cellStyle name="Normal 2 13 2 7" xfId="6868" xr:uid="{00000000-0005-0000-0000-0000CA1A0000}"/>
    <cellStyle name="Normal 2 13 2 8" xfId="6869" xr:uid="{00000000-0005-0000-0000-0000CB1A0000}"/>
    <cellStyle name="Normal 2 13 2_35. Propiedades de Inv" xfId="6870" xr:uid="{00000000-0005-0000-0000-0000CC1A0000}"/>
    <cellStyle name="Normal 2 13 3" xfId="6871" xr:uid="{00000000-0005-0000-0000-0000CD1A0000}"/>
    <cellStyle name="Normal 2 13 3 2" xfId="6872" xr:uid="{00000000-0005-0000-0000-0000CE1A0000}"/>
    <cellStyle name="Normal 2 13 3 2 2" xfId="6873" xr:uid="{00000000-0005-0000-0000-0000CF1A0000}"/>
    <cellStyle name="Normal 2 13 3 2 3" xfId="6874" xr:uid="{00000000-0005-0000-0000-0000D01A0000}"/>
    <cellStyle name="Normal 2 13 3 2 4" xfId="6875" xr:uid="{00000000-0005-0000-0000-0000D11A0000}"/>
    <cellStyle name="Normal 2 13 3 2 5" xfId="6876" xr:uid="{00000000-0005-0000-0000-0000D21A0000}"/>
    <cellStyle name="Normal 2 13 3 3" xfId="6877" xr:uid="{00000000-0005-0000-0000-0000D31A0000}"/>
    <cellStyle name="Normal 2 13 3 3 2" xfId="6878" xr:uid="{00000000-0005-0000-0000-0000D41A0000}"/>
    <cellStyle name="Normal 2 13 3 3 3" xfId="6879" xr:uid="{00000000-0005-0000-0000-0000D51A0000}"/>
    <cellStyle name="Normal 2 13 3 3 4" xfId="6880" xr:uid="{00000000-0005-0000-0000-0000D61A0000}"/>
    <cellStyle name="Normal 2 13 3 3 5" xfId="6881" xr:uid="{00000000-0005-0000-0000-0000D71A0000}"/>
    <cellStyle name="Normal 2 13 3 4" xfId="6882" xr:uid="{00000000-0005-0000-0000-0000D81A0000}"/>
    <cellStyle name="Normal 2 13 3 5" xfId="6883" xr:uid="{00000000-0005-0000-0000-0000D91A0000}"/>
    <cellStyle name="Normal 2 13 3 6" xfId="6884" xr:uid="{00000000-0005-0000-0000-0000DA1A0000}"/>
    <cellStyle name="Normal 2 13 3 7" xfId="6885" xr:uid="{00000000-0005-0000-0000-0000DB1A0000}"/>
    <cellStyle name="Normal 2 13 3 8" xfId="6886" xr:uid="{00000000-0005-0000-0000-0000DC1A0000}"/>
    <cellStyle name="Normal 2 13 3_35. Propiedades de Inv" xfId="6887" xr:uid="{00000000-0005-0000-0000-0000DD1A0000}"/>
    <cellStyle name="Normal 2 13 4" xfId="6888" xr:uid="{00000000-0005-0000-0000-0000DE1A0000}"/>
    <cellStyle name="Normal 2 13 4 2" xfId="6889" xr:uid="{00000000-0005-0000-0000-0000DF1A0000}"/>
    <cellStyle name="Normal 2 13 4 2 2" xfId="6890" xr:uid="{00000000-0005-0000-0000-0000E01A0000}"/>
    <cellStyle name="Normal 2 13 4 2 3" xfId="6891" xr:uid="{00000000-0005-0000-0000-0000E11A0000}"/>
    <cellStyle name="Normal 2 13 4 2 4" xfId="6892" xr:uid="{00000000-0005-0000-0000-0000E21A0000}"/>
    <cellStyle name="Normal 2 13 4 2 5" xfId="6893" xr:uid="{00000000-0005-0000-0000-0000E31A0000}"/>
    <cellStyle name="Normal 2 13 4 3" xfId="6894" xr:uid="{00000000-0005-0000-0000-0000E41A0000}"/>
    <cellStyle name="Normal 2 13 4 3 2" xfId="6895" xr:uid="{00000000-0005-0000-0000-0000E51A0000}"/>
    <cellStyle name="Normal 2 13 4 3 3" xfId="6896" xr:uid="{00000000-0005-0000-0000-0000E61A0000}"/>
    <cellStyle name="Normal 2 13 4 3 4" xfId="6897" xr:uid="{00000000-0005-0000-0000-0000E71A0000}"/>
    <cellStyle name="Normal 2 13 4 3 5" xfId="6898" xr:uid="{00000000-0005-0000-0000-0000E81A0000}"/>
    <cellStyle name="Normal 2 13 4 4" xfId="6899" xr:uid="{00000000-0005-0000-0000-0000E91A0000}"/>
    <cellStyle name="Normal 2 13 4 5" xfId="6900" xr:uid="{00000000-0005-0000-0000-0000EA1A0000}"/>
    <cellStyle name="Normal 2 13 4 6" xfId="6901" xr:uid="{00000000-0005-0000-0000-0000EB1A0000}"/>
    <cellStyle name="Normal 2 13 4 7" xfId="6902" xr:uid="{00000000-0005-0000-0000-0000EC1A0000}"/>
    <cellStyle name="Normal 2 13 4 8" xfId="6903" xr:uid="{00000000-0005-0000-0000-0000ED1A0000}"/>
    <cellStyle name="Normal 2 13 4_35. Propiedades de Inv" xfId="6904" xr:uid="{00000000-0005-0000-0000-0000EE1A0000}"/>
    <cellStyle name="Normal 2 13 5" xfId="6905" xr:uid="{00000000-0005-0000-0000-0000EF1A0000}"/>
    <cellStyle name="Normal 2 13 5 2" xfId="6906" xr:uid="{00000000-0005-0000-0000-0000F01A0000}"/>
    <cellStyle name="Normal 2 13 5 2 2" xfId="6907" xr:uid="{00000000-0005-0000-0000-0000F11A0000}"/>
    <cellStyle name="Normal 2 13 5 2 3" xfId="6908" xr:uid="{00000000-0005-0000-0000-0000F21A0000}"/>
    <cellStyle name="Normal 2 13 5 2 4" xfId="6909" xr:uid="{00000000-0005-0000-0000-0000F31A0000}"/>
    <cellStyle name="Normal 2 13 5 2 5" xfId="6910" xr:uid="{00000000-0005-0000-0000-0000F41A0000}"/>
    <cellStyle name="Normal 2 13 5 3" xfId="6911" xr:uid="{00000000-0005-0000-0000-0000F51A0000}"/>
    <cellStyle name="Normal 2 13 5 3 2" xfId="6912" xr:uid="{00000000-0005-0000-0000-0000F61A0000}"/>
    <cellStyle name="Normal 2 13 5 3 3" xfId="6913" xr:uid="{00000000-0005-0000-0000-0000F71A0000}"/>
    <cellStyle name="Normal 2 13 5 3 4" xfId="6914" xr:uid="{00000000-0005-0000-0000-0000F81A0000}"/>
    <cellStyle name="Normal 2 13 5 3 5" xfId="6915" xr:uid="{00000000-0005-0000-0000-0000F91A0000}"/>
    <cellStyle name="Normal 2 13 5 4" xfId="6916" xr:uid="{00000000-0005-0000-0000-0000FA1A0000}"/>
    <cellStyle name="Normal 2 13 5 5" xfId="6917" xr:uid="{00000000-0005-0000-0000-0000FB1A0000}"/>
    <cellStyle name="Normal 2 13 5 6" xfId="6918" xr:uid="{00000000-0005-0000-0000-0000FC1A0000}"/>
    <cellStyle name="Normal 2 13 5 7" xfId="6919" xr:uid="{00000000-0005-0000-0000-0000FD1A0000}"/>
    <cellStyle name="Normal 2 13 5 8" xfId="6920" xr:uid="{00000000-0005-0000-0000-0000FE1A0000}"/>
    <cellStyle name="Normal 2 13 5_35. Propiedades de Inv" xfId="6921" xr:uid="{00000000-0005-0000-0000-0000FF1A0000}"/>
    <cellStyle name="Normal 2 13 6" xfId="6922" xr:uid="{00000000-0005-0000-0000-0000001B0000}"/>
    <cellStyle name="Normal 2 13 6 2" xfId="6923" xr:uid="{00000000-0005-0000-0000-0000011B0000}"/>
    <cellStyle name="Normal 2 13 6 2 2" xfId="6924" xr:uid="{00000000-0005-0000-0000-0000021B0000}"/>
    <cellStyle name="Normal 2 13 6 2 3" xfId="6925" xr:uid="{00000000-0005-0000-0000-0000031B0000}"/>
    <cellStyle name="Normal 2 13 6 2 4" xfId="6926" xr:uid="{00000000-0005-0000-0000-0000041B0000}"/>
    <cellStyle name="Normal 2 13 6 2 5" xfId="6927" xr:uid="{00000000-0005-0000-0000-0000051B0000}"/>
    <cellStyle name="Normal 2 13 6 3" xfId="6928" xr:uid="{00000000-0005-0000-0000-0000061B0000}"/>
    <cellStyle name="Normal 2 13 6 3 2" xfId="6929" xr:uid="{00000000-0005-0000-0000-0000071B0000}"/>
    <cellStyle name="Normal 2 13 6 3 3" xfId="6930" xr:uid="{00000000-0005-0000-0000-0000081B0000}"/>
    <cellStyle name="Normal 2 13 6 3 4" xfId="6931" xr:uid="{00000000-0005-0000-0000-0000091B0000}"/>
    <cellStyle name="Normal 2 13 6 3 5" xfId="6932" xr:uid="{00000000-0005-0000-0000-00000A1B0000}"/>
    <cellStyle name="Normal 2 13 6 4" xfId="6933" xr:uid="{00000000-0005-0000-0000-00000B1B0000}"/>
    <cellStyle name="Normal 2 13 6 5" xfId="6934" xr:uid="{00000000-0005-0000-0000-00000C1B0000}"/>
    <cellStyle name="Normal 2 13 6 6" xfId="6935" xr:uid="{00000000-0005-0000-0000-00000D1B0000}"/>
    <cellStyle name="Normal 2 13 6 7" xfId="6936" xr:uid="{00000000-0005-0000-0000-00000E1B0000}"/>
    <cellStyle name="Normal 2 13 6 8" xfId="6937" xr:uid="{00000000-0005-0000-0000-00000F1B0000}"/>
    <cellStyle name="Normal 2 13 6_35. Propiedades de Inv" xfId="6938" xr:uid="{00000000-0005-0000-0000-0000101B0000}"/>
    <cellStyle name="Normal 2 13 7" xfId="6939" xr:uid="{00000000-0005-0000-0000-0000111B0000}"/>
    <cellStyle name="Normal 2 13 7 2" xfId="6940" xr:uid="{00000000-0005-0000-0000-0000121B0000}"/>
    <cellStyle name="Normal 2 13 7 2 2" xfId="6941" xr:uid="{00000000-0005-0000-0000-0000131B0000}"/>
    <cellStyle name="Normal 2 13 7 2 3" xfId="6942" xr:uid="{00000000-0005-0000-0000-0000141B0000}"/>
    <cellStyle name="Normal 2 13 7 2 4" xfId="6943" xr:uid="{00000000-0005-0000-0000-0000151B0000}"/>
    <cellStyle name="Normal 2 13 7 2 5" xfId="6944" xr:uid="{00000000-0005-0000-0000-0000161B0000}"/>
    <cellStyle name="Normal 2 13 7 3" xfId="6945" xr:uid="{00000000-0005-0000-0000-0000171B0000}"/>
    <cellStyle name="Normal 2 13 7 3 2" xfId="6946" xr:uid="{00000000-0005-0000-0000-0000181B0000}"/>
    <cellStyle name="Normal 2 13 7 3 3" xfId="6947" xr:uid="{00000000-0005-0000-0000-0000191B0000}"/>
    <cellStyle name="Normal 2 13 7 3 4" xfId="6948" xr:uid="{00000000-0005-0000-0000-00001A1B0000}"/>
    <cellStyle name="Normal 2 13 7 3 5" xfId="6949" xr:uid="{00000000-0005-0000-0000-00001B1B0000}"/>
    <cellStyle name="Normal 2 13 7 4" xfId="6950" xr:uid="{00000000-0005-0000-0000-00001C1B0000}"/>
    <cellStyle name="Normal 2 13 7 5" xfId="6951" xr:uid="{00000000-0005-0000-0000-00001D1B0000}"/>
    <cellStyle name="Normal 2 13 7 6" xfId="6952" xr:uid="{00000000-0005-0000-0000-00001E1B0000}"/>
    <cellStyle name="Normal 2 13 7 7" xfId="6953" xr:uid="{00000000-0005-0000-0000-00001F1B0000}"/>
    <cellStyle name="Normal 2 13 7_35. Propiedades de Inv" xfId="6954" xr:uid="{00000000-0005-0000-0000-0000201B0000}"/>
    <cellStyle name="Normal 2 13 8" xfId="6955" xr:uid="{00000000-0005-0000-0000-0000211B0000}"/>
    <cellStyle name="Normal 2 13 8 2" xfId="6956" xr:uid="{00000000-0005-0000-0000-0000221B0000}"/>
    <cellStyle name="Normal 2 13 8 2 2" xfId="6957" xr:uid="{00000000-0005-0000-0000-0000231B0000}"/>
    <cellStyle name="Normal 2 13 8 2 3" xfId="6958" xr:uid="{00000000-0005-0000-0000-0000241B0000}"/>
    <cellStyle name="Normal 2 13 8 2 4" xfId="6959" xr:uid="{00000000-0005-0000-0000-0000251B0000}"/>
    <cellStyle name="Normal 2 13 8 2 5" xfId="6960" xr:uid="{00000000-0005-0000-0000-0000261B0000}"/>
    <cellStyle name="Normal 2 13 8 3" xfId="6961" xr:uid="{00000000-0005-0000-0000-0000271B0000}"/>
    <cellStyle name="Normal 2 13 8 3 2" xfId="6962" xr:uid="{00000000-0005-0000-0000-0000281B0000}"/>
    <cellStyle name="Normal 2 13 8 3 3" xfId="6963" xr:uid="{00000000-0005-0000-0000-0000291B0000}"/>
    <cellStyle name="Normal 2 13 8 3 4" xfId="6964" xr:uid="{00000000-0005-0000-0000-00002A1B0000}"/>
    <cellStyle name="Normal 2 13 8 3 5" xfId="6965" xr:uid="{00000000-0005-0000-0000-00002B1B0000}"/>
    <cellStyle name="Normal 2 13 8 4" xfId="6966" xr:uid="{00000000-0005-0000-0000-00002C1B0000}"/>
    <cellStyle name="Normal 2 13 8 5" xfId="6967" xr:uid="{00000000-0005-0000-0000-00002D1B0000}"/>
    <cellStyle name="Normal 2 13 8 6" xfId="6968" xr:uid="{00000000-0005-0000-0000-00002E1B0000}"/>
    <cellStyle name="Normal 2 13 8 7" xfId="6969" xr:uid="{00000000-0005-0000-0000-00002F1B0000}"/>
    <cellStyle name="Normal 2 13 8_35. Propiedades de Inv" xfId="6970" xr:uid="{00000000-0005-0000-0000-0000301B0000}"/>
    <cellStyle name="Normal 2 13 9" xfId="6971" xr:uid="{00000000-0005-0000-0000-0000311B0000}"/>
    <cellStyle name="Normal 2 13 9 2" xfId="6972" xr:uid="{00000000-0005-0000-0000-0000321B0000}"/>
    <cellStyle name="Normal 2 13 9 2 2" xfId="6973" xr:uid="{00000000-0005-0000-0000-0000331B0000}"/>
    <cellStyle name="Normal 2 13 9 2 3" xfId="6974" xr:uid="{00000000-0005-0000-0000-0000341B0000}"/>
    <cellStyle name="Normal 2 13 9 2 4" xfId="6975" xr:uid="{00000000-0005-0000-0000-0000351B0000}"/>
    <cellStyle name="Normal 2 13 9 2 5" xfId="6976" xr:uid="{00000000-0005-0000-0000-0000361B0000}"/>
    <cellStyle name="Normal 2 13 9 3" xfId="6977" xr:uid="{00000000-0005-0000-0000-0000371B0000}"/>
    <cellStyle name="Normal 2 13 9 3 2" xfId="6978" xr:uid="{00000000-0005-0000-0000-0000381B0000}"/>
    <cellStyle name="Normal 2 13 9 3 3" xfId="6979" xr:uid="{00000000-0005-0000-0000-0000391B0000}"/>
    <cellStyle name="Normal 2 13 9 3 4" xfId="6980" xr:uid="{00000000-0005-0000-0000-00003A1B0000}"/>
    <cellStyle name="Normal 2 13 9 3 5" xfId="6981" xr:uid="{00000000-0005-0000-0000-00003B1B0000}"/>
    <cellStyle name="Normal 2 13 9 4" xfId="6982" xr:uid="{00000000-0005-0000-0000-00003C1B0000}"/>
    <cellStyle name="Normal 2 13 9 5" xfId="6983" xr:uid="{00000000-0005-0000-0000-00003D1B0000}"/>
    <cellStyle name="Normal 2 13 9 6" xfId="6984" xr:uid="{00000000-0005-0000-0000-00003E1B0000}"/>
    <cellStyle name="Normal 2 13 9 7" xfId="6985" xr:uid="{00000000-0005-0000-0000-00003F1B0000}"/>
    <cellStyle name="Normal 2 13 9_35. Propiedades de Inv" xfId="6986" xr:uid="{00000000-0005-0000-0000-0000401B0000}"/>
    <cellStyle name="Normal 2 13_35. Propiedades de Inv" xfId="6987" xr:uid="{00000000-0005-0000-0000-0000411B0000}"/>
    <cellStyle name="Normal 2 14" xfId="6988" xr:uid="{00000000-0005-0000-0000-0000421B0000}"/>
    <cellStyle name="Normal 2 14 10" xfId="6989" xr:uid="{00000000-0005-0000-0000-0000431B0000}"/>
    <cellStyle name="Normal 2 14 10 2" xfId="6990" xr:uid="{00000000-0005-0000-0000-0000441B0000}"/>
    <cellStyle name="Normal 2 14 10 3" xfId="6991" xr:uid="{00000000-0005-0000-0000-0000451B0000}"/>
    <cellStyle name="Normal 2 14 10 4" xfId="6992" xr:uid="{00000000-0005-0000-0000-0000461B0000}"/>
    <cellStyle name="Normal 2 14 10 5" xfId="6993" xr:uid="{00000000-0005-0000-0000-0000471B0000}"/>
    <cellStyle name="Normal 2 14 11" xfId="6994" xr:uid="{00000000-0005-0000-0000-0000481B0000}"/>
    <cellStyle name="Normal 2 14 11 2" xfId="6995" xr:uid="{00000000-0005-0000-0000-0000491B0000}"/>
    <cellStyle name="Normal 2 14 11 3" xfId="6996" xr:uid="{00000000-0005-0000-0000-00004A1B0000}"/>
    <cellStyle name="Normal 2 14 11 4" xfId="6997" xr:uid="{00000000-0005-0000-0000-00004B1B0000}"/>
    <cellStyle name="Normal 2 14 11 5" xfId="6998" xr:uid="{00000000-0005-0000-0000-00004C1B0000}"/>
    <cellStyle name="Normal 2 14 12" xfId="6999" xr:uid="{00000000-0005-0000-0000-00004D1B0000}"/>
    <cellStyle name="Normal 2 14 13" xfId="7000" xr:uid="{00000000-0005-0000-0000-00004E1B0000}"/>
    <cellStyle name="Normal 2 14 14" xfId="7001" xr:uid="{00000000-0005-0000-0000-00004F1B0000}"/>
    <cellStyle name="Normal 2 14 15" xfId="7002" xr:uid="{00000000-0005-0000-0000-0000501B0000}"/>
    <cellStyle name="Normal 2 14 16" xfId="7003" xr:uid="{00000000-0005-0000-0000-0000511B0000}"/>
    <cellStyle name="Normal 2 14 2" xfId="7004" xr:uid="{00000000-0005-0000-0000-0000521B0000}"/>
    <cellStyle name="Normal 2 14 2 2" xfId="7005" xr:uid="{00000000-0005-0000-0000-0000531B0000}"/>
    <cellStyle name="Normal 2 14 2 2 2" xfId="7006" xr:uid="{00000000-0005-0000-0000-0000541B0000}"/>
    <cellStyle name="Normal 2 14 2 2 3" xfId="7007" xr:uid="{00000000-0005-0000-0000-0000551B0000}"/>
    <cellStyle name="Normal 2 14 2 2 4" xfId="7008" xr:uid="{00000000-0005-0000-0000-0000561B0000}"/>
    <cellStyle name="Normal 2 14 2 2 5" xfId="7009" xr:uid="{00000000-0005-0000-0000-0000571B0000}"/>
    <cellStyle name="Normal 2 14 2 3" xfId="7010" xr:uid="{00000000-0005-0000-0000-0000581B0000}"/>
    <cellStyle name="Normal 2 14 2 3 2" xfId="7011" xr:uid="{00000000-0005-0000-0000-0000591B0000}"/>
    <cellStyle name="Normal 2 14 2 3 3" xfId="7012" xr:uid="{00000000-0005-0000-0000-00005A1B0000}"/>
    <cellStyle name="Normal 2 14 2 3 4" xfId="7013" xr:uid="{00000000-0005-0000-0000-00005B1B0000}"/>
    <cellStyle name="Normal 2 14 2 3 5" xfId="7014" xr:uid="{00000000-0005-0000-0000-00005C1B0000}"/>
    <cellStyle name="Normal 2 14 2 4" xfId="7015" xr:uid="{00000000-0005-0000-0000-00005D1B0000}"/>
    <cellStyle name="Normal 2 14 2 5" xfId="7016" xr:uid="{00000000-0005-0000-0000-00005E1B0000}"/>
    <cellStyle name="Normal 2 14 2 6" xfId="7017" xr:uid="{00000000-0005-0000-0000-00005F1B0000}"/>
    <cellStyle name="Normal 2 14 2 7" xfId="7018" xr:uid="{00000000-0005-0000-0000-0000601B0000}"/>
    <cellStyle name="Normal 2 14 2 8" xfId="7019" xr:uid="{00000000-0005-0000-0000-0000611B0000}"/>
    <cellStyle name="Normal 2 14 2_35. Propiedades de Inv" xfId="7020" xr:uid="{00000000-0005-0000-0000-0000621B0000}"/>
    <cellStyle name="Normal 2 14 3" xfId="7021" xr:uid="{00000000-0005-0000-0000-0000631B0000}"/>
    <cellStyle name="Normal 2 14 3 2" xfId="7022" xr:uid="{00000000-0005-0000-0000-0000641B0000}"/>
    <cellStyle name="Normal 2 14 3 2 2" xfId="7023" xr:uid="{00000000-0005-0000-0000-0000651B0000}"/>
    <cellStyle name="Normal 2 14 3 2 3" xfId="7024" xr:uid="{00000000-0005-0000-0000-0000661B0000}"/>
    <cellStyle name="Normal 2 14 3 2 4" xfId="7025" xr:uid="{00000000-0005-0000-0000-0000671B0000}"/>
    <cellStyle name="Normal 2 14 3 2 5" xfId="7026" xr:uid="{00000000-0005-0000-0000-0000681B0000}"/>
    <cellStyle name="Normal 2 14 3 3" xfId="7027" xr:uid="{00000000-0005-0000-0000-0000691B0000}"/>
    <cellStyle name="Normal 2 14 3 3 2" xfId="7028" xr:uid="{00000000-0005-0000-0000-00006A1B0000}"/>
    <cellStyle name="Normal 2 14 3 3 3" xfId="7029" xr:uid="{00000000-0005-0000-0000-00006B1B0000}"/>
    <cellStyle name="Normal 2 14 3 3 4" xfId="7030" xr:uid="{00000000-0005-0000-0000-00006C1B0000}"/>
    <cellStyle name="Normal 2 14 3 3 5" xfId="7031" xr:uid="{00000000-0005-0000-0000-00006D1B0000}"/>
    <cellStyle name="Normal 2 14 3 4" xfId="7032" xr:uid="{00000000-0005-0000-0000-00006E1B0000}"/>
    <cellStyle name="Normal 2 14 3 5" xfId="7033" xr:uid="{00000000-0005-0000-0000-00006F1B0000}"/>
    <cellStyle name="Normal 2 14 3 6" xfId="7034" xr:uid="{00000000-0005-0000-0000-0000701B0000}"/>
    <cellStyle name="Normal 2 14 3 7" xfId="7035" xr:uid="{00000000-0005-0000-0000-0000711B0000}"/>
    <cellStyle name="Normal 2 14 3 8" xfId="7036" xr:uid="{00000000-0005-0000-0000-0000721B0000}"/>
    <cellStyle name="Normal 2 14 3_35. Propiedades de Inv" xfId="7037" xr:uid="{00000000-0005-0000-0000-0000731B0000}"/>
    <cellStyle name="Normal 2 14 4" xfId="7038" xr:uid="{00000000-0005-0000-0000-0000741B0000}"/>
    <cellStyle name="Normal 2 14 4 2" xfId="7039" xr:uid="{00000000-0005-0000-0000-0000751B0000}"/>
    <cellStyle name="Normal 2 14 4 2 2" xfId="7040" xr:uid="{00000000-0005-0000-0000-0000761B0000}"/>
    <cellStyle name="Normal 2 14 4 2 3" xfId="7041" xr:uid="{00000000-0005-0000-0000-0000771B0000}"/>
    <cellStyle name="Normal 2 14 4 2 4" xfId="7042" xr:uid="{00000000-0005-0000-0000-0000781B0000}"/>
    <cellStyle name="Normal 2 14 4 2 5" xfId="7043" xr:uid="{00000000-0005-0000-0000-0000791B0000}"/>
    <cellStyle name="Normal 2 14 4 3" xfId="7044" xr:uid="{00000000-0005-0000-0000-00007A1B0000}"/>
    <cellStyle name="Normal 2 14 4 3 2" xfId="7045" xr:uid="{00000000-0005-0000-0000-00007B1B0000}"/>
    <cellStyle name="Normal 2 14 4 3 3" xfId="7046" xr:uid="{00000000-0005-0000-0000-00007C1B0000}"/>
    <cellStyle name="Normal 2 14 4 3 4" xfId="7047" xr:uid="{00000000-0005-0000-0000-00007D1B0000}"/>
    <cellStyle name="Normal 2 14 4 3 5" xfId="7048" xr:uid="{00000000-0005-0000-0000-00007E1B0000}"/>
    <cellStyle name="Normal 2 14 4 4" xfId="7049" xr:uid="{00000000-0005-0000-0000-00007F1B0000}"/>
    <cellStyle name="Normal 2 14 4 5" xfId="7050" xr:uid="{00000000-0005-0000-0000-0000801B0000}"/>
    <cellStyle name="Normal 2 14 4 6" xfId="7051" xr:uid="{00000000-0005-0000-0000-0000811B0000}"/>
    <cellStyle name="Normal 2 14 4 7" xfId="7052" xr:uid="{00000000-0005-0000-0000-0000821B0000}"/>
    <cellStyle name="Normal 2 14 4 8" xfId="7053" xr:uid="{00000000-0005-0000-0000-0000831B0000}"/>
    <cellStyle name="Normal 2 14 4_35. Propiedades de Inv" xfId="7054" xr:uid="{00000000-0005-0000-0000-0000841B0000}"/>
    <cellStyle name="Normal 2 14 5" xfId="7055" xr:uid="{00000000-0005-0000-0000-0000851B0000}"/>
    <cellStyle name="Normal 2 14 5 2" xfId="7056" xr:uid="{00000000-0005-0000-0000-0000861B0000}"/>
    <cellStyle name="Normal 2 14 5 2 2" xfId="7057" xr:uid="{00000000-0005-0000-0000-0000871B0000}"/>
    <cellStyle name="Normal 2 14 5 2 3" xfId="7058" xr:uid="{00000000-0005-0000-0000-0000881B0000}"/>
    <cellStyle name="Normal 2 14 5 2 4" xfId="7059" xr:uid="{00000000-0005-0000-0000-0000891B0000}"/>
    <cellStyle name="Normal 2 14 5 2 5" xfId="7060" xr:uid="{00000000-0005-0000-0000-00008A1B0000}"/>
    <cellStyle name="Normal 2 14 5 3" xfId="7061" xr:uid="{00000000-0005-0000-0000-00008B1B0000}"/>
    <cellStyle name="Normal 2 14 5 3 2" xfId="7062" xr:uid="{00000000-0005-0000-0000-00008C1B0000}"/>
    <cellStyle name="Normal 2 14 5 3 3" xfId="7063" xr:uid="{00000000-0005-0000-0000-00008D1B0000}"/>
    <cellStyle name="Normal 2 14 5 3 4" xfId="7064" xr:uid="{00000000-0005-0000-0000-00008E1B0000}"/>
    <cellStyle name="Normal 2 14 5 3 5" xfId="7065" xr:uid="{00000000-0005-0000-0000-00008F1B0000}"/>
    <cellStyle name="Normal 2 14 5 4" xfId="7066" xr:uid="{00000000-0005-0000-0000-0000901B0000}"/>
    <cellStyle name="Normal 2 14 5 5" xfId="7067" xr:uid="{00000000-0005-0000-0000-0000911B0000}"/>
    <cellStyle name="Normal 2 14 5 6" xfId="7068" xr:uid="{00000000-0005-0000-0000-0000921B0000}"/>
    <cellStyle name="Normal 2 14 5 7" xfId="7069" xr:uid="{00000000-0005-0000-0000-0000931B0000}"/>
    <cellStyle name="Normal 2 14 5 8" xfId="7070" xr:uid="{00000000-0005-0000-0000-0000941B0000}"/>
    <cellStyle name="Normal 2 14 5_35. Propiedades de Inv" xfId="7071" xr:uid="{00000000-0005-0000-0000-0000951B0000}"/>
    <cellStyle name="Normal 2 14 6" xfId="7072" xr:uid="{00000000-0005-0000-0000-0000961B0000}"/>
    <cellStyle name="Normal 2 14 6 2" xfId="7073" xr:uid="{00000000-0005-0000-0000-0000971B0000}"/>
    <cellStyle name="Normal 2 14 6 2 2" xfId="7074" xr:uid="{00000000-0005-0000-0000-0000981B0000}"/>
    <cellStyle name="Normal 2 14 6 2 3" xfId="7075" xr:uid="{00000000-0005-0000-0000-0000991B0000}"/>
    <cellStyle name="Normal 2 14 6 2 4" xfId="7076" xr:uid="{00000000-0005-0000-0000-00009A1B0000}"/>
    <cellStyle name="Normal 2 14 6 2 5" xfId="7077" xr:uid="{00000000-0005-0000-0000-00009B1B0000}"/>
    <cellStyle name="Normal 2 14 6 3" xfId="7078" xr:uid="{00000000-0005-0000-0000-00009C1B0000}"/>
    <cellStyle name="Normal 2 14 6 3 2" xfId="7079" xr:uid="{00000000-0005-0000-0000-00009D1B0000}"/>
    <cellStyle name="Normal 2 14 6 3 3" xfId="7080" xr:uid="{00000000-0005-0000-0000-00009E1B0000}"/>
    <cellStyle name="Normal 2 14 6 3 4" xfId="7081" xr:uid="{00000000-0005-0000-0000-00009F1B0000}"/>
    <cellStyle name="Normal 2 14 6 3 5" xfId="7082" xr:uid="{00000000-0005-0000-0000-0000A01B0000}"/>
    <cellStyle name="Normal 2 14 6 4" xfId="7083" xr:uid="{00000000-0005-0000-0000-0000A11B0000}"/>
    <cellStyle name="Normal 2 14 6 5" xfId="7084" xr:uid="{00000000-0005-0000-0000-0000A21B0000}"/>
    <cellStyle name="Normal 2 14 6 6" xfId="7085" xr:uid="{00000000-0005-0000-0000-0000A31B0000}"/>
    <cellStyle name="Normal 2 14 6 7" xfId="7086" xr:uid="{00000000-0005-0000-0000-0000A41B0000}"/>
    <cellStyle name="Normal 2 14 6 8" xfId="7087" xr:uid="{00000000-0005-0000-0000-0000A51B0000}"/>
    <cellStyle name="Normal 2 14 6_35. Propiedades de Inv" xfId="7088" xr:uid="{00000000-0005-0000-0000-0000A61B0000}"/>
    <cellStyle name="Normal 2 14 7" xfId="7089" xr:uid="{00000000-0005-0000-0000-0000A71B0000}"/>
    <cellStyle name="Normal 2 14 7 2" xfId="7090" xr:uid="{00000000-0005-0000-0000-0000A81B0000}"/>
    <cellStyle name="Normal 2 14 7 2 2" xfId="7091" xr:uid="{00000000-0005-0000-0000-0000A91B0000}"/>
    <cellStyle name="Normal 2 14 7 2 3" xfId="7092" xr:uid="{00000000-0005-0000-0000-0000AA1B0000}"/>
    <cellStyle name="Normal 2 14 7 2 4" xfId="7093" xr:uid="{00000000-0005-0000-0000-0000AB1B0000}"/>
    <cellStyle name="Normal 2 14 7 2 5" xfId="7094" xr:uid="{00000000-0005-0000-0000-0000AC1B0000}"/>
    <cellStyle name="Normal 2 14 7 3" xfId="7095" xr:uid="{00000000-0005-0000-0000-0000AD1B0000}"/>
    <cellStyle name="Normal 2 14 7 3 2" xfId="7096" xr:uid="{00000000-0005-0000-0000-0000AE1B0000}"/>
    <cellStyle name="Normal 2 14 7 3 3" xfId="7097" xr:uid="{00000000-0005-0000-0000-0000AF1B0000}"/>
    <cellStyle name="Normal 2 14 7 3 4" xfId="7098" xr:uid="{00000000-0005-0000-0000-0000B01B0000}"/>
    <cellStyle name="Normal 2 14 7 3 5" xfId="7099" xr:uid="{00000000-0005-0000-0000-0000B11B0000}"/>
    <cellStyle name="Normal 2 14 7 4" xfId="7100" xr:uid="{00000000-0005-0000-0000-0000B21B0000}"/>
    <cellStyle name="Normal 2 14 7 5" xfId="7101" xr:uid="{00000000-0005-0000-0000-0000B31B0000}"/>
    <cellStyle name="Normal 2 14 7 6" xfId="7102" xr:uid="{00000000-0005-0000-0000-0000B41B0000}"/>
    <cellStyle name="Normal 2 14 7 7" xfId="7103" xr:uid="{00000000-0005-0000-0000-0000B51B0000}"/>
    <cellStyle name="Normal 2 14 7_35. Propiedades de Inv" xfId="7104" xr:uid="{00000000-0005-0000-0000-0000B61B0000}"/>
    <cellStyle name="Normal 2 14 8" xfId="7105" xr:uid="{00000000-0005-0000-0000-0000B71B0000}"/>
    <cellStyle name="Normal 2 14 8 2" xfId="7106" xr:uid="{00000000-0005-0000-0000-0000B81B0000}"/>
    <cellStyle name="Normal 2 14 8 2 2" xfId="7107" xr:uid="{00000000-0005-0000-0000-0000B91B0000}"/>
    <cellStyle name="Normal 2 14 8 2 3" xfId="7108" xr:uid="{00000000-0005-0000-0000-0000BA1B0000}"/>
    <cellStyle name="Normal 2 14 8 2 4" xfId="7109" xr:uid="{00000000-0005-0000-0000-0000BB1B0000}"/>
    <cellStyle name="Normal 2 14 8 2 5" xfId="7110" xr:uid="{00000000-0005-0000-0000-0000BC1B0000}"/>
    <cellStyle name="Normal 2 14 8 3" xfId="7111" xr:uid="{00000000-0005-0000-0000-0000BD1B0000}"/>
    <cellStyle name="Normal 2 14 8 3 2" xfId="7112" xr:uid="{00000000-0005-0000-0000-0000BE1B0000}"/>
    <cellStyle name="Normal 2 14 8 3 3" xfId="7113" xr:uid="{00000000-0005-0000-0000-0000BF1B0000}"/>
    <cellStyle name="Normal 2 14 8 3 4" xfId="7114" xr:uid="{00000000-0005-0000-0000-0000C01B0000}"/>
    <cellStyle name="Normal 2 14 8 3 5" xfId="7115" xr:uid="{00000000-0005-0000-0000-0000C11B0000}"/>
    <cellStyle name="Normal 2 14 8 4" xfId="7116" xr:uid="{00000000-0005-0000-0000-0000C21B0000}"/>
    <cellStyle name="Normal 2 14 8 5" xfId="7117" xr:uid="{00000000-0005-0000-0000-0000C31B0000}"/>
    <cellStyle name="Normal 2 14 8 6" xfId="7118" xr:uid="{00000000-0005-0000-0000-0000C41B0000}"/>
    <cellStyle name="Normal 2 14 8 7" xfId="7119" xr:uid="{00000000-0005-0000-0000-0000C51B0000}"/>
    <cellStyle name="Normal 2 14 8_35. Propiedades de Inv" xfId="7120" xr:uid="{00000000-0005-0000-0000-0000C61B0000}"/>
    <cellStyle name="Normal 2 14 9" xfId="7121" xr:uid="{00000000-0005-0000-0000-0000C71B0000}"/>
    <cellStyle name="Normal 2 14 9 2" xfId="7122" xr:uid="{00000000-0005-0000-0000-0000C81B0000}"/>
    <cellStyle name="Normal 2 14 9 2 2" xfId="7123" xr:uid="{00000000-0005-0000-0000-0000C91B0000}"/>
    <cellStyle name="Normal 2 14 9 2 3" xfId="7124" xr:uid="{00000000-0005-0000-0000-0000CA1B0000}"/>
    <cellStyle name="Normal 2 14 9 2 4" xfId="7125" xr:uid="{00000000-0005-0000-0000-0000CB1B0000}"/>
    <cellStyle name="Normal 2 14 9 2 5" xfId="7126" xr:uid="{00000000-0005-0000-0000-0000CC1B0000}"/>
    <cellStyle name="Normal 2 14 9 3" xfId="7127" xr:uid="{00000000-0005-0000-0000-0000CD1B0000}"/>
    <cellStyle name="Normal 2 14 9 3 2" xfId="7128" xr:uid="{00000000-0005-0000-0000-0000CE1B0000}"/>
    <cellStyle name="Normal 2 14 9 3 3" xfId="7129" xr:uid="{00000000-0005-0000-0000-0000CF1B0000}"/>
    <cellStyle name="Normal 2 14 9 3 4" xfId="7130" xr:uid="{00000000-0005-0000-0000-0000D01B0000}"/>
    <cellStyle name="Normal 2 14 9 3 5" xfId="7131" xr:uid="{00000000-0005-0000-0000-0000D11B0000}"/>
    <cellStyle name="Normal 2 14 9 4" xfId="7132" xr:uid="{00000000-0005-0000-0000-0000D21B0000}"/>
    <cellStyle name="Normal 2 14 9 5" xfId="7133" xr:uid="{00000000-0005-0000-0000-0000D31B0000}"/>
    <cellStyle name="Normal 2 14 9 6" xfId="7134" xr:uid="{00000000-0005-0000-0000-0000D41B0000}"/>
    <cellStyle name="Normal 2 14 9 7" xfId="7135" xr:uid="{00000000-0005-0000-0000-0000D51B0000}"/>
    <cellStyle name="Normal 2 14 9_35. Propiedades de Inv" xfId="7136" xr:uid="{00000000-0005-0000-0000-0000D61B0000}"/>
    <cellStyle name="Normal 2 14_35. Propiedades de Inv" xfId="7137" xr:uid="{00000000-0005-0000-0000-0000D71B0000}"/>
    <cellStyle name="Normal 2 15" xfId="7138" xr:uid="{00000000-0005-0000-0000-0000D81B0000}"/>
    <cellStyle name="Normal 2 15 10" xfId="7139" xr:uid="{00000000-0005-0000-0000-0000D91B0000}"/>
    <cellStyle name="Normal 2 15 10 2" xfId="7140" xr:uid="{00000000-0005-0000-0000-0000DA1B0000}"/>
    <cellStyle name="Normal 2 15 10 3" xfId="7141" xr:uid="{00000000-0005-0000-0000-0000DB1B0000}"/>
    <cellStyle name="Normal 2 15 10 4" xfId="7142" xr:uid="{00000000-0005-0000-0000-0000DC1B0000}"/>
    <cellStyle name="Normal 2 15 10 5" xfId="7143" xr:uid="{00000000-0005-0000-0000-0000DD1B0000}"/>
    <cellStyle name="Normal 2 15 11" xfId="7144" xr:uid="{00000000-0005-0000-0000-0000DE1B0000}"/>
    <cellStyle name="Normal 2 15 11 2" xfId="7145" xr:uid="{00000000-0005-0000-0000-0000DF1B0000}"/>
    <cellStyle name="Normal 2 15 11 3" xfId="7146" xr:uid="{00000000-0005-0000-0000-0000E01B0000}"/>
    <cellStyle name="Normal 2 15 11 4" xfId="7147" xr:uid="{00000000-0005-0000-0000-0000E11B0000}"/>
    <cellStyle name="Normal 2 15 11 5" xfId="7148" xr:uid="{00000000-0005-0000-0000-0000E21B0000}"/>
    <cellStyle name="Normal 2 15 12" xfId="7149" xr:uid="{00000000-0005-0000-0000-0000E31B0000}"/>
    <cellStyle name="Normal 2 15 13" xfId="7150" xr:uid="{00000000-0005-0000-0000-0000E41B0000}"/>
    <cellStyle name="Normal 2 15 14" xfId="7151" xr:uid="{00000000-0005-0000-0000-0000E51B0000}"/>
    <cellStyle name="Normal 2 15 15" xfId="7152" xr:uid="{00000000-0005-0000-0000-0000E61B0000}"/>
    <cellStyle name="Normal 2 15 16" xfId="7153" xr:uid="{00000000-0005-0000-0000-0000E71B0000}"/>
    <cellStyle name="Normal 2 15 2" xfId="7154" xr:uid="{00000000-0005-0000-0000-0000E81B0000}"/>
    <cellStyle name="Normal 2 15 2 2" xfId="7155" xr:uid="{00000000-0005-0000-0000-0000E91B0000}"/>
    <cellStyle name="Normal 2 15 2 2 2" xfId="7156" xr:uid="{00000000-0005-0000-0000-0000EA1B0000}"/>
    <cellStyle name="Normal 2 15 2 2 3" xfId="7157" xr:uid="{00000000-0005-0000-0000-0000EB1B0000}"/>
    <cellStyle name="Normal 2 15 2 2 4" xfId="7158" xr:uid="{00000000-0005-0000-0000-0000EC1B0000}"/>
    <cellStyle name="Normal 2 15 2 2 5" xfId="7159" xr:uid="{00000000-0005-0000-0000-0000ED1B0000}"/>
    <cellStyle name="Normal 2 15 2 3" xfId="7160" xr:uid="{00000000-0005-0000-0000-0000EE1B0000}"/>
    <cellStyle name="Normal 2 15 2 3 2" xfId="7161" xr:uid="{00000000-0005-0000-0000-0000EF1B0000}"/>
    <cellStyle name="Normal 2 15 2 3 3" xfId="7162" xr:uid="{00000000-0005-0000-0000-0000F01B0000}"/>
    <cellStyle name="Normal 2 15 2 3 4" xfId="7163" xr:uid="{00000000-0005-0000-0000-0000F11B0000}"/>
    <cellStyle name="Normal 2 15 2 3 5" xfId="7164" xr:uid="{00000000-0005-0000-0000-0000F21B0000}"/>
    <cellStyle name="Normal 2 15 2 4" xfId="7165" xr:uid="{00000000-0005-0000-0000-0000F31B0000}"/>
    <cellStyle name="Normal 2 15 2 5" xfId="7166" xr:uid="{00000000-0005-0000-0000-0000F41B0000}"/>
    <cellStyle name="Normal 2 15 2 6" xfId="7167" xr:uid="{00000000-0005-0000-0000-0000F51B0000}"/>
    <cellStyle name="Normal 2 15 2 7" xfId="7168" xr:uid="{00000000-0005-0000-0000-0000F61B0000}"/>
    <cellStyle name="Normal 2 15 2 8" xfId="7169" xr:uid="{00000000-0005-0000-0000-0000F71B0000}"/>
    <cellStyle name="Normal 2 15 2_35. Propiedades de Inv" xfId="7170" xr:uid="{00000000-0005-0000-0000-0000F81B0000}"/>
    <cellStyle name="Normal 2 15 3" xfId="7171" xr:uid="{00000000-0005-0000-0000-0000F91B0000}"/>
    <cellStyle name="Normal 2 15 3 2" xfId="7172" xr:uid="{00000000-0005-0000-0000-0000FA1B0000}"/>
    <cellStyle name="Normal 2 15 3 2 2" xfId="7173" xr:uid="{00000000-0005-0000-0000-0000FB1B0000}"/>
    <cellStyle name="Normal 2 15 3 2 3" xfId="7174" xr:uid="{00000000-0005-0000-0000-0000FC1B0000}"/>
    <cellStyle name="Normal 2 15 3 2 4" xfId="7175" xr:uid="{00000000-0005-0000-0000-0000FD1B0000}"/>
    <cellStyle name="Normal 2 15 3 2 5" xfId="7176" xr:uid="{00000000-0005-0000-0000-0000FE1B0000}"/>
    <cellStyle name="Normal 2 15 3 3" xfId="7177" xr:uid="{00000000-0005-0000-0000-0000FF1B0000}"/>
    <cellStyle name="Normal 2 15 3 3 2" xfId="7178" xr:uid="{00000000-0005-0000-0000-0000001C0000}"/>
    <cellStyle name="Normal 2 15 3 3 3" xfId="7179" xr:uid="{00000000-0005-0000-0000-0000011C0000}"/>
    <cellStyle name="Normal 2 15 3 3 4" xfId="7180" xr:uid="{00000000-0005-0000-0000-0000021C0000}"/>
    <cellStyle name="Normal 2 15 3 3 5" xfId="7181" xr:uid="{00000000-0005-0000-0000-0000031C0000}"/>
    <cellStyle name="Normal 2 15 3 4" xfId="7182" xr:uid="{00000000-0005-0000-0000-0000041C0000}"/>
    <cellStyle name="Normal 2 15 3 5" xfId="7183" xr:uid="{00000000-0005-0000-0000-0000051C0000}"/>
    <cellStyle name="Normal 2 15 3 6" xfId="7184" xr:uid="{00000000-0005-0000-0000-0000061C0000}"/>
    <cellStyle name="Normal 2 15 3 7" xfId="7185" xr:uid="{00000000-0005-0000-0000-0000071C0000}"/>
    <cellStyle name="Normal 2 15 3 8" xfId="7186" xr:uid="{00000000-0005-0000-0000-0000081C0000}"/>
    <cellStyle name="Normal 2 15 3_35. Propiedades de Inv" xfId="7187" xr:uid="{00000000-0005-0000-0000-0000091C0000}"/>
    <cellStyle name="Normal 2 15 4" xfId="7188" xr:uid="{00000000-0005-0000-0000-00000A1C0000}"/>
    <cellStyle name="Normal 2 15 4 2" xfId="7189" xr:uid="{00000000-0005-0000-0000-00000B1C0000}"/>
    <cellStyle name="Normal 2 15 4 2 2" xfId="7190" xr:uid="{00000000-0005-0000-0000-00000C1C0000}"/>
    <cellStyle name="Normal 2 15 4 2 3" xfId="7191" xr:uid="{00000000-0005-0000-0000-00000D1C0000}"/>
    <cellStyle name="Normal 2 15 4 2 4" xfId="7192" xr:uid="{00000000-0005-0000-0000-00000E1C0000}"/>
    <cellStyle name="Normal 2 15 4 2 5" xfId="7193" xr:uid="{00000000-0005-0000-0000-00000F1C0000}"/>
    <cellStyle name="Normal 2 15 4 3" xfId="7194" xr:uid="{00000000-0005-0000-0000-0000101C0000}"/>
    <cellStyle name="Normal 2 15 4 3 2" xfId="7195" xr:uid="{00000000-0005-0000-0000-0000111C0000}"/>
    <cellStyle name="Normal 2 15 4 3 3" xfId="7196" xr:uid="{00000000-0005-0000-0000-0000121C0000}"/>
    <cellStyle name="Normal 2 15 4 3 4" xfId="7197" xr:uid="{00000000-0005-0000-0000-0000131C0000}"/>
    <cellStyle name="Normal 2 15 4 3 5" xfId="7198" xr:uid="{00000000-0005-0000-0000-0000141C0000}"/>
    <cellStyle name="Normal 2 15 4 4" xfId="7199" xr:uid="{00000000-0005-0000-0000-0000151C0000}"/>
    <cellStyle name="Normal 2 15 4 5" xfId="7200" xr:uid="{00000000-0005-0000-0000-0000161C0000}"/>
    <cellStyle name="Normal 2 15 4 6" xfId="7201" xr:uid="{00000000-0005-0000-0000-0000171C0000}"/>
    <cellStyle name="Normal 2 15 4 7" xfId="7202" xr:uid="{00000000-0005-0000-0000-0000181C0000}"/>
    <cellStyle name="Normal 2 15 4 8" xfId="7203" xr:uid="{00000000-0005-0000-0000-0000191C0000}"/>
    <cellStyle name="Normal 2 15 4_35. Propiedades de Inv" xfId="7204" xr:uid="{00000000-0005-0000-0000-00001A1C0000}"/>
    <cellStyle name="Normal 2 15 5" xfId="7205" xr:uid="{00000000-0005-0000-0000-00001B1C0000}"/>
    <cellStyle name="Normal 2 15 5 2" xfId="7206" xr:uid="{00000000-0005-0000-0000-00001C1C0000}"/>
    <cellStyle name="Normal 2 15 5 2 2" xfId="7207" xr:uid="{00000000-0005-0000-0000-00001D1C0000}"/>
    <cellStyle name="Normal 2 15 5 2 3" xfId="7208" xr:uid="{00000000-0005-0000-0000-00001E1C0000}"/>
    <cellStyle name="Normal 2 15 5 2 4" xfId="7209" xr:uid="{00000000-0005-0000-0000-00001F1C0000}"/>
    <cellStyle name="Normal 2 15 5 2 5" xfId="7210" xr:uid="{00000000-0005-0000-0000-0000201C0000}"/>
    <cellStyle name="Normal 2 15 5 3" xfId="7211" xr:uid="{00000000-0005-0000-0000-0000211C0000}"/>
    <cellStyle name="Normal 2 15 5 3 2" xfId="7212" xr:uid="{00000000-0005-0000-0000-0000221C0000}"/>
    <cellStyle name="Normal 2 15 5 3 3" xfId="7213" xr:uid="{00000000-0005-0000-0000-0000231C0000}"/>
    <cellStyle name="Normal 2 15 5 3 4" xfId="7214" xr:uid="{00000000-0005-0000-0000-0000241C0000}"/>
    <cellStyle name="Normal 2 15 5 3 5" xfId="7215" xr:uid="{00000000-0005-0000-0000-0000251C0000}"/>
    <cellStyle name="Normal 2 15 5 4" xfId="7216" xr:uid="{00000000-0005-0000-0000-0000261C0000}"/>
    <cellStyle name="Normal 2 15 5 5" xfId="7217" xr:uid="{00000000-0005-0000-0000-0000271C0000}"/>
    <cellStyle name="Normal 2 15 5 6" xfId="7218" xr:uid="{00000000-0005-0000-0000-0000281C0000}"/>
    <cellStyle name="Normal 2 15 5 7" xfId="7219" xr:uid="{00000000-0005-0000-0000-0000291C0000}"/>
    <cellStyle name="Normal 2 15 5 8" xfId="7220" xr:uid="{00000000-0005-0000-0000-00002A1C0000}"/>
    <cellStyle name="Normal 2 15 5_35. Propiedades de Inv" xfId="7221" xr:uid="{00000000-0005-0000-0000-00002B1C0000}"/>
    <cellStyle name="Normal 2 15 6" xfId="7222" xr:uid="{00000000-0005-0000-0000-00002C1C0000}"/>
    <cellStyle name="Normal 2 15 6 2" xfId="7223" xr:uid="{00000000-0005-0000-0000-00002D1C0000}"/>
    <cellStyle name="Normal 2 15 6 2 2" xfId="7224" xr:uid="{00000000-0005-0000-0000-00002E1C0000}"/>
    <cellStyle name="Normal 2 15 6 2 3" xfId="7225" xr:uid="{00000000-0005-0000-0000-00002F1C0000}"/>
    <cellStyle name="Normal 2 15 6 2 4" xfId="7226" xr:uid="{00000000-0005-0000-0000-0000301C0000}"/>
    <cellStyle name="Normal 2 15 6 2 5" xfId="7227" xr:uid="{00000000-0005-0000-0000-0000311C0000}"/>
    <cellStyle name="Normal 2 15 6 3" xfId="7228" xr:uid="{00000000-0005-0000-0000-0000321C0000}"/>
    <cellStyle name="Normal 2 15 6 3 2" xfId="7229" xr:uid="{00000000-0005-0000-0000-0000331C0000}"/>
    <cellStyle name="Normal 2 15 6 3 3" xfId="7230" xr:uid="{00000000-0005-0000-0000-0000341C0000}"/>
    <cellStyle name="Normal 2 15 6 3 4" xfId="7231" xr:uid="{00000000-0005-0000-0000-0000351C0000}"/>
    <cellStyle name="Normal 2 15 6 3 5" xfId="7232" xr:uid="{00000000-0005-0000-0000-0000361C0000}"/>
    <cellStyle name="Normal 2 15 6 4" xfId="7233" xr:uid="{00000000-0005-0000-0000-0000371C0000}"/>
    <cellStyle name="Normal 2 15 6 5" xfId="7234" xr:uid="{00000000-0005-0000-0000-0000381C0000}"/>
    <cellStyle name="Normal 2 15 6 6" xfId="7235" xr:uid="{00000000-0005-0000-0000-0000391C0000}"/>
    <cellStyle name="Normal 2 15 6 7" xfId="7236" xr:uid="{00000000-0005-0000-0000-00003A1C0000}"/>
    <cellStyle name="Normal 2 15 6 8" xfId="7237" xr:uid="{00000000-0005-0000-0000-00003B1C0000}"/>
    <cellStyle name="Normal 2 15 6_35. Propiedades de Inv" xfId="7238" xr:uid="{00000000-0005-0000-0000-00003C1C0000}"/>
    <cellStyle name="Normal 2 15 7" xfId="7239" xr:uid="{00000000-0005-0000-0000-00003D1C0000}"/>
    <cellStyle name="Normal 2 15 7 2" xfId="7240" xr:uid="{00000000-0005-0000-0000-00003E1C0000}"/>
    <cellStyle name="Normal 2 15 7 2 2" xfId="7241" xr:uid="{00000000-0005-0000-0000-00003F1C0000}"/>
    <cellStyle name="Normal 2 15 7 2 3" xfId="7242" xr:uid="{00000000-0005-0000-0000-0000401C0000}"/>
    <cellStyle name="Normal 2 15 7 2 4" xfId="7243" xr:uid="{00000000-0005-0000-0000-0000411C0000}"/>
    <cellStyle name="Normal 2 15 7 2 5" xfId="7244" xr:uid="{00000000-0005-0000-0000-0000421C0000}"/>
    <cellStyle name="Normal 2 15 7 3" xfId="7245" xr:uid="{00000000-0005-0000-0000-0000431C0000}"/>
    <cellStyle name="Normal 2 15 7 3 2" xfId="7246" xr:uid="{00000000-0005-0000-0000-0000441C0000}"/>
    <cellStyle name="Normal 2 15 7 3 3" xfId="7247" xr:uid="{00000000-0005-0000-0000-0000451C0000}"/>
    <cellStyle name="Normal 2 15 7 3 4" xfId="7248" xr:uid="{00000000-0005-0000-0000-0000461C0000}"/>
    <cellStyle name="Normal 2 15 7 3 5" xfId="7249" xr:uid="{00000000-0005-0000-0000-0000471C0000}"/>
    <cellStyle name="Normal 2 15 7 4" xfId="7250" xr:uid="{00000000-0005-0000-0000-0000481C0000}"/>
    <cellStyle name="Normal 2 15 7 5" xfId="7251" xr:uid="{00000000-0005-0000-0000-0000491C0000}"/>
    <cellStyle name="Normal 2 15 7 6" xfId="7252" xr:uid="{00000000-0005-0000-0000-00004A1C0000}"/>
    <cellStyle name="Normal 2 15 7 7" xfId="7253" xr:uid="{00000000-0005-0000-0000-00004B1C0000}"/>
    <cellStyle name="Normal 2 15 7_35. Propiedades de Inv" xfId="7254" xr:uid="{00000000-0005-0000-0000-00004C1C0000}"/>
    <cellStyle name="Normal 2 15 8" xfId="7255" xr:uid="{00000000-0005-0000-0000-00004D1C0000}"/>
    <cellStyle name="Normal 2 15 8 2" xfId="7256" xr:uid="{00000000-0005-0000-0000-00004E1C0000}"/>
    <cellStyle name="Normal 2 15 8 2 2" xfId="7257" xr:uid="{00000000-0005-0000-0000-00004F1C0000}"/>
    <cellStyle name="Normal 2 15 8 2 3" xfId="7258" xr:uid="{00000000-0005-0000-0000-0000501C0000}"/>
    <cellStyle name="Normal 2 15 8 2 4" xfId="7259" xr:uid="{00000000-0005-0000-0000-0000511C0000}"/>
    <cellStyle name="Normal 2 15 8 2 5" xfId="7260" xr:uid="{00000000-0005-0000-0000-0000521C0000}"/>
    <cellStyle name="Normal 2 15 8 3" xfId="7261" xr:uid="{00000000-0005-0000-0000-0000531C0000}"/>
    <cellStyle name="Normal 2 15 8 3 2" xfId="7262" xr:uid="{00000000-0005-0000-0000-0000541C0000}"/>
    <cellStyle name="Normal 2 15 8 3 3" xfId="7263" xr:uid="{00000000-0005-0000-0000-0000551C0000}"/>
    <cellStyle name="Normal 2 15 8 3 4" xfId="7264" xr:uid="{00000000-0005-0000-0000-0000561C0000}"/>
    <cellStyle name="Normal 2 15 8 3 5" xfId="7265" xr:uid="{00000000-0005-0000-0000-0000571C0000}"/>
    <cellStyle name="Normal 2 15 8 4" xfId="7266" xr:uid="{00000000-0005-0000-0000-0000581C0000}"/>
    <cellStyle name="Normal 2 15 8 5" xfId="7267" xr:uid="{00000000-0005-0000-0000-0000591C0000}"/>
    <cellStyle name="Normal 2 15 8 6" xfId="7268" xr:uid="{00000000-0005-0000-0000-00005A1C0000}"/>
    <cellStyle name="Normal 2 15 8 7" xfId="7269" xr:uid="{00000000-0005-0000-0000-00005B1C0000}"/>
    <cellStyle name="Normal 2 15 8_35. Propiedades de Inv" xfId="7270" xr:uid="{00000000-0005-0000-0000-00005C1C0000}"/>
    <cellStyle name="Normal 2 15 9" xfId="7271" xr:uid="{00000000-0005-0000-0000-00005D1C0000}"/>
    <cellStyle name="Normal 2 15 9 2" xfId="7272" xr:uid="{00000000-0005-0000-0000-00005E1C0000}"/>
    <cellStyle name="Normal 2 15 9 2 2" xfId="7273" xr:uid="{00000000-0005-0000-0000-00005F1C0000}"/>
    <cellStyle name="Normal 2 15 9 2 3" xfId="7274" xr:uid="{00000000-0005-0000-0000-0000601C0000}"/>
    <cellStyle name="Normal 2 15 9 2 4" xfId="7275" xr:uid="{00000000-0005-0000-0000-0000611C0000}"/>
    <cellStyle name="Normal 2 15 9 2 5" xfId="7276" xr:uid="{00000000-0005-0000-0000-0000621C0000}"/>
    <cellStyle name="Normal 2 15 9 3" xfId="7277" xr:uid="{00000000-0005-0000-0000-0000631C0000}"/>
    <cellStyle name="Normal 2 15 9 3 2" xfId="7278" xr:uid="{00000000-0005-0000-0000-0000641C0000}"/>
    <cellStyle name="Normal 2 15 9 3 3" xfId="7279" xr:uid="{00000000-0005-0000-0000-0000651C0000}"/>
    <cellStyle name="Normal 2 15 9 3 4" xfId="7280" xr:uid="{00000000-0005-0000-0000-0000661C0000}"/>
    <cellStyle name="Normal 2 15 9 3 5" xfId="7281" xr:uid="{00000000-0005-0000-0000-0000671C0000}"/>
    <cellStyle name="Normal 2 15 9 4" xfId="7282" xr:uid="{00000000-0005-0000-0000-0000681C0000}"/>
    <cellStyle name="Normal 2 15 9 5" xfId="7283" xr:uid="{00000000-0005-0000-0000-0000691C0000}"/>
    <cellStyle name="Normal 2 15 9 6" xfId="7284" xr:uid="{00000000-0005-0000-0000-00006A1C0000}"/>
    <cellStyle name="Normal 2 15 9 7" xfId="7285" xr:uid="{00000000-0005-0000-0000-00006B1C0000}"/>
    <cellStyle name="Normal 2 15 9_35. Propiedades de Inv" xfId="7286" xr:uid="{00000000-0005-0000-0000-00006C1C0000}"/>
    <cellStyle name="Normal 2 15_35. Propiedades de Inv" xfId="7287" xr:uid="{00000000-0005-0000-0000-00006D1C0000}"/>
    <cellStyle name="Normal 2 16" xfId="7288" xr:uid="{00000000-0005-0000-0000-00006E1C0000}"/>
    <cellStyle name="Normal 2 16 10" xfId="7289" xr:uid="{00000000-0005-0000-0000-00006F1C0000}"/>
    <cellStyle name="Normal 2 16 10 2" xfId="7290" xr:uid="{00000000-0005-0000-0000-0000701C0000}"/>
    <cellStyle name="Normal 2 16 10 3" xfId="7291" xr:uid="{00000000-0005-0000-0000-0000711C0000}"/>
    <cellStyle name="Normal 2 16 10 4" xfId="7292" xr:uid="{00000000-0005-0000-0000-0000721C0000}"/>
    <cellStyle name="Normal 2 16 10 5" xfId="7293" xr:uid="{00000000-0005-0000-0000-0000731C0000}"/>
    <cellStyle name="Normal 2 16 11" xfId="7294" xr:uid="{00000000-0005-0000-0000-0000741C0000}"/>
    <cellStyle name="Normal 2 16 11 2" xfId="7295" xr:uid="{00000000-0005-0000-0000-0000751C0000}"/>
    <cellStyle name="Normal 2 16 11 3" xfId="7296" xr:uid="{00000000-0005-0000-0000-0000761C0000}"/>
    <cellStyle name="Normal 2 16 11 4" xfId="7297" xr:uid="{00000000-0005-0000-0000-0000771C0000}"/>
    <cellStyle name="Normal 2 16 11 5" xfId="7298" xr:uid="{00000000-0005-0000-0000-0000781C0000}"/>
    <cellStyle name="Normal 2 16 12" xfId="7299" xr:uid="{00000000-0005-0000-0000-0000791C0000}"/>
    <cellStyle name="Normal 2 16 13" xfId="7300" xr:uid="{00000000-0005-0000-0000-00007A1C0000}"/>
    <cellStyle name="Normal 2 16 14" xfId="7301" xr:uid="{00000000-0005-0000-0000-00007B1C0000}"/>
    <cellStyle name="Normal 2 16 15" xfId="7302" xr:uid="{00000000-0005-0000-0000-00007C1C0000}"/>
    <cellStyle name="Normal 2 16 16" xfId="7303" xr:uid="{00000000-0005-0000-0000-00007D1C0000}"/>
    <cellStyle name="Normal 2 16 2" xfId="7304" xr:uid="{00000000-0005-0000-0000-00007E1C0000}"/>
    <cellStyle name="Normal 2 16 2 2" xfId="7305" xr:uid="{00000000-0005-0000-0000-00007F1C0000}"/>
    <cellStyle name="Normal 2 16 2 2 2" xfId="7306" xr:uid="{00000000-0005-0000-0000-0000801C0000}"/>
    <cellStyle name="Normal 2 16 2 2 3" xfId="7307" xr:uid="{00000000-0005-0000-0000-0000811C0000}"/>
    <cellStyle name="Normal 2 16 2 2 4" xfId="7308" xr:uid="{00000000-0005-0000-0000-0000821C0000}"/>
    <cellStyle name="Normal 2 16 2 2 5" xfId="7309" xr:uid="{00000000-0005-0000-0000-0000831C0000}"/>
    <cellStyle name="Normal 2 16 2 3" xfId="7310" xr:uid="{00000000-0005-0000-0000-0000841C0000}"/>
    <cellStyle name="Normal 2 16 2 3 2" xfId="7311" xr:uid="{00000000-0005-0000-0000-0000851C0000}"/>
    <cellStyle name="Normal 2 16 2 3 3" xfId="7312" xr:uid="{00000000-0005-0000-0000-0000861C0000}"/>
    <cellStyle name="Normal 2 16 2 3 4" xfId="7313" xr:uid="{00000000-0005-0000-0000-0000871C0000}"/>
    <cellStyle name="Normal 2 16 2 3 5" xfId="7314" xr:uid="{00000000-0005-0000-0000-0000881C0000}"/>
    <cellStyle name="Normal 2 16 2 4" xfId="7315" xr:uid="{00000000-0005-0000-0000-0000891C0000}"/>
    <cellStyle name="Normal 2 16 2 5" xfId="7316" xr:uid="{00000000-0005-0000-0000-00008A1C0000}"/>
    <cellStyle name="Normal 2 16 2 6" xfId="7317" xr:uid="{00000000-0005-0000-0000-00008B1C0000}"/>
    <cellStyle name="Normal 2 16 2 7" xfId="7318" xr:uid="{00000000-0005-0000-0000-00008C1C0000}"/>
    <cellStyle name="Normal 2 16 2 8" xfId="7319" xr:uid="{00000000-0005-0000-0000-00008D1C0000}"/>
    <cellStyle name="Normal 2 16 2_35. Propiedades de Inv" xfId="7320" xr:uid="{00000000-0005-0000-0000-00008E1C0000}"/>
    <cellStyle name="Normal 2 16 3" xfId="7321" xr:uid="{00000000-0005-0000-0000-00008F1C0000}"/>
    <cellStyle name="Normal 2 16 3 2" xfId="7322" xr:uid="{00000000-0005-0000-0000-0000901C0000}"/>
    <cellStyle name="Normal 2 16 3 2 2" xfId="7323" xr:uid="{00000000-0005-0000-0000-0000911C0000}"/>
    <cellStyle name="Normal 2 16 3 2 3" xfId="7324" xr:uid="{00000000-0005-0000-0000-0000921C0000}"/>
    <cellStyle name="Normal 2 16 3 2 4" xfId="7325" xr:uid="{00000000-0005-0000-0000-0000931C0000}"/>
    <cellStyle name="Normal 2 16 3 2 5" xfId="7326" xr:uid="{00000000-0005-0000-0000-0000941C0000}"/>
    <cellStyle name="Normal 2 16 3 3" xfId="7327" xr:uid="{00000000-0005-0000-0000-0000951C0000}"/>
    <cellStyle name="Normal 2 16 3 3 2" xfId="7328" xr:uid="{00000000-0005-0000-0000-0000961C0000}"/>
    <cellStyle name="Normal 2 16 3 3 3" xfId="7329" xr:uid="{00000000-0005-0000-0000-0000971C0000}"/>
    <cellStyle name="Normal 2 16 3 3 4" xfId="7330" xr:uid="{00000000-0005-0000-0000-0000981C0000}"/>
    <cellStyle name="Normal 2 16 3 3 5" xfId="7331" xr:uid="{00000000-0005-0000-0000-0000991C0000}"/>
    <cellStyle name="Normal 2 16 3 4" xfId="7332" xr:uid="{00000000-0005-0000-0000-00009A1C0000}"/>
    <cellStyle name="Normal 2 16 3 5" xfId="7333" xr:uid="{00000000-0005-0000-0000-00009B1C0000}"/>
    <cellStyle name="Normal 2 16 3 6" xfId="7334" xr:uid="{00000000-0005-0000-0000-00009C1C0000}"/>
    <cellStyle name="Normal 2 16 3 7" xfId="7335" xr:uid="{00000000-0005-0000-0000-00009D1C0000}"/>
    <cellStyle name="Normal 2 16 3 8" xfId="7336" xr:uid="{00000000-0005-0000-0000-00009E1C0000}"/>
    <cellStyle name="Normal 2 16 3_35. Propiedades de Inv" xfId="7337" xr:uid="{00000000-0005-0000-0000-00009F1C0000}"/>
    <cellStyle name="Normal 2 16 4" xfId="7338" xr:uid="{00000000-0005-0000-0000-0000A01C0000}"/>
    <cellStyle name="Normal 2 16 4 2" xfId="7339" xr:uid="{00000000-0005-0000-0000-0000A11C0000}"/>
    <cellStyle name="Normal 2 16 4 2 2" xfId="7340" xr:uid="{00000000-0005-0000-0000-0000A21C0000}"/>
    <cellStyle name="Normal 2 16 4 2 3" xfId="7341" xr:uid="{00000000-0005-0000-0000-0000A31C0000}"/>
    <cellStyle name="Normal 2 16 4 2 4" xfId="7342" xr:uid="{00000000-0005-0000-0000-0000A41C0000}"/>
    <cellStyle name="Normal 2 16 4 2 5" xfId="7343" xr:uid="{00000000-0005-0000-0000-0000A51C0000}"/>
    <cellStyle name="Normal 2 16 4 3" xfId="7344" xr:uid="{00000000-0005-0000-0000-0000A61C0000}"/>
    <cellStyle name="Normal 2 16 4 3 2" xfId="7345" xr:uid="{00000000-0005-0000-0000-0000A71C0000}"/>
    <cellStyle name="Normal 2 16 4 3 3" xfId="7346" xr:uid="{00000000-0005-0000-0000-0000A81C0000}"/>
    <cellStyle name="Normal 2 16 4 3 4" xfId="7347" xr:uid="{00000000-0005-0000-0000-0000A91C0000}"/>
    <cellStyle name="Normal 2 16 4 3 5" xfId="7348" xr:uid="{00000000-0005-0000-0000-0000AA1C0000}"/>
    <cellStyle name="Normal 2 16 4 4" xfId="7349" xr:uid="{00000000-0005-0000-0000-0000AB1C0000}"/>
    <cellStyle name="Normal 2 16 4 5" xfId="7350" xr:uid="{00000000-0005-0000-0000-0000AC1C0000}"/>
    <cellStyle name="Normal 2 16 4 6" xfId="7351" xr:uid="{00000000-0005-0000-0000-0000AD1C0000}"/>
    <cellStyle name="Normal 2 16 4 7" xfId="7352" xr:uid="{00000000-0005-0000-0000-0000AE1C0000}"/>
    <cellStyle name="Normal 2 16 4 8" xfId="7353" xr:uid="{00000000-0005-0000-0000-0000AF1C0000}"/>
    <cellStyle name="Normal 2 16 4_35. Propiedades de Inv" xfId="7354" xr:uid="{00000000-0005-0000-0000-0000B01C0000}"/>
    <cellStyle name="Normal 2 16 5" xfId="7355" xr:uid="{00000000-0005-0000-0000-0000B11C0000}"/>
    <cellStyle name="Normal 2 16 5 2" xfId="7356" xr:uid="{00000000-0005-0000-0000-0000B21C0000}"/>
    <cellStyle name="Normal 2 16 5 2 2" xfId="7357" xr:uid="{00000000-0005-0000-0000-0000B31C0000}"/>
    <cellStyle name="Normal 2 16 5 2 3" xfId="7358" xr:uid="{00000000-0005-0000-0000-0000B41C0000}"/>
    <cellStyle name="Normal 2 16 5 2 4" xfId="7359" xr:uid="{00000000-0005-0000-0000-0000B51C0000}"/>
    <cellStyle name="Normal 2 16 5 2 5" xfId="7360" xr:uid="{00000000-0005-0000-0000-0000B61C0000}"/>
    <cellStyle name="Normal 2 16 5 3" xfId="7361" xr:uid="{00000000-0005-0000-0000-0000B71C0000}"/>
    <cellStyle name="Normal 2 16 5 3 2" xfId="7362" xr:uid="{00000000-0005-0000-0000-0000B81C0000}"/>
    <cellStyle name="Normal 2 16 5 3 3" xfId="7363" xr:uid="{00000000-0005-0000-0000-0000B91C0000}"/>
    <cellStyle name="Normal 2 16 5 3 4" xfId="7364" xr:uid="{00000000-0005-0000-0000-0000BA1C0000}"/>
    <cellStyle name="Normal 2 16 5 3 5" xfId="7365" xr:uid="{00000000-0005-0000-0000-0000BB1C0000}"/>
    <cellStyle name="Normal 2 16 5 4" xfId="7366" xr:uid="{00000000-0005-0000-0000-0000BC1C0000}"/>
    <cellStyle name="Normal 2 16 5 5" xfId="7367" xr:uid="{00000000-0005-0000-0000-0000BD1C0000}"/>
    <cellStyle name="Normal 2 16 5 6" xfId="7368" xr:uid="{00000000-0005-0000-0000-0000BE1C0000}"/>
    <cellStyle name="Normal 2 16 5 7" xfId="7369" xr:uid="{00000000-0005-0000-0000-0000BF1C0000}"/>
    <cellStyle name="Normal 2 16 5 8" xfId="7370" xr:uid="{00000000-0005-0000-0000-0000C01C0000}"/>
    <cellStyle name="Normal 2 16 5_35. Propiedades de Inv" xfId="7371" xr:uid="{00000000-0005-0000-0000-0000C11C0000}"/>
    <cellStyle name="Normal 2 16 6" xfId="7372" xr:uid="{00000000-0005-0000-0000-0000C21C0000}"/>
    <cellStyle name="Normal 2 16 6 2" xfId="7373" xr:uid="{00000000-0005-0000-0000-0000C31C0000}"/>
    <cellStyle name="Normal 2 16 6 2 2" xfId="7374" xr:uid="{00000000-0005-0000-0000-0000C41C0000}"/>
    <cellStyle name="Normal 2 16 6 2 3" xfId="7375" xr:uid="{00000000-0005-0000-0000-0000C51C0000}"/>
    <cellStyle name="Normal 2 16 6 2 4" xfId="7376" xr:uid="{00000000-0005-0000-0000-0000C61C0000}"/>
    <cellStyle name="Normal 2 16 6 2 5" xfId="7377" xr:uid="{00000000-0005-0000-0000-0000C71C0000}"/>
    <cellStyle name="Normal 2 16 6 3" xfId="7378" xr:uid="{00000000-0005-0000-0000-0000C81C0000}"/>
    <cellStyle name="Normal 2 16 6 3 2" xfId="7379" xr:uid="{00000000-0005-0000-0000-0000C91C0000}"/>
    <cellStyle name="Normal 2 16 6 3 3" xfId="7380" xr:uid="{00000000-0005-0000-0000-0000CA1C0000}"/>
    <cellStyle name="Normal 2 16 6 3 4" xfId="7381" xr:uid="{00000000-0005-0000-0000-0000CB1C0000}"/>
    <cellStyle name="Normal 2 16 6 3 5" xfId="7382" xr:uid="{00000000-0005-0000-0000-0000CC1C0000}"/>
    <cellStyle name="Normal 2 16 6 4" xfId="7383" xr:uid="{00000000-0005-0000-0000-0000CD1C0000}"/>
    <cellStyle name="Normal 2 16 6 5" xfId="7384" xr:uid="{00000000-0005-0000-0000-0000CE1C0000}"/>
    <cellStyle name="Normal 2 16 6 6" xfId="7385" xr:uid="{00000000-0005-0000-0000-0000CF1C0000}"/>
    <cellStyle name="Normal 2 16 6 7" xfId="7386" xr:uid="{00000000-0005-0000-0000-0000D01C0000}"/>
    <cellStyle name="Normal 2 16 6 8" xfId="7387" xr:uid="{00000000-0005-0000-0000-0000D11C0000}"/>
    <cellStyle name="Normal 2 16 6_35. Propiedades de Inv" xfId="7388" xr:uid="{00000000-0005-0000-0000-0000D21C0000}"/>
    <cellStyle name="Normal 2 16 7" xfId="7389" xr:uid="{00000000-0005-0000-0000-0000D31C0000}"/>
    <cellStyle name="Normal 2 16 7 2" xfId="7390" xr:uid="{00000000-0005-0000-0000-0000D41C0000}"/>
    <cellStyle name="Normal 2 16 7 2 2" xfId="7391" xr:uid="{00000000-0005-0000-0000-0000D51C0000}"/>
    <cellStyle name="Normal 2 16 7 2 3" xfId="7392" xr:uid="{00000000-0005-0000-0000-0000D61C0000}"/>
    <cellStyle name="Normal 2 16 7 2 4" xfId="7393" xr:uid="{00000000-0005-0000-0000-0000D71C0000}"/>
    <cellStyle name="Normal 2 16 7 2 5" xfId="7394" xr:uid="{00000000-0005-0000-0000-0000D81C0000}"/>
    <cellStyle name="Normal 2 16 7 3" xfId="7395" xr:uid="{00000000-0005-0000-0000-0000D91C0000}"/>
    <cellStyle name="Normal 2 16 7 3 2" xfId="7396" xr:uid="{00000000-0005-0000-0000-0000DA1C0000}"/>
    <cellStyle name="Normal 2 16 7 3 3" xfId="7397" xr:uid="{00000000-0005-0000-0000-0000DB1C0000}"/>
    <cellStyle name="Normal 2 16 7 3 4" xfId="7398" xr:uid="{00000000-0005-0000-0000-0000DC1C0000}"/>
    <cellStyle name="Normal 2 16 7 3 5" xfId="7399" xr:uid="{00000000-0005-0000-0000-0000DD1C0000}"/>
    <cellStyle name="Normal 2 16 7 4" xfId="7400" xr:uid="{00000000-0005-0000-0000-0000DE1C0000}"/>
    <cellStyle name="Normal 2 16 7 5" xfId="7401" xr:uid="{00000000-0005-0000-0000-0000DF1C0000}"/>
    <cellStyle name="Normal 2 16 7 6" xfId="7402" xr:uid="{00000000-0005-0000-0000-0000E01C0000}"/>
    <cellStyle name="Normal 2 16 7 7" xfId="7403" xr:uid="{00000000-0005-0000-0000-0000E11C0000}"/>
    <cellStyle name="Normal 2 16 7_35. Propiedades de Inv" xfId="7404" xr:uid="{00000000-0005-0000-0000-0000E21C0000}"/>
    <cellStyle name="Normal 2 16 8" xfId="7405" xr:uid="{00000000-0005-0000-0000-0000E31C0000}"/>
    <cellStyle name="Normal 2 16 8 2" xfId="7406" xr:uid="{00000000-0005-0000-0000-0000E41C0000}"/>
    <cellStyle name="Normal 2 16 8 2 2" xfId="7407" xr:uid="{00000000-0005-0000-0000-0000E51C0000}"/>
    <cellStyle name="Normal 2 16 8 2 3" xfId="7408" xr:uid="{00000000-0005-0000-0000-0000E61C0000}"/>
    <cellStyle name="Normal 2 16 8 2 4" xfId="7409" xr:uid="{00000000-0005-0000-0000-0000E71C0000}"/>
    <cellStyle name="Normal 2 16 8 2 5" xfId="7410" xr:uid="{00000000-0005-0000-0000-0000E81C0000}"/>
    <cellStyle name="Normal 2 16 8 3" xfId="7411" xr:uid="{00000000-0005-0000-0000-0000E91C0000}"/>
    <cellStyle name="Normal 2 16 8 3 2" xfId="7412" xr:uid="{00000000-0005-0000-0000-0000EA1C0000}"/>
    <cellStyle name="Normal 2 16 8 3 3" xfId="7413" xr:uid="{00000000-0005-0000-0000-0000EB1C0000}"/>
    <cellStyle name="Normal 2 16 8 3 4" xfId="7414" xr:uid="{00000000-0005-0000-0000-0000EC1C0000}"/>
    <cellStyle name="Normal 2 16 8 3 5" xfId="7415" xr:uid="{00000000-0005-0000-0000-0000ED1C0000}"/>
    <cellStyle name="Normal 2 16 8 4" xfId="7416" xr:uid="{00000000-0005-0000-0000-0000EE1C0000}"/>
    <cellStyle name="Normal 2 16 8 5" xfId="7417" xr:uid="{00000000-0005-0000-0000-0000EF1C0000}"/>
    <cellStyle name="Normal 2 16 8 6" xfId="7418" xr:uid="{00000000-0005-0000-0000-0000F01C0000}"/>
    <cellStyle name="Normal 2 16 8 7" xfId="7419" xr:uid="{00000000-0005-0000-0000-0000F11C0000}"/>
    <cellStyle name="Normal 2 16 8_35. Propiedades de Inv" xfId="7420" xr:uid="{00000000-0005-0000-0000-0000F21C0000}"/>
    <cellStyle name="Normal 2 16 9" xfId="7421" xr:uid="{00000000-0005-0000-0000-0000F31C0000}"/>
    <cellStyle name="Normal 2 16 9 2" xfId="7422" xr:uid="{00000000-0005-0000-0000-0000F41C0000}"/>
    <cellStyle name="Normal 2 16 9 2 2" xfId="7423" xr:uid="{00000000-0005-0000-0000-0000F51C0000}"/>
    <cellStyle name="Normal 2 16 9 2 3" xfId="7424" xr:uid="{00000000-0005-0000-0000-0000F61C0000}"/>
    <cellStyle name="Normal 2 16 9 2 4" xfId="7425" xr:uid="{00000000-0005-0000-0000-0000F71C0000}"/>
    <cellStyle name="Normal 2 16 9 2 5" xfId="7426" xr:uid="{00000000-0005-0000-0000-0000F81C0000}"/>
    <cellStyle name="Normal 2 16 9 3" xfId="7427" xr:uid="{00000000-0005-0000-0000-0000F91C0000}"/>
    <cellStyle name="Normal 2 16 9 3 2" xfId="7428" xr:uid="{00000000-0005-0000-0000-0000FA1C0000}"/>
    <cellStyle name="Normal 2 16 9 3 3" xfId="7429" xr:uid="{00000000-0005-0000-0000-0000FB1C0000}"/>
    <cellStyle name="Normal 2 16 9 3 4" xfId="7430" xr:uid="{00000000-0005-0000-0000-0000FC1C0000}"/>
    <cellStyle name="Normal 2 16 9 3 5" xfId="7431" xr:uid="{00000000-0005-0000-0000-0000FD1C0000}"/>
    <cellStyle name="Normal 2 16 9 4" xfId="7432" xr:uid="{00000000-0005-0000-0000-0000FE1C0000}"/>
    <cellStyle name="Normal 2 16 9 5" xfId="7433" xr:uid="{00000000-0005-0000-0000-0000FF1C0000}"/>
    <cellStyle name="Normal 2 16 9 6" xfId="7434" xr:uid="{00000000-0005-0000-0000-0000001D0000}"/>
    <cellStyle name="Normal 2 16 9 7" xfId="7435" xr:uid="{00000000-0005-0000-0000-0000011D0000}"/>
    <cellStyle name="Normal 2 16 9_35. Propiedades de Inv" xfId="7436" xr:uid="{00000000-0005-0000-0000-0000021D0000}"/>
    <cellStyle name="Normal 2 16_35. Propiedades de Inv" xfId="7437" xr:uid="{00000000-0005-0000-0000-0000031D0000}"/>
    <cellStyle name="Normal 2 17" xfId="7438" xr:uid="{00000000-0005-0000-0000-0000041D0000}"/>
    <cellStyle name="Normal 2 17 10" xfId="7439" xr:uid="{00000000-0005-0000-0000-0000051D0000}"/>
    <cellStyle name="Normal 2 17 10 2" xfId="7440" xr:uid="{00000000-0005-0000-0000-0000061D0000}"/>
    <cellStyle name="Normal 2 17 10 3" xfId="7441" xr:uid="{00000000-0005-0000-0000-0000071D0000}"/>
    <cellStyle name="Normal 2 17 10 4" xfId="7442" xr:uid="{00000000-0005-0000-0000-0000081D0000}"/>
    <cellStyle name="Normal 2 17 10 5" xfId="7443" xr:uid="{00000000-0005-0000-0000-0000091D0000}"/>
    <cellStyle name="Normal 2 17 11" xfId="7444" xr:uid="{00000000-0005-0000-0000-00000A1D0000}"/>
    <cellStyle name="Normal 2 17 11 2" xfId="7445" xr:uid="{00000000-0005-0000-0000-00000B1D0000}"/>
    <cellStyle name="Normal 2 17 11 3" xfId="7446" xr:uid="{00000000-0005-0000-0000-00000C1D0000}"/>
    <cellStyle name="Normal 2 17 11 4" xfId="7447" xr:uid="{00000000-0005-0000-0000-00000D1D0000}"/>
    <cellStyle name="Normal 2 17 11 5" xfId="7448" xr:uid="{00000000-0005-0000-0000-00000E1D0000}"/>
    <cellStyle name="Normal 2 17 12" xfId="7449" xr:uid="{00000000-0005-0000-0000-00000F1D0000}"/>
    <cellStyle name="Normal 2 17 13" xfId="7450" xr:uid="{00000000-0005-0000-0000-0000101D0000}"/>
    <cellStyle name="Normal 2 17 14" xfId="7451" xr:uid="{00000000-0005-0000-0000-0000111D0000}"/>
    <cellStyle name="Normal 2 17 15" xfId="7452" xr:uid="{00000000-0005-0000-0000-0000121D0000}"/>
    <cellStyle name="Normal 2 17 16" xfId="7453" xr:uid="{00000000-0005-0000-0000-0000131D0000}"/>
    <cellStyle name="Normal 2 17 2" xfId="7454" xr:uid="{00000000-0005-0000-0000-0000141D0000}"/>
    <cellStyle name="Normal 2 17 2 2" xfId="7455" xr:uid="{00000000-0005-0000-0000-0000151D0000}"/>
    <cellStyle name="Normal 2 17 2 2 2" xfId="7456" xr:uid="{00000000-0005-0000-0000-0000161D0000}"/>
    <cellStyle name="Normal 2 17 2 2 3" xfId="7457" xr:uid="{00000000-0005-0000-0000-0000171D0000}"/>
    <cellStyle name="Normal 2 17 2 2 4" xfId="7458" xr:uid="{00000000-0005-0000-0000-0000181D0000}"/>
    <cellStyle name="Normal 2 17 2 2 5" xfId="7459" xr:uid="{00000000-0005-0000-0000-0000191D0000}"/>
    <cellStyle name="Normal 2 17 2 3" xfId="7460" xr:uid="{00000000-0005-0000-0000-00001A1D0000}"/>
    <cellStyle name="Normal 2 17 2 3 2" xfId="7461" xr:uid="{00000000-0005-0000-0000-00001B1D0000}"/>
    <cellStyle name="Normal 2 17 2 3 3" xfId="7462" xr:uid="{00000000-0005-0000-0000-00001C1D0000}"/>
    <cellStyle name="Normal 2 17 2 3 4" xfId="7463" xr:uid="{00000000-0005-0000-0000-00001D1D0000}"/>
    <cellStyle name="Normal 2 17 2 3 5" xfId="7464" xr:uid="{00000000-0005-0000-0000-00001E1D0000}"/>
    <cellStyle name="Normal 2 17 2 4" xfId="7465" xr:uid="{00000000-0005-0000-0000-00001F1D0000}"/>
    <cellStyle name="Normal 2 17 2 5" xfId="7466" xr:uid="{00000000-0005-0000-0000-0000201D0000}"/>
    <cellStyle name="Normal 2 17 2 6" xfId="7467" xr:uid="{00000000-0005-0000-0000-0000211D0000}"/>
    <cellStyle name="Normal 2 17 2 7" xfId="7468" xr:uid="{00000000-0005-0000-0000-0000221D0000}"/>
    <cellStyle name="Normal 2 17 2 8" xfId="7469" xr:uid="{00000000-0005-0000-0000-0000231D0000}"/>
    <cellStyle name="Normal 2 17 2_35. Propiedades de Inv" xfId="7470" xr:uid="{00000000-0005-0000-0000-0000241D0000}"/>
    <cellStyle name="Normal 2 17 3" xfId="7471" xr:uid="{00000000-0005-0000-0000-0000251D0000}"/>
    <cellStyle name="Normal 2 17 3 2" xfId="7472" xr:uid="{00000000-0005-0000-0000-0000261D0000}"/>
    <cellStyle name="Normal 2 17 3 2 2" xfId="7473" xr:uid="{00000000-0005-0000-0000-0000271D0000}"/>
    <cellStyle name="Normal 2 17 3 2 3" xfId="7474" xr:uid="{00000000-0005-0000-0000-0000281D0000}"/>
    <cellStyle name="Normal 2 17 3 2 4" xfId="7475" xr:uid="{00000000-0005-0000-0000-0000291D0000}"/>
    <cellStyle name="Normal 2 17 3 2 5" xfId="7476" xr:uid="{00000000-0005-0000-0000-00002A1D0000}"/>
    <cellStyle name="Normal 2 17 3 3" xfId="7477" xr:uid="{00000000-0005-0000-0000-00002B1D0000}"/>
    <cellStyle name="Normal 2 17 3 3 2" xfId="7478" xr:uid="{00000000-0005-0000-0000-00002C1D0000}"/>
    <cellStyle name="Normal 2 17 3 3 3" xfId="7479" xr:uid="{00000000-0005-0000-0000-00002D1D0000}"/>
    <cellStyle name="Normal 2 17 3 3 4" xfId="7480" xr:uid="{00000000-0005-0000-0000-00002E1D0000}"/>
    <cellStyle name="Normal 2 17 3 3 5" xfId="7481" xr:uid="{00000000-0005-0000-0000-00002F1D0000}"/>
    <cellStyle name="Normal 2 17 3 4" xfId="7482" xr:uid="{00000000-0005-0000-0000-0000301D0000}"/>
    <cellStyle name="Normal 2 17 3 5" xfId="7483" xr:uid="{00000000-0005-0000-0000-0000311D0000}"/>
    <cellStyle name="Normal 2 17 3 6" xfId="7484" xr:uid="{00000000-0005-0000-0000-0000321D0000}"/>
    <cellStyle name="Normal 2 17 3 7" xfId="7485" xr:uid="{00000000-0005-0000-0000-0000331D0000}"/>
    <cellStyle name="Normal 2 17 3 8" xfId="7486" xr:uid="{00000000-0005-0000-0000-0000341D0000}"/>
    <cellStyle name="Normal 2 17 3_35. Propiedades de Inv" xfId="7487" xr:uid="{00000000-0005-0000-0000-0000351D0000}"/>
    <cellStyle name="Normal 2 17 4" xfId="7488" xr:uid="{00000000-0005-0000-0000-0000361D0000}"/>
    <cellStyle name="Normal 2 17 4 2" xfId="7489" xr:uid="{00000000-0005-0000-0000-0000371D0000}"/>
    <cellStyle name="Normal 2 17 4 2 2" xfId="7490" xr:uid="{00000000-0005-0000-0000-0000381D0000}"/>
    <cellStyle name="Normal 2 17 4 2 3" xfId="7491" xr:uid="{00000000-0005-0000-0000-0000391D0000}"/>
    <cellStyle name="Normal 2 17 4 2 4" xfId="7492" xr:uid="{00000000-0005-0000-0000-00003A1D0000}"/>
    <cellStyle name="Normal 2 17 4 2 5" xfId="7493" xr:uid="{00000000-0005-0000-0000-00003B1D0000}"/>
    <cellStyle name="Normal 2 17 4 3" xfId="7494" xr:uid="{00000000-0005-0000-0000-00003C1D0000}"/>
    <cellStyle name="Normal 2 17 4 3 2" xfId="7495" xr:uid="{00000000-0005-0000-0000-00003D1D0000}"/>
    <cellStyle name="Normal 2 17 4 3 3" xfId="7496" xr:uid="{00000000-0005-0000-0000-00003E1D0000}"/>
    <cellStyle name="Normal 2 17 4 3 4" xfId="7497" xr:uid="{00000000-0005-0000-0000-00003F1D0000}"/>
    <cellStyle name="Normal 2 17 4 3 5" xfId="7498" xr:uid="{00000000-0005-0000-0000-0000401D0000}"/>
    <cellStyle name="Normal 2 17 4 4" xfId="7499" xr:uid="{00000000-0005-0000-0000-0000411D0000}"/>
    <cellStyle name="Normal 2 17 4 5" xfId="7500" xr:uid="{00000000-0005-0000-0000-0000421D0000}"/>
    <cellStyle name="Normal 2 17 4 6" xfId="7501" xr:uid="{00000000-0005-0000-0000-0000431D0000}"/>
    <cellStyle name="Normal 2 17 4 7" xfId="7502" xr:uid="{00000000-0005-0000-0000-0000441D0000}"/>
    <cellStyle name="Normal 2 17 4 8" xfId="7503" xr:uid="{00000000-0005-0000-0000-0000451D0000}"/>
    <cellStyle name="Normal 2 17 4_35. Propiedades de Inv" xfId="7504" xr:uid="{00000000-0005-0000-0000-0000461D0000}"/>
    <cellStyle name="Normal 2 17 5" xfId="7505" xr:uid="{00000000-0005-0000-0000-0000471D0000}"/>
    <cellStyle name="Normal 2 17 5 2" xfId="7506" xr:uid="{00000000-0005-0000-0000-0000481D0000}"/>
    <cellStyle name="Normal 2 17 5 2 2" xfId="7507" xr:uid="{00000000-0005-0000-0000-0000491D0000}"/>
    <cellStyle name="Normal 2 17 5 2 3" xfId="7508" xr:uid="{00000000-0005-0000-0000-00004A1D0000}"/>
    <cellStyle name="Normal 2 17 5 2 4" xfId="7509" xr:uid="{00000000-0005-0000-0000-00004B1D0000}"/>
    <cellStyle name="Normal 2 17 5 2 5" xfId="7510" xr:uid="{00000000-0005-0000-0000-00004C1D0000}"/>
    <cellStyle name="Normal 2 17 5 3" xfId="7511" xr:uid="{00000000-0005-0000-0000-00004D1D0000}"/>
    <cellStyle name="Normal 2 17 5 3 2" xfId="7512" xr:uid="{00000000-0005-0000-0000-00004E1D0000}"/>
    <cellStyle name="Normal 2 17 5 3 3" xfId="7513" xr:uid="{00000000-0005-0000-0000-00004F1D0000}"/>
    <cellStyle name="Normal 2 17 5 3 4" xfId="7514" xr:uid="{00000000-0005-0000-0000-0000501D0000}"/>
    <cellStyle name="Normal 2 17 5 3 5" xfId="7515" xr:uid="{00000000-0005-0000-0000-0000511D0000}"/>
    <cellStyle name="Normal 2 17 5 4" xfId="7516" xr:uid="{00000000-0005-0000-0000-0000521D0000}"/>
    <cellStyle name="Normal 2 17 5 5" xfId="7517" xr:uid="{00000000-0005-0000-0000-0000531D0000}"/>
    <cellStyle name="Normal 2 17 5 6" xfId="7518" xr:uid="{00000000-0005-0000-0000-0000541D0000}"/>
    <cellStyle name="Normal 2 17 5 7" xfId="7519" xr:uid="{00000000-0005-0000-0000-0000551D0000}"/>
    <cellStyle name="Normal 2 17 5 8" xfId="7520" xr:uid="{00000000-0005-0000-0000-0000561D0000}"/>
    <cellStyle name="Normal 2 17 5_35. Propiedades de Inv" xfId="7521" xr:uid="{00000000-0005-0000-0000-0000571D0000}"/>
    <cellStyle name="Normal 2 17 6" xfId="7522" xr:uid="{00000000-0005-0000-0000-0000581D0000}"/>
    <cellStyle name="Normal 2 17 6 2" xfId="7523" xr:uid="{00000000-0005-0000-0000-0000591D0000}"/>
    <cellStyle name="Normal 2 17 6 2 2" xfId="7524" xr:uid="{00000000-0005-0000-0000-00005A1D0000}"/>
    <cellStyle name="Normal 2 17 6 2 3" xfId="7525" xr:uid="{00000000-0005-0000-0000-00005B1D0000}"/>
    <cellStyle name="Normal 2 17 6 2 4" xfId="7526" xr:uid="{00000000-0005-0000-0000-00005C1D0000}"/>
    <cellStyle name="Normal 2 17 6 2 5" xfId="7527" xr:uid="{00000000-0005-0000-0000-00005D1D0000}"/>
    <cellStyle name="Normal 2 17 6 3" xfId="7528" xr:uid="{00000000-0005-0000-0000-00005E1D0000}"/>
    <cellStyle name="Normal 2 17 6 3 2" xfId="7529" xr:uid="{00000000-0005-0000-0000-00005F1D0000}"/>
    <cellStyle name="Normal 2 17 6 3 3" xfId="7530" xr:uid="{00000000-0005-0000-0000-0000601D0000}"/>
    <cellStyle name="Normal 2 17 6 3 4" xfId="7531" xr:uid="{00000000-0005-0000-0000-0000611D0000}"/>
    <cellStyle name="Normal 2 17 6 3 5" xfId="7532" xr:uid="{00000000-0005-0000-0000-0000621D0000}"/>
    <cellStyle name="Normal 2 17 6 4" xfId="7533" xr:uid="{00000000-0005-0000-0000-0000631D0000}"/>
    <cellStyle name="Normal 2 17 6 5" xfId="7534" xr:uid="{00000000-0005-0000-0000-0000641D0000}"/>
    <cellStyle name="Normal 2 17 6 6" xfId="7535" xr:uid="{00000000-0005-0000-0000-0000651D0000}"/>
    <cellStyle name="Normal 2 17 6 7" xfId="7536" xr:uid="{00000000-0005-0000-0000-0000661D0000}"/>
    <cellStyle name="Normal 2 17 6 8" xfId="7537" xr:uid="{00000000-0005-0000-0000-0000671D0000}"/>
    <cellStyle name="Normal 2 17 6_35. Propiedades de Inv" xfId="7538" xr:uid="{00000000-0005-0000-0000-0000681D0000}"/>
    <cellStyle name="Normal 2 17 7" xfId="7539" xr:uid="{00000000-0005-0000-0000-0000691D0000}"/>
    <cellStyle name="Normal 2 17 7 2" xfId="7540" xr:uid="{00000000-0005-0000-0000-00006A1D0000}"/>
    <cellStyle name="Normal 2 17 7 2 2" xfId="7541" xr:uid="{00000000-0005-0000-0000-00006B1D0000}"/>
    <cellStyle name="Normal 2 17 7 2 3" xfId="7542" xr:uid="{00000000-0005-0000-0000-00006C1D0000}"/>
    <cellStyle name="Normal 2 17 7 2 4" xfId="7543" xr:uid="{00000000-0005-0000-0000-00006D1D0000}"/>
    <cellStyle name="Normal 2 17 7 2 5" xfId="7544" xr:uid="{00000000-0005-0000-0000-00006E1D0000}"/>
    <cellStyle name="Normal 2 17 7 3" xfId="7545" xr:uid="{00000000-0005-0000-0000-00006F1D0000}"/>
    <cellStyle name="Normal 2 17 7 3 2" xfId="7546" xr:uid="{00000000-0005-0000-0000-0000701D0000}"/>
    <cellStyle name="Normal 2 17 7 3 3" xfId="7547" xr:uid="{00000000-0005-0000-0000-0000711D0000}"/>
    <cellStyle name="Normal 2 17 7 3 4" xfId="7548" xr:uid="{00000000-0005-0000-0000-0000721D0000}"/>
    <cellStyle name="Normal 2 17 7 3 5" xfId="7549" xr:uid="{00000000-0005-0000-0000-0000731D0000}"/>
    <cellStyle name="Normal 2 17 7 4" xfId="7550" xr:uid="{00000000-0005-0000-0000-0000741D0000}"/>
    <cellStyle name="Normal 2 17 7 5" xfId="7551" xr:uid="{00000000-0005-0000-0000-0000751D0000}"/>
    <cellStyle name="Normal 2 17 7 6" xfId="7552" xr:uid="{00000000-0005-0000-0000-0000761D0000}"/>
    <cellStyle name="Normal 2 17 7 7" xfId="7553" xr:uid="{00000000-0005-0000-0000-0000771D0000}"/>
    <cellStyle name="Normal 2 17 7_35. Propiedades de Inv" xfId="7554" xr:uid="{00000000-0005-0000-0000-0000781D0000}"/>
    <cellStyle name="Normal 2 17 8" xfId="7555" xr:uid="{00000000-0005-0000-0000-0000791D0000}"/>
    <cellStyle name="Normal 2 17 8 2" xfId="7556" xr:uid="{00000000-0005-0000-0000-00007A1D0000}"/>
    <cellStyle name="Normal 2 17 8 2 2" xfId="7557" xr:uid="{00000000-0005-0000-0000-00007B1D0000}"/>
    <cellStyle name="Normal 2 17 8 2 3" xfId="7558" xr:uid="{00000000-0005-0000-0000-00007C1D0000}"/>
    <cellStyle name="Normal 2 17 8 2 4" xfId="7559" xr:uid="{00000000-0005-0000-0000-00007D1D0000}"/>
    <cellStyle name="Normal 2 17 8 2 5" xfId="7560" xr:uid="{00000000-0005-0000-0000-00007E1D0000}"/>
    <cellStyle name="Normal 2 17 8 3" xfId="7561" xr:uid="{00000000-0005-0000-0000-00007F1D0000}"/>
    <cellStyle name="Normal 2 17 8 3 2" xfId="7562" xr:uid="{00000000-0005-0000-0000-0000801D0000}"/>
    <cellStyle name="Normal 2 17 8 3 3" xfId="7563" xr:uid="{00000000-0005-0000-0000-0000811D0000}"/>
    <cellStyle name="Normal 2 17 8 3 4" xfId="7564" xr:uid="{00000000-0005-0000-0000-0000821D0000}"/>
    <cellStyle name="Normal 2 17 8 3 5" xfId="7565" xr:uid="{00000000-0005-0000-0000-0000831D0000}"/>
    <cellStyle name="Normal 2 17 8 4" xfId="7566" xr:uid="{00000000-0005-0000-0000-0000841D0000}"/>
    <cellStyle name="Normal 2 17 8 5" xfId="7567" xr:uid="{00000000-0005-0000-0000-0000851D0000}"/>
    <cellStyle name="Normal 2 17 8 6" xfId="7568" xr:uid="{00000000-0005-0000-0000-0000861D0000}"/>
    <cellStyle name="Normal 2 17 8 7" xfId="7569" xr:uid="{00000000-0005-0000-0000-0000871D0000}"/>
    <cellStyle name="Normal 2 17 8_35. Propiedades de Inv" xfId="7570" xr:uid="{00000000-0005-0000-0000-0000881D0000}"/>
    <cellStyle name="Normal 2 17 9" xfId="7571" xr:uid="{00000000-0005-0000-0000-0000891D0000}"/>
    <cellStyle name="Normal 2 17 9 2" xfId="7572" xr:uid="{00000000-0005-0000-0000-00008A1D0000}"/>
    <cellStyle name="Normal 2 17 9 2 2" xfId="7573" xr:uid="{00000000-0005-0000-0000-00008B1D0000}"/>
    <cellStyle name="Normal 2 17 9 2 3" xfId="7574" xr:uid="{00000000-0005-0000-0000-00008C1D0000}"/>
    <cellStyle name="Normal 2 17 9 2 4" xfId="7575" xr:uid="{00000000-0005-0000-0000-00008D1D0000}"/>
    <cellStyle name="Normal 2 17 9 2 5" xfId="7576" xr:uid="{00000000-0005-0000-0000-00008E1D0000}"/>
    <cellStyle name="Normal 2 17 9 3" xfId="7577" xr:uid="{00000000-0005-0000-0000-00008F1D0000}"/>
    <cellStyle name="Normal 2 17 9 3 2" xfId="7578" xr:uid="{00000000-0005-0000-0000-0000901D0000}"/>
    <cellStyle name="Normal 2 17 9 3 3" xfId="7579" xr:uid="{00000000-0005-0000-0000-0000911D0000}"/>
    <cellStyle name="Normal 2 17 9 3 4" xfId="7580" xr:uid="{00000000-0005-0000-0000-0000921D0000}"/>
    <cellStyle name="Normal 2 17 9 3 5" xfId="7581" xr:uid="{00000000-0005-0000-0000-0000931D0000}"/>
    <cellStyle name="Normal 2 17 9 4" xfId="7582" xr:uid="{00000000-0005-0000-0000-0000941D0000}"/>
    <cellStyle name="Normal 2 17 9 5" xfId="7583" xr:uid="{00000000-0005-0000-0000-0000951D0000}"/>
    <cellStyle name="Normal 2 17 9 6" xfId="7584" xr:uid="{00000000-0005-0000-0000-0000961D0000}"/>
    <cellStyle name="Normal 2 17 9 7" xfId="7585" xr:uid="{00000000-0005-0000-0000-0000971D0000}"/>
    <cellStyle name="Normal 2 17 9_35. Propiedades de Inv" xfId="7586" xr:uid="{00000000-0005-0000-0000-0000981D0000}"/>
    <cellStyle name="Normal 2 17_35. Propiedades de Inv" xfId="7587" xr:uid="{00000000-0005-0000-0000-0000991D0000}"/>
    <cellStyle name="Normal 2 18" xfId="7588" xr:uid="{00000000-0005-0000-0000-00009A1D0000}"/>
    <cellStyle name="Normal 2 18 10" xfId="7589" xr:uid="{00000000-0005-0000-0000-00009B1D0000}"/>
    <cellStyle name="Normal 2 18 10 2" xfId="7590" xr:uid="{00000000-0005-0000-0000-00009C1D0000}"/>
    <cellStyle name="Normal 2 18 10 3" xfId="7591" xr:uid="{00000000-0005-0000-0000-00009D1D0000}"/>
    <cellStyle name="Normal 2 18 10 4" xfId="7592" xr:uid="{00000000-0005-0000-0000-00009E1D0000}"/>
    <cellStyle name="Normal 2 18 10 5" xfId="7593" xr:uid="{00000000-0005-0000-0000-00009F1D0000}"/>
    <cellStyle name="Normal 2 18 11" xfId="7594" xr:uid="{00000000-0005-0000-0000-0000A01D0000}"/>
    <cellStyle name="Normal 2 18 11 2" xfId="7595" xr:uid="{00000000-0005-0000-0000-0000A11D0000}"/>
    <cellStyle name="Normal 2 18 11 3" xfId="7596" xr:uid="{00000000-0005-0000-0000-0000A21D0000}"/>
    <cellStyle name="Normal 2 18 11 4" xfId="7597" xr:uid="{00000000-0005-0000-0000-0000A31D0000}"/>
    <cellStyle name="Normal 2 18 11 5" xfId="7598" xr:uid="{00000000-0005-0000-0000-0000A41D0000}"/>
    <cellStyle name="Normal 2 18 12" xfId="7599" xr:uid="{00000000-0005-0000-0000-0000A51D0000}"/>
    <cellStyle name="Normal 2 18 13" xfId="7600" xr:uid="{00000000-0005-0000-0000-0000A61D0000}"/>
    <cellStyle name="Normal 2 18 14" xfId="7601" xr:uid="{00000000-0005-0000-0000-0000A71D0000}"/>
    <cellStyle name="Normal 2 18 15" xfId="7602" xr:uid="{00000000-0005-0000-0000-0000A81D0000}"/>
    <cellStyle name="Normal 2 18 16" xfId="7603" xr:uid="{00000000-0005-0000-0000-0000A91D0000}"/>
    <cellStyle name="Normal 2 18 2" xfId="7604" xr:uid="{00000000-0005-0000-0000-0000AA1D0000}"/>
    <cellStyle name="Normal 2 18 2 2" xfId="7605" xr:uid="{00000000-0005-0000-0000-0000AB1D0000}"/>
    <cellStyle name="Normal 2 18 2 2 2" xfId="7606" xr:uid="{00000000-0005-0000-0000-0000AC1D0000}"/>
    <cellStyle name="Normal 2 18 2 2 3" xfId="7607" xr:uid="{00000000-0005-0000-0000-0000AD1D0000}"/>
    <cellStyle name="Normal 2 18 2 2 4" xfId="7608" xr:uid="{00000000-0005-0000-0000-0000AE1D0000}"/>
    <cellStyle name="Normal 2 18 2 2 5" xfId="7609" xr:uid="{00000000-0005-0000-0000-0000AF1D0000}"/>
    <cellStyle name="Normal 2 18 2 3" xfId="7610" xr:uid="{00000000-0005-0000-0000-0000B01D0000}"/>
    <cellStyle name="Normal 2 18 2 3 2" xfId="7611" xr:uid="{00000000-0005-0000-0000-0000B11D0000}"/>
    <cellStyle name="Normal 2 18 2 3 3" xfId="7612" xr:uid="{00000000-0005-0000-0000-0000B21D0000}"/>
    <cellStyle name="Normal 2 18 2 3 4" xfId="7613" xr:uid="{00000000-0005-0000-0000-0000B31D0000}"/>
    <cellStyle name="Normal 2 18 2 3 5" xfId="7614" xr:uid="{00000000-0005-0000-0000-0000B41D0000}"/>
    <cellStyle name="Normal 2 18 2 4" xfId="7615" xr:uid="{00000000-0005-0000-0000-0000B51D0000}"/>
    <cellStyle name="Normal 2 18 2 5" xfId="7616" xr:uid="{00000000-0005-0000-0000-0000B61D0000}"/>
    <cellStyle name="Normal 2 18 2 6" xfId="7617" xr:uid="{00000000-0005-0000-0000-0000B71D0000}"/>
    <cellStyle name="Normal 2 18 2 7" xfId="7618" xr:uid="{00000000-0005-0000-0000-0000B81D0000}"/>
    <cellStyle name="Normal 2 18 2 8" xfId="7619" xr:uid="{00000000-0005-0000-0000-0000B91D0000}"/>
    <cellStyle name="Normal 2 18 2_35. Propiedades de Inv" xfId="7620" xr:uid="{00000000-0005-0000-0000-0000BA1D0000}"/>
    <cellStyle name="Normal 2 18 3" xfId="7621" xr:uid="{00000000-0005-0000-0000-0000BB1D0000}"/>
    <cellStyle name="Normal 2 18 3 2" xfId="7622" xr:uid="{00000000-0005-0000-0000-0000BC1D0000}"/>
    <cellStyle name="Normal 2 18 3 2 2" xfId="7623" xr:uid="{00000000-0005-0000-0000-0000BD1D0000}"/>
    <cellStyle name="Normal 2 18 3 2 3" xfId="7624" xr:uid="{00000000-0005-0000-0000-0000BE1D0000}"/>
    <cellStyle name="Normal 2 18 3 2 4" xfId="7625" xr:uid="{00000000-0005-0000-0000-0000BF1D0000}"/>
    <cellStyle name="Normal 2 18 3 2 5" xfId="7626" xr:uid="{00000000-0005-0000-0000-0000C01D0000}"/>
    <cellStyle name="Normal 2 18 3 3" xfId="7627" xr:uid="{00000000-0005-0000-0000-0000C11D0000}"/>
    <cellStyle name="Normal 2 18 3 3 2" xfId="7628" xr:uid="{00000000-0005-0000-0000-0000C21D0000}"/>
    <cellStyle name="Normal 2 18 3 3 3" xfId="7629" xr:uid="{00000000-0005-0000-0000-0000C31D0000}"/>
    <cellStyle name="Normal 2 18 3 3 4" xfId="7630" xr:uid="{00000000-0005-0000-0000-0000C41D0000}"/>
    <cellStyle name="Normal 2 18 3 3 5" xfId="7631" xr:uid="{00000000-0005-0000-0000-0000C51D0000}"/>
    <cellStyle name="Normal 2 18 3 4" xfId="7632" xr:uid="{00000000-0005-0000-0000-0000C61D0000}"/>
    <cellStyle name="Normal 2 18 3 5" xfId="7633" xr:uid="{00000000-0005-0000-0000-0000C71D0000}"/>
    <cellStyle name="Normal 2 18 3 6" xfId="7634" xr:uid="{00000000-0005-0000-0000-0000C81D0000}"/>
    <cellStyle name="Normal 2 18 3 7" xfId="7635" xr:uid="{00000000-0005-0000-0000-0000C91D0000}"/>
    <cellStyle name="Normal 2 18 3 8" xfId="7636" xr:uid="{00000000-0005-0000-0000-0000CA1D0000}"/>
    <cellStyle name="Normal 2 18 3_35. Propiedades de Inv" xfId="7637" xr:uid="{00000000-0005-0000-0000-0000CB1D0000}"/>
    <cellStyle name="Normal 2 18 4" xfId="7638" xr:uid="{00000000-0005-0000-0000-0000CC1D0000}"/>
    <cellStyle name="Normal 2 18 4 2" xfId="7639" xr:uid="{00000000-0005-0000-0000-0000CD1D0000}"/>
    <cellStyle name="Normal 2 18 4 2 2" xfId="7640" xr:uid="{00000000-0005-0000-0000-0000CE1D0000}"/>
    <cellStyle name="Normal 2 18 4 2 3" xfId="7641" xr:uid="{00000000-0005-0000-0000-0000CF1D0000}"/>
    <cellStyle name="Normal 2 18 4 2 4" xfId="7642" xr:uid="{00000000-0005-0000-0000-0000D01D0000}"/>
    <cellStyle name="Normal 2 18 4 2 5" xfId="7643" xr:uid="{00000000-0005-0000-0000-0000D11D0000}"/>
    <cellStyle name="Normal 2 18 4 3" xfId="7644" xr:uid="{00000000-0005-0000-0000-0000D21D0000}"/>
    <cellStyle name="Normal 2 18 4 3 2" xfId="7645" xr:uid="{00000000-0005-0000-0000-0000D31D0000}"/>
    <cellStyle name="Normal 2 18 4 3 3" xfId="7646" xr:uid="{00000000-0005-0000-0000-0000D41D0000}"/>
    <cellStyle name="Normal 2 18 4 3 4" xfId="7647" xr:uid="{00000000-0005-0000-0000-0000D51D0000}"/>
    <cellStyle name="Normal 2 18 4 3 5" xfId="7648" xr:uid="{00000000-0005-0000-0000-0000D61D0000}"/>
    <cellStyle name="Normal 2 18 4 4" xfId="7649" xr:uid="{00000000-0005-0000-0000-0000D71D0000}"/>
    <cellStyle name="Normal 2 18 4 5" xfId="7650" xr:uid="{00000000-0005-0000-0000-0000D81D0000}"/>
    <cellStyle name="Normal 2 18 4 6" xfId="7651" xr:uid="{00000000-0005-0000-0000-0000D91D0000}"/>
    <cellStyle name="Normal 2 18 4 7" xfId="7652" xr:uid="{00000000-0005-0000-0000-0000DA1D0000}"/>
    <cellStyle name="Normal 2 18 4 8" xfId="7653" xr:uid="{00000000-0005-0000-0000-0000DB1D0000}"/>
    <cellStyle name="Normal 2 18 4_35. Propiedades de Inv" xfId="7654" xr:uid="{00000000-0005-0000-0000-0000DC1D0000}"/>
    <cellStyle name="Normal 2 18 5" xfId="7655" xr:uid="{00000000-0005-0000-0000-0000DD1D0000}"/>
    <cellStyle name="Normal 2 18 5 2" xfId="7656" xr:uid="{00000000-0005-0000-0000-0000DE1D0000}"/>
    <cellStyle name="Normal 2 18 5 2 2" xfId="7657" xr:uid="{00000000-0005-0000-0000-0000DF1D0000}"/>
    <cellStyle name="Normal 2 18 5 2 3" xfId="7658" xr:uid="{00000000-0005-0000-0000-0000E01D0000}"/>
    <cellStyle name="Normal 2 18 5 2 4" xfId="7659" xr:uid="{00000000-0005-0000-0000-0000E11D0000}"/>
    <cellStyle name="Normal 2 18 5 2 5" xfId="7660" xr:uid="{00000000-0005-0000-0000-0000E21D0000}"/>
    <cellStyle name="Normal 2 18 5 3" xfId="7661" xr:uid="{00000000-0005-0000-0000-0000E31D0000}"/>
    <cellStyle name="Normal 2 18 5 3 2" xfId="7662" xr:uid="{00000000-0005-0000-0000-0000E41D0000}"/>
    <cellStyle name="Normal 2 18 5 3 3" xfId="7663" xr:uid="{00000000-0005-0000-0000-0000E51D0000}"/>
    <cellStyle name="Normal 2 18 5 3 4" xfId="7664" xr:uid="{00000000-0005-0000-0000-0000E61D0000}"/>
    <cellStyle name="Normal 2 18 5 3 5" xfId="7665" xr:uid="{00000000-0005-0000-0000-0000E71D0000}"/>
    <cellStyle name="Normal 2 18 5 4" xfId="7666" xr:uid="{00000000-0005-0000-0000-0000E81D0000}"/>
    <cellStyle name="Normal 2 18 5 5" xfId="7667" xr:uid="{00000000-0005-0000-0000-0000E91D0000}"/>
    <cellStyle name="Normal 2 18 5 6" xfId="7668" xr:uid="{00000000-0005-0000-0000-0000EA1D0000}"/>
    <cellStyle name="Normal 2 18 5 7" xfId="7669" xr:uid="{00000000-0005-0000-0000-0000EB1D0000}"/>
    <cellStyle name="Normal 2 18 5 8" xfId="7670" xr:uid="{00000000-0005-0000-0000-0000EC1D0000}"/>
    <cellStyle name="Normal 2 18 5_35. Propiedades de Inv" xfId="7671" xr:uid="{00000000-0005-0000-0000-0000ED1D0000}"/>
    <cellStyle name="Normal 2 18 6" xfId="7672" xr:uid="{00000000-0005-0000-0000-0000EE1D0000}"/>
    <cellStyle name="Normal 2 18 6 2" xfId="7673" xr:uid="{00000000-0005-0000-0000-0000EF1D0000}"/>
    <cellStyle name="Normal 2 18 6 2 2" xfId="7674" xr:uid="{00000000-0005-0000-0000-0000F01D0000}"/>
    <cellStyle name="Normal 2 18 6 2 3" xfId="7675" xr:uid="{00000000-0005-0000-0000-0000F11D0000}"/>
    <cellStyle name="Normal 2 18 6 2 4" xfId="7676" xr:uid="{00000000-0005-0000-0000-0000F21D0000}"/>
    <cellStyle name="Normal 2 18 6 2 5" xfId="7677" xr:uid="{00000000-0005-0000-0000-0000F31D0000}"/>
    <cellStyle name="Normal 2 18 6 3" xfId="7678" xr:uid="{00000000-0005-0000-0000-0000F41D0000}"/>
    <cellStyle name="Normal 2 18 6 3 2" xfId="7679" xr:uid="{00000000-0005-0000-0000-0000F51D0000}"/>
    <cellStyle name="Normal 2 18 6 3 3" xfId="7680" xr:uid="{00000000-0005-0000-0000-0000F61D0000}"/>
    <cellStyle name="Normal 2 18 6 3 4" xfId="7681" xr:uid="{00000000-0005-0000-0000-0000F71D0000}"/>
    <cellStyle name="Normal 2 18 6 3 5" xfId="7682" xr:uid="{00000000-0005-0000-0000-0000F81D0000}"/>
    <cellStyle name="Normal 2 18 6 4" xfId="7683" xr:uid="{00000000-0005-0000-0000-0000F91D0000}"/>
    <cellStyle name="Normal 2 18 6 5" xfId="7684" xr:uid="{00000000-0005-0000-0000-0000FA1D0000}"/>
    <cellStyle name="Normal 2 18 6 6" xfId="7685" xr:uid="{00000000-0005-0000-0000-0000FB1D0000}"/>
    <cellStyle name="Normal 2 18 6 7" xfId="7686" xr:uid="{00000000-0005-0000-0000-0000FC1D0000}"/>
    <cellStyle name="Normal 2 18 6 8" xfId="7687" xr:uid="{00000000-0005-0000-0000-0000FD1D0000}"/>
    <cellStyle name="Normal 2 18 6_35. Propiedades de Inv" xfId="7688" xr:uid="{00000000-0005-0000-0000-0000FE1D0000}"/>
    <cellStyle name="Normal 2 18 7" xfId="7689" xr:uid="{00000000-0005-0000-0000-0000FF1D0000}"/>
    <cellStyle name="Normal 2 18 7 2" xfId="7690" xr:uid="{00000000-0005-0000-0000-0000001E0000}"/>
    <cellStyle name="Normal 2 18 7 2 2" xfId="7691" xr:uid="{00000000-0005-0000-0000-0000011E0000}"/>
    <cellStyle name="Normal 2 18 7 2 3" xfId="7692" xr:uid="{00000000-0005-0000-0000-0000021E0000}"/>
    <cellStyle name="Normal 2 18 7 2 4" xfId="7693" xr:uid="{00000000-0005-0000-0000-0000031E0000}"/>
    <cellStyle name="Normal 2 18 7 2 5" xfId="7694" xr:uid="{00000000-0005-0000-0000-0000041E0000}"/>
    <cellStyle name="Normal 2 18 7 3" xfId="7695" xr:uid="{00000000-0005-0000-0000-0000051E0000}"/>
    <cellStyle name="Normal 2 18 7 3 2" xfId="7696" xr:uid="{00000000-0005-0000-0000-0000061E0000}"/>
    <cellStyle name="Normal 2 18 7 3 3" xfId="7697" xr:uid="{00000000-0005-0000-0000-0000071E0000}"/>
    <cellStyle name="Normal 2 18 7 3 4" xfId="7698" xr:uid="{00000000-0005-0000-0000-0000081E0000}"/>
    <cellStyle name="Normal 2 18 7 3 5" xfId="7699" xr:uid="{00000000-0005-0000-0000-0000091E0000}"/>
    <cellStyle name="Normal 2 18 7 4" xfId="7700" xr:uid="{00000000-0005-0000-0000-00000A1E0000}"/>
    <cellStyle name="Normal 2 18 7 5" xfId="7701" xr:uid="{00000000-0005-0000-0000-00000B1E0000}"/>
    <cellStyle name="Normal 2 18 7 6" xfId="7702" xr:uid="{00000000-0005-0000-0000-00000C1E0000}"/>
    <cellStyle name="Normal 2 18 7 7" xfId="7703" xr:uid="{00000000-0005-0000-0000-00000D1E0000}"/>
    <cellStyle name="Normal 2 18 7_35. Propiedades de Inv" xfId="7704" xr:uid="{00000000-0005-0000-0000-00000E1E0000}"/>
    <cellStyle name="Normal 2 18 8" xfId="7705" xr:uid="{00000000-0005-0000-0000-00000F1E0000}"/>
    <cellStyle name="Normal 2 18 8 2" xfId="7706" xr:uid="{00000000-0005-0000-0000-0000101E0000}"/>
    <cellStyle name="Normal 2 18 8 2 2" xfId="7707" xr:uid="{00000000-0005-0000-0000-0000111E0000}"/>
    <cellStyle name="Normal 2 18 8 2 3" xfId="7708" xr:uid="{00000000-0005-0000-0000-0000121E0000}"/>
    <cellStyle name="Normal 2 18 8 2 4" xfId="7709" xr:uid="{00000000-0005-0000-0000-0000131E0000}"/>
    <cellStyle name="Normal 2 18 8 2 5" xfId="7710" xr:uid="{00000000-0005-0000-0000-0000141E0000}"/>
    <cellStyle name="Normal 2 18 8 3" xfId="7711" xr:uid="{00000000-0005-0000-0000-0000151E0000}"/>
    <cellStyle name="Normal 2 18 8 3 2" xfId="7712" xr:uid="{00000000-0005-0000-0000-0000161E0000}"/>
    <cellStyle name="Normal 2 18 8 3 3" xfId="7713" xr:uid="{00000000-0005-0000-0000-0000171E0000}"/>
    <cellStyle name="Normal 2 18 8 3 4" xfId="7714" xr:uid="{00000000-0005-0000-0000-0000181E0000}"/>
    <cellStyle name="Normal 2 18 8 3 5" xfId="7715" xr:uid="{00000000-0005-0000-0000-0000191E0000}"/>
    <cellStyle name="Normal 2 18 8 4" xfId="7716" xr:uid="{00000000-0005-0000-0000-00001A1E0000}"/>
    <cellStyle name="Normal 2 18 8 5" xfId="7717" xr:uid="{00000000-0005-0000-0000-00001B1E0000}"/>
    <cellStyle name="Normal 2 18 8 6" xfId="7718" xr:uid="{00000000-0005-0000-0000-00001C1E0000}"/>
    <cellStyle name="Normal 2 18 8 7" xfId="7719" xr:uid="{00000000-0005-0000-0000-00001D1E0000}"/>
    <cellStyle name="Normal 2 18 8_35. Propiedades de Inv" xfId="7720" xr:uid="{00000000-0005-0000-0000-00001E1E0000}"/>
    <cellStyle name="Normal 2 18 9" xfId="7721" xr:uid="{00000000-0005-0000-0000-00001F1E0000}"/>
    <cellStyle name="Normal 2 18 9 2" xfId="7722" xr:uid="{00000000-0005-0000-0000-0000201E0000}"/>
    <cellStyle name="Normal 2 18 9 2 2" xfId="7723" xr:uid="{00000000-0005-0000-0000-0000211E0000}"/>
    <cellStyle name="Normal 2 18 9 2 3" xfId="7724" xr:uid="{00000000-0005-0000-0000-0000221E0000}"/>
    <cellStyle name="Normal 2 18 9 2 4" xfId="7725" xr:uid="{00000000-0005-0000-0000-0000231E0000}"/>
    <cellStyle name="Normal 2 18 9 2 5" xfId="7726" xr:uid="{00000000-0005-0000-0000-0000241E0000}"/>
    <cellStyle name="Normal 2 18 9 3" xfId="7727" xr:uid="{00000000-0005-0000-0000-0000251E0000}"/>
    <cellStyle name="Normal 2 18 9 3 2" xfId="7728" xr:uid="{00000000-0005-0000-0000-0000261E0000}"/>
    <cellStyle name="Normal 2 18 9 3 3" xfId="7729" xr:uid="{00000000-0005-0000-0000-0000271E0000}"/>
    <cellStyle name="Normal 2 18 9 3 4" xfId="7730" xr:uid="{00000000-0005-0000-0000-0000281E0000}"/>
    <cellStyle name="Normal 2 18 9 3 5" xfId="7731" xr:uid="{00000000-0005-0000-0000-0000291E0000}"/>
    <cellStyle name="Normal 2 18 9 4" xfId="7732" xr:uid="{00000000-0005-0000-0000-00002A1E0000}"/>
    <cellStyle name="Normal 2 18 9 5" xfId="7733" xr:uid="{00000000-0005-0000-0000-00002B1E0000}"/>
    <cellStyle name="Normal 2 18 9 6" xfId="7734" xr:uid="{00000000-0005-0000-0000-00002C1E0000}"/>
    <cellStyle name="Normal 2 18 9 7" xfId="7735" xr:uid="{00000000-0005-0000-0000-00002D1E0000}"/>
    <cellStyle name="Normal 2 18 9_35. Propiedades de Inv" xfId="7736" xr:uid="{00000000-0005-0000-0000-00002E1E0000}"/>
    <cellStyle name="Normal 2 18_35. Propiedades de Inv" xfId="7737" xr:uid="{00000000-0005-0000-0000-00002F1E0000}"/>
    <cellStyle name="Normal 2 19" xfId="7738" xr:uid="{00000000-0005-0000-0000-0000301E0000}"/>
    <cellStyle name="Normal 2 19 10" xfId="7739" xr:uid="{00000000-0005-0000-0000-0000311E0000}"/>
    <cellStyle name="Normal 2 19 10 2" xfId="7740" xr:uid="{00000000-0005-0000-0000-0000321E0000}"/>
    <cellStyle name="Normal 2 19 10 3" xfId="7741" xr:uid="{00000000-0005-0000-0000-0000331E0000}"/>
    <cellStyle name="Normal 2 19 10 4" xfId="7742" xr:uid="{00000000-0005-0000-0000-0000341E0000}"/>
    <cellStyle name="Normal 2 19 10 5" xfId="7743" xr:uid="{00000000-0005-0000-0000-0000351E0000}"/>
    <cellStyle name="Normal 2 19 11" xfId="7744" xr:uid="{00000000-0005-0000-0000-0000361E0000}"/>
    <cellStyle name="Normal 2 19 11 2" xfId="7745" xr:uid="{00000000-0005-0000-0000-0000371E0000}"/>
    <cellStyle name="Normal 2 19 11 3" xfId="7746" xr:uid="{00000000-0005-0000-0000-0000381E0000}"/>
    <cellStyle name="Normal 2 19 11 4" xfId="7747" xr:uid="{00000000-0005-0000-0000-0000391E0000}"/>
    <cellStyle name="Normal 2 19 11 5" xfId="7748" xr:uid="{00000000-0005-0000-0000-00003A1E0000}"/>
    <cellStyle name="Normal 2 19 12" xfId="7749" xr:uid="{00000000-0005-0000-0000-00003B1E0000}"/>
    <cellStyle name="Normal 2 19 13" xfId="7750" xr:uid="{00000000-0005-0000-0000-00003C1E0000}"/>
    <cellStyle name="Normal 2 19 14" xfId="7751" xr:uid="{00000000-0005-0000-0000-00003D1E0000}"/>
    <cellStyle name="Normal 2 19 15" xfId="7752" xr:uid="{00000000-0005-0000-0000-00003E1E0000}"/>
    <cellStyle name="Normal 2 19 16" xfId="7753" xr:uid="{00000000-0005-0000-0000-00003F1E0000}"/>
    <cellStyle name="Normal 2 19 2" xfId="7754" xr:uid="{00000000-0005-0000-0000-0000401E0000}"/>
    <cellStyle name="Normal 2 19 2 2" xfId="7755" xr:uid="{00000000-0005-0000-0000-0000411E0000}"/>
    <cellStyle name="Normal 2 19 2 2 2" xfId="7756" xr:uid="{00000000-0005-0000-0000-0000421E0000}"/>
    <cellStyle name="Normal 2 19 2 2 3" xfId="7757" xr:uid="{00000000-0005-0000-0000-0000431E0000}"/>
    <cellStyle name="Normal 2 19 2 2 4" xfId="7758" xr:uid="{00000000-0005-0000-0000-0000441E0000}"/>
    <cellStyle name="Normal 2 19 2 2 5" xfId="7759" xr:uid="{00000000-0005-0000-0000-0000451E0000}"/>
    <cellStyle name="Normal 2 19 2 3" xfId="7760" xr:uid="{00000000-0005-0000-0000-0000461E0000}"/>
    <cellStyle name="Normal 2 19 2 3 2" xfId="7761" xr:uid="{00000000-0005-0000-0000-0000471E0000}"/>
    <cellStyle name="Normal 2 19 2 3 3" xfId="7762" xr:uid="{00000000-0005-0000-0000-0000481E0000}"/>
    <cellStyle name="Normal 2 19 2 3 4" xfId="7763" xr:uid="{00000000-0005-0000-0000-0000491E0000}"/>
    <cellStyle name="Normal 2 19 2 3 5" xfId="7764" xr:uid="{00000000-0005-0000-0000-00004A1E0000}"/>
    <cellStyle name="Normal 2 19 2 4" xfId="7765" xr:uid="{00000000-0005-0000-0000-00004B1E0000}"/>
    <cellStyle name="Normal 2 19 2 5" xfId="7766" xr:uid="{00000000-0005-0000-0000-00004C1E0000}"/>
    <cellStyle name="Normal 2 19 2 6" xfId="7767" xr:uid="{00000000-0005-0000-0000-00004D1E0000}"/>
    <cellStyle name="Normal 2 19 2 7" xfId="7768" xr:uid="{00000000-0005-0000-0000-00004E1E0000}"/>
    <cellStyle name="Normal 2 19 2 8" xfId="7769" xr:uid="{00000000-0005-0000-0000-00004F1E0000}"/>
    <cellStyle name="Normal 2 19 2_35. Propiedades de Inv" xfId="7770" xr:uid="{00000000-0005-0000-0000-0000501E0000}"/>
    <cellStyle name="Normal 2 19 3" xfId="7771" xr:uid="{00000000-0005-0000-0000-0000511E0000}"/>
    <cellStyle name="Normal 2 19 3 2" xfId="7772" xr:uid="{00000000-0005-0000-0000-0000521E0000}"/>
    <cellStyle name="Normal 2 19 3 2 2" xfId="7773" xr:uid="{00000000-0005-0000-0000-0000531E0000}"/>
    <cellStyle name="Normal 2 19 3 2 3" xfId="7774" xr:uid="{00000000-0005-0000-0000-0000541E0000}"/>
    <cellStyle name="Normal 2 19 3 2 4" xfId="7775" xr:uid="{00000000-0005-0000-0000-0000551E0000}"/>
    <cellStyle name="Normal 2 19 3 2 5" xfId="7776" xr:uid="{00000000-0005-0000-0000-0000561E0000}"/>
    <cellStyle name="Normal 2 19 3 3" xfId="7777" xr:uid="{00000000-0005-0000-0000-0000571E0000}"/>
    <cellStyle name="Normal 2 19 3 3 2" xfId="7778" xr:uid="{00000000-0005-0000-0000-0000581E0000}"/>
    <cellStyle name="Normal 2 19 3 3 3" xfId="7779" xr:uid="{00000000-0005-0000-0000-0000591E0000}"/>
    <cellStyle name="Normal 2 19 3 3 4" xfId="7780" xr:uid="{00000000-0005-0000-0000-00005A1E0000}"/>
    <cellStyle name="Normal 2 19 3 3 5" xfId="7781" xr:uid="{00000000-0005-0000-0000-00005B1E0000}"/>
    <cellStyle name="Normal 2 19 3 4" xfId="7782" xr:uid="{00000000-0005-0000-0000-00005C1E0000}"/>
    <cellStyle name="Normal 2 19 3 5" xfId="7783" xr:uid="{00000000-0005-0000-0000-00005D1E0000}"/>
    <cellStyle name="Normal 2 19 3 6" xfId="7784" xr:uid="{00000000-0005-0000-0000-00005E1E0000}"/>
    <cellStyle name="Normal 2 19 3 7" xfId="7785" xr:uid="{00000000-0005-0000-0000-00005F1E0000}"/>
    <cellStyle name="Normal 2 19 3 8" xfId="7786" xr:uid="{00000000-0005-0000-0000-0000601E0000}"/>
    <cellStyle name="Normal 2 19 3_35. Propiedades de Inv" xfId="7787" xr:uid="{00000000-0005-0000-0000-0000611E0000}"/>
    <cellStyle name="Normal 2 19 4" xfId="7788" xr:uid="{00000000-0005-0000-0000-0000621E0000}"/>
    <cellStyle name="Normal 2 19 4 2" xfId="7789" xr:uid="{00000000-0005-0000-0000-0000631E0000}"/>
    <cellStyle name="Normal 2 19 4 2 2" xfId="7790" xr:uid="{00000000-0005-0000-0000-0000641E0000}"/>
    <cellStyle name="Normal 2 19 4 2 3" xfId="7791" xr:uid="{00000000-0005-0000-0000-0000651E0000}"/>
    <cellStyle name="Normal 2 19 4 2 4" xfId="7792" xr:uid="{00000000-0005-0000-0000-0000661E0000}"/>
    <cellStyle name="Normal 2 19 4 2 5" xfId="7793" xr:uid="{00000000-0005-0000-0000-0000671E0000}"/>
    <cellStyle name="Normal 2 19 4 3" xfId="7794" xr:uid="{00000000-0005-0000-0000-0000681E0000}"/>
    <cellStyle name="Normal 2 19 4 3 2" xfId="7795" xr:uid="{00000000-0005-0000-0000-0000691E0000}"/>
    <cellStyle name="Normal 2 19 4 3 3" xfId="7796" xr:uid="{00000000-0005-0000-0000-00006A1E0000}"/>
    <cellStyle name="Normal 2 19 4 3 4" xfId="7797" xr:uid="{00000000-0005-0000-0000-00006B1E0000}"/>
    <cellStyle name="Normal 2 19 4 3 5" xfId="7798" xr:uid="{00000000-0005-0000-0000-00006C1E0000}"/>
    <cellStyle name="Normal 2 19 4 4" xfId="7799" xr:uid="{00000000-0005-0000-0000-00006D1E0000}"/>
    <cellStyle name="Normal 2 19 4 5" xfId="7800" xr:uid="{00000000-0005-0000-0000-00006E1E0000}"/>
    <cellStyle name="Normal 2 19 4 6" xfId="7801" xr:uid="{00000000-0005-0000-0000-00006F1E0000}"/>
    <cellStyle name="Normal 2 19 4 7" xfId="7802" xr:uid="{00000000-0005-0000-0000-0000701E0000}"/>
    <cellStyle name="Normal 2 19 4 8" xfId="7803" xr:uid="{00000000-0005-0000-0000-0000711E0000}"/>
    <cellStyle name="Normal 2 19 4_35. Propiedades de Inv" xfId="7804" xr:uid="{00000000-0005-0000-0000-0000721E0000}"/>
    <cellStyle name="Normal 2 19 5" xfId="7805" xr:uid="{00000000-0005-0000-0000-0000731E0000}"/>
    <cellStyle name="Normal 2 19 5 2" xfId="7806" xr:uid="{00000000-0005-0000-0000-0000741E0000}"/>
    <cellStyle name="Normal 2 19 5 2 2" xfId="7807" xr:uid="{00000000-0005-0000-0000-0000751E0000}"/>
    <cellStyle name="Normal 2 19 5 2 3" xfId="7808" xr:uid="{00000000-0005-0000-0000-0000761E0000}"/>
    <cellStyle name="Normal 2 19 5 2 4" xfId="7809" xr:uid="{00000000-0005-0000-0000-0000771E0000}"/>
    <cellStyle name="Normal 2 19 5 2 5" xfId="7810" xr:uid="{00000000-0005-0000-0000-0000781E0000}"/>
    <cellStyle name="Normal 2 19 5 3" xfId="7811" xr:uid="{00000000-0005-0000-0000-0000791E0000}"/>
    <cellStyle name="Normal 2 19 5 3 2" xfId="7812" xr:uid="{00000000-0005-0000-0000-00007A1E0000}"/>
    <cellStyle name="Normal 2 19 5 3 3" xfId="7813" xr:uid="{00000000-0005-0000-0000-00007B1E0000}"/>
    <cellStyle name="Normal 2 19 5 3 4" xfId="7814" xr:uid="{00000000-0005-0000-0000-00007C1E0000}"/>
    <cellStyle name="Normal 2 19 5 3 5" xfId="7815" xr:uid="{00000000-0005-0000-0000-00007D1E0000}"/>
    <cellStyle name="Normal 2 19 5 4" xfId="7816" xr:uid="{00000000-0005-0000-0000-00007E1E0000}"/>
    <cellStyle name="Normal 2 19 5 5" xfId="7817" xr:uid="{00000000-0005-0000-0000-00007F1E0000}"/>
    <cellStyle name="Normal 2 19 5 6" xfId="7818" xr:uid="{00000000-0005-0000-0000-0000801E0000}"/>
    <cellStyle name="Normal 2 19 5 7" xfId="7819" xr:uid="{00000000-0005-0000-0000-0000811E0000}"/>
    <cellStyle name="Normal 2 19 5 8" xfId="7820" xr:uid="{00000000-0005-0000-0000-0000821E0000}"/>
    <cellStyle name="Normal 2 19 5_35. Propiedades de Inv" xfId="7821" xr:uid="{00000000-0005-0000-0000-0000831E0000}"/>
    <cellStyle name="Normal 2 19 6" xfId="7822" xr:uid="{00000000-0005-0000-0000-0000841E0000}"/>
    <cellStyle name="Normal 2 19 6 2" xfId="7823" xr:uid="{00000000-0005-0000-0000-0000851E0000}"/>
    <cellStyle name="Normal 2 19 6 2 2" xfId="7824" xr:uid="{00000000-0005-0000-0000-0000861E0000}"/>
    <cellStyle name="Normal 2 19 6 2 3" xfId="7825" xr:uid="{00000000-0005-0000-0000-0000871E0000}"/>
    <cellStyle name="Normal 2 19 6 2 4" xfId="7826" xr:uid="{00000000-0005-0000-0000-0000881E0000}"/>
    <cellStyle name="Normal 2 19 6 2 5" xfId="7827" xr:uid="{00000000-0005-0000-0000-0000891E0000}"/>
    <cellStyle name="Normal 2 19 6 3" xfId="7828" xr:uid="{00000000-0005-0000-0000-00008A1E0000}"/>
    <cellStyle name="Normal 2 19 6 3 2" xfId="7829" xr:uid="{00000000-0005-0000-0000-00008B1E0000}"/>
    <cellStyle name="Normal 2 19 6 3 3" xfId="7830" xr:uid="{00000000-0005-0000-0000-00008C1E0000}"/>
    <cellStyle name="Normal 2 19 6 3 4" xfId="7831" xr:uid="{00000000-0005-0000-0000-00008D1E0000}"/>
    <cellStyle name="Normal 2 19 6 3 5" xfId="7832" xr:uid="{00000000-0005-0000-0000-00008E1E0000}"/>
    <cellStyle name="Normal 2 19 6 4" xfId="7833" xr:uid="{00000000-0005-0000-0000-00008F1E0000}"/>
    <cellStyle name="Normal 2 19 6 5" xfId="7834" xr:uid="{00000000-0005-0000-0000-0000901E0000}"/>
    <cellStyle name="Normal 2 19 6 6" xfId="7835" xr:uid="{00000000-0005-0000-0000-0000911E0000}"/>
    <cellStyle name="Normal 2 19 6 7" xfId="7836" xr:uid="{00000000-0005-0000-0000-0000921E0000}"/>
    <cellStyle name="Normal 2 19 6 8" xfId="7837" xr:uid="{00000000-0005-0000-0000-0000931E0000}"/>
    <cellStyle name="Normal 2 19 6_35. Propiedades de Inv" xfId="7838" xr:uid="{00000000-0005-0000-0000-0000941E0000}"/>
    <cellStyle name="Normal 2 19 7" xfId="7839" xr:uid="{00000000-0005-0000-0000-0000951E0000}"/>
    <cellStyle name="Normal 2 19 7 2" xfId="7840" xr:uid="{00000000-0005-0000-0000-0000961E0000}"/>
    <cellStyle name="Normal 2 19 7 2 2" xfId="7841" xr:uid="{00000000-0005-0000-0000-0000971E0000}"/>
    <cellStyle name="Normal 2 19 7 2 3" xfId="7842" xr:uid="{00000000-0005-0000-0000-0000981E0000}"/>
    <cellStyle name="Normal 2 19 7 2 4" xfId="7843" xr:uid="{00000000-0005-0000-0000-0000991E0000}"/>
    <cellStyle name="Normal 2 19 7 2 5" xfId="7844" xr:uid="{00000000-0005-0000-0000-00009A1E0000}"/>
    <cellStyle name="Normal 2 19 7 3" xfId="7845" xr:uid="{00000000-0005-0000-0000-00009B1E0000}"/>
    <cellStyle name="Normal 2 19 7 3 2" xfId="7846" xr:uid="{00000000-0005-0000-0000-00009C1E0000}"/>
    <cellStyle name="Normal 2 19 7 3 3" xfId="7847" xr:uid="{00000000-0005-0000-0000-00009D1E0000}"/>
    <cellStyle name="Normal 2 19 7 3 4" xfId="7848" xr:uid="{00000000-0005-0000-0000-00009E1E0000}"/>
    <cellStyle name="Normal 2 19 7 3 5" xfId="7849" xr:uid="{00000000-0005-0000-0000-00009F1E0000}"/>
    <cellStyle name="Normal 2 19 7 4" xfId="7850" xr:uid="{00000000-0005-0000-0000-0000A01E0000}"/>
    <cellStyle name="Normal 2 19 7 5" xfId="7851" xr:uid="{00000000-0005-0000-0000-0000A11E0000}"/>
    <cellStyle name="Normal 2 19 7 6" xfId="7852" xr:uid="{00000000-0005-0000-0000-0000A21E0000}"/>
    <cellStyle name="Normal 2 19 7 7" xfId="7853" xr:uid="{00000000-0005-0000-0000-0000A31E0000}"/>
    <cellStyle name="Normal 2 19 7_35. Propiedades de Inv" xfId="7854" xr:uid="{00000000-0005-0000-0000-0000A41E0000}"/>
    <cellStyle name="Normal 2 19 8" xfId="7855" xr:uid="{00000000-0005-0000-0000-0000A51E0000}"/>
    <cellStyle name="Normal 2 19 8 2" xfId="7856" xr:uid="{00000000-0005-0000-0000-0000A61E0000}"/>
    <cellStyle name="Normal 2 19 8 2 2" xfId="7857" xr:uid="{00000000-0005-0000-0000-0000A71E0000}"/>
    <cellStyle name="Normal 2 19 8 2 3" xfId="7858" xr:uid="{00000000-0005-0000-0000-0000A81E0000}"/>
    <cellStyle name="Normal 2 19 8 2 4" xfId="7859" xr:uid="{00000000-0005-0000-0000-0000A91E0000}"/>
    <cellStyle name="Normal 2 19 8 2 5" xfId="7860" xr:uid="{00000000-0005-0000-0000-0000AA1E0000}"/>
    <cellStyle name="Normal 2 19 8 3" xfId="7861" xr:uid="{00000000-0005-0000-0000-0000AB1E0000}"/>
    <cellStyle name="Normal 2 19 8 3 2" xfId="7862" xr:uid="{00000000-0005-0000-0000-0000AC1E0000}"/>
    <cellStyle name="Normal 2 19 8 3 3" xfId="7863" xr:uid="{00000000-0005-0000-0000-0000AD1E0000}"/>
    <cellStyle name="Normal 2 19 8 3 4" xfId="7864" xr:uid="{00000000-0005-0000-0000-0000AE1E0000}"/>
    <cellStyle name="Normal 2 19 8 3 5" xfId="7865" xr:uid="{00000000-0005-0000-0000-0000AF1E0000}"/>
    <cellStyle name="Normal 2 19 8 4" xfId="7866" xr:uid="{00000000-0005-0000-0000-0000B01E0000}"/>
    <cellStyle name="Normal 2 19 8 5" xfId="7867" xr:uid="{00000000-0005-0000-0000-0000B11E0000}"/>
    <cellStyle name="Normal 2 19 8 6" xfId="7868" xr:uid="{00000000-0005-0000-0000-0000B21E0000}"/>
    <cellStyle name="Normal 2 19 8 7" xfId="7869" xr:uid="{00000000-0005-0000-0000-0000B31E0000}"/>
    <cellStyle name="Normal 2 19 8_35. Propiedades de Inv" xfId="7870" xr:uid="{00000000-0005-0000-0000-0000B41E0000}"/>
    <cellStyle name="Normal 2 19 9" xfId="7871" xr:uid="{00000000-0005-0000-0000-0000B51E0000}"/>
    <cellStyle name="Normal 2 19 9 2" xfId="7872" xr:uid="{00000000-0005-0000-0000-0000B61E0000}"/>
    <cellStyle name="Normal 2 19 9 2 2" xfId="7873" xr:uid="{00000000-0005-0000-0000-0000B71E0000}"/>
    <cellStyle name="Normal 2 19 9 2 3" xfId="7874" xr:uid="{00000000-0005-0000-0000-0000B81E0000}"/>
    <cellStyle name="Normal 2 19 9 2 4" xfId="7875" xr:uid="{00000000-0005-0000-0000-0000B91E0000}"/>
    <cellStyle name="Normal 2 19 9 2 5" xfId="7876" xr:uid="{00000000-0005-0000-0000-0000BA1E0000}"/>
    <cellStyle name="Normal 2 19 9 3" xfId="7877" xr:uid="{00000000-0005-0000-0000-0000BB1E0000}"/>
    <cellStyle name="Normal 2 19 9 3 2" xfId="7878" xr:uid="{00000000-0005-0000-0000-0000BC1E0000}"/>
    <cellStyle name="Normal 2 19 9 3 3" xfId="7879" xr:uid="{00000000-0005-0000-0000-0000BD1E0000}"/>
    <cellStyle name="Normal 2 19 9 3 4" xfId="7880" xr:uid="{00000000-0005-0000-0000-0000BE1E0000}"/>
    <cellStyle name="Normal 2 19 9 3 5" xfId="7881" xr:uid="{00000000-0005-0000-0000-0000BF1E0000}"/>
    <cellStyle name="Normal 2 19 9 4" xfId="7882" xr:uid="{00000000-0005-0000-0000-0000C01E0000}"/>
    <cellStyle name="Normal 2 19 9 5" xfId="7883" xr:uid="{00000000-0005-0000-0000-0000C11E0000}"/>
    <cellStyle name="Normal 2 19 9 6" xfId="7884" xr:uid="{00000000-0005-0000-0000-0000C21E0000}"/>
    <cellStyle name="Normal 2 19 9 7" xfId="7885" xr:uid="{00000000-0005-0000-0000-0000C31E0000}"/>
    <cellStyle name="Normal 2 19 9_35. Propiedades de Inv" xfId="7886" xr:uid="{00000000-0005-0000-0000-0000C41E0000}"/>
    <cellStyle name="Normal 2 19_35. Propiedades de Inv" xfId="7887" xr:uid="{00000000-0005-0000-0000-0000C51E0000}"/>
    <cellStyle name="Normal 2 2" xfId="7888" xr:uid="{00000000-0005-0000-0000-0000C61E0000}"/>
    <cellStyle name="Normal 2 2 10" xfId="7889" xr:uid="{00000000-0005-0000-0000-0000C71E0000}"/>
    <cellStyle name="Normal 2 2 10 10" xfId="7890" xr:uid="{00000000-0005-0000-0000-0000C81E0000}"/>
    <cellStyle name="Normal 2 2 10 10 2" xfId="7891" xr:uid="{00000000-0005-0000-0000-0000C91E0000}"/>
    <cellStyle name="Normal 2 2 10 10 3" xfId="7892" xr:uid="{00000000-0005-0000-0000-0000CA1E0000}"/>
    <cellStyle name="Normal 2 2 10 10 4" xfId="7893" xr:uid="{00000000-0005-0000-0000-0000CB1E0000}"/>
    <cellStyle name="Normal 2 2 10 10 5" xfId="7894" xr:uid="{00000000-0005-0000-0000-0000CC1E0000}"/>
    <cellStyle name="Normal 2 2 10 11" xfId="7895" xr:uid="{00000000-0005-0000-0000-0000CD1E0000}"/>
    <cellStyle name="Normal 2 2 10 11 2" xfId="7896" xr:uid="{00000000-0005-0000-0000-0000CE1E0000}"/>
    <cellStyle name="Normal 2 2 10 11 3" xfId="7897" xr:uid="{00000000-0005-0000-0000-0000CF1E0000}"/>
    <cellStyle name="Normal 2 2 10 11 4" xfId="7898" xr:uid="{00000000-0005-0000-0000-0000D01E0000}"/>
    <cellStyle name="Normal 2 2 10 11 5" xfId="7899" xr:uid="{00000000-0005-0000-0000-0000D11E0000}"/>
    <cellStyle name="Normal 2 2 10 12" xfId="7900" xr:uid="{00000000-0005-0000-0000-0000D21E0000}"/>
    <cellStyle name="Normal 2 2 10 13" xfId="7901" xr:uid="{00000000-0005-0000-0000-0000D31E0000}"/>
    <cellStyle name="Normal 2 2 10 14" xfId="7902" xr:uid="{00000000-0005-0000-0000-0000D41E0000}"/>
    <cellStyle name="Normal 2 2 10 15" xfId="7903" xr:uid="{00000000-0005-0000-0000-0000D51E0000}"/>
    <cellStyle name="Normal 2 2 10 16" xfId="7904" xr:uid="{00000000-0005-0000-0000-0000D61E0000}"/>
    <cellStyle name="Normal 2 2 10 17" xfId="7905" xr:uid="{00000000-0005-0000-0000-0000D71E0000}"/>
    <cellStyle name="Normal 2 2 10 18" xfId="7906" xr:uid="{00000000-0005-0000-0000-0000D81E0000}"/>
    <cellStyle name="Normal 2 2 10 19" xfId="7907" xr:uid="{00000000-0005-0000-0000-0000D91E0000}"/>
    <cellStyle name="Normal 2 2 10 2" xfId="7908" xr:uid="{00000000-0005-0000-0000-0000DA1E0000}"/>
    <cellStyle name="Normal 2 2 10 2 2" xfId="7909" xr:uid="{00000000-0005-0000-0000-0000DB1E0000}"/>
    <cellStyle name="Normal 2 2 10 2 2 2" xfId="7910" xr:uid="{00000000-0005-0000-0000-0000DC1E0000}"/>
    <cellStyle name="Normal 2 2 10 2 2 3" xfId="7911" xr:uid="{00000000-0005-0000-0000-0000DD1E0000}"/>
    <cellStyle name="Normal 2 2 10 2 2 4" xfId="7912" xr:uid="{00000000-0005-0000-0000-0000DE1E0000}"/>
    <cellStyle name="Normal 2 2 10 2 2 5" xfId="7913" xr:uid="{00000000-0005-0000-0000-0000DF1E0000}"/>
    <cellStyle name="Normal 2 2 10 2 3" xfId="7914" xr:uid="{00000000-0005-0000-0000-0000E01E0000}"/>
    <cellStyle name="Normal 2 2 10 2 3 2" xfId="7915" xr:uid="{00000000-0005-0000-0000-0000E11E0000}"/>
    <cellStyle name="Normal 2 2 10 2 3 3" xfId="7916" xr:uid="{00000000-0005-0000-0000-0000E21E0000}"/>
    <cellStyle name="Normal 2 2 10 2 3 4" xfId="7917" xr:uid="{00000000-0005-0000-0000-0000E31E0000}"/>
    <cellStyle name="Normal 2 2 10 2 3 5" xfId="7918" xr:uid="{00000000-0005-0000-0000-0000E41E0000}"/>
    <cellStyle name="Normal 2 2 10 2 4" xfId="7919" xr:uid="{00000000-0005-0000-0000-0000E51E0000}"/>
    <cellStyle name="Normal 2 2 10 2 5" xfId="7920" xr:uid="{00000000-0005-0000-0000-0000E61E0000}"/>
    <cellStyle name="Normal 2 2 10 2 6" xfId="7921" xr:uid="{00000000-0005-0000-0000-0000E71E0000}"/>
    <cellStyle name="Normal 2 2 10 2 7" xfId="7922" xr:uid="{00000000-0005-0000-0000-0000E81E0000}"/>
    <cellStyle name="Normal 2 2 10 2 8" xfId="7923" xr:uid="{00000000-0005-0000-0000-0000E91E0000}"/>
    <cellStyle name="Normal 2 2 10 2_35. Propiedades de Inv" xfId="7924" xr:uid="{00000000-0005-0000-0000-0000EA1E0000}"/>
    <cellStyle name="Normal 2 2 10 3" xfId="7925" xr:uid="{00000000-0005-0000-0000-0000EB1E0000}"/>
    <cellStyle name="Normal 2 2 10 3 2" xfId="7926" xr:uid="{00000000-0005-0000-0000-0000EC1E0000}"/>
    <cellStyle name="Normal 2 2 10 3 2 2" xfId="7927" xr:uid="{00000000-0005-0000-0000-0000ED1E0000}"/>
    <cellStyle name="Normal 2 2 10 3 2 3" xfId="7928" xr:uid="{00000000-0005-0000-0000-0000EE1E0000}"/>
    <cellStyle name="Normal 2 2 10 3 2 4" xfId="7929" xr:uid="{00000000-0005-0000-0000-0000EF1E0000}"/>
    <cellStyle name="Normal 2 2 10 3 2 5" xfId="7930" xr:uid="{00000000-0005-0000-0000-0000F01E0000}"/>
    <cellStyle name="Normal 2 2 10 3 3" xfId="7931" xr:uid="{00000000-0005-0000-0000-0000F11E0000}"/>
    <cellStyle name="Normal 2 2 10 3 3 2" xfId="7932" xr:uid="{00000000-0005-0000-0000-0000F21E0000}"/>
    <cellStyle name="Normal 2 2 10 3 3 3" xfId="7933" xr:uid="{00000000-0005-0000-0000-0000F31E0000}"/>
    <cellStyle name="Normal 2 2 10 3 3 4" xfId="7934" xr:uid="{00000000-0005-0000-0000-0000F41E0000}"/>
    <cellStyle name="Normal 2 2 10 3 3 5" xfId="7935" xr:uid="{00000000-0005-0000-0000-0000F51E0000}"/>
    <cellStyle name="Normal 2 2 10 3 4" xfId="7936" xr:uid="{00000000-0005-0000-0000-0000F61E0000}"/>
    <cellStyle name="Normal 2 2 10 3 5" xfId="7937" xr:uid="{00000000-0005-0000-0000-0000F71E0000}"/>
    <cellStyle name="Normal 2 2 10 3 6" xfId="7938" xr:uid="{00000000-0005-0000-0000-0000F81E0000}"/>
    <cellStyle name="Normal 2 2 10 3 7" xfId="7939" xr:uid="{00000000-0005-0000-0000-0000F91E0000}"/>
    <cellStyle name="Normal 2 2 10 3 8" xfId="7940" xr:uid="{00000000-0005-0000-0000-0000FA1E0000}"/>
    <cellStyle name="Normal 2 2 10 3_35. Propiedades de Inv" xfId="7941" xr:uid="{00000000-0005-0000-0000-0000FB1E0000}"/>
    <cellStyle name="Normal 2 2 10 4" xfId="7942" xr:uid="{00000000-0005-0000-0000-0000FC1E0000}"/>
    <cellStyle name="Normal 2 2 10 4 2" xfId="7943" xr:uid="{00000000-0005-0000-0000-0000FD1E0000}"/>
    <cellStyle name="Normal 2 2 10 4 2 2" xfId="7944" xr:uid="{00000000-0005-0000-0000-0000FE1E0000}"/>
    <cellStyle name="Normal 2 2 10 4 2 3" xfId="7945" xr:uid="{00000000-0005-0000-0000-0000FF1E0000}"/>
    <cellStyle name="Normal 2 2 10 4 2 4" xfId="7946" xr:uid="{00000000-0005-0000-0000-0000001F0000}"/>
    <cellStyle name="Normal 2 2 10 4 2 5" xfId="7947" xr:uid="{00000000-0005-0000-0000-0000011F0000}"/>
    <cellStyle name="Normal 2 2 10 4 3" xfId="7948" xr:uid="{00000000-0005-0000-0000-0000021F0000}"/>
    <cellStyle name="Normal 2 2 10 4 3 2" xfId="7949" xr:uid="{00000000-0005-0000-0000-0000031F0000}"/>
    <cellStyle name="Normal 2 2 10 4 3 3" xfId="7950" xr:uid="{00000000-0005-0000-0000-0000041F0000}"/>
    <cellStyle name="Normal 2 2 10 4 3 4" xfId="7951" xr:uid="{00000000-0005-0000-0000-0000051F0000}"/>
    <cellStyle name="Normal 2 2 10 4 3 5" xfId="7952" xr:uid="{00000000-0005-0000-0000-0000061F0000}"/>
    <cellStyle name="Normal 2 2 10 4 4" xfId="7953" xr:uid="{00000000-0005-0000-0000-0000071F0000}"/>
    <cellStyle name="Normal 2 2 10 4 5" xfId="7954" xr:uid="{00000000-0005-0000-0000-0000081F0000}"/>
    <cellStyle name="Normal 2 2 10 4 6" xfId="7955" xr:uid="{00000000-0005-0000-0000-0000091F0000}"/>
    <cellStyle name="Normal 2 2 10 4 7" xfId="7956" xr:uid="{00000000-0005-0000-0000-00000A1F0000}"/>
    <cellStyle name="Normal 2 2 10 4 8" xfId="7957" xr:uid="{00000000-0005-0000-0000-00000B1F0000}"/>
    <cellStyle name="Normal 2 2 10 4_35. Propiedades de Inv" xfId="7958" xr:uid="{00000000-0005-0000-0000-00000C1F0000}"/>
    <cellStyle name="Normal 2 2 10 5" xfId="7959" xr:uid="{00000000-0005-0000-0000-00000D1F0000}"/>
    <cellStyle name="Normal 2 2 10 5 2" xfId="7960" xr:uid="{00000000-0005-0000-0000-00000E1F0000}"/>
    <cellStyle name="Normal 2 2 10 5 2 2" xfId="7961" xr:uid="{00000000-0005-0000-0000-00000F1F0000}"/>
    <cellStyle name="Normal 2 2 10 5 2 3" xfId="7962" xr:uid="{00000000-0005-0000-0000-0000101F0000}"/>
    <cellStyle name="Normal 2 2 10 5 2 4" xfId="7963" xr:uid="{00000000-0005-0000-0000-0000111F0000}"/>
    <cellStyle name="Normal 2 2 10 5 2 5" xfId="7964" xr:uid="{00000000-0005-0000-0000-0000121F0000}"/>
    <cellStyle name="Normal 2 2 10 5 3" xfId="7965" xr:uid="{00000000-0005-0000-0000-0000131F0000}"/>
    <cellStyle name="Normal 2 2 10 5 3 2" xfId="7966" xr:uid="{00000000-0005-0000-0000-0000141F0000}"/>
    <cellStyle name="Normal 2 2 10 5 3 3" xfId="7967" xr:uid="{00000000-0005-0000-0000-0000151F0000}"/>
    <cellStyle name="Normal 2 2 10 5 3 4" xfId="7968" xr:uid="{00000000-0005-0000-0000-0000161F0000}"/>
    <cellStyle name="Normal 2 2 10 5 3 5" xfId="7969" xr:uid="{00000000-0005-0000-0000-0000171F0000}"/>
    <cellStyle name="Normal 2 2 10 5 4" xfId="7970" xr:uid="{00000000-0005-0000-0000-0000181F0000}"/>
    <cellStyle name="Normal 2 2 10 5 5" xfId="7971" xr:uid="{00000000-0005-0000-0000-0000191F0000}"/>
    <cellStyle name="Normal 2 2 10 5 6" xfId="7972" xr:uid="{00000000-0005-0000-0000-00001A1F0000}"/>
    <cellStyle name="Normal 2 2 10 5 7" xfId="7973" xr:uid="{00000000-0005-0000-0000-00001B1F0000}"/>
    <cellStyle name="Normal 2 2 10 5 8" xfId="7974" xr:uid="{00000000-0005-0000-0000-00001C1F0000}"/>
    <cellStyle name="Normal 2 2 10 5_35. Propiedades de Inv" xfId="7975" xr:uid="{00000000-0005-0000-0000-00001D1F0000}"/>
    <cellStyle name="Normal 2 2 10 6" xfId="7976" xr:uid="{00000000-0005-0000-0000-00001E1F0000}"/>
    <cellStyle name="Normal 2 2 10 6 2" xfId="7977" xr:uid="{00000000-0005-0000-0000-00001F1F0000}"/>
    <cellStyle name="Normal 2 2 10 6 2 2" xfId="7978" xr:uid="{00000000-0005-0000-0000-0000201F0000}"/>
    <cellStyle name="Normal 2 2 10 6 2 3" xfId="7979" xr:uid="{00000000-0005-0000-0000-0000211F0000}"/>
    <cellStyle name="Normal 2 2 10 6 2 4" xfId="7980" xr:uid="{00000000-0005-0000-0000-0000221F0000}"/>
    <cellStyle name="Normal 2 2 10 6 2 5" xfId="7981" xr:uid="{00000000-0005-0000-0000-0000231F0000}"/>
    <cellStyle name="Normal 2 2 10 6 3" xfId="7982" xr:uid="{00000000-0005-0000-0000-0000241F0000}"/>
    <cellStyle name="Normal 2 2 10 6 3 2" xfId="7983" xr:uid="{00000000-0005-0000-0000-0000251F0000}"/>
    <cellStyle name="Normal 2 2 10 6 3 3" xfId="7984" xr:uid="{00000000-0005-0000-0000-0000261F0000}"/>
    <cellStyle name="Normal 2 2 10 6 3 4" xfId="7985" xr:uid="{00000000-0005-0000-0000-0000271F0000}"/>
    <cellStyle name="Normal 2 2 10 6 3 5" xfId="7986" xr:uid="{00000000-0005-0000-0000-0000281F0000}"/>
    <cellStyle name="Normal 2 2 10 6 4" xfId="7987" xr:uid="{00000000-0005-0000-0000-0000291F0000}"/>
    <cellStyle name="Normal 2 2 10 6 5" xfId="7988" xr:uid="{00000000-0005-0000-0000-00002A1F0000}"/>
    <cellStyle name="Normal 2 2 10 6 6" xfId="7989" xr:uid="{00000000-0005-0000-0000-00002B1F0000}"/>
    <cellStyle name="Normal 2 2 10 6 7" xfId="7990" xr:uid="{00000000-0005-0000-0000-00002C1F0000}"/>
    <cellStyle name="Normal 2 2 10 6 8" xfId="7991" xr:uid="{00000000-0005-0000-0000-00002D1F0000}"/>
    <cellStyle name="Normal 2 2 10 6_35. Propiedades de Inv" xfId="7992" xr:uid="{00000000-0005-0000-0000-00002E1F0000}"/>
    <cellStyle name="Normal 2 2 10 7" xfId="7993" xr:uid="{00000000-0005-0000-0000-00002F1F0000}"/>
    <cellStyle name="Normal 2 2 10 7 10" xfId="7994" xr:uid="{00000000-0005-0000-0000-0000301F0000}"/>
    <cellStyle name="Normal 2 2 10 7 2" xfId="7995" xr:uid="{00000000-0005-0000-0000-0000311F0000}"/>
    <cellStyle name="Normal 2 2 10 7 2 2" xfId="7996" xr:uid="{00000000-0005-0000-0000-0000321F0000}"/>
    <cellStyle name="Normal 2 2 10 7 2 3" xfId="7997" xr:uid="{00000000-0005-0000-0000-0000331F0000}"/>
    <cellStyle name="Normal 2 2 10 7 2 4" xfId="7998" xr:uid="{00000000-0005-0000-0000-0000341F0000}"/>
    <cellStyle name="Normal 2 2 10 7 2 5" xfId="7999" xr:uid="{00000000-0005-0000-0000-0000351F0000}"/>
    <cellStyle name="Normal 2 2 10 7 3" xfId="8000" xr:uid="{00000000-0005-0000-0000-0000361F0000}"/>
    <cellStyle name="Normal 2 2 10 7 3 2" xfId="8001" xr:uid="{00000000-0005-0000-0000-0000371F0000}"/>
    <cellStyle name="Normal 2 2 10 7 3 3" xfId="8002" xr:uid="{00000000-0005-0000-0000-0000381F0000}"/>
    <cellStyle name="Normal 2 2 10 7 3 4" xfId="8003" xr:uid="{00000000-0005-0000-0000-0000391F0000}"/>
    <cellStyle name="Normal 2 2 10 7 3 5" xfId="8004" xr:uid="{00000000-0005-0000-0000-00003A1F0000}"/>
    <cellStyle name="Normal 2 2 10 7 4" xfId="8005" xr:uid="{00000000-0005-0000-0000-00003B1F0000}"/>
    <cellStyle name="Normal 2 2 10 7 4 2" xfId="8006" xr:uid="{00000000-0005-0000-0000-00003C1F0000}"/>
    <cellStyle name="Normal 2 2 10 7 4 3" xfId="8007" xr:uid="{00000000-0005-0000-0000-00003D1F0000}"/>
    <cellStyle name="Normal 2 2 10 7 4 4" xfId="8008" xr:uid="{00000000-0005-0000-0000-00003E1F0000}"/>
    <cellStyle name="Normal 2 2 10 7 4 5" xfId="8009" xr:uid="{00000000-0005-0000-0000-00003F1F0000}"/>
    <cellStyle name="Normal 2 2 10 7 5" xfId="8010" xr:uid="{00000000-0005-0000-0000-0000401F0000}"/>
    <cellStyle name="Normal 2 2 10 7 5 2" xfId="8011" xr:uid="{00000000-0005-0000-0000-0000411F0000}"/>
    <cellStyle name="Normal 2 2 10 7 5 3" xfId="8012" xr:uid="{00000000-0005-0000-0000-0000421F0000}"/>
    <cellStyle name="Normal 2 2 10 7 5 4" xfId="8013" xr:uid="{00000000-0005-0000-0000-0000431F0000}"/>
    <cellStyle name="Normal 2 2 10 7 5 5" xfId="8014" xr:uid="{00000000-0005-0000-0000-0000441F0000}"/>
    <cellStyle name="Normal 2 2 10 7 6" xfId="8015" xr:uid="{00000000-0005-0000-0000-0000451F0000}"/>
    <cellStyle name="Normal 2 2 10 7 6 2" xfId="8016" xr:uid="{00000000-0005-0000-0000-0000461F0000}"/>
    <cellStyle name="Normal 2 2 10 7 6 3" xfId="8017" xr:uid="{00000000-0005-0000-0000-0000471F0000}"/>
    <cellStyle name="Normal 2 2 10 7 6 4" xfId="8018" xr:uid="{00000000-0005-0000-0000-0000481F0000}"/>
    <cellStyle name="Normal 2 2 10 7 6 5" xfId="8019" xr:uid="{00000000-0005-0000-0000-0000491F0000}"/>
    <cellStyle name="Normal 2 2 10 7 7" xfId="8020" xr:uid="{00000000-0005-0000-0000-00004A1F0000}"/>
    <cellStyle name="Normal 2 2 10 7 8" xfId="8021" xr:uid="{00000000-0005-0000-0000-00004B1F0000}"/>
    <cellStyle name="Normal 2 2 10 7 9" xfId="8022" xr:uid="{00000000-0005-0000-0000-00004C1F0000}"/>
    <cellStyle name="Normal 2 2 10 7_35. Propiedades de Inv" xfId="8023" xr:uid="{00000000-0005-0000-0000-00004D1F0000}"/>
    <cellStyle name="Normal 2 2 10 8" xfId="8024" xr:uid="{00000000-0005-0000-0000-00004E1F0000}"/>
    <cellStyle name="Normal 2 2 10 8 2" xfId="8025" xr:uid="{00000000-0005-0000-0000-00004F1F0000}"/>
    <cellStyle name="Normal 2 2 10 8 2 2" xfId="8026" xr:uid="{00000000-0005-0000-0000-0000501F0000}"/>
    <cellStyle name="Normal 2 2 10 8 2 3" xfId="8027" xr:uid="{00000000-0005-0000-0000-0000511F0000}"/>
    <cellStyle name="Normal 2 2 10 8 2 4" xfId="8028" xr:uid="{00000000-0005-0000-0000-0000521F0000}"/>
    <cellStyle name="Normal 2 2 10 8 2 5" xfId="8029" xr:uid="{00000000-0005-0000-0000-0000531F0000}"/>
    <cellStyle name="Normal 2 2 10 8 3" xfId="8030" xr:uid="{00000000-0005-0000-0000-0000541F0000}"/>
    <cellStyle name="Normal 2 2 10 8 3 2" xfId="8031" xr:uid="{00000000-0005-0000-0000-0000551F0000}"/>
    <cellStyle name="Normal 2 2 10 8 3 3" xfId="8032" xr:uid="{00000000-0005-0000-0000-0000561F0000}"/>
    <cellStyle name="Normal 2 2 10 8 3 4" xfId="8033" xr:uid="{00000000-0005-0000-0000-0000571F0000}"/>
    <cellStyle name="Normal 2 2 10 8 3 5" xfId="8034" xr:uid="{00000000-0005-0000-0000-0000581F0000}"/>
    <cellStyle name="Normal 2 2 10 8 4" xfId="8035" xr:uid="{00000000-0005-0000-0000-0000591F0000}"/>
    <cellStyle name="Normal 2 2 10 8 5" xfId="8036" xr:uid="{00000000-0005-0000-0000-00005A1F0000}"/>
    <cellStyle name="Normal 2 2 10 8 6" xfId="8037" xr:uid="{00000000-0005-0000-0000-00005B1F0000}"/>
    <cellStyle name="Normal 2 2 10 8 7" xfId="8038" xr:uid="{00000000-0005-0000-0000-00005C1F0000}"/>
    <cellStyle name="Normal 2 2 10 8_35. Propiedades de Inv" xfId="8039" xr:uid="{00000000-0005-0000-0000-00005D1F0000}"/>
    <cellStyle name="Normal 2 2 10 9" xfId="8040" xr:uid="{00000000-0005-0000-0000-00005E1F0000}"/>
    <cellStyle name="Normal 2 2 10 9 2" xfId="8041" xr:uid="{00000000-0005-0000-0000-00005F1F0000}"/>
    <cellStyle name="Normal 2 2 10 9 2 2" xfId="8042" xr:uid="{00000000-0005-0000-0000-0000601F0000}"/>
    <cellStyle name="Normal 2 2 10 9 2 3" xfId="8043" xr:uid="{00000000-0005-0000-0000-0000611F0000}"/>
    <cellStyle name="Normal 2 2 10 9 2 4" xfId="8044" xr:uid="{00000000-0005-0000-0000-0000621F0000}"/>
    <cellStyle name="Normal 2 2 10 9 2 5" xfId="8045" xr:uid="{00000000-0005-0000-0000-0000631F0000}"/>
    <cellStyle name="Normal 2 2 10 9 3" xfId="8046" xr:uid="{00000000-0005-0000-0000-0000641F0000}"/>
    <cellStyle name="Normal 2 2 10 9 3 2" xfId="8047" xr:uid="{00000000-0005-0000-0000-0000651F0000}"/>
    <cellStyle name="Normal 2 2 10 9 3 3" xfId="8048" xr:uid="{00000000-0005-0000-0000-0000661F0000}"/>
    <cellStyle name="Normal 2 2 10 9 3 4" xfId="8049" xr:uid="{00000000-0005-0000-0000-0000671F0000}"/>
    <cellStyle name="Normal 2 2 10 9 3 5" xfId="8050" xr:uid="{00000000-0005-0000-0000-0000681F0000}"/>
    <cellStyle name="Normal 2 2 10 9 4" xfId="8051" xr:uid="{00000000-0005-0000-0000-0000691F0000}"/>
    <cellStyle name="Normal 2 2 10 9 5" xfId="8052" xr:uid="{00000000-0005-0000-0000-00006A1F0000}"/>
    <cellStyle name="Normal 2 2 10 9 6" xfId="8053" xr:uid="{00000000-0005-0000-0000-00006B1F0000}"/>
    <cellStyle name="Normal 2 2 10 9 7" xfId="8054" xr:uid="{00000000-0005-0000-0000-00006C1F0000}"/>
    <cellStyle name="Normal 2 2 10 9_35. Propiedades de Inv" xfId="8055" xr:uid="{00000000-0005-0000-0000-00006D1F0000}"/>
    <cellStyle name="Normal 2 2 10_35. Propiedades de Inv" xfId="8056" xr:uid="{00000000-0005-0000-0000-00006E1F0000}"/>
    <cellStyle name="Normal 2 2 100" xfId="8057" xr:uid="{00000000-0005-0000-0000-00006F1F0000}"/>
    <cellStyle name="Normal 2 2 100 2" xfId="8058" xr:uid="{00000000-0005-0000-0000-0000701F0000}"/>
    <cellStyle name="Normal 2 2 100 3" xfId="8059" xr:uid="{00000000-0005-0000-0000-0000711F0000}"/>
    <cellStyle name="Normal 2 2 100 4" xfId="8060" xr:uid="{00000000-0005-0000-0000-0000721F0000}"/>
    <cellStyle name="Normal 2 2 100 5" xfId="8061" xr:uid="{00000000-0005-0000-0000-0000731F0000}"/>
    <cellStyle name="Normal 2 2 101" xfId="8062" xr:uid="{00000000-0005-0000-0000-0000741F0000}"/>
    <cellStyle name="Normal 2 2 101 2" xfId="8063" xr:uid="{00000000-0005-0000-0000-0000751F0000}"/>
    <cellStyle name="Normal 2 2 101 3" xfId="8064" xr:uid="{00000000-0005-0000-0000-0000761F0000}"/>
    <cellStyle name="Normal 2 2 101 4" xfId="8065" xr:uid="{00000000-0005-0000-0000-0000771F0000}"/>
    <cellStyle name="Normal 2 2 101 5" xfId="8066" xr:uid="{00000000-0005-0000-0000-0000781F0000}"/>
    <cellStyle name="Normal 2 2 102" xfId="8067" xr:uid="{00000000-0005-0000-0000-0000791F0000}"/>
    <cellStyle name="Normal 2 2 102 2" xfId="8068" xr:uid="{00000000-0005-0000-0000-00007A1F0000}"/>
    <cellStyle name="Normal 2 2 102 3" xfId="8069" xr:uid="{00000000-0005-0000-0000-00007B1F0000}"/>
    <cellStyle name="Normal 2 2 102 4" xfId="8070" xr:uid="{00000000-0005-0000-0000-00007C1F0000}"/>
    <cellStyle name="Normal 2 2 102 5" xfId="8071" xr:uid="{00000000-0005-0000-0000-00007D1F0000}"/>
    <cellStyle name="Normal 2 2 103" xfId="8072" xr:uid="{00000000-0005-0000-0000-00007E1F0000}"/>
    <cellStyle name="Normal 2 2 103 2" xfId="8073" xr:uid="{00000000-0005-0000-0000-00007F1F0000}"/>
    <cellStyle name="Normal 2 2 103 3" xfId="8074" xr:uid="{00000000-0005-0000-0000-0000801F0000}"/>
    <cellStyle name="Normal 2 2 103 4" xfId="8075" xr:uid="{00000000-0005-0000-0000-0000811F0000}"/>
    <cellStyle name="Normal 2 2 103 5" xfId="8076" xr:uid="{00000000-0005-0000-0000-0000821F0000}"/>
    <cellStyle name="Normal 2 2 104" xfId="8077" xr:uid="{00000000-0005-0000-0000-0000831F0000}"/>
    <cellStyle name="Normal 2 2 104 2" xfId="8078" xr:uid="{00000000-0005-0000-0000-0000841F0000}"/>
    <cellStyle name="Normal 2 2 104 3" xfId="8079" xr:uid="{00000000-0005-0000-0000-0000851F0000}"/>
    <cellStyle name="Normal 2 2 104 4" xfId="8080" xr:uid="{00000000-0005-0000-0000-0000861F0000}"/>
    <cellStyle name="Normal 2 2 104 5" xfId="8081" xr:uid="{00000000-0005-0000-0000-0000871F0000}"/>
    <cellStyle name="Normal 2 2 105" xfId="8082" xr:uid="{00000000-0005-0000-0000-0000881F0000}"/>
    <cellStyle name="Normal 2 2 105 2" xfId="8083" xr:uid="{00000000-0005-0000-0000-0000891F0000}"/>
    <cellStyle name="Normal 2 2 105 3" xfId="8084" xr:uid="{00000000-0005-0000-0000-00008A1F0000}"/>
    <cellStyle name="Normal 2 2 105 4" xfId="8085" xr:uid="{00000000-0005-0000-0000-00008B1F0000}"/>
    <cellStyle name="Normal 2 2 105 5" xfId="8086" xr:uid="{00000000-0005-0000-0000-00008C1F0000}"/>
    <cellStyle name="Normal 2 2 106" xfId="8087" xr:uid="{00000000-0005-0000-0000-00008D1F0000}"/>
    <cellStyle name="Normal 2 2 106 2" xfId="8088" xr:uid="{00000000-0005-0000-0000-00008E1F0000}"/>
    <cellStyle name="Normal 2 2 106 3" xfId="8089" xr:uid="{00000000-0005-0000-0000-00008F1F0000}"/>
    <cellStyle name="Normal 2 2 106 4" xfId="8090" xr:uid="{00000000-0005-0000-0000-0000901F0000}"/>
    <cellStyle name="Normal 2 2 106 5" xfId="8091" xr:uid="{00000000-0005-0000-0000-0000911F0000}"/>
    <cellStyle name="Normal 2 2 107" xfId="8092" xr:uid="{00000000-0005-0000-0000-0000921F0000}"/>
    <cellStyle name="Normal 2 2 108" xfId="8093" xr:uid="{00000000-0005-0000-0000-0000931F0000}"/>
    <cellStyle name="Normal 2 2 109" xfId="8094" xr:uid="{00000000-0005-0000-0000-0000941F0000}"/>
    <cellStyle name="Normal 2 2 11" xfId="8095" xr:uid="{00000000-0005-0000-0000-0000951F0000}"/>
    <cellStyle name="Normal 2 2 11 10" xfId="8096" xr:uid="{00000000-0005-0000-0000-0000961F0000}"/>
    <cellStyle name="Normal 2 2 11 10 2" xfId="8097" xr:uid="{00000000-0005-0000-0000-0000971F0000}"/>
    <cellStyle name="Normal 2 2 11 10 3" xfId="8098" xr:uid="{00000000-0005-0000-0000-0000981F0000}"/>
    <cellStyle name="Normal 2 2 11 10 4" xfId="8099" xr:uid="{00000000-0005-0000-0000-0000991F0000}"/>
    <cellStyle name="Normal 2 2 11 10 5" xfId="8100" xr:uid="{00000000-0005-0000-0000-00009A1F0000}"/>
    <cellStyle name="Normal 2 2 11 11" xfId="8101" xr:uid="{00000000-0005-0000-0000-00009B1F0000}"/>
    <cellStyle name="Normal 2 2 11 11 2" xfId="8102" xr:uid="{00000000-0005-0000-0000-00009C1F0000}"/>
    <cellStyle name="Normal 2 2 11 11 3" xfId="8103" xr:uid="{00000000-0005-0000-0000-00009D1F0000}"/>
    <cellStyle name="Normal 2 2 11 11 4" xfId="8104" xr:uid="{00000000-0005-0000-0000-00009E1F0000}"/>
    <cellStyle name="Normal 2 2 11 11 5" xfId="8105" xr:uid="{00000000-0005-0000-0000-00009F1F0000}"/>
    <cellStyle name="Normal 2 2 11 12" xfId="8106" xr:uid="{00000000-0005-0000-0000-0000A01F0000}"/>
    <cellStyle name="Normal 2 2 11 13" xfId="8107" xr:uid="{00000000-0005-0000-0000-0000A11F0000}"/>
    <cellStyle name="Normal 2 2 11 14" xfId="8108" xr:uid="{00000000-0005-0000-0000-0000A21F0000}"/>
    <cellStyle name="Normal 2 2 11 15" xfId="8109" xr:uid="{00000000-0005-0000-0000-0000A31F0000}"/>
    <cellStyle name="Normal 2 2 11 16" xfId="8110" xr:uid="{00000000-0005-0000-0000-0000A41F0000}"/>
    <cellStyle name="Normal 2 2 11 2" xfId="8111" xr:uid="{00000000-0005-0000-0000-0000A51F0000}"/>
    <cellStyle name="Normal 2 2 11 2 2" xfId="8112" xr:uid="{00000000-0005-0000-0000-0000A61F0000}"/>
    <cellStyle name="Normal 2 2 11 2 2 2" xfId="8113" xr:uid="{00000000-0005-0000-0000-0000A71F0000}"/>
    <cellStyle name="Normal 2 2 11 2 2 3" xfId="8114" xr:uid="{00000000-0005-0000-0000-0000A81F0000}"/>
    <cellStyle name="Normal 2 2 11 2 2 4" xfId="8115" xr:uid="{00000000-0005-0000-0000-0000A91F0000}"/>
    <cellStyle name="Normal 2 2 11 2 2 5" xfId="8116" xr:uid="{00000000-0005-0000-0000-0000AA1F0000}"/>
    <cellStyle name="Normal 2 2 11 2 3" xfId="8117" xr:uid="{00000000-0005-0000-0000-0000AB1F0000}"/>
    <cellStyle name="Normal 2 2 11 2 3 2" xfId="8118" xr:uid="{00000000-0005-0000-0000-0000AC1F0000}"/>
    <cellStyle name="Normal 2 2 11 2 3 3" xfId="8119" xr:uid="{00000000-0005-0000-0000-0000AD1F0000}"/>
    <cellStyle name="Normal 2 2 11 2 3 4" xfId="8120" xr:uid="{00000000-0005-0000-0000-0000AE1F0000}"/>
    <cellStyle name="Normal 2 2 11 2 3 5" xfId="8121" xr:uid="{00000000-0005-0000-0000-0000AF1F0000}"/>
    <cellStyle name="Normal 2 2 11 2 4" xfId="8122" xr:uid="{00000000-0005-0000-0000-0000B01F0000}"/>
    <cellStyle name="Normal 2 2 11 2 5" xfId="8123" xr:uid="{00000000-0005-0000-0000-0000B11F0000}"/>
    <cellStyle name="Normal 2 2 11 2 6" xfId="8124" xr:uid="{00000000-0005-0000-0000-0000B21F0000}"/>
    <cellStyle name="Normal 2 2 11 2 7" xfId="8125" xr:uid="{00000000-0005-0000-0000-0000B31F0000}"/>
    <cellStyle name="Normal 2 2 11 2 8" xfId="8126" xr:uid="{00000000-0005-0000-0000-0000B41F0000}"/>
    <cellStyle name="Normal 2 2 11 2_35. Propiedades de Inv" xfId="8127" xr:uid="{00000000-0005-0000-0000-0000B51F0000}"/>
    <cellStyle name="Normal 2 2 11 3" xfId="8128" xr:uid="{00000000-0005-0000-0000-0000B61F0000}"/>
    <cellStyle name="Normal 2 2 11 3 2" xfId="8129" xr:uid="{00000000-0005-0000-0000-0000B71F0000}"/>
    <cellStyle name="Normal 2 2 11 3 2 2" xfId="8130" xr:uid="{00000000-0005-0000-0000-0000B81F0000}"/>
    <cellStyle name="Normal 2 2 11 3 2 3" xfId="8131" xr:uid="{00000000-0005-0000-0000-0000B91F0000}"/>
    <cellStyle name="Normal 2 2 11 3 2 4" xfId="8132" xr:uid="{00000000-0005-0000-0000-0000BA1F0000}"/>
    <cellStyle name="Normal 2 2 11 3 2 5" xfId="8133" xr:uid="{00000000-0005-0000-0000-0000BB1F0000}"/>
    <cellStyle name="Normal 2 2 11 3 3" xfId="8134" xr:uid="{00000000-0005-0000-0000-0000BC1F0000}"/>
    <cellStyle name="Normal 2 2 11 3 3 2" xfId="8135" xr:uid="{00000000-0005-0000-0000-0000BD1F0000}"/>
    <cellStyle name="Normal 2 2 11 3 3 3" xfId="8136" xr:uid="{00000000-0005-0000-0000-0000BE1F0000}"/>
    <cellStyle name="Normal 2 2 11 3 3 4" xfId="8137" xr:uid="{00000000-0005-0000-0000-0000BF1F0000}"/>
    <cellStyle name="Normal 2 2 11 3 3 5" xfId="8138" xr:uid="{00000000-0005-0000-0000-0000C01F0000}"/>
    <cellStyle name="Normal 2 2 11 3 4" xfId="8139" xr:uid="{00000000-0005-0000-0000-0000C11F0000}"/>
    <cellStyle name="Normal 2 2 11 3 5" xfId="8140" xr:uid="{00000000-0005-0000-0000-0000C21F0000}"/>
    <cellStyle name="Normal 2 2 11 3 6" xfId="8141" xr:uid="{00000000-0005-0000-0000-0000C31F0000}"/>
    <cellStyle name="Normal 2 2 11 3 7" xfId="8142" xr:uid="{00000000-0005-0000-0000-0000C41F0000}"/>
    <cellStyle name="Normal 2 2 11 3 8" xfId="8143" xr:uid="{00000000-0005-0000-0000-0000C51F0000}"/>
    <cellStyle name="Normal 2 2 11 3_35. Propiedades de Inv" xfId="8144" xr:uid="{00000000-0005-0000-0000-0000C61F0000}"/>
    <cellStyle name="Normal 2 2 11 4" xfId="8145" xr:uid="{00000000-0005-0000-0000-0000C71F0000}"/>
    <cellStyle name="Normal 2 2 11 4 2" xfId="8146" xr:uid="{00000000-0005-0000-0000-0000C81F0000}"/>
    <cellStyle name="Normal 2 2 11 4 2 2" xfId="8147" xr:uid="{00000000-0005-0000-0000-0000C91F0000}"/>
    <cellStyle name="Normal 2 2 11 4 2 3" xfId="8148" xr:uid="{00000000-0005-0000-0000-0000CA1F0000}"/>
    <cellStyle name="Normal 2 2 11 4 2 4" xfId="8149" xr:uid="{00000000-0005-0000-0000-0000CB1F0000}"/>
    <cellStyle name="Normal 2 2 11 4 2 5" xfId="8150" xr:uid="{00000000-0005-0000-0000-0000CC1F0000}"/>
    <cellStyle name="Normal 2 2 11 4 3" xfId="8151" xr:uid="{00000000-0005-0000-0000-0000CD1F0000}"/>
    <cellStyle name="Normal 2 2 11 4 3 2" xfId="8152" xr:uid="{00000000-0005-0000-0000-0000CE1F0000}"/>
    <cellStyle name="Normal 2 2 11 4 3 3" xfId="8153" xr:uid="{00000000-0005-0000-0000-0000CF1F0000}"/>
    <cellStyle name="Normal 2 2 11 4 3 4" xfId="8154" xr:uid="{00000000-0005-0000-0000-0000D01F0000}"/>
    <cellStyle name="Normal 2 2 11 4 3 5" xfId="8155" xr:uid="{00000000-0005-0000-0000-0000D11F0000}"/>
    <cellStyle name="Normal 2 2 11 4 4" xfId="8156" xr:uid="{00000000-0005-0000-0000-0000D21F0000}"/>
    <cellStyle name="Normal 2 2 11 4 5" xfId="8157" xr:uid="{00000000-0005-0000-0000-0000D31F0000}"/>
    <cellStyle name="Normal 2 2 11 4 6" xfId="8158" xr:uid="{00000000-0005-0000-0000-0000D41F0000}"/>
    <cellStyle name="Normal 2 2 11 4 7" xfId="8159" xr:uid="{00000000-0005-0000-0000-0000D51F0000}"/>
    <cellStyle name="Normal 2 2 11 4 8" xfId="8160" xr:uid="{00000000-0005-0000-0000-0000D61F0000}"/>
    <cellStyle name="Normal 2 2 11 4_35. Propiedades de Inv" xfId="8161" xr:uid="{00000000-0005-0000-0000-0000D71F0000}"/>
    <cellStyle name="Normal 2 2 11 5" xfId="8162" xr:uid="{00000000-0005-0000-0000-0000D81F0000}"/>
    <cellStyle name="Normal 2 2 11 5 2" xfId="8163" xr:uid="{00000000-0005-0000-0000-0000D91F0000}"/>
    <cellStyle name="Normal 2 2 11 5 2 2" xfId="8164" xr:uid="{00000000-0005-0000-0000-0000DA1F0000}"/>
    <cellStyle name="Normal 2 2 11 5 2 3" xfId="8165" xr:uid="{00000000-0005-0000-0000-0000DB1F0000}"/>
    <cellStyle name="Normal 2 2 11 5 2 4" xfId="8166" xr:uid="{00000000-0005-0000-0000-0000DC1F0000}"/>
    <cellStyle name="Normal 2 2 11 5 2 5" xfId="8167" xr:uid="{00000000-0005-0000-0000-0000DD1F0000}"/>
    <cellStyle name="Normal 2 2 11 5 3" xfId="8168" xr:uid="{00000000-0005-0000-0000-0000DE1F0000}"/>
    <cellStyle name="Normal 2 2 11 5 3 2" xfId="8169" xr:uid="{00000000-0005-0000-0000-0000DF1F0000}"/>
    <cellStyle name="Normal 2 2 11 5 3 3" xfId="8170" xr:uid="{00000000-0005-0000-0000-0000E01F0000}"/>
    <cellStyle name="Normal 2 2 11 5 3 4" xfId="8171" xr:uid="{00000000-0005-0000-0000-0000E11F0000}"/>
    <cellStyle name="Normal 2 2 11 5 3 5" xfId="8172" xr:uid="{00000000-0005-0000-0000-0000E21F0000}"/>
    <cellStyle name="Normal 2 2 11 5 4" xfId="8173" xr:uid="{00000000-0005-0000-0000-0000E31F0000}"/>
    <cellStyle name="Normal 2 2 11 5 5" xfId="8174" xr:uid="{00000000-0005-0000-0000-0000E41F0000}"/>
    <cellStyle name="Normal 2 2 11 5 6" xfId="8175" xr:uid="{00000000-0005-0000-0000-0000E51F0000}"/>
    <cellStyle name="Normal 2 2 11 5 7" xfId="8176" xr:uid="{00000000-0005-0000-0000-0000E61F0000}"/>
    <cellStyle name="Normal 2 2 11 5 8" xfId="8177" xr:uid="{00000000-0005-0000-0000-0000E71F0000}"/>
    <cellStyle name="Normal 2 2 11 5_35. Propiedades de Inv" xfId="8178" xr:uid="{00000000-0005-0000-0000-0000E81F0000}"/>
    <cellStyle name="Normal 2 2 11 6" xfId="8179" xr:uid="{00000000-0005-0000-0000-0000E91F0000}"/>
    <cellStyle name="Normal 2 2 11 6 2" xfId="8180" xr:uid="{00000000-0005-0000-0000-0000EA1F0000}"/>
    <cellStyle name="Normal 2 2 11 6 2 2" xfId="8181" xr:uid="{00000000-0005-0000-0000-0000EB1F0000}"/>
    <cellStyle name="Normal 2 2 11 6 2 3" xfId="8182" xr:uid="{00000000-0005-0000-0000-0000EC1F0000}"/>
    <cellStyle name="Normal 2 2 11 6 2 4" xfId="8183" xr:uid="{00000000-0005-0000-0000-0000ED1F0000}"/>
    <cellStyle name="Normal 2 2 11 6 2 5" xfId="8184" xr:uid="{00000000-0005-0000-0000-0000EE1F0000}"/>
    <cellStyle name="Normal 2 2 11 6 3" xfId="8185" xr:uid="{00000000-0005-0000-0000-0000EF1F0000}"/>
    <cellStyle name="Normal 2 2 11 6 3 2" xfId="8186" xr:uid="{00000000-0005-0000-0000-0000F01F0000}"/>
    <cellStyle name="Normal 2 2 11 6 3 3" xfId="8187" xr:uid="{00000000-0005-0000-0000-0000F11F0000}"/>
    <cellStyle name="Normal 2 2 11 6 3 4" xfId="8188" xr:uid="{00000000-0005-0000-0000-0000F21F0000}"/>
    <cellStyle name="Normal 2 2 11 6 3 5" xfId="8189" xr:uid="{00000000-0005-0000-0000-0000F31F0000}"/>
    <cellStyle name="Normal 2 2 11 6 4" xfId="8190" xr:uid="{00000000-0005-0000-0000-0000F41F0000}"/>
    <cellStyle name="Normal 2 2 11 6 5" xfId="8191" xr:uid="{00000000-0005-0000-0000-0000F51F0000}"/>
    <cellStyle name="Normal 2 2 11 6 6" xfId="8192" xr:uid="{00000000-0005-0000-0000-0000F61F0000}"/>
    <cellStyle name="Normal 2 2 11 6 7" xfId="8193" xr:uid="{00000000-0005-0000-0000-0000F71F0000}"/>
    <cellStyle name="Normal 2 2 11 6 8" xfId="8194" xr:uid="{00000000-0005-0000-0000-0000F81F0000}"/>
    <cellStyle name="Normal 2 2 11 6_35. Propiedades de Inv" xfId="8195" xr:uid="{00000000-0005-0000-0000-0000F91F0000}"/>
    <cellStyle name="Normal 2 2 11 7" xfId="8196" xr:uid="{00000000-0005-0000-0000-0000FA1F0000}"/>
    <cellStyle name="Normal 2 2 11 7 2" xfId="8197" xr:uid="{00000000-0005-0000-0000-0000FB1F0000}"/>
    <cellStyle name="Normal 2 2 11 7 2 2" xfId="8198" xr:uid="{00000000-0005-0000-0000-0000FC1F0000}"/>
    <cellStyle name="Normal 2 2 11 7 2 3" xfId="8199" xr:uid="{00000000-0005-0000-0000-0000FD1F0000}"/>
    <cellStyle name="Normal 2 2 11 7 2 4" xfId="8200" xr:uid="{00000000-0005-0000-0000-0000FE1F0000}"/>
    <cellStyle name="Normal 2 2 11 7 2 5" xfId="8201" xr:uid="{00000000-0005-0000-0000-0000FF1F0000}"/>
    <cellStyle name="Normal 2 2 11 7 3" xfId="8202" xr:uid="{00000000-0005-0000-0000-000000200000}"/>
    <cellStyle name="Normal 2 2 11 7 3 2" xfId="8203" xr:uid="{00000000-0005-0000-0000-000001200000}"/>
    <cellStyle name="Normal 2 2 11 7 3 3" xfId="8204" xr:uid="{00000000-0005-0000-0000-000002200000}"/>
    <cellStyle name="Normal 2 2 11 7 3 4" xfId="8205" xr:uid="{00000000-0005-0000-0000-000003200000}"/>
    <cellStyle name="Normal 2 2 11 7 3 5" xfId="8206" xr:uid="{00000000-0005-0000-0000-000004200000}"/>
    <cellStyle name="Normal 2 2 11 7 4" xfId="8207" xr:uid="{00000000-0005-0000-0000-000005200000}"/>
    <cellStyle name="Normal 2 2 11 7 5" xfId="8208" xr:uid="{00000000-0005-0000-0000-000006200000}"/>
    <cellStyle name="Normal 2 2 11 7 6" xfId="8209" xr:uid="{00000000-0005-0000-0000-000007200000}"/>
    <cellStyle name="Normal 2 2 11 7 7" xfId="8210" xr:uid="{00000000-0005-0000-0000-000008200000}"/>
    <cellStyle name="Normal 2 2 11 7_35. Propiedades de Inv" xfId="8211" xr:uid="{00000000-0005-0000-0000-000009200000}"/>
    <cellStyle name="Normal 2 2 11 8" xfId="8212" xr:uid="{00000000-0005-0000-0000-00000A200000}"/>
    <cellStyle name="Normal 2 2 11 8 2" xfId="8213" xr:uid="{00000000-0005-0000-0000-00000B200000}"/>
    <cellStyle name="Normal 2 2 11 8 2 2" xfId="8214" xr:uid="{00000000-0005-0000-0000-00000C200000}"/>
    <cellStyle name="Normal 2 2 11 8 2 3" xfId="8215" xr:uid="{00000000-0005-0000-0000-00000D200000}"/>
    <cellStyle name="Normal 2 2 11 8 2 4" xfId="8216" xr:uid="{00000000-0005-0000-0000-00000E200000}"/>
    <cellStyle name="Normal 2 2 11 8 2 5" xfId="8217" xr:uid="{00000000-0005-0000-0000-00000F200000}"/>
    <cellStyle name="Normal 2 2 11 8 3" xfId="8218" xr:uid="{00000000-0005-0000-0000-000010200000}"/>
    <cellStyle name="Normal 2 2 11 8 3 2" xfId="8219" xr:uid="{00000000-0005-0000-0000-000011200000}"/>
    <cellStyle name="Normal 2 2 11 8 3 3" xfId="8220" xr:uid="{00000000-0005-0000-0000-000012200000}"/>
    <cellStyle name="Normal 2 2 11 8 3 4" xfId="8221" xr:uid="{00000000-0005-0000-0000-000013200000}"/>
    <cellStyle name="Normal 2 2 11 8 3 5" xfId="8222" xr:uid="{00000000-0005-0000-0000-000014200000}"/>
    <cellStyle name="Normal 2 2 11 8 4" xfId="8223" xr:uid="{00000000-0005-0000-0000-000015200000}"/>
    <cellStyle name="Normal 2 2 11 8 5" xfId="8224" xr:uid="{00000000-0005-0000-0000-000016200000}"/>
    <cellStyle name="Normal 2 2 11 8 6" xfId="8225" xr:uid="{00000000-0005-0000-0000-000017200000}"/>
    <cellStyle name="Normal 2 2 11 8 7" xfId="8226" xr:uid="{00000000-0005-0000-0000-000018200000}"/>
    <cellStyle name="Normal 2 2 11 8_35. Propiedades de Inv" xfId="8227" xr:uid="{00000000-0005-0000-0000-000019200000}"/>
    <cellStyle name="Normal 2 2 11 9" xfId="8228" xr:uid="{00000000-0005-0000-0000-00001A200000}"/>
    <cellStyle name="Normal 2 2 11 9 2" xfId="8229" xr:uid="{00000000-0005-0000-0000-00001B200000}"/>
    <cellStyle name="Normal 2 2 11 9 2 2" xfId="8230" xr:uid="{00000000-0005-0000-0000-00001C200000}"/>
    <cellStyle name="Normal 2 2 11 9 2 3" xfId="8231" xr:uid="{00000000-0005-0000-0000-00001D200000}"/>
    <cellStyle name="Normal 2 2 11 9 2 4" xfId="8232" xr:uid="{00000000-0005-0000-0000-00001E200000}"/>
    <cellStyle name="Normal 2 2 11 9 2 5" xfId="8233" xr:uid="{00000000-0005-0000-0000-00001F200000}"/>
    <cellStyle name="Normal 2 2 11 9 3" xfId="8234" xr:uid="{00000000-0005-0000-0000-000020200000}"/>
    <cellStyle name="Normal 2 2 11 9 3 2" xfId="8235" xr:uid="{00000000-0005-0000-0000-000021200000}"/>
    <cellStyle name="Normal 2 2 11 9 3 3" xfId="8236" xr:uid="{00000000-0005-0000-0000-000022200000}"/>
    <cellStyle name="Normal 2 2 11 9 3 4" xfId="8237" xr:uid="{00000000-0005-0000-0000-000023200000}"/>
    <cellStyle name="Normal 2 2 11 9 3 5" xfId="8238" xr:uid="{00000000-0005-0000-0000-000024200000}"/>
    <cellStyle name="Normal 2 2 11 9 4" xfId="8239" xr:uid="{00000000-0005-0000-0000-000025200000}"/>
    <cellStyle name="Normal 2 2 11 9 5" xfId="8240" xr:uid="{00000000-0005-0000-0000-000026200000}"/>
    <cellStyle name="Normal 2 2 11 9 6" xfId="8241" xr:uid="{00000000-0005-0000-0000-000027200000}"/>
    <cellStyle name="Normal 2 2 11 9 7" xfId="8242" xr:uid="{00000000-0005-0000-0000-000028200000}"/>
    <cellStyle name="Normal 2 2 11 9_35. Propiedades de Inv" xfId="8243" xr:uid="{00000000-0005-0000-0000-000029200000}"/>
    <cellStyle name="Normal 2 2 11_35. Propiedades de Inv" xfId="8244" xr:uid="{00000000-0005-0000-0000-00002A200000}"/>
    <cellStyle name="Normal 2 2 110" xfId="8245" xr:uid="{00000000-0005-0000-0000-00002B200000}"/>
    <cellStyle name="Normal 2 2 111" xfId="8246" xr:uid="{00000000-0005-0000-0000-00002C200000}"/>
    <cellStyle name="Normal 2 2 112" xfId="8247" xr:uid="{00000000-0005-0000-0000-00002D200000}"/>
    <cellStyle name="Normal 2 2 113" xfId="8248" xr:uid="{00000000-0005-0000-0000-00002E200000}"/>
    <cellStyle name="Normal 2 2 113 2" xfId="8249" xr:uid="{00000000-0005-0000-0000-00002F200000}"/>
    <cellStyle name="Normal 2 2 113 2 2" xfId="8250" xr:uid="{00000000-0005-0000-0000-000030200000}"/>
    <cellStyle name="Normal 2 2 114" xfId="8251" xr:uid="{00000000-0005-0000-0000-000031200000}"/>
    <cellStyle name="Normal 2 2 114 2" xfId="8252" xr:uid="{00000000-0005-0000-0000-000032200000}"/>
    <cellStyle name="Normal 2 2 114 2 2" xfId="8253" xr:uid="{00000000-0005-0000-0000-000033200000}"/>
    <cellStyle name="Normal 2 2 115" xfId="8254" xr:uid="{00000000-0005-0000-0000-000034200000}"/>
    <cellStyle name="Normal 2 2 115 2" xfId="8255" xr:uid="{00000000-0005-0000-0000-000035200000}"/>
    <cellStyle name="Normal 2 2 115 2 2" xfId="8256" xr:uid="{00000000-0005-0000-0000-000036200000}"/>
    <cellStyle name="Normal 2 2 116" xfId="8257" xr:uid="{00000000-0005-0000-0000-000037200000}"/>
    <cellStyle name="Normal 2 2 116 2" xfId="8258" xr:uid="{00000000-0005-0000-0000-000038200000}"/>
    <cellStyle name="Normal 2 2 116 2 2" xfId="8259" xr:uid="{00000000-0005-0000-0000-000039200000}"/>
    <cellStyle name="Normal 2 2 117" xfId="8260" xr:uid="{00000000-0005-0000-0000-00003A200000}"/>
    <cellStyle name="Normal 2 2 117 2" xfId="8261" xr:uid="{00000000-0005-0000-0000-00003B200000}"/>
    <cellStyle name="Normal 2 2 117 2 2" xfId="8262" xr:uid="{00000000-0005-0000-0000-00003C200000}"/>
    <cellStyle name="Normal 2 2 118" xfId="8263" xr:uid="{00000000-0005-0000-0000-00003D200000}"/>
    <cellStyle name="Normal 2 2 118 2" xfId="8264" xr:uid="{00000000-0005-0000-0000-00003E200000}"/>
    <cellStyle name="Normal 2 2 119" xfId="8265" xr:uid="{00000000-0005-0000-0000-00003F200000}"/>
    <cellStyle name="Normal 2 2 119 2" xfId="8266" xr:uid="{00000000-0005-0000-0000-000040200000}"/>
    <cellStyle name="Normal 2 2 12" xfId="8267" xr:uid="{00000000-0005-0000-0000-000041200000}"/>
    <cellStyle name="Normal 2 2 120" xfId="8268" xr:uid="{00000000-0005-0000-0000-000042200000}"/>
    <cellStyle name="Normal 2 2 121" xfId="8269" xr:uid="{00000000-0005-0000-0000-000043200000}"/>
    <cellStyle name="Normal 2 2 122" xfId="8270" xr:uid="{00000000-0005-0000-0000-000044200000}"/>
    <cellStyle name="Normal 2 2 123" xfId="8271" xr:uid="{00000000-0005-0000-0000-000045200000}"/>
    <cellStyle name="Normal 2 2 124" xfId="8272" xr:uid="{00000000-0005-0000-0000-000046200000}"/>
    <cellStyle name="Normal 2 2 125" xfId="8273" xr:uid="{00000000-0005-0000-0000-000047200000}"/>
    <cellStyle name="Normal 2 2 126" xfId="8274" xr:uid="{00000000-0005-0000-0000-000048200000}"/>
    <cellStyle name="Normal 2 2 127" xfId="8275" xr:uid="{00000000-0005-0000-0000-000049200000}"/>
    <cellStyle name="Normal 2 2 128" xfId="8276" xr:uid="{00000000-0005-0000-0000-00004A200000}"/>
    <cellStyle name="Normal 2 2 129" xfId="8277" xr:uid="{00000000-0005-0000-0000-00004B200000}"/>
    <cellStyle name="Normal 2 2 13" xfId="23" xr:uid="{00000000-0005-0000-0000-00004C200000}"/>
    <cellStyle name="Normal 2 2 13 10" xfId="8278" xr:uid="{00000000-0005-0000-0000-00004D200000}"/>
    <cellStyle name="Normal 2 2 13 10 10" xfId="8279" xr:uid="{00000000-0005-0000-0000-00004E200000}"/>
    <cellStyle name="Normal 2 2 13 10 10 2" xfId="8280" xr:uid="{00000000-0005-0000-0000-00004F200000}"/>
    <cellStyle name="Normal 2 2 13 10 10 3" xfId="8281" xr:uid="{00000000-0005-0000-0000-000050200000}"/>
    <cellStyle name="Normal 2 2 13 10 10 4" xfId="8282" xr:uid="{00000000-0005-0000-0000-000051200000}"/>
    <cellStyle name="Normal 2 2 13 10 10 5" xfId="8283" xr:uid="{00000000-0005-0000-0000-000052200000}"/>
    <cellStyle name="Normal 2 2 13 10 11" xfId="8284" xr:uid="{00000000-0005-0000-0000-000053200000}"/>
    <cellStyle name="Normal 2 2 13 10 11 2" xfId="8285" xr:uid="{00000000-0005-0000-0000-000054200000}"/>
    <cellStyle name="Normal 2 2 13 10 11 3" xfId="8286" xr:uid="{00000000-0005-0000-0000-000055200000}"/>
    <cellStyle name="Normal 2 2 13 10 11 4" xfId="8287" xr:uid="{00000000-0005-0000-0000-000056200000}"/>
    <cellStyle name="Normal 2 2 13 10 11 5" xfId="8288" xr:uid="{00000000-0005-0000-0000-000057200000}"/>
    <cellStyle name="Normal 2 2 13 10 12" xfId="8289" xr:uid="{00000000-0005-0000-0000-000058200000}"/>
    <cellStyle name="Normal 2 2 13 10 12 2" xfId="8290" xr:uid="{00000000-0005-0000-0000-000059200000}"/>
    <cellStyle name="Normal 2 2 13 10 12 3" xfId="8291" xr:uid="{00000000-0005-0000-0000-00005A200000}"/>
    <cellStyle name="Normal 2 2 13 10 12 4" xfId="8292" xr:uid="{00000000-0005-0000-0000-00005B200000}"/>
    <cellStyle name="Normal 2 2 13 10 12 5" xfId="8293" xr:uid="{00000000-0005-0000-0000-00005C200000}"/>
    <cellStyle name="Normal 2 2 13 10 13" xfId="8294" xr:uid="{00000000-0005-0000-0000-00005D200000}"/>
    <cellStyle name="Normal 2 2 13 10 13 2" xfId="8295" xr:uid="{00000000-0005-0000-0000-00005E200000}"/>
    <cellStyle name="Normal 2 2 13 10 13 3" xfId="8296" xr:uid="{00000000-0005-0000-0000-00005F200000}"/>
    <cellStyle name="Normal 2 2 13 10 13 4" xfId="8297" xr:uid="{00000000-0005-0000-0000-000060200000}"/>
    <cellStyle name="Normal 2 2 13 10 13 5" xfId="8298" xr:uid="{00000000-0005-0000-0000-000061200000}"/>
    <cellStyle name="Normal 2 2 13 10 14" xfId="8299" xr:uid="{00000000-0005-0000-0000-000062200000}"/>
    <cellStyle name="Normal 2 2 13 10 14 2" xfId="8300" xr:uid="{00000000-0005-0000-0000-000063200000}"/>
    <cellStyle name="Normal 2 2 13 10 14 3" xfId="8301" xr:uid="{00000000-0005-0000-0000-000064200000}"/>
    <cellStyle name="Normal 2 2 13 10 14 4" xfId="8302" xr:uid="{00000000-0005-0000-0000-000065200000}"/>
    <cellStyle name="Normal 2 2 13 10 14 5" xfId="8303" xr:uid="{00000000-0005-0000-0000-000066200000}"/>
    <cellStyle name="Normal 2 2 13 10 15" xfId="8304" xr:uid="{00000000-0005-0000-0000-000067200000}"/>
    <cellStyle name="Normal 2 2 13 10 15 2" xfId="8305" xr:uid="{00000000-0005-0000-0000-000068200000}"/>
    <cellStyle name="Normal 2 2 13 10 16" xfId="8306" xr:uid="{00000000-0005-0000-0000-000069200000}"/>
    <cellStyle name="Normal 2 2 13 10 16 2" xfId="8307" xr:uid="{00000000-0005-0000-0000-00006A200000}"/>
    <cellStyle name="Normal 2 2 13 10 17" xfId="8308" xr:uid="{00000000-0005-0000-0000-00006B200000}"/>
    <cellStyle name="Normal 2 2 13 10 18" xfId="8309" xr:uid="{00000000-0005-0000-0000-00006C200000}"/>
    <cellStyle name="Normal 2 2 13 10 19" xfId="8310" xr:uid="{00000000-0005-0000-0000-00006D200000}"/>
    <cellStyle name="Normal 2 2 13 10 2" xfId="8311" xr:uid="{00000000-0005-0000-0000-00006E200000}"/>
    <cellStyle name="Normal 2 2 13 10 2 2" xfId="8312" xr:uid="{00000000-0005-0000-0000-00006F200000}"/>
    <cellStyle name="Normal 2 2 13 10 2 2 2" xfId="8313" xr:uid="{00000000-0005-0000-0000-000070200000}"/>
    <cellStyle name="Normal 2 2 13 10 2 2 3" xfId="8314" xr:uid="{00000000-0005-0000-0000-000071200000}"/>
    <cellStyle name="Normal 2 2 13 10 2 2 4" xfId="8315" xr:uid="{00000000-0005-0000-0000-000072200000}"/>
    <cellStyle name="Normal 2 2 13 10 2 2 5" xfId="8316" xr:uid="{00000000-0005-0000-0000-000073200000}"/>
    <cellStyle name="Normal 2 2 13 10 2 3" xfId="8317" xr:uid="{00000000-0005-0000-0000-000074200000}"/>
    <cellStyle name="Normal 2 2 13 10 2 3 2" xfId="8318" xr:uid="{00000000-0005-0000-0000-000075200000}"/>
    <cellStyle name="Normal 2 2 13 10 2 3 3" xfId="8319" xr:uid="{00000000-0005-0000-0000-000076200000}"/>
    <cellStyle name="Normal 2 2 13 10 2 3 4" xfId="8320" xr:uid="{00000000-0005-0000-0000-000077200000}"/>
    <cellStyle name="Normal 2 2 13 10 2 3 5" xfId="8321" xr:uid="{00000000-0005-0000-0000-000078200000}"/>
    <cellStyle name="Normal 2 2 13 10 2 4" xfId="8322" xr:uid="{00000000-0005-0000-0000-000079200000}"/>
    <cellStyle name="Normal 2 2 13 10 2 4 2" xfId="8323" xr:uid="{00000000-0005-0000-0000-00007A200000}"/>
    <cellStyle name="Normal 2 2 13 10 2 5" xfId="8324" xr:uid="{00000000-0005-0000-0000-00007B200000}"/>
    <cellStyle name="Normal 2 2 13 10 2 6" xfId="8325" xr:uid="{00000000-0005-0000-0000-00007C200000}"/>
    <cellStyle name="Normal 2 2 13 10 2 7" xfId="8326" xr:uid="{00000000-0005-0000-0000-00007D200000}"/>
    <cellStyle name="Normal 2 2 13 10 2 8" xfId="8327" xr:uid="{00000000-0005-0000-0000-00007E200000}"/>
    <cellStyle name="Normal 2 2 13 10 2_35. Propiedades de Inv" xfId="8328" xr:uid="{00000000-0005-0000-0000-00007F200000}"/>
    <cellStyle name="Normal 2 2 13 10 3" xfId="8329" xr:uid="{00000000-0005-0000-0000-000080200000}"/>
    <cellStyle name="Normal 2 2 13 10 3 2" xfId="8330" xr:uid="{00000000-0005-0000-0000-000081200000}"/>
    <cellStyle name="Normal 2 2 13 10 3 2 2" xfId="8331" xr:uid="{00000000-0005-0000-0000-000082200000}"/>
    <cellStyle name="Normal 2 2 13 10 3 2 3" xfId="8332" xr:uid="{00000000-0005-0000-0000-000083200000}"/>
    <cellStyle name="Normal 2 2 13 10 3 2 4" xfId="8333" xr:uid="{00000000-0005-0000-0000-000084200000}"/>
    <cellStyle name="Normal 2 2 13 10 3 2 5" xfId="8334" xr:uid="{00000000-0005-0000-0000-000085200000}"/>
    <cellStyle name="Normal 2 2 13 10 3 3" xfId="8335" xr:uid="{00000000-0005-0000-0000-000086200000}"/>
    <cellStyle name="Normal 2 2 13 10 3 3 2" xfId="8336" xr:uid="{00000000-0005-0000-0000-000087200000}"/>
    <cellStyle name="Normal 2 2 13 10 3 3 3" xfId="8337" xr:uid="{00000000-0005-0000-0000-000088200000}"/>
    <cellStyle name="Normal 2 2 13 10 3 3 4" xfId="8338" xr:uid="{00000000-0005-0000-0000-000089200000}"/>
    <cellStyle name="Normal 2 2 13 10 3 3 5" xfId="8339" xr:uid="{00000000-0005-0000-0000-00008A200000}"/>
    <cellStyle name="Normal 2 2 13 10 3 4" xfId="8340" xr:uid="{00000000-0005-0000-0000-00008B200000}"/>
    <cellStyle name="Normal 2 2 13 10 3 5" xfId="8341" xr:uid="{00000000-0005-0000-0000-00008C200000}"/>
    <cellStyle name="Normal 2 2 13 10 3 6" xfId="8342" xr:uid="{00000000-0005-0000-0000-00008D200000}"/>
    <cellStyle name="Normal 2 2 13 10 3 7" xfId="8343" xr:uid="{00000000-0005-0000-0000-00008E200000}"/>
    <cellStyle name="Normal 2 2 13 10 3 8" xfId="8344" xr:uid="{00000000-0005-0000-0000-00008F200000}"/>
    <cellStyle name="Normal 2 2 13 10 3_35. Propiedades de Inv" xfId="8345" xr:uid="{00000000-0005-0000-0000-000090200000}"/>
    <cellStyle name="Normal 2 2 13 10 4" xfId="8346" xr:uid="{00000000-0005-0000-0000-000091200000}"/>
    <cellStyle name="Normal 2 2 13 10 4 2" xfId="8347" xr:uid="{00000000-0005-0000-0000-000092200000}"/>
    <cellStyle name="Normal 2 2 13 10 4 2 2" xfId="8348" xr:uid="{00000000-0005-0000-0000-000093200000}"/>
    <cellStyle name="Normal 2 2 13 10 4 2 3" xfId="8349" xr:uid="{00000000-0005-0000-0000-000094200000}"/>
    <cellStyle name="Normal 2 2 13 10 4 2 4" xfId="8350" xr:uid="{00000000-0005-0000-0000-000095200000}"/>
    <cellStyle name="Normal 2 2 13 10 4 2 5" xfId="8351" xr:uid="{00000000-0005-0000-0000-000096200000}"/>
    <cellStyle name="Normal 2 2 13 10 4 3" xfId="8352" xr:uid="{00000000-0005-0000-0000-000097200000}"/>
    <cellStyle name="Normal 2 2 13 10 4 3 2" xfId="8353" xr:uid="{00000000-0005-0000-0000-000098200000}"/>
    <cellStyle name="Normal 2 2 13 10 4 3 3" xfId="8354" xr:uid="{00000000-0005-0000-0000-000099200000}"/>
    <cellStyle name="Normal 2 2 13 10 4 3 4" xfId="8355" xr:uid="{00000000-0005-0000-0000-00009A200000}"/>
    <cellStyle name="Normal 2 2 13 10 4 3 5" xfId="8356" xr:uid="{00000000-0005-0000-0000-00009B200000}"/>
    <cellStyle name="Normal 2 2 13 10 4 4" xfId="8357" xr:uid="{00000000-0005-0000-0000-00009C200000}"/>
    <cellStyle name="Normal 2 2 13 10 4 5" xfId="8358" xr:uid="{00000000-0005-0000-0000-00009D200000}"/>
    <cellStyle name="Normal 2 2 13 10 4 6" xfId="8359" xr:uid="{00000000-0005-0000-0000-00009E200000}"/>
    <cellStyle name="Normal 2 2 13 10 4 7" xfId="8360" xr:uid="{00000000-0005-0000-0000-00009F200000}"/>
    <cellStyle name="Normal 2 2 13 10 4 8" xfId="8361" xr:uid="{00000000-0005-0000-0000-0000A0200000}"/>
    <cellStyle name="Normal 2 2 13 10 4_35. Propiedades de Inv" xfId="8362" xr:uid="{00000000-0005-0000-0000-0000A1200000}"/>
    <cellStyle name="Normal 2 2 13 10 5" xfId="8363" xr:uid="{00000000-0005-0000-0000-0000A2200000}"/>
    <cellStyle name="Normal 2 2 13 10 5 2" xfId="8364" xr:uid="{00000000-0005-0000-0000-0000A3200000}"/>
    <cellStyle name="Normal 2 2 13 10 5 2 2" xfId="8365" xr:uid="{00000000-0005-0000-0000-0000A4200000}"/>
    <cellStyle name="Normal 2 2 13 10 5 2 3" xfId="8366" xr:uid="{00000000-0005-0000-0000-0000A5200000}"/>
    <cellStyle name="Normal 2 2 13 10 5 2 4" xfId="8367" xr:uid="{00000000-0005-0000-0000-0000A6200000}"/>
    <cellStyle name="Normal 2 2 13 10 5 2 5" xfId="8368" xr:uid="{00000000-0005-0000-0000-0000A7200000}"/>
    <cellStyle name="Normal 2 2 13 10 5 3" xfId="8369" xr:uid="{00000000-0005-0000-0000-0000A8200000}"/>
    <cellStyle name="Normal 2 2 13 10 5 3 2" xfId="8370" xr:uid="{00000000-0005-0000-0000-0000A9200000}"/>
    <cellStyle name="Normal 2 2 13 10 5 3 3" xfId="8371" xr:uid="{00000000-0005-0000-0000-0000AA200000}"/>
    <cellStyle name="Normal 2 2 13 10 5 3 4" xfId="8372" xr:uid="{00000000-0005-0000-0000-0000AB200000}"/>
    <cellStyle name="Normal 2 2 13 10 5 3 5" xfId="8373" xr:uid="{00000000-0005-0000-0000-0000AC200000}"/>
    <cellStyle name="Normal 2 2 13 10 5 4" xfId="8374" xr:uid="{00000000-0005-0000-0000-0000AD200000}"/>
    <cellStyle name="Normal 2 2 13 10 5 5" xfId="8375" xr:uid="{00000000-0005-0000-0000-0000AE200000}"/>
    <cellStyle name="Normal 2 2 13 10 5 6" xfId="8376" xr:uid="{00000000-0005-0000-0000-0000AF200000}"/>
    <cellStyle name="Normal 2 2 13 10 5 7" xfId="8377" xr:uid="{00000000-0005-0000-0000-0000B0200000}"/>
    <cellStyle name="Normal 2 2 13 10 5 8" xfId="8378" xr:uid="{00000000-0005-0000-0000-0000B1200000}"/>
    <cellStyle name="Normal 2 2 13 10 5_35. Propiedades de Inv" xfId="8379" xr:uid="{00000000-0005-0000-0000-0000B2200000}"/>
    <cellStyle name="Normal 2 2 13 10 6" xfId="8380" xr:uid="{00000000-0005-0000-0000-0000B3200000}"/>
    <cellStyle name="Normal 2 2 13 10 6 2" xfId="8381" xr:uid="{00000000-0005-0000-0000-0000B4200000}"/>
    <cellStyle name="Normal 2 2 13 10 6 2 2" xfId="8382" xr:uid="{00000000-0005-0000-0000-0000B5200000}"/>
    <cellStyle name="Normal 2 2 13 10 6 2 3" xfId="8383" xr:uid="{00000000-0005-0000-0000-0000B6200000}"/>
    <cellStyle name="Normal 2 2 13 10 6 2 4" xfId="8384" xr:uid="{00000000-0005-0000-0000-0000B7200000}"/>
    <cellStyle name="Normal 2 2 13 10 6 2 5" xfId="8385" xr:uid="{00000000-0005-0000-0000-0000B8200000}"/>
    <cellStyle name="Normal 2 2 13 10 6 3" xfId="8386" xr:uid="{00000000-0005-0000-0000-0000B9200000}"/>
    <cellStyle name="Normal 2 2 13 10 6 3 2" xfId="8387" xr:uid="{00000000-0005-0000-0000-0000BA200000}"/>
    <cellStyle name="Normal 2 2 13 10 6 3 3" xfId="8388" xr:uid="{00000000-0005-0000-0000-0000BB200000}"/>
    <cellStyle name="Normal 2 2 13 10 6 3 4" xfId="8389" xr:uid="{00000000-0005-0000-0000-0000BC200000}"/>
    <cellStyle name="Normal 2 2 13 10 6 3 5" xfId="8390" xr:uid="{00000000-0005-0000-0000-0000BD200000}"/>
    <cellStyle name="Normal 2 2 13 10 6 4" xfId="8391" xr:uid="{00000000-0005-0000-0000-0000BE200000}"/>
    <cellStyle name="Normal 2 2 13 10 6 5" xfId="8392" xr:uid="{00000000-0005-0000-0000-0000BF200000}"/>
    <cellStyle name="Normal 2 2 13 10 6 6" xfId="8393" xr:uid="{00000000-0005-0000-0000-0000C0200000}"/>
    <cellStyle name="Normal 2 2 13 10 6 7" xfId="8394" xr:uid="{00000000-0005-0000-0000-0000C1200000}"/>
    <cellStyle name="Normal 2 2 13 10 6 8" xfId="8395" xr:uid="{00000000-0005-0000-0000-0000C2200000}"/>
    <cellStyle name="Normal 2 2 13 10 6_35. Propiedades de Inv" xfId="8396" xr:uid="{00000000-0005-0000-0000-0000C3200000}"/>
    <cellStyle name="Normal 2 2 13 10 7" xfId="8397" xr:uid="{00000000-0005-0000-0000-0000C4200000}"/>
    <cellStyle name="Normal 2 2 13 10 7 2" xfId="8398" xr:uid="{00000000-0005-0000-0000-0000C5200000}"/>
    <cellStyle name="Normal 2 2 13 10 7 3" xfId="8399" xr:uid="{00000000-0005-0000-0000-0000C6200000}"/>
    <cellStyle name="Normal 2 2 13 10 7 4" xfId="8400" xr:uid="{00000000-0005-0000-0000-0000C7200000}"/>
    <cellStyle name="Normal 2 2 13 10 7 5" xfId="8401" xr:uid="{00000000-0005-0000-0000-0000C8200000}"/>
    <cellStyle name="Normal 2 2 13 10 8" xfId="8402" xr:uid="{00000000-0005-0000-0000-0000C9200000}"/>
    <cellStyle name="Normal 2 2 13 10 8 2" xfId="8403" xr:uid="{00000000-0005-0000-0000-0000CA200000}"/>
    <cellStyle name="Normal 2 2 13 10 8 3" xfId="8404" xr:uid="{00000000-0005-0000-0000-0000CB200000}"/>
    <cellStyle name="Normal 2 2 13 10 8 4" xfId="8405" xr:uid="{00000000-0005-0000-0000-0000CC200000}"/>
    <cellStyle name="Normal 2 2 13 10 8 5" xfId="8406" xr:uid="{00000000-0005-0000-0000-0000CD200000}"/>
    <cellStyle name="Normal 2 2 13 10 9" xfId="8407" xr:uid="{00000000-0005-0000-0000-0000CE200000}"/>
    <cellStyle name="Normal 2 2 13 10 9 2" xfId="8408" xr:uid="{00000000-0005-0000-0000-0000CF200000}"/>
    <cellStyle name="Normal 2 2 13 10 9 3" xfId="8409" xr:uid="{00000000-0005-0000-0000-0000D0200000}"/>
    <cellStyle name="Normal 2 2 13 10 9 4" xfId="8410" xr:uid="{00000000-0005-0000-0000-0000D1200000}"/>
    <cellStyle name="Normal 2 2 13 10 9 5" xfId="8411" xr:uid="{00000000-0005-0000-0000-0000D2200000}"/>
    <cellStyle name="Normal 2 2 13 10_35. Propiedades de Inv" xfId="8412" xr:uid="{00000000-0005-0000-0000-0000D3200000}"/>
    <cellStyle name="Normal 2 2 13 11" xfId="8413" xr:uid="{00000000-0005-0000-0000-0000D4200000}"/>
    <cellStyle name="Normal 2 2 13 11 10" xfId="8414" xr:uid="{00000000-0005-0000-0000-0000D5200000}"/>
    <cellStyle name="Normal 2 2 13 11 11" xfId="8415" xr:uid="{00000000-0005-0000-0000-0000D6200000}"/>
    <cellStyle name="Normal 2 2 13 11 12" xfId="8416" xr:uid="{00000000-0005-0000-0000-0000D7200000}"/>
    <cellStyle name="Normal 2 2 13 11 13" xfId="8417" xr:uid="{00000000-0005-0000-0000-0000D8200000}"/>
    <cellStyle name="Normal 2 2 13 11 2" xfId="8418" xr:uid="{00000000-0005-0000-0000-0000D9200000}"/>
    <cellStyle name="Normal 2 2 13 11 2 2" xfId="8419" xr:uid="{00000000-0005-0000-0000-0000DA200000}"/>
    <cellStyle name="Normal 2 2 13 11 2 2 2" xfId="8420" xr:uid="{00000000-0005-0000-0000-0000DB200000}"/>
    <cellStyle name="Normal 2 2 13 11 2 2 3" xfId="8421" xr:uid="{00000000-0005-0000-0000-0000DC200000}"/>
    <cellStyle name="Normal 2 2 13 11 2 2 4" xfId="8422" xr:uid="{00000000-0005-0000-0000-0000DD200000}"/>
    <cellStyle name="Normal 2 2 13 11 2 2 5" xfId="8423" xr:uid="{00000000-0005-0000-0000-0000DE200000}"/>
    <cellStyle name="Normal 2 2 13 11 2 3" xfId="8424" xr:uid="{00000000-0005-0000-0000-0000DF200000}"/>
    <cellStyle name="Normal 2 2 13 11 2 3 2" xfId="8425" xr:uid="{00000000-0005-0000-0000-0000E0200000}"/>
    <cellStyle name="Normal 2 2 13 11 2 3 3" xfId="8426" xr:uid="{00000000-0005-0000-0000-0000E1200000}"/>
    <cellStyle name="Normal 2 2 13 11 2 3 4" xfId="8427" xr:uid="{00000000-0005-0000-0000-0000E2200000}"/>
    <cellStyle name="Normal 2 2 13 11 2 3 5" xfId="8428" xr:uid="{00000000-0005-0000-0000-0000E3200000}"/>
    <cellStyle name="Normal 2 2 13 11 2 4" xfId="8429" xr:uid="{00000000-0005-0000-0000-0000E4200000}"/>
    <cellStyle name="Normal 2 2 13 11 2 5" xfId="8430" xr:uid="{00000000-0005-0000-0000-0000E5200000}"/>
    <cellStyle name="Normal 2 2 13 11 2 6" xfId="8431" xr:uid="{00000000-0005-0000-0000-0000E6200000}"/>
    <cellStyle name="Normal 2 2 13 11 2 7" xfId="8432" xr:uid="{00000000-0005-0000-0000-0000E7200000}"/>
    <cellStyle name="Normal 2 2 13 11 2 8" xfId="8433" xr:uid="{00000000-0005-0000-0000-0000E8200000}"/>
    <cellStyle name="Normal 2 2 13 11 2_35. Propiedades de Inv" xfId="8434" xr:uid="{00000000-0005-0000-0000-0000E9200000}"/>
    <cellStyle name="Normal 2 2 13 11 3" xfId="8435" xr:uid="{00000000-0005-0000-0000-0000EA200000}"/>
    <cellStyle name="Normal 2 2 13 11 3 2" xfId="8436" xr:uid="{00000000-0005-0000-0000-0000EB200000}"/>
    <cellStyle name="Normal 2 2 13 11 3 2 2" xfId="8437" xr:uid="{00000000-0005-0000-0000-0000EC200000}"/>
    <cellStyle name="Normal 2 2 13 11 3 2 3" xfId="8438" xr:uid="{00000000-0005-0000-0000-0000ED200000}"/>
    <cellStyle name="Normal 2 2 13 11 3 2 4" xfId="8439" xr:uid="{00000000-0005-0000-0000-0000EE200000}"/>
    <cellStyle name="Normal 2 2 13 11 3 2 5" xfId="8440" xr:uid="{00000000-0005-0000-0000-0000EF200000}"/>
    <cellStyle name="Normal 2 2 13 11 3 3" xfId="8441" xr:uid="{00000000-0005-0000-0000-0000F0200000}"/>
    <cellStyle name="Normal 2 2 13 11 3 3 2" xfId="8442" xr:uid="{00000000-0005-0000-0000-0000F1200000}"/>
    <cellStyle name="Normal 2 2 13 11 3 3 3" xfId="8443" xr:uid="{00000000-0005-0000-0000-0000F2200000}"/>
    <cellStyle name="Normal 2 2 13 11 3 3 4" xfId="8444" xr:uid="{00000000-0005-0000-0000-0000F3200000}"/>
    <cellStyle name="Normal 2 2 13 11 3 3 5" xfId="8445" xr:uid="{00000000-0005-0000-0000-0000F4200000}"/>
    <cellStyle name="Normal 2 2 13 11 3 4" xfId="8446" xr:uid="{00000000-0005-0000-0000-0000F5200000}"/>
    <cellStyle name="Normal 2 2 13 11 3 5" xfId="8447" xr:uid="{00000000-0005-0000-0000-0000F6200000}"/>
    <cellStyle name="Normal 2 2 13 11 3 6" xfId="8448" xr:uid="{00000000-0005-0000-0000-0000F7200000}"/>
    <cellStyle name="Normal 2 2 13 11 3 7" xfId="8449" xr:uid="{00000000-0005-0000-0000-0000F8200000}"/>
    <cellStyle name="Normal 2 2 13 11 3 8" xfId="8450" xr:uid="{00000000-0005-0000-0000-0000F9200000}"/>
    <cellStyle name="Normal 2 2 13 11 3_35. Propiedades de Inv" xfId="8451" xr:uid="{00000000-0005-0000-0000-0000FA200000}"/>
    <cellStyle name="Normal 2 2 13 11 4" xfId="8452" xr:uid="{00000000-0005-0000-0000-0000FB200000}"/>
    <cellStyle name="Normal 2 2 13 11 4 2" xfId="8453" xr:uid="{00000000-0005-0000-0000-0000FC200000}"/>
    <cellStyle name="Normal 2 2 13 11 4 2 2" xfId="8454" xr:uid="{00000000-0005-0000-0000-0000FD200000}"/>
    <cellStyle name="Normal 2 2 13 11 4 2 3" xfId="8455" xr:uid="{00000000-0005-0000-0000-0000FE200000}"/>
    <cellStyle name="Normal 2 2 13 11 4 2 4" xfId="8456" xr:uid="{00000000-0005-0000-0000-0000FF200000}"/>
    <cellStyle name="Normal 2 2 13 11 4 2 5" xfId="8457" xr:uid="{00000000-0005-0000-0000-000000210000}"/>
    <cellStyle name="Normal 2 2 13 11 4 3" xfId="8458" xr:uid="{00000000-0005-0000-0000-000001210000}"/>
    <cellStyle name="Normal 2 2 13 11 4 3 2" xfId="8459" xr:uid="{00000000-0005-0000-0000-000002210000}"/>
    <cellStyle name="Normal 2 2 13 11 4 3 3" xfId="8460" xr:uid="{00000000-0005-0000-0000-000003210000}"/>
    <cellStyle name="Normal 2 2 13 11 4 3 4" xfId="8461" xr:uid="{00000000-0005-0000-0000-000004210000}"/>
    <cellStyle name="Normal 2 2 13 11 4 3 5" xfId="8462" xr:uid="{00000000-0005-0000-0000-000005210000}"/>
    <cellStyle name="Normal 2 2 13 11 4 4" xfId="8463" xr:uid="{00000000-0005-0000-0000-000006210000}"/>
    <cellStyle name="Normal 2 2 13 11 4 5" xfId="8464" xr:uid="{00000000-0005-0000-0000-000007210000}"/>
    <cellStyle name="Normal 2 2 13 11 4 6" xfId="8465" xr:uid="{00000000-0005-0000-0000-000008210000}"/>
    <cellStyle name="Normal 2 2 13 11 4 7" xfId="8466" xr:uid="{00000000-0005-0000-0000-000009210000}"/>
    <cellStyle name="Normal 2 2 13 11 4 8" xfId="8467" xr:uid="{00000000-0005-0000-0000-00000A210000}"/>
    <cellStyle name="Normal 2 2 13 11 4_35. Propiedades de Inv" xfId="8468" xr:uid="{00000000-0005-0000-0000-00000B210000}"/>
    <cellStyle name="Normal 2 2 13 11 5" xfId="8469" xr:uid="{00000000-0005-0000-0000-00000C210000}"/>
    <cellStyle name="Normal 2 2 13 11 5 2" xfId="8470" xr:uid="{00000000-0005-0000-0000-00000D210000}"/>
    <cellStyle name="Normal 2 2 13 11 5 2 2" xfId="8471" xr:uid="{00000000-0005-0000-0000-00000E210000}"/>
    <cellStyle name="Normal 2 2 13 11 5 2 3" xfId="8472" xr:uid="{00000000-0005-0000-0000-00000F210000}"/>
    <cellStyle name="Normal 2 2 13 11 5 2 4" xfId="8473" xr:uid="{00000000-0005-0000-0000-000010210000}"/>
    <cellStyle name="Normal 2 2 13 11 5 2 5" xfId="8474" xr:uid="{00000000-0005-0000-0000-000011210000}"/>
    <cellStyle name="Normal 2 2 13 11 5 3" xfId="8475" xr:uid="{00000000-0005-0000-0000-000012210000}"/>
    <cellStyle name="Normal 2 2 13 11 5 3 2" xfId="8476" xr:uid="{00000000-0005-0000-0000-000013210000}"/>
    <cellStyle name="Normal 2 2 13 11 5 3 3" xfId="8477" xr:uid="{00000000-0005-0000-0000-000014210000}"/>
    <cellStyle name="Normal 2 2 13 11 5 3 4" xfId="8478" xr:uid="{00000000-0005-0000-0000-000015210000}"/>
    <cellStyle name="Normal 2 2 13 11 5 3 5" xfId="8479" xr:uid="{00000000-0005-0000-0000-000016210000}"/>
    <cellStyle name="Normal 2 2 13 11 5 4" xfId="8480" xr:uid="{00000000-0005-0000-0000-000017210000}"/>
    <cellStyle name="Normal 2 2 13 11 5 5" xfId="8481" xr:uid="{00000000-0005-0000-0000-000018210000}"/>
    <cellStyle name="Normal 2 2 13 11 5 6" xfId="8482" xr:uid="{00000000-0005-0000-0000-000019210000}"/>
    <cellStyle name="Normal 2 2 13 11 5 7" xfId="8483" xr:uid="{00000000-0005-0000-0000-00001A210000}"/>
    <cellStyle name="Normal 2 2 13 11 5 8" xfId="8484" xr:uid="{00000000-0005-0000-0000-00001B210000}"/>
    <cellStyle name="Normal 2 2 13 11 5_35. Propiedades de Inv" xfId="8485" xr:uid="{00000000-0005-0000-0000-00001C210000}"/>
    <cellStyle name="Normal 2 2 13 11 6" xfId="8486" xr:uid="{00000000-0005-0000-0000-00001D210000}"/>
    <cellStyle name="Normal 2 2 13 11 6 2" xfId="8487" xr:uid="{00000000-0005-0000-0000-00001E210000}"/>
    <cellStyle name="Normal 2 2 13 11 6 2 2" xfId="8488" xr:uid="{00000000-0005-0000-0000-00001F210000}"/>
    <cellStyle name="Normal 2 2 13 11 6 2 3" xfId="8489" xr:uid="{00000000-0005-0000-0000-000020210000}"/>
    <cellStyle name="Normal 2 2 13 11 6 2 4" xfId="8490" xr:uid="{00000000-0005-0000-0000-000021210000}"/>
    <cellStyle name="Normal 2 2 13 11 6 2 5" xfId="8491" xr:uid="{00000000-0005-0000-0000-000022210000}"/>
    <cellStyle name="Normal 2 2 13 11 6 3" xfId="8492" xr:uid="{00000000-0005-0000-0000-000023210000}"/>
    <cellStyle name="Normal 2 2 13 11 6 3 2" xfId="8493" xr:uid="{00000000-0005-0000-0000-000024210000}"/>
    <cellStyle name="Normal 2 2 13 11 6 3 3" xfId="8494" xr:uid="{00000000-0005-0000-0000-000025210000}"/>
    <cellStyle name="Normal 2 2 13 11 6 3 4" xfId="8495" xr:uid="{00000000-0005-0000-0000-000026210000}"/>
    <cellStyle name="Normal 2 2 13 11 6 3 5" xfId="8496" xr:uid="{00000000-0005-0000-0000-000027210000}"/>
    <cellStyle name="Normal 2 2 13 11 6 4" xfId="8497" xr:uid="{00000000-0005-0000-0000-000028210000}"/>
    <cellStyle name="Normal 2 2 13 11 6 5" xfId="8498" xr:uid="{00000000-0005-0000-0000-000029210000}"/>
    <cellStyle name="Normal 2 2 13 11 6 6" xfId="8499" xr:uid="{00000000-0005-0000-0000-00002A210000}"/>
    <cellStyle name="Normal 2 2 13 11 6 7" xfId="8500" xr:uid="{00000000-0005-0000-0000-00002B210000}"/>
    <cellStyle name="Normal 2 2 13 11 6 8" xfId="8501" xr:uid="{00000000-0005-0000-0000-00002C210000}"/>
    <cellStyle name="Normal 2 2 13 11 6_35. Propiedades de Inv" xfId="8502" xr:uid="{00000000-0005-0000-0000-00002D210000}"/>
    <cellStyle name="Normal 2 2 13 11 7" xfId="8503" xr:uid="{00000000-0005-0000-0000-00002E210000}"/>
    <cellStyle name="Normal 2 2 13 11 7 2" xfId="8504" xr:uid="{00000000-0005-0000-0000-00002F210000}"/>
    <cellStyle name="Normal 2 2 13 11 7 3" xfId="8505" xr:uid="{00000000-0005-0000-0000-000030210000}"/>
    <cellStyle name="Normal 2 2 13 11 7 4" xfId="8506" xr:uid="{00000000-0005-0000-0000-000031210000}"/>
    <cellStyle name="Normal 2 2 13 11 7 5" xfId="8507" xr:uid="{00000000-0005-0000-0000-000032210000}"/>
    <cellStyle name="Normal 2 2 13 11 8" xfId="8508" xr:uid="{00000000-0005-0000-0000-000033210000}"/>
    <cellStyle name="Normal 2 2 13 11 8 2" xfId="8509" xr:uid="{00000000-0005-0000-0000-000034210000}"/>
    <cellStyle name="Normal 2 2 13 11 8 3" xfId="8510" xr:uid="{00000000-0005-0000-0000-000035210000}"/>
    <cellStyle name="Normal 2 2 13 11 8 4" xfId="8511" xr:uid="{00000000-0005-0000-0000-000036210000}"/>
    <cellStyle name="Normal 2 2 13 11 8 5" xfId="8512" xr:uid="{00000000-0005-0000-0000-000037210000}"/>
    <cellStyle name="Normal 2 2 13 11 9" xfId="8513" xr:uid="{00000000-0005-0000-0000-000038210000}"/>
    <cellStyle name="Normal 2 2 13 11_35. Propiedades de Inv" xfId="8514" xr:uid="{00000000-0005-0000-0000-000039210000}"/>
    <cellStyle name="Normal 2 2 13 12" xfId="8515" xr:uid="{00000000-0005-0000-0000-00003A210000}"/>
    <cellStyle name="Normal 2 2 13 12 2" xfId="8516" xr:uid="{00000000-0005-0000-0000-00003B210000}"/>
    <cellStyle name="Normal 2 2 13 12 2 2" xfId="8517" xr:uid="{00000000-0005-0000-0000-00003C210000}"/>
    <cellStyle name="Normal 2 2 13 12 2 3" xfId="8518" xr:uid="{00000000-0005-0000-0000-00003D210000}"/>
    <cellStyle name="Normal 2 2 13 12 2 4" xfId="8519" xr:uid="{00000000-0005-0000-0000-00003E210000}"/>
    <cellStyle name="Normal 2 2 13 12 2 5" xfId="8520" xr:uid="{00000000-0005-0000-0000-00003F210000}"/>
    <cellStyle name="Normal 2 2 13 12 3" xfId="8521" xr:uid="{00000000-0005-0000-0000-000040210000}"/>
    <cellStyle name="Normal 2 2 13 12 3 2" xfId="8522" xr:uid="{00000000-0005-0000-0000-000041210000}"/>
    <cellStyle name="Normal 2 2 13 12 3 3" xfId="8523" xr:uid="{00000000-0005-0000-0000-000042210000}"/>
    <cellStyle name="Normal 2 2 13 12 3 4" xfId="8524" xr:uid="{00000000-0005-0000-0000-000043210000}"/>
    <cellStyle name="Normal 2 2 13 12 3 5" xfId="8525" xr:uid="{00000000-0005-0000-0000-000044210000}"/>
    <cellStyle name="Normal 2 2 13 12 4" xfId="8526" xr:uid="{00000000-0005-0000-0000-000045210000}"/>
    <cellStyle name="Normal 2 2 13 12 5" xfId="8527" xr:uid="{00000000-0005-0000-0000-000046210000}"/>
    <cellStyle name="Normal 2 2 13 12 6" xfId="8528" xr:uid="{00000000-0005-0000-0000-000047210000}"/>
    <cellStyle name="Normal 2 2 13 12 7" xfId="8529" xr:uid="{00000000-0005-0000-0000-000048210000}"/>
    <cellStyle name="Normal 2 2 13 12 8" xfId="8530" xr:uid="{00000000-0005-0000-0000-000049210000}"/>
    <cellStyle name="Normal 2 2 13 12_35. Propiedades de Inv" xfId="8531" xr:uid="{00000000-0005-0000-0000-00004A210000}"/>
    <cellStyle name="Normal 2 2 13 13" xfId="8532" xr:uid="{00000000-0005-0000-0000-00004B210000}"/>
    <cellStyle name="Normal 2 2 13 13 2" xfId="8533" xr:uid="{00000000-0005-0000-0000-00004C210000}"/>
    <cellStyle name="Normal 2 2 13 13 2 2" xfId="8534" xr:uid="{00000000-0005-0000-0000-00004D210000}"/>
    <cellStyle name="Normal 2 2 13 13 2 3" xfId="8535" xr:uid="{00000000-0005-0000-0000-00004E210000}"/>
    <cellStyle name="Normal 2 2 13 13 2 4" xfId="8536" xr:uid="{00000000-0005-0000-0000-00004F210000}"/>
    <cellStyle name="Normal 2 2 13 13 2 5" xfId="8537" xr:uid="{00000000-0005-0000-0000-000050210000}"/>
    <cellStyle name="Normal 2 2 13 13 3" xfId="8538" xr:uid="{00000000-0005-0000-0000-000051210000}"/>
    <cellStyle name="Normal 2 2 13 13 3 2" xfId="8539" xr:uid="{00000000-0005-0000-0000-000052210000}"/>
    <cellStyle name="Normal 2 2 13 13 3 3" xfId="8540" xr:uid="{00000000-0005-0000-0000-000053210000}"/>
    <cellStyle name="Normal 2 2 13 13 3 4" xfId="8541" xr:uid="{00000000-0005-0000-0000-000054210000}"/>
    <cellStyle name="Normal 2 2 13 13 3 5" xfId="8542" xr:uid="{00000000-0005-0000-0000-000055210000}"/>
    <cellStyle name="Normal 2 2 13 13 4" xfId="8543" xr:uid="{00000000-0005-0000-0000-000056210000}"/>
    <cellStyle name="Normal 2 2 13 13 5" xfId="8544" xr:uid="{00000000-0005-0000-0000-000057210000}"/>
    <cellStyle name="Normal 2 2 13 13 6" xfId="8545" xr:uid="{00000000-0005-0000-0000-000058210000}"/>
    <cellStyle name="Normal 2 2 13 13 7" xfId="8546" xr:uid="{00000000-0005-0000-0000-000059210000}"/>
    <cellStyle name="Normal 2 2 13 13 8" xfId="8547" xr:uid="{00000000-0005-0000-0000-00005A210000}"/>
    <cellStyle name="Normal 2 2 13 13_35. Propiedades de Inv" xfId="8548" xr:uid="{00000000-0005-0000-0000-00005B210000}"/>
    <cellStyle name="Normal 2 2 13 14" xfId="8549" xr:uid="{00000000-0005-0000-0000-00005C210000}"/>
    <cellStyle name="Normal 2 2 13 14 2" xfId="8550" xr:uid="{00000000-0005-0000-0000-00005D210000}"/>
    <cellStyle name="Normal 2 2 13 14 2 2" xfId="8551" xr:uid="{00000000-0005-0000-0000-00005E210000}"/>
    <cellStyle name="Normal 2 2 13 14 2 3" xfId="8552" xr:uid="{00000000-0005-0000-0000-00005F210000}"/>
    <cellStyle name="Normal 2 2 13 14 2 4" xfId="8553" xr:uid="{00000000-0005-0000-0000-000060210000}"/>
    <cellStyle name="Normal 2 2 13 14 2 5" xfId="8554" xr:uid="{00000000-0005-0000-0000-000061210000}"/>
    <cellStyle name="Normal 2 2 13 14 3" xfId="8555" xr:uid="{00000000-0005-0000-0000-000062210000}"/>
    <cellStyle name="Normal 2 2 13 14 3 2" xfId="8556" xr:uid="{00000000-0005-0000-0000-000063210000}"/>
    <cellStyle name="Normal 2 2 13 14 3 3" xfId="8557" xr:uid="{00000000-0005-0000-0000-000064210000}"/>
    <cellStyle name="Normal 2 2 13 14 3 4" xfId="8558" xr:uid="{00000000-0005-0000-0000-000065210000}"/>
    <cellStyle name="Normal 2 2 13 14 3 5" xfId="8559" xr:uid="{00000000-0005-0000-0000-000066210000}"/>
    <cellStyle name="Normal 2 2 13 14 4" xfId="8560" xr:uid="{00000000-0005-0000-0000-000067210000}"/>
    <cellStyle name="Normal 2 2 13 14 5" xfId="8561" xr:uid="{00000000-0005-0000-0000-000068210000}"/>
    <cellStyle name="Normal 2 2 13 14 6" xfId="8562" xr:uid="{00000000-0005-0000-0000-000069210000}"/>
    <cellStyle name="Normal 2 2 13 14 7" xfId="8563" xr:uid="{00000000-0005-0000-0000-00006A210000}"/>
    <cellStyle name="Normal 2 2 13 14 8" xfId="8564" xr:uid="{00000000-0005-0000-0000-00006B210000}"/>
    <cellStyle name="Normal 2 2 13 14_35. Propiedades de Inv" xfId="8565" xr:uid="{00000000-0005-0000-0000-00006C210000}"/>
    <cellStyle name="Normal 2 2 13 15" xfId="8566" xr:uid="{00000000-0005-0000-0000-00006D210000}"/>
    <cellStyle name="Normal 2 2 13 15 2" xfId="8567" xr:uid="{00000000-0005-0000-0000-00006E210000}"/>
    <cellStyle name="Normal 2 2 13 15 2 2" xfId="8568" xr:uid="{00000000-0005-0000-0000-00006F210000}"/>
    <cellStyle name="Normal 2 2 13 15 2 3" xfId="8569" xr:uid="{00000000-0005-0000-0000-000070210000}"/>
    <cellStyle name="Normal 2 2 13 15 2 4" xfId="8570" xr:uid="{00000000-0005-0000-0000-000071210000}"/>
    <cellStyle name="Normal 2 2 13 15 2 5" xfId="8571" xr:uid="{00000000-0005-0000-0000-000072210000}"/>
    <cellStyle name="Normal 2 2 13 15 3" xfId="8572" xr:uid="{00000000-0005-0000-0000-000073210000}"/>
    <cellStyle name="Normal 2 2 13 15 3 2" xfId="8573" xr:uid="{00000000-0005-0000-0000-000074210000}"/>
    <cellStyle name="Normal 2 2 13 15 3 3" xfId="8574" xr:uid="{00000000-0005-0000-0000-000075210000}"/>
    <cellStyle name="Normal 2 2 13 15 3 4" xfId="8575" xr:uid="{00000000-0005-0000-0000-000076210000}"/>
    <cellStyle name="Normal 2 2 13 15 3 5" xfId="8576" xr:uid="{00000000-0005-0000-0000-000077210000}"/>
    <cellStyle name="Normal 2 2 13 15 4" xfId="8577" xr:uid="{00000000-0005-0000-0000-000078210000}"/>
    <cellStyle name="Normal 2 2 13 15 5" xfId="8578" xr:uid="{00000000-0005-0000-0000-000079210000}"/>
    <cellStyle name="Normal 2 2 13 15 6" xfId="8579" xr:uid="{00000000-0005-0000-0000-00007A210000}"/>
    <cellStyle name="Normal 2 2 13 15 7" xfId="8580" xr:uid="{00000000-0005-0000-0000-00007B210000}"/>
    <cellStyle name="Normal 2 2 13 15 8" xfId="8581" xr:uid="{00000000-0005-0000-0000-00007C210000}"/>
    <cellStyle name="Normal 2 2 13 15_35. Propiedades de Inv" xfId="8582" xr:uid="{00000000-0005-0000-0000-00007D210000}"/>
    <cellStyle name="Normal 2 2 13 16" xfId="8583" xr:uid="{00000000-0005-0000-0000-00007E210000}"/>
    <cellStyle name="Normal 2 2 13 16 2" xfId="8584" xr:uid="{00000000-0005-0000-0000-00007F210000}"/>
    <cellStyle name="Normal 2 2 13 16 2 2" xfId="8585" xr:uid="{00000000-0005-0000-0000-000080210000}"/>
    <cellStyle name="Normal 2 2 13 16 2 3" xfId="8586" xr:uid="{00000000-0005-0000-0000-000081210000}"/>
    <cellStyle name="Normal 2 2 13 16 2 4" xfId="8587" xr:uid="{00000000-0005-0000-0000-000082210000}"/>
    <cellStyle name="Normal 2 2 13 16 2 5" xfId="8588" xr:uid="{00000000-0005-0000-0000-000083210000}"/>
    <cellStyle name="Normal 2 2 13 16 3" xfId="8589" xr:uid="{00000000-0005-0000-0000-000084210000}"/>
    <cellStyle name="Normal 2 2 13 16 3 2" xfId="8590" xr:uid="{00000000-0005-0000-0000-000085210000}"/>
    <cellStyle name="Normal 2 2 13 16 3 3" xfId="8591" xr:uid="{00000000-0005-0000-0000-000086210000}"/>
    <cellStyle name="Normal 2 2 13 16 3 4" xfId="8592" xr:uid="{00000000-0005-0000-0000-000087210000}"/>
    <cellStyle name="Normal 2 2 13 16 3 5" xfId="8593" xr:uid="{00000000-0005-0000-0000-000088210000}"/>
    <cellStyle name="Normal 2 2 13 16 4" xfId="8594" xr:uid="{00000000-0005-0000-0000-000089210000}"/>
    <cellStyle name="Normal 2 2 13 16 5" xfId="8595" xr:uid="{00000000-0005-0000-0000-00008A210000}"/>
    <cellStyle name="Normal 2 2 13 16 6" xfId="8596" xr:uid="{00000000-0005-0000-0000-00008B210000}"/>
    <cellStyle name="Normal 2 2 13 16 7" xfId="8597" xr:uid="{00000000-0005-0000-0000-00008C210000}"/>
    <cellStyle name="Normal 2 2 13 16 8" xfId="8598" xr:uid="{00000000-0005-0000-0000-00008D210000}"/>
    <cellStyle name="Normal 2 2 13 16_35. Propiedades de Inv" xfId="8599" xr:uid="{00000000-0005-0000-0000-00008E210000}"/>
    <cellStyle name="Normal 2 2 13 17" xfId="8600" xr:uid="{00000000-0005-0000-0000-00008F210000}"/>
    <cellStyle name="Normal 2 2 13 17 2" xfId="8601" xr:uid="{00000000-0005-0000-0000-000090210000}"/>
    <cellStyle name="Normal 2 2 13 17 2 2" xfId="8602" xr:uid="{00000000-0005-0000-0000-000091210000}"/>
    <cellStyle name="Normal 2 2 13 17 2 3" xfId="8603" xr:uid="{00000000-0005-0000-0000-000092210000}"/>
    <cellStyle name="Normal 2 2 13 17 2 4" xfId="8604" xr:uid="{00000000-0005-0000-0000-000093210000}"/>
    <cellStyle name="Normal 2 2 13 17 2 5" xfId="8605" xr:uid="{00000000-0005-0000-0000-000094210000}"/>
    <cellStyle name="Normal 2 2 13 17 3" xfId="8606" xr:uid="{00000000-0005-0000-0000-000095210000}"/>
    <cellStyle name="Normal 2 2 13 17 3 2" xfId="8607" xr:uid="{00000000-0005-0000-0000-000096210000}"/>
    <cellStyle name="Normal 2 2 13 17 3 3" xfId="8608" xr:uid="{00000000-0005-0000-0000-000097210000}"/>
    <cellStyle name="Normal 2 2 13 17 3 4" xfId="8609" xr:uid="{00000000-0005-0000-0000-000098210000}"/>
    <cellStyle name="Normal 2 2 13 17 3 5" xfId="8610" xr:uid="{00000000-0005-0000-0000-000099210000}"/>
    <cellStyle name="Normal 2 2 13 17 4" xfId="8611" xr:uid="{00000000-0005-0000-0000-00009A210000}"/>
    <cellStyle name="Normal 2 2 13 17 5" xfId="8612" xr:uid="{00000000-0005-0000-0000-00009B210000}"/>
    <cellStyle name="Normal 2 2 13 17 6" xfId="8613" xr:uid="{00000000-0005-0000-0000-00009C210000}"/>
    <cellStyle name="Normal 2 2 13 17 7" xfId="8614" xr:uid="{00000000-0005-0000-0000-00009D210000}"/>
    <cellStyle name="Normal 2 2 13 17 8" xfId="8615" xr:uid="{00000000-0005-0000-0000-00009E210000}"/>
    <cellStyle name="Normal 2 2 13 17_35. Propiedades de Inv" xfId="8616" xr:uid="{00000000-0005-0000-0000-00009F210000}"/>
    <cellStyle name="Normal 2 2 13 18" xfId="8617" xr:uid="{00000000-0005-0000-0000-0000A0210000}"/>
    <cellStyle name="Normal 2 2 13 18 2" xfId="8618" xr:uid="{00000000-0005-0000-0000-0000A1210000}"/>
    <cellStyle name="Normal 2 2 13 18 2 2" xfId="8619" xr:uid="{00000000-0005-0000-0000-0000A2210000}"/>
    <cellStyle name="Normal 2 2 13 18 2 3" xfId="8620" xr:uid="{00000000-0005-0000-0000-0000A3210000}"/>
    <cellStyle name="Normal 2 2 13 18 2 4" xfId="8621" xr:uid="{00000000-0005-0000-0000-0000A4210000}"/>
    <cellStyle name="Normal 2 2 13 18 2 5" xfId="8622" xr:uid="{00000000-0005-0000-0000-0000A5210000}"/>
    <cellStyle name="Normal 2 2 13 18 3" xfId="8623" xr:uid="{00000000-0005-0000-0000-0000A6210000}"/>
    <cellStyle name="Normal 2 2 13 18 3 2" xfId="8624" xr:uid="{00000000-0005-0000-0000-0000A7210000}"/>
    <cellStyle name="Normal 2 2 13 18 3 3" xfId="8625" xr:uid="{00000000-0005-0000-0000-0000A8210000}"/>
    <cellStyle name="Normal 2 2 13 18 3 4" xfId="8626" xr:uid="{00000000-0005-0000-0000-0000A9210000}"/>
    <cellStyle name="Normal 2 2 13 18 3 5" xfId="8627" xr:uid="{00000000-0005-0000-0000-0000AA210000}"/>
    <cellStyle name="Normal 2 2 13 18 4" xfId="8628" xr:uid="{00000000-0005-0000-0000-0000AB210000}"/>
    <cellStyle name="Normal 2 2 13 18 5" xfId="8629" xr:uid="{00000000-0005-0000-0000-0000AC210000}"/>
    <cellStyle name="Normal 2 2 13 18 6" xfId="8630" xr:uid="{00000000-0005-0000-0000-0000AD210000}"/>
    <cellStyle name="Normal 2 2 13 18 7" xfId="8631" xr:uid="{00000000-0005-0000-0000-0000AE210000}"/>
    <cellStyle name="Normal 2 2 13 18 8" xfId="8632" xr:uid="{00000000-0005-0000-0000-0000AF210000}"/>
    <cellStyle name="Normal 2 2 13 18_35. Propiedades de Inv" xfId="8633" xr:uid="{00000000-0005-0000-0000-0000B0210000}"/>
    <cellStyle name="Normal 2 2 13 19" xfId="8634" xr:uid="{00000000-0005-0000-0000-0000B1210000}"/>
    <cellStyle name="Normal 2 2 13 19 2" xfId="8635" xr:uid="{00000000-0005-0000-0000-0000B2210000}"/>
    <cellStyle name="Normal 2 2 13 19 2 2" xfId="8636" xr:uid="{00000000-0005-0000-0000-0000B3210000}"/>
    <cellStyle name="Normal 2 2 13 19 2 3" xfId="8637" xr:uid="{00000000-0005-0000-0000-0000B4210000}"/>
    <cellStyle name="Normal 2 2 13 19 2 4" xfId="8638" xr:uid="{00000000-0005-0000-0000-0000B5210000}"/>
    <cellStyle name="Normal 2 2 13 19 2 5" xfId="8639" xr:uid="{00000000-0005-0000-0000-0000B6210000}"/>
    <cellStyle name="Normal 2 2 13 19 3" xfId="8640" xr:uid="{00000000-0005-0000-0000-0000B7210000}"/>
    <cellStyle name="Normal 2 2 13 19 3 2" xfId="8641" xr:uid="{00000000-0005-0000-0000-0000B8210000}"/>
    <cellStyle name="Normal 2 2 13 19 3 3" xfId="8642" xr:uid="{00000000-0005-0000-0000-0000B9210000}"/>
    <cellStyle name="Normal 2 2 13 19 3 4" xfId="8643" xr:uid="{00000000-0005-0000-0000-0000BA210000}"/>
    <cellStyle name="Normal 2 2 13 19 3 5" xfId="8644" xr:uid="{00000000-0005-0000-0000-0000BB210000}"/>
    <cellStyle name="Normal 2 2 13 19 4" xfId="8645" xr:uid="{00000000-0005-0000-0000-0000BC210000}"/>
    <cellStyle name="Normal 2 2 13 19 5" xfId="8646" xr:uid="{00000000-0005-0000-0000-0000BD210000}"/>
    <cellStyle name="Normal 2 2 13 19 6" xfId="8647" xr:uid="{00000000-0005-0000-0000-0000BE210000}"/>
    <cellStyle name="Normal 2 2 13 19 7" xfId="8648" xr:uid="{00000000-0005-0000-0000-0000BF210000}"/>
    <cellStyle name="Normal 2 2 13 19 8" xfId="8649" xr:uid="{00000000-0005-0000-0000-0000C0210000}"/>
    <cellStyle name="Normal 2 2 13 19_35. Propiedades de Inv" xfId="8650" xr:uid="{00000000-0005-0000-0000-0000C1210000}"/>
    <cellStyle name="Normal 2 2 13 2" xfId="8651" xr:uid="{00000000-0005-0000-0000-0000C2210000}"/>
    <cellStyle name="Normal 2 2 13 2 10" xfId="8652" xr:uid="{00000000-0005-0000-0000-0000C3210000}"/>
    <cellStyle name="Normal 2 2 13 2 10 2" xfId="8653" xr:uid="{00000000-0005-0000-0000-0000C4210000}"/>
    <cellStyle name="Normal 2 2 13 2 10 3" xfId="8654" xr:uid="{00000000-0005-0000-0000-0000C5210000}"/>
    <cellStyle name="Normal 2 2 13 2 10 4" xfId="8655" xr:uid="{00000000-0005-0000-0000-0000C6210000}"/>
    <cellStyle name="Normal 2 2 13 2 10 5" xfId="8656" xr:uid="{00000000-0005-0000-0000-0000C7210000}"/>
    <cellStyle name="Normal 2 2 13 2 11" xfId="8657" xr:uid="{00000000-0005-0000-0000-0000C8210000}"/>
    <cellStyle name="Normal 2 2 13 2 11 2" xfId="8658" xr:uid="{00000000-0005-0000-0000-0000C9210000}"/>
    <cellStyle name="Normal 2 2 13 2 11 3" xfId="8659" xr:uid="{00000000-0005-0000-0000-0000CA210000}"/>
    <cellStyle name="Normal 2 2 13 2 11 4" xfId="8660" xr:uid="{00000000-0005-0000-0000-0000CB210000}"/>
    <cellStyle name="Normal 2 2 13 2 11 5" xfId="8661" xr:uid="{00000000-0005-0000-0000-0000CC210000}"/>
    <cellStyle name="Normal 2 2 13 2 12" xfId="8662" xr:uid="{00000000-0005-0000-0000-0000CD210000}"/>
    <cellStyle name="Normal 2 2 13 2 12 2" xfId="8663" xr:uid="{00000000-0005-0000-0000-0000CE210000}"/>
    <cellStyle name="Normal 2 2 13 2 12 3" xfId="8664" xr:uid="{00000000-0005-0000-0000-0000CF210000}"/>
    <cellStyle name="Normal 2 2 13 2 12 4" xfId="8665" xr:uid="{00000000-0005-0000-0000-0000D0210000}"/>
    <cellStyle name="Normal 2 2 13 2 12 5" xfId="8666" xr:uid="{00000000-0005-0000-0000-0000D1210000}"/>
    <cellStyle name="Normal 2 2 13 2 13" xfId="8667" xr:uid="{00000000-0005-0000-0000-0000D2210000}"/>
    <cellStyle name="Normal 2 2 13 2 13 2" xfId="8668" xr:uid="{00000000-0005-0000-0000-0000D3210000}"/>
    <cellStyle name="Normal 2 2 13 2 13 3" xfId="8669" xr:uid="{00000000-0005-0000-0000-0000D4210000}"/>
    <cellStyle name="Normal 2 2 13 2 13 4" xfId="8670" xr:uid="{00000000-0005-0000-0000-0000D5210000}"/>
    <cellStyle name="Normal 2 2 13 2 13 5" xfId="8671" xr:uid="{00000000-0005-0000-0000-0000D6210000}"/>
    <cellStyle name="Normal 2 2 13 2 14" xfId="8672" xr:uid="{00000000-0005-0000-0000-0000D7210000}"/>
    <cellStyle name="Normal 2 2 13 2 14 2" xfId="8673" xr:uid="{00000000-0005-0000-0000-0000D8210000}"/>
    <cellStyle name="Normal 2 2 13 2 14 3" xfId="8674" xr:uid="{00000000-0005-0000-0000-0000D9210000}"/>
    <cellStyle name="Normal 2 2 13 2 14 4" xfId="8675" xr:uid="{00000000-0005-0000-0000-0000DA210000}"/>
    <cellStyle name="Normal 2 2 13 2 14 5" xfId="8676" xr:uid="{00000000-0005-0000-0000-0000DB210000}"/>
    <cellStyle name="Normal 2 2 13 2 15" xfId="8677" xr:uid="{00000000-0005-0000-0000-0000DC210000}"/>
    <cellStyle name="Normal 2 2 13 2 15 2" xfId="8678" xr:uid="{00000000-0005-0000-0000-0000DD210000}"/>
    <cellStyle name="Normal 2 2 13 2 15 2 2" xfId="8679" xr:uid="{00000000-0005-0000-0000-0000DE210000}"/>
    <cellStyle name="Normal 2 2 13 2 16" xfId="8680" xr:uid="{00000000-0005-0000-0000-0000DF210000}"/>
    <cellStyle name="Normal 2 2 13 2 16 2" xfId="8681" xr:uid="{00000000-0005-0000-0000-0000E0210000}"/>
    <cellStyle name="Normal 2 2 13 2 17" xfId="8682" xr:uid="{00000000-0005-0000-0000-0000E1210000}"/>
    <cellStyle name="Normal 2 2 13 2 17 2" xfId="8683" xr:uid="{00000000-0005-0000-0000-0000E2210000}"/>
    <cellStyle name="Normal 2 2 13 2 18" xfId="8684" xr:uid="{00000000-0005-0000-0000-0000E3210000}"/>
    <cellStyle name="Normal 2 2 13 2 18 2" xfId="8685" xr:uid="{00000000-0005-0000-0000-0000E4210000}"/>
    <cellStyle name="Normal 2 2 13 2 19" xfId="8686" xr:uid="{00000000-0005-0000-0000-0000E5210000}"/>
    <cellStyle name="Normal 2 2 13 2 19 2" xfId="8687" xr:uid="{00000000-0005-0000-0000-0000E6210000}"/>
    <cellStyle name="Normal 2 2 13 2 2" xfId="8688" xr:uid="{00000000-0005-0000-0000-0000E7210000}"/>
    <cellStyle name="Normal 2 2 13 2 2 10" xfId="8689" xr:uid="{00000000-0005-0000-0000-0000E8210000}"/>
    <cellStyle name="Normal 2 2 13 2 2 10 2" xfId="8690" xr:uid="{00000000-0005-0000-0000-0000E9210000}"/>
    <cellStyle name="Normal 2 2 13 2 2 11" xfId="8691" xr:uid="{00000000-0005-0000-0000-0000EA210000}"/>
    <cellStyle name="Normal 2 2 13 2 2 11 2" xfId="8692" xr:uid="{00000000-0005-0000-0000-0000EB210000}"/>
    <cellStyle name="Normal 2 2 13 2 2 12" xfId="8693" xr:uid="{00000000-0005-0000-0000-0000EC210000}"/>
    <cellStyle name="Normal 2 2 13 2 2 12 2" xfId="8694" xr:uid="{00000000-0005-0000-0000-0000ED210000}"/>
    <cellStyle name="Normal 2 2 13 2 2 13" xfId="8695" xr:uid="{00000000-0005-0000-0000-0000EE210000}"/>
    <cellStyle name="Normal 2 2 13 2 2 14" xfId="8696" xr:uid="{00000000-0005-0000-0000-0000EF210000}"/>
    <cellStyle name="Normal 2 2 13 2 2 15" xfId="8697" xr:uid="{00000000-0005-0000-0000-0000F0210000}"/>
    <cellStyle name="Normal 2 2 13 2 2 16" xfId="8698" xr:uid="{00000000-0005-0000-0000-0000F1210000}"/>
    <cellStyle name="Normal 2 2 13 2 2 17" xfId="8699" xr:uid="{00000000-0005-0000-0000-0000F2210000}"/>
    <cellStyle name="Normal 2 2 13 2 2 2" xfId="8700" xr:uid="{00000000-0005-0000-0000-0000F3210000}"/>
    <cellStyle name="Normal 2 2 13 2 2 2 2" xfId="8701" xr:uid="{00000000-0005-0000-0000-0000F4210000}"/>
    <cellStyle name="Normal 2 2 13 2 2 2 2 2" xfId="8702" xr:uid="{00000000-0005-0000-0000-0000F5210000}"/>
    <cellStyle name="Normal 2 2 13 2 2 2 3" xfId="8703" xr:uid="{00000000-0005-0000-0000-0000F6210000}"/>
    <cellStyle name="Normal 2 2 13 2 2 2 3 2" xfId="8704" xr:uid="{00000000-0005-0000-0000-0000F7210000}"/>
    <cellStyle name="Normal 2 2 13 2 2 2 4" xfId="8705" xr:uid="{00000000-0005-0000-0000-0000F8210000}"/>
    <cellStyle name="Normal 2 2 13 2 2 2 5" xfId="8706" xr:uid="{00000000-0005-0000-0000-0000F9210000}"/>
    <cellStyle name="Normal 2 2 13 2 2 2 6" xfId="8707" xr:uid="{00000000-0005-0000-0000-0000FA210000}"/>
    <cellStyle name="Normal 2 2 13 2 2 2 7" xfId="8708" xr:uid="{00000000-0005-0000-0000-0000FB210000}"/>
    <cellStyle name="Normal 2 2 13 2 2 3" xfId="8709" xr:uid="{00000000-0005-0000-0000-0000FC210000}"/>
    <cellStyle name="Normal 2 2 13 2 2 3 2" xfId="8710" xr:uid="{00000000-0005-0000-0000-0000FD210000}"/>
    <cellStyle name="Normal 2 2 13 2 2 3 2 2" xfId="8711" xr:uid="{00000000-0005-0000-0000-0000FE210000}"/>
    <cellStyle name="Normal 2 2 13 2 2 3 3" xfId="8712" xr:uid="{00000000-0005-0000-0000-0000FF210000}"/>
    <cellStyle name="Normal 2 2 13 2 2 3 3 2" xfId="8713" xr:uid="{00000000-0005-0000-0000-000000220000}"/>
    <cellStyle name="Normal 2 2 13 2 2 3 4" xfId="8714" xr:uid="{00000000-0005-0000-0000-000001220000}"/>
    <cellStyle name="Normal 2 2 13 2 2 3 5" xfId="8715" xr:uid="{00000000-0005-0000-0000-000002220000}"/>
    <cellStyle name="Normal 2 2 13 2 2 3 6" xfId="8716" xr:uid="{00000000-0005-0000-0000-000003220000}"/>
    <cellStyle name="Normal 2 2 13 2 2 3 7" xfId="8717" xr:uid="{00000000-0005-0000-0000-000004220000}"/>
    <cellStyle name="Normal 2 2 13 2 2 4" xfId="8718" xr:uid="{00000000-0005-0000-0000-000005220000}"/>
    <cellStyle name="Normal 2 2 13 2 2 4 2" xfId="8719" xr:uid="{00000000-0005-0000-0000-000006220000}"/>
    <cellStyle name="Normal 2 2 13 2 2 4 3" xfId="8720" xr:uid="{00000000-0005-0000-0000-000007220000}"/>
    <cellStyle name="Normal 2 2 13 2 2 4 4" xfId="8721" xr:uid="{00000000-0005-0000-0000-000008220000}"/>
    <cellStyle name="Normal 2 2 13 2 2 4 5" xfId="8722" xr:uid="{00000000-0005-0000-0000-000009220000}"/>
    <cellStyle name="Normal 2 2 13 2 2 5" xfId="8723" xr:uid="{00000000-0005-0000-0000-00000A220000}"/>
    <cellStyle name="Normal 2 2 13 2 2 5 2" xfId="8724" xr:uid="{00000000-0005-0000-0000-00000B220000}"/>
    <cellStyle name="Normal 2 2 13 2 2 5 3" xfId="8725" xr:uid="{00000000-0005-0000-0000-00000C220000}"/>
    <cellStyle name="Normal 2 2 13 2 2 5 4" xfId="8726" xr:uid="{00000000-0005-0000-0000-00000D220000}"/>
    <cellStyle name="Normal 2 2 13 2 2 5 5" xfId="8727" xr:uid="{00000000-0005-0000-0000-00000E220000}"/>
    <cellStyle name="Normal 2 2 13 2 2 6" xfId="8728" xr:uid="{00000000-0005-0000-0000-00000F220000}"/>
    <cellStyle name="Normal 2 2 13 2 2 6 2" xfId="8729" xr:uid="{00000000-0005-0000-0000-000010220000}"/>
    <cellStyle name="Normal 2 2 13 2 2 6 3" xfId="8730" xr:uid="{00000000-0005-0000-0000-000011220000}"/>
    <cellStyle name="Normal 2 2 13 2 2 6 4" xfId="8731" xr:uid="{00000000-0005-0000-0000-000012220000}"/>
    <cellStyle name="Normal 2 2 13 2 2 6 5" xfId="8732" xr:uid="{00000000-0005-0000-0000-000013220000}"/>
    <cellStyle name="Normal 2 2 13 2 2 7" xfId="8733" xr:uid="{00000000-0005-0000-0000-000014220000}"/>
    <cellStyle name="Normal 2 2 13 2 2 7 2" xfId="8734" xr:uid="{00000000-0005-0000-0000-000015220000}"/>
    <cellStyle name="Normal 2 2 13 2 2 7 3" xfId="8735" xr:uid="{00000000-0005-0000-0000-000016220000}"/>
    <cellStyle name="Normal 2 2 13 2 2 7 4" xfId="8736" xr:uid="{00000000-0005-0000-0000-000017220000}"/>
    <cellStyle name="Normal 2 2 13 2 2 7 5" xfId="8737" xr:uid="{00000000-0005-0000-0000-000018220000}"/>
    <cellStyle name="Normal 2 2 13 2 2 8" xfId="8738" xr:uid="{00000000-0005-0000-0000-000019220000}"/>
    <cellStyle name="Normal 2 2 13 2 2 8 2" xfId="8739" xr:uid="{00000000-0005-0000-0000-00001A220000}"/>
    <cellStyle name="Normal 2 2 13 2 2 8 3" xfId="8740" xr:uid="{00000000-0005-0000-0000-00001B220000}"/>
    <cellStyle name="Normal 2 2 13 2 2 8 4" xfId="8741" xr:uid="{00000000-0005-0000-0000-00001C220000}"/>
    <cellStyle name="Normal 2 2 13 2 2 8 5" xfId="8742" xr:uid="{00000000-0005-0000-0000-00001D220000}"/>
    <cellStyle name="Normal 2 2 13 2 2 9" xfId="8743" xr:uid="{00000000-0005-0000-0000-00001E220000}"/>
    <cellStyle name="Normal 2 2 13 2 2 9 2" xfId="8744" xr:uid="{00000000-0005-0000-0000-00001F220000}"/>
    <cellStyle name="Normal 2 2 13 2 2 9 3" xfId="8745" xr:uid="{00000000-0005-0000-0000-000020220000}"/>
    <cellStyle name="Normal 2 2 13 2 2 9 4" xfId="8746" xr:uid="{00000000-0005-0000-0000-000021220000}"/>
    <cellStyle name="Normal 2 2 13 2 2 9 5" xfId="8747" xr:uid="{00000000-0005-0000-0000-000022220000}"/>
    <cellStyle name="Normal 2 2 13 2 2_35. Propiedades de Inv" xfId="8748" xr:uid="{00000000-0005-0000-0000-000023220000}"/>
    <cellStyle name="Normal 2 2 13 2 20" xfId="8749" xr:uid="{00000000-0005-0000-0000-000024220000}"/>
    <cellStyle name="Normal 2 2 13 2 21" xfId="8750" xr:uid="{00000000-0005-0000-0000-000025220000}"/>
    <cellStyle name="Normal 2 2 13 2 22" xfId="8751" xr:uid="{00000000-0005-0000-0000-000026220000}"/>
    <cellStyle name="Normal 2 2 13 2 3" xfId="8752" xr:uid="{00000000-0005-0000-0000-000027220000}"/>
    <cellStyle name="Normal 2 2 13 2 3 10" xfId="8753" xr:uid="{00000000-0005-0000-0000-000028220000}"/>
    <cellStyle name="Normal 2 2 13 2 3 2" xfId="8754" xr:uid="{00000000-0005-0000-0000-000029220000}"/>
    <cellStyle name="Normal 2 2 13 2 3 2 2" xfId="8755" xr:uid="{00000000-0005-0000-0000-00002A220000}"/>
    <cellStyle name="Normal 2 2 13 2 3 2 3" xfId="8756" xr:uid="{00000000-0005-0000-0000-00002B220000}"/>
    <cellStyle name="Normal 2 2 13 2 3 2 4" xfId="8757" xr:uid="{00000000-0005-0000-0000-00002C220000}"/>
    <cellStyle name="Normal 2 2 13 2 3 2 5" xfId="8758" xr:uid="{00000000-0005-0000-0000-00002D220000}"/>
    <cellStyle name="Normal 2 2 13 2 3 3" xfId="8759" xr:uid="{00000000-0005-0000-0000-00002E220000}"/>
    <cellStyle name="Normal 2 2 13 2 3 3 2" xfId="8760" xr:uid="{00000000-0005-0000-0000-00002F220000}"/>
    <cellStyle name="Normal 2 2 13 2 3 3 3" xfId="8761" xr:uid="{00000000-0005-0000-0000-000030220000}"/>
    <cellStyle name="Normal 2 2 13 2 3 3 4" xfId="8762" xr:uid="{00000000-0005-0000-0000-000031220000}"/>
    <cellStyle name="Normal 2 2 13 2 3 3 5" xfId="8763" xr:uid="{00000000-0005-0000-0000-000032220000}"/>
    <cellStyle name="Normal 2 2 13 2 3 4" xfId="8764" xr:uid="{00000000-0005-0000-0000-000033220000}"/>
    <cellStyle name="Normal 2 2 13 2 3 4 2" xfId="8765" xr:uid="{00000000-0005-0000-0000-000034220000}"/>
    <cellStyle name="Normal 2 2 13 2 3 5" xfId="8766" xr:uid="{00000000-0005-0000-0000-000035220000}"/>
    <cellStyle name="Normal 2 2 13 2 3 5 2" xfId="8767" xr:uid="{00000000-0005-0000-0000-000036220000}"/>
    <cellStyle name="Normal 2 2 13 2 3 6" xfId="8768" xr:uid="{00000000-0005-0000-0000-000037220000}"/>
    <cellStyle name="Normal 2 2 13 2 3 7" xfId="8769" xr:uid="{00000000-0005-0000-0000-000038220000}"/>
    <cellStyle name="Normal 2 2 13 2 3 8" xfId="8770" xr:uid="{00000000-0005-0000-0000-000039220000}"/>
    <cellStyle name="Normal 2 2 13 2 3 9" xfId="8771" xr:uid="{00000000-0005-0000-0000-00003A220000}"/>
    <cellStyle name="Normal 2 2 13 2 3_35. Propiedades de Inv" xfId="8772" xr:uid="{00000000-0005-0000-0000-00003B220000}"/>
    <cellStyle name="Normal 2 2 13 2 4" xfId="8773" xr:uid="{00000000-0005-0000-0000-00003C220000}"/>
    <cellStyle name="Normal 2 2 13 2 4 10" xfId="8774" xr:uid="{00000000-0005-0000-0000-00003D220000}"/>
    <cellStyle name="Normal 2 2 13 2 4 2" xfId="8775" xr:uid="{00000000-0005-0000-0000-00003E220000}"/>
    <cellStyle name="Normal 2 2 13 2 4 2 2" xfId="8776" xr:uid="{00000000-0005-0000-0000-00003F220000}"/>
    <cellStyle name="Normal 2 2 13 2 4 2 3" xfId="8777" xr:uid="{00000000-0005-0000-0000-000040220000}"/>
    <cellStyle name="Normal 2 2 13 2 4 2 4" xfId="8778" xr:uid="{00000000-0005-0000-0000-000041220000}"/>
    <cellStyle name="Normal 2 2 13 2 4 2 5" xfId="8779" xr:uid="{00000000-0005-0000-0000-000042220000}"/>
    <cellStyle name="Normal 2 2 13 2 4 3" xfId="8780" xr:uid="{00000000-0005-0000-0000-000043220000}"/>
    <cellStyle name="Normal 2 2 13 2 4 3 2" xfId="8781" xr:uid="{00000000-0005-0000-0000-000044220000}"/>
    <cellStyle name="Normal 2 2 13 2 4 3 3" xfId="8782" xr:uid="{00000000-0005-0000-0000-000045220000}"/>
    <cellStyle name="Normal 2 2 13 2 4 3 4" xfId="8783" xr:uid="{00000000-0005-0000-0000-000046220000}"/>
    <cellStyle name="Normal 2 2 13 2 4 3 5" xfId="8784" xr:uid="{00000000-0005-0000-0000-000047220000}"/>
    <cellStyle name="Normal 2 2 13 2 4 4" xfId="8785" xr:uid="{00000000-0005-0000-0000-000048220000}"/>
    <cellStyle name="Normal 2 2 13 2 4 4 2" xfId="8786" xr:uid="{00000000-0005-0000-0000-000049220000}"/>
    <cellStyle name="Normal 2 2 13 2 4 5" xfId="8787" xr:uid="{00000000-0005-0000-0000-00004A220000}"/>
    <cellStyle name="Normal 2 2 13 2 4 5 2" xfId="8788" xr:uid="{00000000-0005-0000-0000-00004B220000}"/>
    <cellStyle name="Normal 2 2 13 2 4 6" xfId="8789" xr:uid="{00000000-0005-0000-0000-00004C220000}"/>
    <cellStyle name="Normal 2 2 13 2 4 7" xfId="8790" xr:uid="{00000000-0005-0000-0000-00004D220000}"/>
    <cellStyle name="Normal 2 2 13 2 4 8" xfId="8791" xr:uid="{00000000-0005-0000-0000-00004E220000}"/>
    <cellStyle name="Normal 2 2 13 2 4 9" xfId="8792" xr:uid="{00000000-0005-0000-0000-00004F220000}"/>
    <cellStyle name="Normal 2 2 13 2 4_35. Propiedades de Inv" xfId="8793" xr:uid="{00000000-0005-0000-0000-000050220000}"/>
    <cellStyle name="Normal 2 2 13 2 5" xfId="8794" xr:uid="{00000000-0005-0000-0000-000051220000}"/>
    <cellStyle name="Normal 2 2 13 2 5 2" xfId="8795" xr:uid="{00000000-0005-0000-0000-000052220000}"/>
    <cellStyle name="Normal 2 2 13 2 5 2 2" xfId="8796" xr:uid="{00000000-0005-0000-0000-000053220000}"/>
    <cellStyle name="Normal 2 2 13 2 5 2 3" xfId="8797" xr:uid="{00000000-0005-0000-0000-000054220000}"/>
    <cellStyle name="Normal 2 2 13 2 5 2 4" xfId="8798" xr:uid="{00000000-0005-0000-0000-000055220000}"/>
    <cellStyle name="Normal 2 2 13 2 5 2 5" xfId="8799" xr:uid="{00000000-0005-0000-0000-000056220000}"/>
    <cellStyle name="Normal 2 2 13 2 5 3" xfId="8800" xr:uid="{00000000-0005-0000-0000-000057220000}"/>
    <cellStyle name="Normal 2 2 13 2 5 3 2" xfId="8801" xr:uid="{00000000-0005-0000-0000-000058220000}"/>
    <cellStyle name="Normal 2 2 13 2 5 3 3" xfId="8802" xr:uid="{00000000-0005-0000-0000-000059220000}"/>
    <cellStyle name="Normal 2 2 13 2 5 3 4" xfId="8803" xr:uid="{00000000-0005-0000-0000-00005A220000}"/>
    <cellStyle name="Normal 2 2 13 2 5 3 5" xfId="8804" xr:uid="{00000000-0005-0000-0000-00005B220000}"/>
    <cellStyle name="Normal 2 2 13 2 5 4" xfId="8805" xr:uid="{00000000-0005-0000-0000-00005C220000}"/>
    <cellStyle name="Normal 2 2 13 2 5 5" xfId="8806" xr:uid="{00000000-0005-0000-0000-00005D220000}"/>
    <cellStyle name="Normal 2 2 13 2 5 6" xfId="8807" xr:uid="{00000000-0005-0000-0000-00005E220000}"/>
    <cellStyle name="Normal 2 2 13 2 5 7" xfId="8808" xr:uid="{00000000-0005-0000-0000-00005F220000}"/>
    <cellStyle name="Normal 2 2 13 2 5 8" xfId="8809" xr:uid="{00000000-0005-0000-0000-000060220000}"/>
    <cellStyle name="Normal 2 2 13 2 5_35. Propiedades de Inv" xfId="8810" xr:uid="{00000000-0005-0000-0000-000061220000}"/>
    <cellStyle name="Normal 2 2 13 2 6" xfId="8811" xr:uid="{00000000-0005-0000-0000-000062220000}"/>
    <cellStyle name="Normal 2 2 13 2 6 2" xfId="8812" xr:uid="{00000000-0005-0000-0000-000063220000}"/>
    <cellStyle name="Normal 2 2 13 2 6 2 2" xfId="8813" xr:uid="{00000000-0005-0000-0000-000064220000}"/>
    <cellStyle name="Normal 2 2 13 2 6 2 3" xfId="8814" xr:uid="{00000000-0005-0000-0000-000065220000}"/>
    <cellStyle name="Normal 2 2 13 2 6 2 4" xfId="8815" xr:uid="{00000000-0005-0000-0000-000066220000}"/>
    <cellStyle name="Normal 2 2 13 2 6 2 5" xfId="8816" xr:uid="{00000000-0005-0000-0000-000067220000}"/>
    <cellStyle name="Normal 2 2 13 2 6 3" xfId="8817" xr:uid="{00000000-0005-0000-0000-000068220000}"/>
    <cellStyle name="Normal 2 2 13 2 6 3 2" xfId="8818" xr:uid="{00000000-0005-0000-0000-000069220000}"/>
    <cellStyle name="Normal 2 2 13 2 6 3 3" xfId="8819" xr:uid="{00000000-0005-0000-0000-00006A220000}"/>
    <cellStyle name="Normal 2 2 13 2 6 3 4" xfId="8820" xr:uid="{00000000-0005-0000-0000-00006B220000}"/>
    <cellStyle name="Normal 2 2 13 2 6 3 5" xfId="8821" xr:uid="{00000000-0005-0000-0000-00006C220000}"/>
    <cellStyle name="Normal 2 2 13 2 6 4" xfId="8822" xr:uid="{00000000-0005-0000-0000-00006D220000}"/>
    <cellStyle name="Normal 2 2 13 2 6 5" xfId="8823" xr:uid="{00000000-0005-0000-0000-00006E220000}"/>
    <cellStyle name="Normal 2 2 13 2 6 6" xfId="8824" xr:uid="{00000000-0005-0000-0000-00006F220000}"/>
    <cellStyle name="Normal 2 2 13 2 6 7" xfId="8825" xr:uid="{00000000-0005-0000-0000-000070220000}"/>
    <cellStyle name="Normal 2 2 13 2 6 8" xfId="8826" xr:uid="{00000000-0005-0000-0000-000071220000}"/>
    <cellStyle name="Normal 2 2 13 2 6_35. Propiedades de Inv" xfId="8827" xr:uid="{00000000-0005-0000-0000-000072220000}"/>
    <cellStyle name="Normal 2 2 13 2 7" xfId="8828" xr:uid="{00000000-0005-0000-0000-000073220000}"/>
    <cellStyle name="Normal 2 2 13 2 7 2" xfId="8829" xr:uid="{00000000-0005-0000-0000-000074220000}"/>
    <cellStyle name="Normal 2 2 13 2 7 3" xfId="8830" xr:uid="{00000000-0005-0000-0000-000075220000}"/>
    <cellStyle name="Normal 2 2 13 2 7 4" xfId="8831" xr:uid="{00000000-0005-0000-0000-000076220000}"/>
    <cellStyle name="Normal 2 2 13 2 7 5" xfId="8832" xr:uid="{00000000-0005-0000-0000-000077220000}"/>
    <cellStyle name="Normal 2 2 13 2 8" xfId="8833" xr:uid="{00000000-0005-0000-0000-000078220000}"/>
    <cellStyle name="Normal 2 2 13 2 8 2" xfId="8834" xr:uid="{00000000-0005-0000-0000-000079220000}"/>
    <cellStyle name="Normal 2 2 13 2 8 3" xfId="8835" xr:uid="{00000000-0005-0000-0000-00007A220000}"/>
    <cellStyle name="Normal 2 2 13 2 8 4" xfId="8836" xr:uid="{00000000-0005-0000-0000-00007B220000}"/>
    <cellStyle name="Normal 2 2 13 2 8 5" xfId="8837" xr:uid="{00000000-0005-0000-0000-00007C220000}"/>
    <cellStyle name="Normal 2 2 13 2 9" xfId="8838" xr:uid="{00000000-0005-0000-0000-00007D220000}"/>
    <cellStyle name="Normal 2 2 13 2 9 2" xfId="8839" xr:uid="{00000000-0005-0000-0000-00007E220000}"/>
    <cellStyle name="Normal 2 2 13 2 9 3" xfId="8840" xr:uid="{00000000-0005-0000-0000-00007F220000}"/>
    <cellStyle name="Normal 2 2 13 2 9 4" xfId="8841" xr:uid="{00000000-0005-0000-0000-000080220000}"/>
    <cellStyle name="Normal 2 2 13 2 9 5" xfId="8842" xr:uid="{00000000-0005-0000-0000-000081220000}"/>
    <cellStyle name="Normal 2 2 13 2_35. Propiedades de Inv" xfId="8843" xr:uid="{00000000-0005-0000-0000-000082220000}"/>
    <cellStyle name="Normal 2 2 13 20" xfId="8844" xr:uid="{00000000-0005-0000-0000-000083220000}"/>
    <cellStyle name="Normal 2 2 13 20 2" xfId="8845" xr:uid="{00000000-0005-0000-0000-000084220000}"/>
    <cellStyle name="Normal 2 2 13 20 2 2" xfId="8846" xr:uid="{00000000-0005-0000-0000-000085220000}"/>
    <cellStyle name="Normal 2 2 13 20 2 3" xfId="8847" xr:uid="{00000000-0005-0000-0000-000086220000}"/>
    <cellStyle name="Normal 2 2 13 20 2 4" xfId="8848" xr:uid="{00000000-0005-0000-0000-000087220000}"/>
    <cellStyle name="Normal 2 2 13 20 2 5" xfId="8849" xr:uid="{00000000-0005-0000-0000-000088220000}"/>
    <cellStyle name="Normal 2 2 13 20 3" xfId="8850" xr:uid="{00000000-0005-0000-0000-000089220000}"/>
    <cellStyle name="Normal 2 2 13 20 3 2" xfId="8851" xr:uid="{00000000-0005-0000-0000-00008A220000}"/>
    <cellStyle name="Normal 2 2 13 20 3 3" xfId="8852" xr:uid="{00000000-0005-0000-0000-00008B220000}"/>
    <cellStyle name="Normal 2 2 13 20 3 4" xfId="8853" xr:uid="{00000000-0005-0000-0000-00008C220000}"/>
    <cellStyle name="Normal 2 2 13 20 3 5" xfId="8854" xr:uid="{00000000-0005-0000-0000-00008D220000}"/>
    <cellStyle name="Normal 2 2 13 20 4" xfId="8855" xr:uid="{00000000-0005-0000-0000-00008E220000}"/>
    <cellStyle name="Normal 2 2 13 20 5" xfId="8856" xr:uid="{00000000-0005-0000-0000-00008F220000}"/>
    <cellStyle name="Normal 2 2 13 20 6" xfId="8857" xr:uid="{00000000-0005-0000-0000-000090220000}"/>
    <cellStyle name="Normal 2 2 13 20 7" xfId="8858" xr:uid="{00000000-0005-0000-0000-000091220000}"/>
    <cellStyle name="Normal 2 2 13 20 8" xfId="8859" xr:uid="{00000000-0005-0000-0000-000092220000}"/>
    <cellStyle name="Normal 2 2 13 20_35. Propiedades de Inv" xfId="8860" xr:uid="{00000000-0005-0000-0000-000093220000}"/>
    <cellStyle name="Normal 2 2 13 21" xfId="8861" xr:uid="{00000000-0005-0000-0000-000094220000}"/>
    <cellStyle name="Normal 2 2 13 21 2" xfId="8862" xr:uid="{00000000-0005-0000-0000-000095220000}"/>
    <cellStyle name="Normal 2 2 13 21 2 2" xfId="8863" xr:uid="{00000000-0005-0000-0000-000096220000}"/>
    <cellStyle name="Normal 2 2 13 21 2 3" xfId="8864" xr:uid="{00000000-0005-0000-0000-000097220000}"/>
    <cellStyle name="Normal 2 2 13 21 2 4" xfId="8865" xr:uid="{00000000-0005-0000-0000-000098220000}"/>
    <cellStyle name="Normal 2 2 13 21 2 5" xfId="8866" xr:uid="{00000000-0005-0000-0000-000099220000}"/>
    <cellStyle name="Normal 2 2 13 21 3" xfId="8867" xr:uid="{00000000-0005-0000-0000-00009A220000}"/>
    <cellStyle name="Normal 2 2 13 21 3 2" xfId="8868" xr:uid="{00000000-0005-0000-0000-00009B220000}"/>
    <cellStyle name="Normal 2 2 13 21 3 3" xfId="8869" xr:uid="{00000000-0005-0000-0000-00009C220000}"/>
    <cellStyle name="Normal 2 2 13 21 3 4" xfId="8870" xr:uid="{00000000-0005-0000-0000-00009D220000}"/>
    <cellStyle name="Normal 2 2 13 21 3 5" xfId="8871" xr:uid="{00000000-0005-0000-0000-00009E220000}"/>
    <cellStyle name="Normal 2 2 13 21 4" xfId="8872" xr:uid="{00000000-0005-0000-0000-00009F220000}"/>
    <cellStyle name="Normal 2 2 13 21 5" xfId="8873" xr:uid="{00000000-0005-0000-0000-0000A0220000}"/>
    <cellStyle name="Normal 2 2 13 21 6" xfId="8874" xr:uid="{00000000-0005-0000-0000-0000A1220000}"/>
    <cellStyle name="Normal 2 2 13 21 7" xfId="8875" xr:uid="{00000000-0005-0000-0000-0000A2220000}"/>
    <cellStyle name="Normal 2 2 13 21 8" xfId="8876" xr:uid="{00000000-0005-0000-0000-0000A3220000}"/>
    <cellStyle name="Normal 2 2 13 21_35. Propiedades de Inv" xfId="8877" xr:uid="{00000000-0005-0000-0000-0000A4220000}"/>
    <cellStyle name="Normal 2 2 13 22" xfId="8878" xr:uid="{00000000-0005-0000-0000-0000A5220000}"/>
    <cellStyle name="Normal 2 2 13 22 2" xfId="8879" xr:uid="{00000000-0005-0000-0000-0000A6220000}"/>
    <cellStyle name="Normal 2 2 13 22 2 2" xfId="8880" xr:uid="{00000000-0005-0000-0000-0000A7220000}"/>
    <cellStyle name="Normal 2 2 13 22 2 3" xfId="8881" xr:uid="{00000000-0005-0000-0000-0000A8220000}"/>
    <cellStyle name="Normal 2 2 13 22 2 4" xfId="8882" xr:uid="{00000000-0005-0000-0000-0000A9220000}"/>
    <cellStyle name="Normal 2 2 13 22 2 5" xfId="8883" xr:uid="{00000000-0005-0000-0000-0000AA220000}"/>
    <cellStyle name="Normal 2 2 13 22 3" xfId="8884" xr:uid="{00000000-0005-0000-0000-0000AB220000}"/>
    <cellStyle name="Normal 2 2 13 22 3 2" xfId="8885" xr:uid="{00000000-0005-0000-0000-0000AC220000}"/>
    <cellStyle name="Normal 2 2 13 22 3 3" xfId="8886" xr:uid="{00000000-0005-0000-0000-0000AD220000}"/>
    <cellStyle name="Normal 2 2 13 22 3 4" xfId="8887" xr:uid="{00000000-0005-0000-0000-0000AE220000}"/>
    <cellStyle name="Normal 2 2 13 22 3 5" xfId="8888" xr:uid="{00000000-0005-0000-0000-0000AF220000}"/>
    <cellStyle name="Normal 2 2 13 22 4" xfId="8889" xr:uid="{00000000-0005-0000-0000-0000B0220000}"/>
    <cellStyle name="Normal 2 2 13 22 5" xfId="8890" xr:uid="{00000000-0005-0000-0000-0000B1220000}"/>
    <cellStyle name="Normal 2 2 13 22 6" xfId="8891" xr:uid="{00000000-0005-0000-0000-0000B2220000}"/>
    <cellStyle name="Normal 2 2 13 22 7" xfId="8892" xr:uid="{00000000-0005-0000-0000-0000B3220000}"/>
    <cellStyle name="Normal 2 2 13 22_35. Propiedades de Inv" xfId="8893" xr:uid="{00000000-0005-0000-0000-0000B4220000}"/>
    <cellStyle name="Normal 2 2 13 23" xfId="8894" xr:uid="{00000000-0005-0000-0000-0000B5220000}"/>
    <cellStyle name="Normal 2 2 13 23 2" xfId="8895" xr:uid="{00000000-0005-0000-0000-0000B6220000}"/>
    <cellStyle name="Normal 2 2 13 23 2 2" xfId="8896" xr:uid="{00000000-0005-0000-0000-0000B7220000}"/>
    <cellStyle name="Normal 2 2 13 23 2 3" xfId="8897" xr:uid="{00000000-0005-0000-0000-0000B8220000}"/>
    <cellStyle name="Normal 2 2 13 23 2 4" xfId="8898" xr:uid="{00000000-0005-0000-0000-0000B9220000}"/>
    <cellStyle name="Normal 2 2 13 23 2 5" xfId="8899" xr:uid="{00000000-0005-0000-0000-0000BA220000}"/>
    <cellStyle name="Normal 2 2 13 23 3" xfId="8900" xr:uid="{00000000-0005-0000-0000-0000BB220000}"/>
    <cellStyle name="Normal 2 2 13 23 3 2" xfId="8901" xr:uid="{00000000-0005-0000-0000-0000BC220000}"/>
    <cellStyle name="Normal 2 2 13 23 3 3" xfId="8902" xr:uid="{00000000-0005-0000-0000-0000BD220000}"/>
    <cellStyle name="Normal 2 2 13 23 3 4" xfId="8903" xr:uid="{00000000-0005-0000-0000-0000BE220000}"/>
    <cellStyle name="Normal 2 2 13 23 3 5" xfId="8904" xr:uid="{00000000-0005-0000-0000-0000BF220000}"/>
    <cellStyle name="Normal 2 2 13 23 4" xfId="8905" xr:uid="{00000000-0005-0000-0000-0000C0220000}"/>
    <cellStyle name="Normal 2 2 13 23 5" xfId="8906" xr:uid="{00000000-0005-0000-0000-0000C1220000}"/>
    <cellStyle name="Normal 2 2 13 23 6" xfId="8907" xr:uid="{00000000-0005-0000-0000-0000C2220000}"/>
    <cellStyle name="Normal 2 2 13 23 7" xfId="8908" xr:uid="{00000000-0005-0000-0000-0000C3220000}"/>
    <cellStyle name="Normal 2 2 13 23_35. Propiedades de Inv" xfId="8909" xr:uid="{00000000-0005-0000-0000-0000C4220000}"/>
    <cellStyle name="Normal 2 2 13 24" xfId="8910" xr:uid="{00000000-0005-0000-0000-0000C5220000}"/>
    <cellStyle name="Normal 2 2 13 24 2" xfId="8911" xr:uid="{00000000-0005-0000-0000-0000C6220000}"/>
    <cellStyle name="Normal 2 2 13 24 2 2" xfId="8912" xr:uid="{00000000-0005-0000-0000-0000C7220000}"/>
    <cellStyle name="Normal 2 2 13 24 2 3" xfId="8913" xr:uid="{00000000-0005-0000-0000-0000C8220000}"/>
    <cellStyle name="Normal 2 2 13 24 2 4" xfId="8914" xr:uid="{00000000-0005-0000-0000-0000C9220000}"/>
    <cellStyle name="Normal 2 2 13 24 2 5" xfId="8915" xr:uid="{00000000-0005-0000-0000-0000CA220000}"/>
    <cellStyle name="Normal 2 2 13 24 3" xfId="8916" xr:uid="{00000000-0005-0000-0000-0000CB220000}"/>
    <cellStyle name="Normal 2 2 13 24 3 2" xfId="8917" xr:uid="{00000000-0005-0000-0000-0000CC220000}"/>
    <cellStyle name="Normal 2 2 13 24 3 3" xfId="8918" xr:uid="{00000000-0005-0000-0000-0000CD220000}"/>
    <cellStyle name="Normal 2 2 13 24 3 4" xfId="8919" xr:uid="{00000000-0005-0000-0000-0000CE220000}"/>
    <cellStyle name="Normal 2 2 13 24 3 5" xfId="8920" xr:uid="{00000000-0005-0000-0000-0000CF220000}"/>
    <cellStyle name="Normal 2 2 13 24 4" xfId="8921" xr:uid="{00000000-0005-0000-0000-0000D0220000}"/>
    <cellStyle name="Normal 2 2 13 24 5" xfId="8922" xr:uid="{00000000-0005-0000-0000-0000D1220000}"/>
    <cellStyle name="Normal 2 2 13 24 6" xfId="8923" xr:uid="{00000000-0005-0000-0000-0000D2220000}"/>
    <cellStyle name="Normal 2 2 13 24 7" xfId="8924" xr:uid="{00000000-0005-0000-0000-0000D3220000}"/>
    <cellStyle name="Normal 2 2 13 24_35. Propiedades de Inv" xfId="8925" xr:uid="{00000000-0005-0000-0000-0000D4220000}"/>
    <cellStyle name="Normal 2 2 13 25" xfId="8926" xr:uid="{00000000-0005-0000-0000-0000D5220000}"/>
    <cellStyle name="Normal 2 2 13 25 2" xfId="8927" xr:uid="{00000000-0005-0000-0000-0000D6220000}"/>
    <cellStyle name="Normal 2 2 13 25 3" xfId="8928" xr:uid="{00000000-0005-0000-0000-0000D7220000}"/>
    <cellStyle name="Normal 2 2 13 25 4" xfId="8929" xr:uid="{00000000-0005-0000-0000-0000D8220000}"/>
    <cellStyle name="Normal 2 2 13 25 5" xfId="8930" xr:uid="{00000000-0005-0000-0000-0000D9220000}"/>
    <cellStyle name="Normal 2 2 13 26" xfId="8931" xr:uid="{00000000-0005-0000-0000-0000DA220000}"/>
    <cellStyle name="Normal 2 2 13 26 2" xfId="8932" xr:uid="{00000000-0005-0000-0000-0000DB220000}"/>
    <cellStyle name="Normal 2 2 13 26 3" xfId="8933" xr:uid="{00000000-0005-0000-0000-0000DC220000}"/>
    <cellStyle name="Normal 2 2 13 26 4" xfId="8934" xr:uid="{00000000-0005-0000-0000-0000DD220000}"/>
    <cellStyle name="Normal 2 2 13 26 5" xfId="8935" xr:uid="{00000000-0005-0000-0000-0000DE220000}"/>
    <cellStyle name="Normal 2 2 13 27" xfId="8936" xr:uid="{00000000-0005-0000-0000-0000DF220000}"/>
    <cellStyle name="Normal 2 2 13 27 2" xfId="8937" xr:uid="{00000000-0005-0000-0000-0000E0220000}"/>
    <cellStyle name="Normal 2 2 13 27 3" xfId="8938" xr:uid="{00000000-0005-0000-0000-0000E1220000}"/>
    <cellStyle name="Normal 2 2 13 27 4" xfId="8939" xr:uid="{00000000-0005-0000-0000-0000E2220000}"/>
    <cellStyle name="Normal 2 2 13 27 5" xfId="8940" xr:uid="{00000000-0005-0000-0000-0000E3220000}"/>
    <cellStyle name="Normal 2 2 13 28" xfId="8941" xr:uid="{00000000-0005-0000-0000-0000E4220000}"/>
    <cellStyle name="Normal 2 2 13 28 2" xfId="8942" xr:uid="{00000000-0005-0000-0000-0000E5220000}"/>
    <cellStyle name="Normal 2 2 13 28 3" xfId="8943" xr:uid="{00000000-0005-0000-0000-0000E6220000}"/>
    <cellStyle name="Normal 2 2 13 28 4" xfId="8944" xr:uid="{00000000-0005-0000-0000-0000E7220000}"/>
    <cellStyle name="Normal 2 2 13 28 5" xfId="8945" xr:uid="{00000000-0005-0000-0000-0000E8220000}"/>
    <cellStyle name="Normal 2 2 13 29" xfId="8946" xr:uid="{00000000-0005-0000-0000-0000E9220000}"/>
    <cellStyle name="Normal 2 2 13 29 2" xfId="8947" xr:uid="{00000000-0005-0000-0000-0000EA220000}"/>
    <cellStyle name="Normal 2 2 13 29 3" xfId="8948" xr:uid="{00000000-0005-0000-0000-0000EB220000}"/>
    <cellStyle name="Normal 2 2 13 29 4" xfId="8949" xr:uid="{00000000-0005-0000-0000-0000EC220000}"/>
    <cellStyle name="Normal 2 2 13 29 5" xfId="8950" xr:uid="{00000000-0005-0000-0000-0000ED220000}"/>
    <cellStyle name="Normal 2 2 13 3" xfId="8951" xr:uid="{00000000-0005-0000-0000-0000EE220000}"/>
    <cellStyle name="Normal 2 2 13 3 10" xfId="8952" xr:uid="{00000000-0005-0000-0000-0000EF220000}"/>
    <cellStyle name="Normal 2 2 13 3 10 2" xfId="8953" xr:uid="{00000000-0005-0000-0000-0000F0220000}"/>
    <cellStyle name="Normal 2 2 13 3 10 3" xfId="8954" xr:uid="{00000000-0005-0000-0000-0000F1220000}"/>
    <cellStyle name="Normal 2 2 13 3 10 4" xfId="8955" xr:uid="{00000000-0005-0000-0000-0000F2220000}"/>
    <cellStyle name="Normal 2 2 13 3 10 5" xfId="8956" xr:uid="{00000000-0005-0000-0000-0000F3220000}"/>
    <cellStyle name="Normal 2 2 13 3 11" xfId="8957" xr:uid="{00000000-0005-0000-0000-0000F4220000}"/>
    <cellStyle name="Normal 2 2 13 3 11 2" xfId="8958" xr:uid="{00000000-0005-0000-0000-0000F5220000}"/>
    <cellStyle name="Normal 2 2 13 3 11 3" xfId="8959" xr:uid="{00000000-0005-0000-0000-0000F6220000}"/>
    <cellStyle name="Normal 2 2 13 3 11 4" xfId="8960" xr:uid="{00000000-0005-0000-0000-0000F7220000}"/>
    <cellStyle name="Normal 2 2 13 3 11 5" xfId="8961" xr:uid="{00000000-0005-0000-0000-0000F8220000}"/>
    <cellStyle name="Normal 2 2 13 3 12" xfId="8962" xr:uid="{00000000-0005-0000-0000-0000F9220000}"/>
    <cellStyle name="Normal 2 2 13 3 12 2" xfId="8963" xr:uid="{00000000-0005-0000-0000-0000FA220000}"/>
    <cellStyle name="Normal 2 2 13 3 12 3" xfId="8964" xr:uid="{00000000-0005-0000-0000-0000FB220000}"/>
    <cellStyle name="Normal 2 2 13 3 12 4" xfId="8965" xr:uid="{00000000-0005-0000-0000-0000FC220000}"/>
    <cellStyle name="Normal 2 2 13 3 12 5" xfId="8966" xr:uid="{00000000-0005-0000-0000-0000FD220000}"/>
    <cellStyle name="Normal 2 2 13 3 13" xfId="8967" xr:uid="{00000000-0005-0000-0000-0000FE220000}"/>
    <cellStyle name="Normal 2 2 13 3 13 2" xfId="8968" xr:uid="{00000000-0005-0000-0000-0000FF220000}"/>
    <cellStyle name="Normal 2 2 13 3 13 3" xfId="8969" xr:uid="{00000000-0005-0000-0000-000000230000}"/>
    <cellStyle name="Normal 2 2 13 3 13 4" xfId="8970" xr:uid="{00000000-0005-0000-0000-000001230000}"/>
    <cellStyle name="Normal 2 2 13 3 13 5" xfId="8971" xr:uid="{00000000-0005-0000-0000-000002230000}"/>
    <cellStyle name="Normal 2 2 13 3 14" xfId="8972" xr:uid="{00000000-0005-0000-0000-000003230000}"/>
    <cellStyle name="Normal 2 2 13 3 14 2" xfId="8973" xr:uid="{00000000-0005-0000-0000-000004230000}"/>
    <cellStyle name="Normal 2 2 13 3 14 3" xfId="8974" xr:uid="{00000000-0005-0000-0000-000005230000}"/>
    <cellStyle name="Normal 2 2 13 3 14 4" xfId="8975" xr:uid="{00000000-0005-0000-0000-000006230000}"/>
    <cellStyle name="Normal 2 2 13 3 14 5" xfId="8976" xr:uid="{00000000-0005-0000-0000-000007230000}"/>
    <cellStyle name="Normal 2 2 13 3 15" xfId="8977" xr:uid="{00000000-0005-0000-0000-000008230000}"/>
    <cellStyle name="Normal 2 2 13 3 15 2" xfId="8978" xr:uid="{00000000-0005-0000-0000-000009230000}"/>
    <cellStyle name="Normal 2 2 13 3 16" xfId="8979" xr:uid="{00000000-0005-0000-0000-00000A230000}"/>
    <cellStyle name="Normal 2 2 13 3 16 2" xfId="8980" xr:uid="{00000000-0005-0000-0000-00000B230000}"/>
    <cellStyle name="Normal 2 2 13 3 17" xfId="8981" xr:uid="{00000000-0005-0000-0000-00000C230000}"/>
    <cellStyle name="Normal 2 2 13 3 17 2" xfId="8982" xr:uid="{00000000-0005-0000-0000-00000D230000}"/>
    <cellStyle name="Normal 2 2 13 3 18" xfId="8983" xr:uid="{00000000-0005-0000-0000-00000E230000}"/>
    <cellStyle name="Normal 2 2 13 3 18 2" xfId="8984" xr:uid="{00000000-0005-0000-0000-00000F230000}"/>
    <cellStyle name="Normal 2 2 13 3 19" xfId="8985" xr:uid="{00000000-0005-0000-0000-000010230000}"/>
    <cellStyle name="Normal 2 2 13 3 19 2" xfId="8986" xr:uid="{00000000-0005-0000-0000-000011230000}"/>
    <cellStyle name="Normal 2 2 13 3 2" xfId="8987" xr:uid="{00000000-0005-0000-0000-000012230000}"/>
    <cellStyle name="Normal 2 2 13 3 2 10" xfId="8988" xr:uid="{00000000-0005-0000-0000-000013230000}"/>
    <cellStyle name="Normal 2 2 13 3 2 10 2" xfId="8989" xr:uid="{00000000-0005-0000-0000-000014230000}"/>
    <cellStyle name="Normal 2 2 13 3 2 11" xfId="8990" xr:uid="{00000000-0005-0000-0000-000015230000}"/>
    <cellStyle name="Normal 2 2 13 3 2 11 2" xfId="8991" xr:uid="{00000000-0005-0000-0000-000016230000}"/>
    <cellStyle name="Normal 2 2 13 3 2 12" xfId="8992" xr:uid="{00000000-0005-0000-0000-000017230000}"/>
    <cellStyle name="Normal 2 2 13 3 2 12 2" xfId="8993" xr:uid="{00000000-0005-0000-0000-000018230000}"/>
    <cellStyle name="Normal 2 2 13 3 2 13" xfId="8994" xr:uid="{00000000-0005-0000-0000-000019230000}"/>
    <cellStyle name="Normal 2 2 13 3 2 14" xfId="8995" xr:uid="{00000000-0005-0000-0000-00001A230000}"/>
    <cellStyle name="Normal 2 2 13 3 2 15" xfId="8996" xr:uid="{00000000-0005-0000-0000-00001B230000}"/>
    <cellStyle name="Normal 2 2 13 3 2 16" xfId="8997" xr:uid="{00000000-0005-0000-0000-00001C230000}"/>
    <cellStyle name="Normal 2 2 13 3 2 17" xfId="8998" xr:uid="{00000000-0005-0000-0000-00001D230000}"/>
    <cellStyle name="Normal 2 2 13 3 2 2" xfId="8999" xr:uid="{00000000-0005-0000-0000-00001E230000}"/>
    <cellStyle name="Normal 2 2 13 3 2 2 2" xfId="9000" xr:uid="{00000000-0005-0000-0000-00001F230000}"/>
    <cellStyle name="Normal 2 2 13 3 2 2 2 2" xfId="9001" xr:uid="{00000000-0005-0000-0000-000020230000}"/>
    <cellStyle name="Normal 2 2 13 3 2 2 3" xfId="9002" xr:uid="{00000000-0005-0000-0000-000021230000}"/>
    <cellStyle name="Normal 2 2 13 3 2 2 3 2" xfId="9003" xr:uid="{00000000-0005-0000-0000-000022230000}"/>
    <cellStyle name="Normal 2 2 13 3 2 2 4" xfId="9004" xr:uid="{00000000-0005-0000-0000-000023230000}"/>
    <cellStyle name="Normal 2 2 13 3 2 2 5" xfId="9005" xr:uid="{00000000-0005-0000-0000-000024230000}"/>
    <cellStyle name="Normal 2 2 13 3 2 2 6" xfId="9006" xr:uid="{00000000-0005-0000-0000-000025230000}"/>
    <cellStyle name="Normal 2 2 13 3 2 2 7" xfId="9007" xr:uid="{00000000-0005-0000-0000-000026230000}"/>
    <cellStyle name="Normal 2 2 13 3 2 3" xfId="9008" xr:uid="{00000000-0005-0000-0000-000027230000}"/>
    <cellStyle name="Normal 2 2 13 3 2 3 2" xfId="9009" xr:uid="{00000000-0005-0000-0000-000028230000}"/>
    <cellStyle name="Normal 2 2 13 3 2 3 2 2" xfId="9010" xr:uid="{00000000-0005-0000-0000-000029230000}"/>
    <cellStyle name="Normal 2 2 13 3 2 3 3" xfId="9011" xr:uid="{00000000-0005-0000-0000-00002A230000}"/>
    <cellStyle name="Normal 2 2 13 3 2 3 3 2" xfId="9012" xr:uid="{00000000-0005-0000-0000-00002B230000}"/>
    <cellStyle name="Normal 2 2 13 3 2 3 4" xfId="9013" xr:uid="{00000000-0005-0000-0000-00002C230000}"/>
    <cellStyle name="Normal 2 2 13 3 2 3 5" xfId="9014" xr:uid="{00000000-0005-0000-0000-00002D230000}"/>
    <cellStyle name="Normal 2 2 13 3 2 3 6" xfId="9015" xr:uid="{00000000-0005-0000-0000-00002E230000}"/>
    <cellStyle name="Normal 2 2 13 3 2 3 7" xfId="9016" xr:uid="{00000000-0005-0000-0000-00002F230000}"/>
    <cellStyle name="Normal 2 2 13 3 2 4" xfId="9017" xr:uid="{00000000-0005-0000-0000-000030230000}"/>
    <cellStyle name="Normal 2 2 13 3 2 4 2" xfId="9018" xr:uid="{00000000-0005-0000-0000-000031230000}"/>
    <cellStyle name="Normal 2 2 13 3 2 4 3" xfId="9019" xr:uid="{00000000-0005-0000-0000-000032230000}"/>
    <cellStyle name="Normal 2 2 13 3 2 4 4" xfId="9020" xr:uid="{00000000-0005-0000-0000-000033230000}"/>
    <cellStyle name="Normal 2 2 13 3 2 4 5" xfId="9021" xr:uid="{00000000-0005-0000-0000-000034230000}"/>
    <cellStyle name="Normal 2 2 13 3 2 5" xfId="9022" xr:uid="{00000000-0005-0000-0000-000035230000}"/>
    <cellStyle name="Normal 2 2 13 3 2 5 2" xfId="9023" xr:uid="{00000000-0005-0000-0000-000036230000}"/>
    <cellStyle name="Normal 2 2 13 3 2 5 3" xfId="9024" xr:uid="{00000000-0005-0000-0000-000037230000}"/>
    <cellStyle name="Normal 2 2 13 3 2 5 4" xfId="9025" xr:uid="{00000000-0005-0000-0000-000038230000}"/>
    <cellStyle name="Normal 2 2 13 3 2 5 5" xfId="9026" xr:uid="{00000000-0005-0000-0000-000039230000}"/>
    <cellStyle name="Normal 2 2 13 3 2 6" xfId="9027" xr:uid="{00000000-0005-0000-0000-00003A230000}"/>
    <cellStyle name="Normal 2 2 13 3 2 6 2" xfId="9028" xr:uid="{00000000-0005-0000-0000-00003B230000}"/>
    <cellStyle name="Normal 2 2 13 3 2 6 3" xfId="9029" xr:uid="{00000000-0005-0000-0000-00003C230000}"/>
    <cellStyle name="Normal 2 2 13 3 2 6 4" xfId="9030" xr:uid="{00000000-0005-0000-0000-00003D230000}"/>
    <cellStyle name="Normal 2 2 13 3 2 6 5" xfId="9031" xr:uid="{00000000-0005-0000-0000-00003E230000}"/>
    <cellStyle name="Normal 2 2 13 3 2 7" xfId="9032" xr:uid="{00000000-0005-0000-0000-00003F230000}"/>
    <cellStyle name="Normal 2 2 13 3 2 7 2" xfId="9033" xr:uid="{00000000-0005-0000-0000-000040230000}"/>
    <cellStyle name="Normal 2 2 13 3 2 7 3" xfId="9034" xr:uid="{00000000-0005-0000-0000-000041230000}"/>
    <cellStyle name="Normal 2 2 13 3 2 7 4" xfId="9035" xr:uid="{00000000-0005-0000-0000-000042230000}"/>
    <cellStyle name="Normal 2 2 13 3 2 7 5" xfId="9036" xr:uid="{00000000-0005-0000-0000-000043230000}"/>
    <cellStyle name="Normal 2 2 13 3 2 8" xfId="9037" xr:uid="{00000000-0005-0000-0000-000044230000}"/>
    <cellStyle name="Normal 2 2 13 3 2 8 2" xfId="9038" xr:uid="{00000000-0005-0000-0000-000045230000}"/>
    <cellStyle name="Normal 2 2 13 3 2 8 3" xfId="9039" xr:uid="{00000000-0005-0000-0000-000046230000}"/>
    <cellStyle name="Normal 2 2 13 3 2 8 4" xfId="9040" xr:uid="{00000000-0005-0000-0000-000047230000}"/>
    <cellStyle name="Normal 2 2 13 3 2 8 5" xfId="9041" xr:uid="{00000000-0005-0000-0000-000048230000}"/>
    <cellStyle name="Normal 2 2 13 3 2 9" xfId="9042" xr:uid="{00000000-0005-0000-0000-000049230000}"/>
    <cellStyle name="Normal 2 2 13 3 2 9 2" xfId="9043" xr:uid="{00000000-0005-0000-0000-00004A230000}"/>
    <cellStyle name="Normal 2 2 13 3 2 9 3" xfId="9044" xr:uid="{00000000-0005-0000-0000-00004B230000}"/>
    <cellStyle name="Normal 2 2 13 3 2 9 4" xfId="9045" xr:uid="{00000000-0005-0000-0000-00004C230000}"/>
    <cellStyle name="Normal 2 2 13 3 2 9 5" xfId="9046" xr:uid="{00000000-0005-0000-0000-00004D230000}"/>
    <cellStyle name="Normal 2 2 13 3 2_35. Propiedades de Inv" xfId="9047" xr:uid="{00000000-0005-0000-0000-00004E230000}"/>
    <cellStyle name="Normal 2 2 13 3 20" xfId="9048" xr:uid="{00000000-0005-0000-0000-00004F230000}"/>
    <cellStyle name="Normal 2 2 13 3 21" xfId="9049" xr:uid="{00000000-0005-0000-0000-000050230000}"/>
    <cellStyle name="Normal 2 2 13 3 22" xfId="9050" xr:uid="{00000000-0005-0000-0000-000051230000}"/>
    <cellStyle name="Normal 2 2 13 3 3" xfId="9051" xr:uid="{00000000-0005-0000-0000-000052230000}"/>
    <cellStyle name="Normal 2 2 13 3 3 10" xfId="9052" xr:uid="{00000000-0005-0000-0000-000053230000}"/>
    <cellStyle name="Normal 2 2 13 3 3 2" xfId="9053" xr:uid="{00000000-0005-0000-0000-000054230000}"/>
    <cellStyle name="Normal 2 2 13 3 3 2 2" xfId="9054" xr:uid="{00000000-0005-0000-0000-000055230000}"/>
    <cellStyle name="Normal 2 2 13 3 3 2 3" xfId="9055" xr:uid="{00000000-0005-0000-0000-000056230000}"/>
    <cellStyle name="Normal 2 2 13 3 3 2 4" xfId="9056" xr:uid="{00000000-0005-0000-0000-000057230000}"/>
    <cellStyle name="Normal 2 2 13 3 3 2 5" xfId="9057" xr:uid="{00000000-0005-0000-0000-000058230000}"/>
    <cellStyle name="Normal 2 2 13 3 3 3" xfId="9058" xr:uid="{00000000-0005-0000-0000-000059230000}"/>
    <cellStyle name="Normal 2 2 13 3 3 3 2" xfId="9059" xr:uid="{00000000-0005-0000-0000-00005A230000}"/>
    <cellStyle name="Normal 2 2 13 3 3 3 3" xfId="9060" xr:uid="{00000000-0005-0000-0000-00005B230000}"/>
    <cellStyle name="Normal 2 2 13 3 3 3 4" xfId="9061" xr:uid="{00000000-0005-0000-0000-00005C230000}"/>
    <cellStyle name="Normal 2 2 13 3 3 3 5" xfId="9062" xr:uid="{00000000-0005-0000-0000-00005D230000}"/>
    <cellStyle name="Normal 2 2 13 3 3 4" xfId="9063" xr:uid="{00000000-0005-0000-0000-00005E230000}"/>
    <cellStyle name="Normal 2 2 13 3 3 4 2" xfId="9064" xr:uid="{00000000-0005-0000-0000-00005F230000}"/>
    <cellStyle name="Normal 2 2 13 3 3 5" xfId="9065" xr:uid="{00000000-0005-0000-0000-000060230000}"/>
    <cellStyle name="Normal 2 2 13 3 3 5 2" xfId="9066" xr:uid="{00000000-0005-0000-0000-000061230000}"/>
    <cellStyle name="Normal 2 2 13 3 3 6" xfId="9067" xr:uid="{00000000-0005-0000-0000-000062230000}"/>
    <cellStyle name="Normal 2 2 13 3 3 7" xfId="9068" xr:uid="{00000000-0005-0000-0000-000063230000}"/>
    <cellStyle name="Normal 2 2 13 3 3 8" xfId="9069" xr:uid="{00000000-0005-0000-0000-000064230000}"/>
    <cellStyle name="Normal 2 2 13 3 3 9" xfId="9070" xr:uid="{00000000-0005-0000-0000-000065230000}"/>
    <cellStyle name="Normal 2 2 13 3 3_35. Propiedades de Inv" xfId="9071" xr:uid="{00000000-0005-0000-0000-000066230000}"/>
    <cellStyle name="Normal 2 2 13 3 4" xfId="9072" xr:uid="{00000000-0005-0000-0000-000067230000}"/>
    <cellStyle name="Normal 2 2 13 3 4 10" xfId="9073" xr:uid="{00000000-0005-0000-0000-000068230000}"/>
    <cellStyle name="Normal 2 2 13 3 4 2" xfId="9074" xr:uid="{00000000-0005-0000-0000-000069230000}"/>
    <cellStyle name="Normal 2 2 13 3 4 2 2" xfId="9075" xr:uid="{00000000-0005-0000-0000-00006A230000}"/>
    <cellStyle name="Normal 2 2 13 3 4 2 3" xfId="9076" xr:uid="{00000000-0005-0000-0000-00006B230000}"/>
    <cellStyle name="Normal 2 2 13 3 4 2 4" xfId="9077" xr:uid="{00000000-0005-0000-0000-00006C230000}"/>
    <cellStyle name="Normal 2 2 13 3 4 2 5" xfId="9078" xr:uid="{00000000-0005-0000-0000-00006D230000}"/>
    <cellStyle name="Normal 2 2 13 3 4 3" xfId="9079" xr:uid="{00000000-0005-0000-0000-00006E230000}"/>
    <cellStyle name="Normal 2 2 13 3 4 3 2" xfId="9080" xr:uid="{00000000-0005-0000-0000-00006F230000}"/>
    <cellStyle name="Normal 2 2 13 3 4 3 3" xfId="9081" xr:uid="{00000000-0005-0000-0000-000070230000}"/>
    <cellStyle name="Normal 2 2 13 3 4 3 4" xfId="9082" xr:uid="{00000000-0005-0000-0000-000071230000}"/>
    <cellStyle name="Normal 2 2 13 3 4 3 5" xfId="9083" xr:uid="{00000000-0005-0000-0000-000072230000}"/>
    <cellStyle name="Normal 2 2 13 3 4 4" xfId="9084" xr:uid="{00000000-0005-0000-0000-000073230000}"/>
    <cellStyle name="Normal 2 2 13 3 4 4 2" xfId="9085" xr:uid="{00000000-0005-0000-0000-000074230000}"/>
    <cellStyle name="Normal 2 2 13 3 4 5" xfId="9086" xr:uid="{00000000-0005-0000-0000-000075230000}"/>
    <cellStyle name="Normal 2 2 13 3 4 5 2" xfId="9087" xr:uid="{00000000-0005-0000-0000-000076230000}"/>
    <cellStyle name="Normal 2 2 13 3 4 6" xfId="9088" xr:uid="{00000000-0005-0000-0000-000077230000}"/>
    <cellStyle name="Normal 2 2 13 3 4 7" xfId="9089" xr:uid="{00000000-0005-0000-0000-000078230000}"/>
    <cellStyle name="Normal 2 2 13 3 4 8" xfId="9090" xr:uid="{00000000-0005-0000-0000-000079230000}"/>
    <cellStyle name="Normal 2 2 13 3 4 9" xfId="9091" xr:uid="{00000000-0005-0000-0000-00007A230000}"/>
    <cellStyle name="Normal 2 2 13 3 4_35. Propiedades de Inv" xfId="9092" xr:uid="{00000000-0005-0000-0000-00007B230000}"/>
    <cellStyle name="Normal 2 2 13 3 5" xfId="9093" xr:uid="{00000000-0005-0000-0000-00007C230000}"/>
    <cellStyle name="Normal 2 2 13 3 5 2" xfId="9094" xr:uid="{00000000-0005-0000-0000-00007D230000}"/>
    <cellStyle name="Normal 2 2 13 3 5 2 2" xfId="9095" xr:uid="{00000000-0005-0000-0000-00007E230000}"/>
    <cellStyle name="Normal 2 2 13 3 5 2 3" xfId="9096" xr:uid="{00000000-0005-0000-0000-00007F230000}"/>
    <cellStyle name="Normal 2 2 13 3 5 2 4" xfId="9097" xr:uid="{00000000-0005-0000-0000-000080230000}"/>
    <cellStyle name="Normal 2 2 13 3 5 2 5" xfId="9098" xr:uid="{00000000-0005-0000-0000-000081230000}"/>
    <cellStyle name="Normal 2 2 13 3 5 3" xfId="9099" xr:uid="{00000000-0005-0000-0000-000082230000}"/>
    <cellStyle name="Normal 2 2 13 3 5 3 2" xfId="9100" xr:uid="{00000000-0005-0000-0000-000083230000}"/>
    <cellStyle name="Normal 2 2 13 3 5 3 3" xfId="9101" xr:uid="{00000000-0005-0000-0000-000084230000}"/>
    <cellStyle name="Normal 2 2 13 3 5 3 4" xfId="9102" xr:uid="{00000000-0005-0000-0000-000085230000}"/>
    <cellStyle name="Normal 2 2 13 3 5 3 5" xfId="9103" xr:uid="{00000000-0005-0000-0000-000086230000}"/>
    <cellStyle name="Normal 2 2 13 3 5 4" xfId="9104" xr:uid="{00000000-0005-0000-0000-000087230000}"/>
    <cellStyle name="Normal 2 2 13 3 5 5" xfId="9105" xr:uid="{00000000-0005-0000-0000-000088230000}"/>
    <cellStyle name="Normal 2 2 13 3 5 6" xfId="9106" xr:uid="{00000000-0005-0000-0000-000089230000}"/>
    <cellStyle name="Normal 2 2 13 3 5 7" xfId="9107" xr:uid="{00000000-0005-0000-0000-00008A230000}"/>
    <cellStyle name="Normal 2 2 13 3 5 8" xfId="9108" xr:uid="{00000000-0005-0000-0000-00008B230000}"/>
    <cellStyle name="Normal 2 2 13 3 5_35. Propiedades de Inv" xfId="9109" xr:uid="{00000000-0005-0000-0000-00008C230000}"/>
    <cellStyle name="Normal 2 2 13 3 6" xfId="9110" xr:uid="{00000000-0005-0000-0000-00008D230000}"/>
    <cellStyle name="Normal 2 2 13 3 6 2" xfId="9111" xr:uid="{00000000-0005-0000-0000-00008E230000}"/>
    <cellStyle name="Normal 2 2 13 3 6 2 2" xfId="9112" xr:uid="{00000000-0005-0000-0000-00008F230000}"/>
    <cellStyle name="Normal 2 2 13 3 6 2 3" xfId="9113" xr:uid="{00000000-0005-0000-0000-000090230000}"/>
    <cellStyle name="Normal 2 2 13 3 6 2 4" xfId="9114" xr:uid="{00000000-0005-0000-0000-000091230000}"/>
    <cellStyle name="Normal 2 2 13 3 6 2 5" xfId="9115" xr:uid="{00000000-0005-0000-0000-000092230000}"/>
    <cellStyle name="Normal 2 2 13 3 6 3" xfId="9116" xr:uid="{00000000-0005-0000-0000-000093230000}"/>
    <cellStyle name="Normal 2 2 13 3 6 3 2" xfId="9117" xr:uid="{00000000-0005-0000-0000-000094230000}"/>
    <cellStyle name="Normal 2 2 13 3 6 3 3" xfId="9118" xr:uid="{00000000-0005-0000-0000-000095230000}"/>
    <cellStyle name="Normal 2 2 13 3 6 3 4" xfId="9119" xr:uid="{00000000-0005-0000-0000-000096230000}"/>
    <cellStyle name="Normal 2 2 13 3 6 3 5" xfId="9120" xr:uid="{00000000-0005-0000-0000-000097230000}"/>
    <cellStyle name="Normal 2 2 13 3 6 4" xfId="9121" xr:uid="{00000000-0005-0000-0000-000098230000}"/>
    <cellStyle name="Normal 2 2 13 3 6 5" xfId="9122" xr:uid="{00000000-0005-0000-0000-000099230000}"/>
    <cellStyle name="Normal 2 2 13 3 6 6" xfId="9123" xr:uid="{00000000-0005-0000-0000-00009A230000}"/>
    <cellStyle name="Normal 2 2 13 3 6 7" xfId="9124" xr:uid="{00000000-0005-0000-0000-00009B230000}"/>
    <cellStyle name="Normal 2 2 13 3 6 8" xfId="9125" xr:uid="{00000000-0005-0000-0000-00009C230000}"/>
    <cellStyle name="Normal 2 2 13 3 6_35. Propiedades de Inv" xfId="9126" xr:uid="{00000000-0005-0000-0000-00009D230000}"/>
    <cellStyle name="Normal 2 2 13 3 7" xfId="9127" xr:uid="{00000000-0005-0000-0000-00009E230000}"/>
    <cellStyle name="Normal 2 2 13 3 7 2" xfId="9128" xr:uid="{00000000-0005-0000-0000-00009F230000}"/>
    <cellStyle name="Normal 2 2 13 3 7 3" xfId="9129" xr:uid="{00000000-0005-0000-0000-0000A0230000}"/>
    <cellStyle name="Normal 2 2 13 3 7 4" xfId="9130" xr:uid="{00000000-0005-0000-0000-0000A1230000}"/>
    <cellStyle name="Normal 2 2 13 3 7 5" xfId="9131" xr:uid="{00000000-0005-0000-0000-0000A2230000}"/>
    <cellStyle name="Normal 2 2 13 3 8" xfId="9132" xr:uid="{00000000-0005-0000-0000-0000A3230000}"/>
    <cellStyle name="Normal 2 2 13 3 8 2" xfId="9133" xr:uid="{00000000-0005-0000-0000-0000A4230000}"/>
    <cellStyle name="Normal 2 2 13 3 8 3" xfId="9134" xr:uid="{00000000-0005-0000-0000-0000A5230000}"/>
    <cellStyle name="Normal 2 2 13 3 8 4" xfId="9135" xr:uid="{00000000-0005-0000-0000-0000A6230000}"/>
    <cellStyle name="Normal 2 2 13 3 8 5" xfId="9136" xr:uid="{00000000-0005-0000-0000-0000A7230000}"/>
    <cellStyle name="Normal 2 2 13 3 9" xfId="9137" xr:uid="{00000000-0005-0000-0000-0000A8230000}"/>
    <cellStyle name="Normal 2 2 13 3 9 2" xfId="9138" xr:uid="{00000000-0005-0000-0000-0000A9230000}"/>
    <cellStyle name="Normal 2 2 13 3 9 3" xfId="9139" xr:uid="{00000000-0005-0000-0000-0000AA230000}"/>
    <cellStyle name="Normal 2 2 13 3 9 4" xfId="9140" xr:uid="{00000000-0005-0000-0000-0000AB230000}"/>
    <cellStyle name="Normal 2 2 13 3 9 5" xfId="9141" xr:uid="{00000000-0005-0000-0000-0000AC230000}"/>
    <cellStyle name="Normal 2 2 13 3_35. Propiedades de Inv" xfId="9142" xr:uid="{00000000-0005-0000-0000-0000AD230000}"/>
    <cellStyle name="Normal 2 2 13 30" xfId="9143" xr:uid="{00000000-0005-0000-0000-0000AE230000}"/>
    <cellStyle name="Normal 2 2 13 30 2" xfId="9144" xr:uid="{00000000-0005-0000-0000-0000AF230000}"/>
    <cellStyle name="Normal 2 2 13 30 3" xfId="9145" xr:uid="{00000000-0005-0000-0000-0000B0230000}"/>
    <cellStyle name="Normal 2 2 13 30 4" xfId="9146" xr:uid="{00000000-0005-0000-0000-0000B1230000}"/>
    <cellStyle name="Normal 2 2 13 30 5" xfId="9147" xr:uid="{00000000-0005-0000-0000-0000B2230000}"/>
    <cellStyle name="Normal 2 2 13 31" xfId="9148" xr:uid="{00000000-0005-0000-0000-0000B3230000}"/>
    <cellStyle name="Normal 2 2 13 31 2" xfId="9149" xr:uid="{00000000-0005-0000-0000-0000B4230000}"/>
    <cellStyle name="Normal 2 2 13 31 3" xfId="9150" xr:uid="{00000000-0005-0000-0000-0000B5230000}"/>
    <cellStyle name="Normal 2 2 13 31 4" xfId="9151" xr:uid="{00000000-0005-0000-0000-0000B6230000}"/>
    <cellStyle name="Normal 2 2 13 31 5" xfId="9152" xr:uid="{00000000-0005-0000-0000-0000B7230000}"/>
    <cellStyle name="Normal 2 2 13 32" xfId="9153" xr:uid="{00000000-0005-0000-0000-0000B8230000}"/>
    <cellStyle name="Normal 2 2 13 32 2" xfId="9154" xr:uid="{00000000-0005-0000-0000-0000B9230000}"/>
    <cellStyle name="Normal 2 2 13 32 3" xfId="9155" xr:uid="{00000000-0005-0000-0000-0000BA230000}"/>
    <cellStyle name="Normal 2 2 13 32 4" xfId="9156" xr:uid="{00000000-0005-0000-0000-0000BB230000}"/>
    <cellStyle name="Normal 2 2 13 32 5" xfId="9157" xr:uid="{00000000-0005-0000-0000-0000BC230000}"/>
    <cellStyle name="Normal 2 2 13 33" xfId="9158" xr:uid="{00000000-0005-0000-0000-0000BD230000}"/>
    <cellStyle name="Normal 2 2 13 33 2" xfId="9159" xr:uid="{00000000-0005-0000-0000-0000BE230000}"/>
    <cellStyle name="Normal 2 2 13 33 3" xfId="9160" xr:uid="{00000000-0005-0000-0000-0000BF230000}"/>
    <cellStyle name="Normal 2 2 13 33 4" xfId="9161" xr:uid="{00000000-0005-0000-0000-0000C0230000}"/>
    <cellStyle name="Normal 2 2 13 33 5" xfId="9162" xr:uid="{00000000-0005-0000-0000-0000C1230000}"/>
    <cellStyle name="Normal 2 2 13 34" xfId="9163" xr:uid="{00000000-0005-0000-0000-0000C2230000}"/>
    <cellStyle name="Normal 2 2 13 34 2" xfId="9164" xr:uid="{00000000-0005-0000-0000-0000C3230000}"/>
    <cellStyle name="Normal 2 2 13 34 3" xfId="9165" xr:uid="{00000000-0005-0000-0000-0000C4230000}"/>
    <cellStyle name="Normal 2 2 13 34 4" xfId="9166" xr:uid="{00000000-0005-0000-0000-0000C5230000}"/>
    <cellStyle name="Normal 2 2 13 34 5" xfId="9167" xr:uid="{00000000-0005-0000-0000-0000C6230000}"/>
    <cellStyle name="Normal 2 2 13 35" xfId="9168" xr:uid="{00000000-0005-0000-0000-0000C7230000}"/>
    <cellStyle name="Normal 2 2 13 35 2" xfId="9169" xr:uid="{00000000-0005-0000-0000-0000C8230000}"/>
    <cellStyle name="Normal 2 2 13 35 3" xfId="9170" xr:uid="{00000000-0005-0000-0000-0000C9230000}"/>
    <cellStyle name="Normal 2 2 13 35 4" xfId="9171" xr:uid="{00000000-0005-0000-0000-0000CA230000}"/>
    <cellStyle name="Normal 2 2 13 35 5" xfId="9172" xr:uid="{00000000-0005-0000-0000-0000CB230000}"/>
    <cellStyle name="Normal 2 2 13 36" xfId="9173" xr:uid="{00000000-0005-0000-0000-0000CC230000}"/>
    <cellStyle name="Normal 2 2 13 36 2" xfId="9174" xr:uid="{00000000-0005-0000-0000-0000CD230000}"/>
    <cellStyle name="Normal 2 2 13 36 3" xfId="9175" xr:uid="{00000000-0005-0000-0000-0000CE230000}"/>
    <cellStyle name="Normal 2 2 13 36 4" xfId="9176" xr:uid="{00000000-0005-0000-0000-0000CF230000}"/>
    <cellStyle name="Normal 2 2 13 36 5" xfId="9177" xr:uid="{00000000-0005-0000-0000-0000D0230000}"/>
    <cellStyle name="Normal 2 2 13 37" xfId="9178" xr:uid="{00000000-0005-0000-0000-0000D1230000}"/>
    <cellStyle name="Normal 2 2 13 37 2" xfId="9179" xr:uid="{00000000-0005-0000-0000-0000D2230000}"/>
    <cellStyle name="Normal 2 2 13 37 3" xfId="9180" xr:uid="{00000000-0005-0000-0000-0000D3230000}"/>
    <cellStyle name="Normal 2 2 13 37 4" xfId="9181" xr:uid="{00000000-0005-0000-0000-0000D4230000}"/>
    <cellStyle name="Normal 2 2 13 37 5" xfId="9182" xr:uid="{00000000-0005-0000-0000-0000D5230000}"/>
    <cellStyle name="Normal 2 2 13 38" xfId="9183" xr:uid="{00000000-0005-0000-0000-0000D6230000}"/>
    <cellStyle name="Normal 2 2 13 38 2" xfId="9184" xr:uid="{00000000-0005-0000-0000-0000D7230000}"/>
    <cellStyle name="Normal 2 2 13 38 3" xfId="9185" xr:uid="{00000000-0005-0000-0000-0000D8230000}"/>
    <cellStyle name="Normal 2 2 13 38 4" xfId="9186" xr:uid="{00000000-0005-0000-0000-0000D9230000}"/>
    <cellStyle name="Normal 2 2 13 38 5" xfId="9187" xr:uid="{00000000-0005-0000-0000-0000DA230000}"/>
    <cellStyle name="Normal 2 2 13 39" xfId="9188" xr:uid="{00000000-0005-0000-0000-0000DB230000}"/>
    <cellStyle name="Normal 2 2 13 39 2" xfId="9189" xr:uid="{00000000-0005-0000-0000-0000DC230000}"/>
    <cellStyle name="Normal 2 2 13 39 2 2" xfId="9190" xr:uid="{00000000-0005-0000-0000-0000DD230000}"/>
    <cellStyle name="Normal 2 2 13 4" xfId="9191" xr:uid="{00000000-0005-0000-0000-0000DE230000}"/>
    <cellStyle name="Normal 2 2 13 4 10" xfId="9192" xr:uid="{00000000-0005-0000-0000-0000DF230000}"/>
    <cellStyle name="Normal 2 2 13 4 10 2" xfId="9193" xr:uid="{00000000-0005-0000-0000-0000E0230000}"/>
    <cellStyle name="Normal 2 2 13 4 10 3" xfId="9194" xr:uid="{00000000-0005-0000-0000-0000E1230000}"/>
    <cellStyle name="Normal 2 2 13 4 10 4" xfId="9195" xr:uid="{00000000-0005-0000-0000-0000E2230000}"/>
    <cellStyle name="Normal 2 2 13 4 10 5" xfId="9196" xr:uid="{00000000-0005-0000-0000-0000E3230000}"/>
    <cellStyle name="Normal 2 2 13 4 11" xfId="9197" xr:uid="{00000000-0005-0000-0000-0000E4230000}"/>
    <cellStyle name="Normal 2 2 13 4 11 2" xfId="9198" xr:uid="{00000000-0005-0000-0000-0000E5230000}"/>
    <cellStyle name="Normal 2 2 13 4 11 3" xfId="9199" xr:uid="{00000000-0005-0000-0000-0000E6230000}"/>
    <cellStyle name="Normal 2 2 13 4 11 4" xfId="9200" xr:uid="{00000000-0005-0000-0000-0000E7230000}"/>
    <cellStyle name="Normal 2 2 13 4 11 5" xfId="9201" xr:uid="{00000000-0005-0000-0000-0000E8230000}"/>
    <cellStyle name="Normal 2 2 13 4 12" xfId="9202" xr:uid="{00000000-0005-0000-0000-0000E9230000}"/>
    <cellStyle name="Normal 2 2 13 4 12 2" xfId="9203" xr:uid="{00000000-0005-0000-0000-0000EA230000}"/>
    <cellStyle name="Normal 2 2 13 4 12 3" xfId="9204" xr:uid="{00000000-0005-0000-0000-0000EB230000}"/>
    <cellStyle name="Normal 2 2 13 4 12 4" xfId="9205" xr:uid="{00000000-0005-0000-0000-0000EC230000}"/>
    <cellStyle name="Normal 2 2 13 4 12 5" xfId="9206" xr:uid="{00000000-0005-0000-0000-0000ED230000}"/>
    <cellStyle name="Normal 2 2 13 4 13" xfId="9207" xr:uid="{00000000-0005-0000-0000-0000EE230000}"/>
    <cellStyle name="Normal 2 2 13 4 13 2" xfId="9208" xr:uid="{00000000-0005-0000-0000-0000EF230000}"/>
    <cellStyle name="Normal 2 2 13 4 13 3" xfId="9209" xr:uid="{00000000-0005-0000-0000-0000F0230000}"/>
    <cellStyle name="Normal 2 2 13 4 13 4" xfId="9210" xr:uid="{00000000-0005-0000-0000-0000F1230000}"/>
    <cellStyle name="Normal 2 2 13 4 13 5" xfId="9211" xr:uid="{00000000-0005-0000-0000-0000F2230000}"/>
    <cellStyle name="Normal 2 2 13 4 14" xfId="9212" xr:uid="{00000000-0005-0000-0000-0000F3230000}"/>
    <cellStyle name="Normal 2 2 13 4 14 2" xfId="9213" xr:uid="{00000000-0005-0000-0000-0000F4230000}"/>
    <cellStyle name="Normal 2 2 13 4 14 3" xfId="9214" xr:uid="{00000000-0005-0000-0000-0000F5230000}"/>
    <cellStyle name="Normal 2 2 13 4 14 4" xfId="9215" xr:uid="{00000000-0005-0000-0000-0000F6230000}"/>
    <cellStyle name="Normal 2 2 13 4 14 5" xfId="9216" xr:uid="{00000000-0005-0000-0000-0000F7230000}"/>
    <cellStyle name="Normal 2 2 13 4 15" xfId="9217" xr:uid="{00000000-0005-0000-0000-0000F8230000}"/>
    <cellStyle name="Normal 2 2 13 4 15 2" xfId="9218" xr:uid="{00000000-0005-0000-0000-0000F9230000}"/>
    <cellStyle name="Normal 2 2 13 4 15 2 2" xfId="9219" xr:uid="{00000000-0005-0000-0000-0000FA230000}"/>
    <cellStyle name="Normal 2 2 13 4 16" xfId="9220" xr:uid="{00000000-0005-0000-0000-0000FB230000}"/>
    <cellStyle name="Normal 2 2 13 4 16 2" xfId="9221" xr:uid="{00000000-0005-0000-0000-0000FC230000}"/>
    <cellStyle name="Normal 2 2 13 4 17" xfId="9222" xr:uid="{00000000-0005-0000-0000-0000FD230000}"/>
    <cellStyle name="Normal 2 2 13 4 17 2" xfId="9223" xr:uid="{00000000-0005-0000-0000-0000FE230000}"/>
    <cellStyle name="Normal 2 2 13 4 18" xfId="9224" xr:uid="{00000000-0005-0000-0000-0000FF230000}"/>
    <cellStyle name="Normal 2 2 13 4 18 2" xfId="9225" xr:uid="{00000000-0005-0000-0000-000000240000}"/>
    <cellStyle name="Normal 2 2 13 4 19" xfId="9226" xr:uid="{00000000-0005-0000-0000-000001240000}"/>
    <cellStyle name="Normal 2 2 13 4 19 2" xfId="9227" xr:uid="{00000000-0005-0000-0000-000002240000}"/>
    <cellStyle name="Normal 2 2 13 4 2" xfId="9228" xr:uid="{00000000-0005-0000-0000-000003240000}"/>
    <cellStyle name="Normal 2 2 13 4 2 10" xfId="9229" xr:uid="{00000000-0005-0000-0000-000004240000}"/>
    <cellStyle name="Normal 2 2 13 4 2 10 2" xfId="9230" xr:uid="{00000000-0005-0000-0000-000005240000}"/>
    <cellStyle name="Normal 2 2 13 4 2 10 2 2" xfId="9231" xr:uid="{00000000-0005-0000-0000-000006240000}"/>
    <cellStyle name="Normal 2 2 13 4 2 11" xfId="9232" xr:uid="{00000000-0005-0000-0000-000007240000}"/>
    <cellStyle name="Normal 2 2 13 4 2 11 2" xfId="9233" xr:uid="{00000000-0005-0000-0000-000008240000}"/>
    <cellStyle name="Normal 2 2 13 4 2 12" xfId="9234" xr:uid="{00000000-0005-0000-0000-000009240000}"/>
    <cellStyle name="Normal 2 2 13 4 2 12 2" xfId="9235" xr:uid="{00000000-0005-0000-0000-00000A240000}"/>
    <cellStyle name="Normal 2 2 13 4 2 13" xfId="9236" xr:uid="{00000000-0005-0000-0000-00000B240000}"/>
    <cellStyle name="Normal 2 2 13 4 2 14" xfId="9237" xr:uid="{00000000-0005-0000-0000-00000C240000}"/>
    <cellStyle name="Normal 2 2 13 4 2 15" xfId="9238" xr:uid="{00000000-0005-0000-0000-00000D240000}"/>
    <cellStyle name="Normal 2 2 13 4 2 16" xfId="9239" xr:uid="{00000000-0005-0000-0000-00000E240000}"/>
    <cellStyle name="Normal 2 2 13 4 2 2" xfId="9240" xr:uid="{00000000-0005-0000-0000-00000F240000}"/>
    <cellStyle name="Normal 2 2 13 4 2 2 2" xfId="9241" xr:uid="{00000000-0005-0000-0000-000010240000}"/>
    <cellStyle name="Normal 2 2 13 4 2 2 3" xfId="9242" xr:uid="{00000000-0005-0000-0000-000011240000}"/>
    <cellStyle name="Normal 2 2 13 4 2 2 4" xfId="9243" xr:uid="{00000000-0005-0000-0000-000012240000}"/>
    <cellStyle name="Normal 2 2 13 4 2 2 5" xfId="9244" xr:uid="{00000000-0005-0000-0000-000013240000}"/>
    <cellStyle name="Normal 2 2 13 4 2 3" xfId="9245" xr:uid="{00000000-0005-0000-0000-000014240000}"/>
    <cellStyle name="Normal 2 2 13 4 2 3 2" xfId="9246" xr:uid="{00000000-0005-0000-0000-000015240000}"/>
    <cellStyle name="Normal 2 2 13 4 2 3 3" xfId="9247" xr:uid="{00000000-0005-0000-0000-000016240000}"/>
    <cellStyle name="Normal 2 2 13 4 2 3 4" xfId="9248" xr:uid="{00000000-0005-0000-0000-000017240000}"/>
    <cellStyle name="Normal 2 2 13 4 2 3 5" xfId="9249" xr:uid="{00000000-0005-0000-0000-000018240000}"/>
    <cellStyle name="Normal 2 2 13 4 2 4" xfId="9250" xr:uid="{00000000-0005-0000-0000-000019240000}"/>
    <cellStyle name="Normal 2 2 13 4 2 4 2" xfId="9251" xr:uid="{00000000-0005-0000-0000-00001A240000}"/>
    <cellStyle name="Normal 2 2 13 4 2 4 3" xfId="9252" xr:uid="{00000000-0005-0000-0000-00001B240000}"/>
    <cellStyle name="Normal 2 2 13 4 2 4 4" xfId="9253" xr:uid="{00000000-0005-0000-0000-00001C240000}"/>
    <cellStyle name="Normal 2 2 13 4 2 4 5" xfId="9254" xr:uid="{00000000-0005-0000-0000-00001D240000}"/>
    <cellStyle name="Normal 2 2 13 4 2 5" xfId="9255" xr:uid="{00000000-0005-0000-0000-00001E240000}"/>
    <cellStyle name="Normal 2 2 13 4 2 5 2" xfId="9256" xr:uid="{00000000-0005-0000-0000-00001F240000}"/>
    <cellStyle name="Normal 2 2 13 4 2 5 3" xfId="9257" xr:uid="{00000000-0005-0000-0000-000020240000}"/>
    <cellStyle name="Normal 2 2 13 4 2 5 4" xfId="9258" xr:uid="{00000000-0005-0000-0000-000021240000}"/>
    <cellStyle name="Normal 2 2 13 4 2 5 5" xfId="9259" xr:uid="{00000000-0005-0000-0000-000022240000}"/>
    <cellStyle name="Normal 2 2 13 4 2 6" xfId="9260" xr:uid="{00000000-0005-0000-0000-000023240000}"/>
    <cellStyle name="Normal 2 2 13 4 2 6 2" xfId="9261" xr:uid="{00000000-0005-0000-0000-000024240000}"/>
    <cellStyle name="Normal 2 2 13 4 2 6 3" xfId="9262" xr:uid="{00000000-0005-0000-0000-000025240000}"/>
    <cellStyle name="Normal 2 2 13 4 2 6 4" xfId="9263" xr:uid="{00000000-0005-0000-0000-000026240000}"/>
    <cellStyle name="Normal 2 2 13 4 2 6 5" xfId="9264" xr:uid="{00000000-0005-0000-0000-000027240000}"/>
    <cellStyle name="Normal 2 2 13 4 2 7" xfId="9265" xr:uid="{00000000-0005-0000-0000-000028240000}"/>
    <cellStyle name="Normal 2 2 13 4 2 7 2" xfId="9266" xr:uid="{00000000-0005-0000-0000-000029240000}"/>
    <cellStyle name="Normal 2 2 13 4 2 7 3" xfId="9267" xr:uid="{00000000-0005-0000-0000-00002A240000}"/>
    <cellStyle name="Normal 2 2 13 4 2 7 4" xfId="9268" xr:uid="{00000000-0005-0000-0000-00002B240000}"/>
    <cellStyle name="Normal 2 2 13 4 2 7 5" xfId="9269" xr:uid="{00000000-0005-0000-0000-00002C240000}"/>
    <cellStyle name="Normal 2 2 13 4 2 8" xfId="9270" xr:uid="{00000000-0005-0000-0000-00002D240000}"/>
    <cellStyle name="Normal 2 2 13 4 2 8 2" xfId="9271" xr:uid="{00000000-0005-0000-0000-00002E240000}"/>
    <cellStyle name="Normal 2 2 13 4 2 8 3" xfId="9272" xr:uid="{00000000-0005-0000-0000-00002F240000}"/>
    <cellStyle name="Normal 2 2 13 4 2 8 4" xfId="9273" xr:uid="{00000000-0005-0000-0000-000030240000}"/>
    <cellStyle name="Normal 2 2 13 4 2 8 5" xfId="9274" xr:uid="{00000000-0005-0000-0000-000031240000}"/>
    <cellStyle name="Normal 2 2 13 4 2 9" xfId="9275" xr:uid="{00000000-0005-0000-0000-000032240000}"/>
    <cellStyle name="Normal 2 2 13 4 2 9 2" xfId="9276" xr:uid="{00000000-0005-0000-0000-000033240000}"/>
    <cellStyle name="Normal 2 2 13 4 2 9 3" xfId="9277" xr:uid="{00000000-0005-0000-0000-000034240000}"/>
    <cellStyle name="Normal 2 2 13 4 2 9 4" xfId="9278" xr:uid="{00000000-0005-0000-0000-000035240000}"/>
    <cellStyle name="Normal 2 2 13 4 2 9 5" xfId="9279" xr:uid="{00000000-0005-0000-0000-000036240000}"/>
    <cellStyle name="Normal 2 2 13 4 2_35. Propiedades de Inv" xfId="9280" xr:uid="{00000000-0005-0000-0000-000037240000}"/>
    <cellStyle name="Normal 2 2 13 4 20" xfId="9281" xr:uid="{00000000-0005-0000-0000-000038240000}"/>
    <cellStyle name="Normal 2 2 13 4 21" xfId="9282" xr:uid="{00000000-0005-0000-0000-000039240000}"/>
    <cellStyle name="Normal 2 2 13 4 22" xfId="9283" xr:uid="{00000000-0005-0000-0000-00003A240000}"/>
    <cellStyle name="Normal 2 2 13 4 23" xfId="9284" xr:uid="{00000000-0005-0000-0000-00003B240000}"/>
    <cellStyle name="Normal 2 2 13 4 3" xfId="9285" xr:uid="{00000000-0005-0000-0000-00003C240000}"/>
    <cellStyle name="Normal 2 2 13 4 3 10" xfId="9286" xr:uid="{00000000-0005-0000-0000-00003D240000}"/>
    <cellStyle name="Normal 2 2 13 4 3 2" xfId="9287" xr:uid="{00000000-0005-0000-0000-00003E240000}"/>
    <cellStyle name="Normal 2 2 13 4 3 2 2" xfId="9288" xr:uid="{00000000-0005-0000-0000-00003F240000}"/>
    <cellStyle name="Normal 2 2 13 4 3 2 3" xfId="9289" xr:uid="{00000000-0005-0000-0000-000040240000}"/>
    <cellStyle name="Normal 2 2 13 4 3 2 4" xfId="9290" xr:uid="{00000000-0005-0000-0000-000041240000}"/>
    <cellStyle name="Normal 2 2 13 4 3 2 5" xfId="9291" xr:uid="{00000000-0005-0000-0000-000042240000}"/>
    <cellStyle name="Normal 2 2 13 4 3 3" xfId="9292" xr:uid="{00000000-0005-0000-0000-000043240000}"/>
    <cellStyle name="Normal 2 2 13 4 3 3 2" xfId="9293" xr:uid="{00000000-0005-0000-0000-000044240000}"/>
    <cellStyle name="Normal 2 2 13 4 3 3 3" xfId="9294" xr:uid="{00000000-0005-0000-0000-000045240000}"/>
    <cellStyle name="Normal 2 2 13 4 3 3 4" xfId="9295" xr:uid="{00000000-0005-0000-0000-000046240000}"/>
    <cellStyle name="Normal 2 2 13 4 3 3 5" xfId="9296" xr:uid="{00000000-0005-0000-0000-000047240000}"/>
    <cellStyle name="Normal 2 2 13 4 3 4" xfId="9297" xr:uid="{00000000-0005-0000-0000-000048240000}"/>
    <cellStyle name="Normal 2 2 13 4 3 4 2" xfId="9298" xr:uid="{00000000-0005-0000-0000-000049240000}"/>
    <cellStyle name="Normal 2 2 13 4 3 4 2 2" xfId="9299" xr:uid="{00000000-0005-0000-0000-00004A240000}"/>
    <cellStyle name="Normal 2 2 13 4 3 5" xfId="9300" xr:uid="{00000000-0005-0000-0000-00004B240000}"/>
    <cellStyle name="Normal 2 2 13 4 3 5 2" xfId="9301" xr:uid="{00000000-0005-0000-0000-00004C240000}"/>
    <cellStyle name="Normal 2 2 13 4 3 6" xfId="9302" xr:uid="{00000000-0005-0000-0000-00004D240000}"/>
    <cellStyle name="Normal 2 2 13 4 3 7" xfId="9303" xr:uid="{00000000-0005-0000-0000-00004E240000}"/>
    <cellStyle name="Normal 2 2 13 4 3 8" xfId="9304" xr:uid="{00000000-0005-0000-0000-00004F240000}"/>
    <cellStyle name="Normal 2 2 13 4 3 9" xfId="9305" xr:uid="{00000000-0005-0000-0000-000050240000}"/>
    <cellStyle name="Normal 2 2 13 4 3_35. Propiedades de Inv" xfId="9306" xr:uid="{00000000-0005-0000-0000-000051240000}"/>
    <cellStyle name="Normal 2 2 13 4 4" xfId="9307" xr:uid="{00000000-0005-0000-0000-000052240000}"/>
    <cellStyle name="Normal 2 2 13 4 4 2" xfId="9308" xr:uid="{00000000-0005-0000-0000-000053240000}"/>
    <cellStyle name="Normal 2 2 13 4 4 2 2" xfId="9309" xr:uid="{00000000-0005-0000-0000-000054240000}"/>
    <cellStyle name="Normal 2 2 13 4 4 2 3" xfId="9310" xr:uid="{00000000-0005-0000-0000-000055240000}"/>
    <cellStyle name="Normal 2 2 13 4 4 2 4" xfId="9311" xr:uid="{00000000-0005-0000-0000-000056240000}"/>
    <cellStyle name="Normal 2 2 13 4 4 2 5" xfId="9312" xr:uid="{00000000-0005-0000-0000-000057240000}"/>
    <cellStyle name="Normal 2 2 13 4 4 3" xfId="9313" xr:uid="{00000000-0005-0000-0000-000058240000}"/>
    <cellStyle name="Normal 2 2 13 4 4 3 2" xfId="9314" xr:uid="{00000000-0005-0000-0000-000059240000}"/>
    <cellStyle name="Normal 2 2 13 4 4 3 3" xfId="9315" xr:uid="{00000000-0005-0000-0000-00005A240000}"/>
    <cellStyle name="Normal 2 2 13 4 4 3 4" xfId="9316" xr:uid="{00000000-0005-0000-0000-00005B240000}"/>
    <cellStyle name="Normal 2 2 13 4 4 3 5" xfId="9317" xr:uid="{00000000-0005-0000-0000-00005C240000}"/>
    <cellStyle name="Normal 2 2 13 4 4 4" xfId="9318" xr:uid="{00000000-0005-0000-0000-00005D240000}"/>
    <cellStyle name="Normal 2 2 13 4 4 5" xfId="9319" xr:uid="{00000000-0005-0000-0000-00005E240000}"/>
    <cellStyle name="Normal 2 2 13 4 4 6" xfId="9320" xr:uid="{00000000-0005-0000-0000-00005F240000}"/>
    <cellStyle name="Normal 2 2 13 4 4 7" xfId="9321" xr:uid="{00000000-0005-0000-0000-000060240000}"/>
    <cellStyle name="Normal 2 2 13 4 4 8" xfId="9322" xr:uid="{00000000-0005-0000-0000-000061240000}"/>
    <cellStyle name="Normal 2 2 13 4 4_35. Propiedades de Inv" xfId="9323" xr:uid="{00000000-0005-0000-0000-000062240000}"/>
    <cellStyle name="Normal 2 2 13 4 5" xfId="9324" xr:uid="{00000000-0005-0000-0000-000063240000}"/>
    <cellStyle name="Normal 2 2 13 4 5 2" xfId="9325" xr:uid="{00000000-0005-0000-0000-000064240000}"/>
    <cellStyle name="Normal 2 2 13 4 5 2 2" xfId="9326" xr:uid="{00000000-0005-0000-0000-000065240000}"/>
    <cellStyle name="Normal 2 2 13 4 5 2 3" xfId="9327" xr:uid="{00000000-0005-0000-0000-000066240000}"/>
    <cellStyle name="Normal 2 2 13 4 5 2 4" xfId="9328" xr:uid="{00000000-0005-0000-0000-000067240000}"/>
    <cellStyle name="Normal 2 2 13 4 5 2 5" xfId="9329" xr:uid="{00000000-0005-0000-0000-000068240000}"/>
    <cellStyle name="Normal 2 2 13 4 5 3" xfId="9330" xr:uid="{00000000-0005-0000-0000-000069240000}"/>
    <cellStyle name="Normal 2 2 13 4 5 3 2" xfId="9331" xr:uid="{00000000-0005-0000-0000-00006A240000}"/>
    <cellStyle name="Normal 2 2 13 4 5 3 3" xfId="9332" xr:uid="{00000000-0005-0000-0000-00006B240000}"/>
    <cellStyle name="Normal 2 2 13 4 5 3 4" xfId="9333" xr:uid="{00000000-0005-0000-0000-00006C240000}"/>
    <cellStyle name="Normal 2 2 13 4 5 3 5" xfId="9334" xr:uid="{00000000-0005-0000-0000-00006D240000}"/>
    <cellStyle name="Normal 2 2 13 4 5 4" xfId="9335" xr:uid="{00000000-0005-0000-0000-00006E240000}"/>
    <cellStyle name="Normal 2 2 13 4 5 5" xfId="9336" xr:uid="{00000000-0005-0000-0000-00006F240000}"/>
    <cellStyle name="Normal 2 2 13 4 5 6" xfId="9337" xr:uid="{00000000-0005-0000-0000-000070240000}"/>
    <cellStyle name="Normal 2 2 13 4 5 7" xfId="9338" xr:uid="{00000000-0005-0000-0000-000071240000}"/>
    <cellStyle name="Normal 2 2 13 4 5 8" xfId="9339" xr:uid="{00000000-0005-0000-0000-000072240000}"/>
    <cellStyle name="Normal 2 2 13 4 5_35. Propiedades de Inv" xfId="9340" xr:uid="{00000000-0005-0000-0000-000073240000}"/>
    <cellStyle name="Normal 2 2 13 4 6" xfId="9341" xr:uid="{00000000-0005-0000-0000-000074240000}"/>
    <cellStyle name="Normal 2 2 13 4 6 2" xfId="9342" xr:uid="{00000000-0005-0000-0000-000075240000}"/>
    <cellStyle name="Normal 2 2 13 4 6 2 2" xfId="9343" xr:uid="{00000000-0005-0000-0000-000076240000}"/>
    <cellStyle name="Normal 2 2 13 4 6 2 3" xfId="9344" xr:uid="{00000000-0005-0000-0000-000077240000}"/>
    <cellStyle name="Normal 2 2 13 4 6 2 4" xfId="9345" xr:uid="{00000000-0005-0000-0000-000078240000}"/>
    <cellStyle name="Normal 2 2 13 4 6 2 5" xfId="9346" xr:uid="{00000000-0005-0000-0000-000079240000}"/>
    <cellStyle name="Normal 2 2 13 4 6 3" xfId="9347" xr:uid="{00000000-0005-0000-0000-00007A240000}"/>
    <cellStyle name="Normal 2 2 13 4 6 3 2" xfId="9348" xr:uid="{00000000-0005-0000-0000-00007B240000}"/>
    <cellStyle name="Normal 2 2 13 4 6 3 3" xfId="9349" xr:uid="{00000000-0005-0000-0000-00007C240000}"/>
    <cellStyle name="Normal 2 2 13 4 6 3 4" xfId="9350" xr:uid="{00000000-0005-0000-0000-00007D240000}"/>
    <cellStyle name="Normal 2 2 13 4 6 3 5" xfId="9351" xr:uid="{00000000-0005-0000-0000-00007E240000}"/>
    <cellStyle name="Normal 2 2 13 4 6 4" xfId="9352" xr:uid="{00000000-0005-0000-0000-00007F240000}"/>
    <cellStyle name="Normal 2 2 13 4 6 5" xfId="9353" xr:uid="{00000000-0005-0000-0000-000080240000}"/>
    <cellStyle name="Normal 2 2 13 4 6 6" xfId="9354" xr:uid="{00000000-0005-0000-0000-000081240000}"/>
    <cellStyle name="Normal 2 2 13 4 6 7" xfId="9355" xr:uid="{00000000-0005-0000-0000-000082240000}"/>
    <cellStyle name="Normal 2 2 13 4 6 8" xfId="9356" xr:uid="{00000000-0005-0000-0000-000083240000}"/>
    <cellStyle name="Normal 2 2 13 4 6_35. Propiedades de Inv" xfId="9357" xr:uid="{00000000-0005-0000-0000-000084240000}"/>
    <cellStyle name="Normal 2 2 13 4 7" xfId="9358" xr:uid="{00000000-0005-0000-0000-000085240000}"/>
    <cellStyle name="Normal 2 2 13 4 7 2" xfId="9359" xr:uid="{00000000-0005-0000-0000-000086240000}"/>
    <cellStyle name="Normal 2 2 13 4 7 3" xfId="9360" xr:uid="{00000000-0005-0000-0000-000087240000}"/>
    <cellStyle name="Normal 2 2 13 4 7 4" xfId="9361" xr:uid="{00000000-0005-0000-0000-000088240000}"/>
    <cellStyle name="Normal 2 2 13 4 7 5" xfId="9362" xr:uid="{00000000-0005-0000-0000-000089240000}"/>
    <cellStyle name="Normal 2 2 13 4 8" xfId="9363" xr:uid="{00000000-0005-0000-0000-00008A240000}"/>
    <cellStyle name="Normal 2 2 13 4 8 2" xfId="9364" xr:uid="{00000000-0005-0000-0000-00008B240000}"/>
    <cellStyle name="Normal 2 2 13 4 8 3" xfId="9365" xr:uid="{00000000-0005-0000-0000-00008C240000}"/>
    <cellStyle name="Normal 2 2 13 4 8 4" xfId="9366" xr:uid="{00000000-0005-0000-0000-00008D240000}"/>
    <cellStyle name="Normal 2 2 13 4 8 5" xfId="9367" xr:uid="{00000000-0005-0000-0000-00008E240000}"/>
    <cellStyle name="Normal 2 2 13 4 9" xfId="9368" xr:uid="{00000000-0005-0000-0000-00008F240000}"/>
    <cellStyle name="Normal 2 2 13 4 9 2" xfId="9369" xr:uid="{00000000-0005-0000-0000-000090240000}"/>
    <cellStyle name="Normal 2 2 13 4 9 3" xfId="9370" xr:uid="{00000000-0005-0000-0000-000091240000}"/>
    <cellStyle name="Normal 2 2 13 4 9 4" xfId="9371" xr:uid="{00000000-0005-0000-0000-000092240000}"/>
    <cellStyle name="Normal 2 2 13 4 9 5" xfId="9372" xr:uid="{00000000-0005-0000-0000-000093240000}"/>
    <cellStyle name="Normal 2 2 13 4_35. Propiedades de Inv" xfId="9373" xr:uid="{00000000-0005-0000-0000-000094240000}"/>
    <cellStyle name="Normal 2 2 13 40" xfId="9374" xr:uid="{00000000-0005-0000-0000-000095240000}"/>
    <cellStyle name="Normal 2 2 13 40 2" xfId="9375" xr:uid="{00000000-0005-0000-0000-000096240000}"/>
    <cellStyle name="Normal 2 2 13 40 2 2" xfId="9376" xr:uid="{00000000-0005-0000-0000-000097240000}"/>
    <cellStyle name="Normal 2 2 13 41" xfId="9377" xr:uid="{00000000-0005-0000-0000-000098240000}"/>
    <cellStyle name="Normal 2 2 13 41 2" xfId="9378" xr:uid="{00000000-0005-0000-0000-000099240000}"/>
    <cellStyle name="Normal 2 2 13 41 2 2" xfId="9379" xr:uid="{00000000-0005-0000-0000-00009A240000}"/>
    <cellStyle name="Normal 2 2 13 42" xfId="9380" xr:uid="{00000000-0005-0000-0000-00009B240000}"/>
    <cellStyle name="Normal 2 2 13 42 2" xfId="9381" xr:uid="{00000000-0005-0000-0000-00009C240000}"/>
    <cellStyle name="Normal 2 2 13 42 2 2" xfId="9382" xr:uid="{00000000-0005-0000-0000-00009D240000}"/>
    <cellStyle name="Normal 2 2 13 43" xfId="9383" xr:uid="{00000000-0005-0000-0000-00009E240000}"/>
    <cellStyle name="Normal 2 2 13 43 2" xfId="9384" xr:uid="{00000000-0005-0000-0000-00009F240000}"/>
    <cellStyle name="Normal 2 2 13 44" xfId="9385" xr:uid="{00000000-0005-0000-0000-0000A0240000}"/>
    <cellStyle name="Normal 2 2 13 45" xfId="9386" xr:uid="{00000000-0005-0000-0000-0000A1240000}"/>
    <cellStyle name="Normal 2 2 13 46" xfId="9387" xr:uid="{00000000-0005-0000-0000-0000A2240000}"/>
    <cellStyle name="Normal 2 2 13 47" xfId="9388" xr:uid="{00000000-0005-0000-0000-0000A3240000}"/>
    <cellStyle name="Normal 2 2 13 5" xfId="9389" xr:uid="{00000000-0005-0000-0000-0000A4240000}"/>
    <cellStyle name="Normal 2 2 13 5 10" xfId="9390" xr:uid="{00000000-0005-0000-0000-0000A5240000}"/>
    <cellStyle name="Normal 2 2 13 5 10 2" xfId="9391" xr:uid="{00000000-0005-0000-0000-0000A6240000}"/>
    <cellStyle name="Normal 2 2 13 5 10 3" xfId="9392" xr:uid="{00000000-0005-0000-0000-0000A7240000}"/>
    <cellStyle name="Normal 2 2 13 5 10 4" xfId="9393" xr:uid="{00000000-0005-0000-0000-0000A8240000}"/>
    <cellStyle name="Normal 2 2 13 5 10 5" xfId="9394" xr:uid="{00000000-0005-0000-0000-0000A9240000}"/>
    <cellStyle name="Normal 2 2 13 5 11" xfId="9395" xr:uid="{00000000-0005-0000-0000-0000AA240000}"/>
    <cellStyle name="Normal 2 2 13 5 11 2" xfId="9396" xr:uid="{00000000-0005-0000-0000-0000AB240000}"/>
    <cellStyle name="Normal 2 2 13 5 11 3" xfId="9397" xr:uid="{00000000-0005-0000-0000-0000AC240000}"/>
    <cellStyle name="Normal 2 2 13 5 11 4" xfId="9398" xr:uid="{00000000-0005-0000-0000-0000AD240000}"/>
    <cellStyle name="Normal 2 2 13 5 11 5" xfId="9399" xr:uid="{00000000-0005-0000-0000-0000AE240000}"/>
    <cellStyle name="Normal 2 2 13 5 12" xfId="9400" xr:uid="{00000000-0005-0000-0000-0000AF240000}"/>
    <cellStyle name="Normal 2 2 13 5 12 2" xfId="9401" xr:uid="{00000000-0005-0000-0000-0000B0240000}"/>
    <cellStyle name="Normal 2 2 13 5 12 3" xfId="9402" xr:uid="{00000000-0005-0000-0000-0000B1240000}"/>
    <cellStyle name="Normal 2 2 13 5 12 4" xfId="9403" xr:uid="{00000000-0005-0000-0000-0000B2240000}"/>
    <cellStyle name="Normal 2 2 13 5 12 5" xfId="9404" xr:uid="{00000000-0005-0000-0000-0000B3240000}"/>
    <cellStyle name="Normal 2 2 13 5 13" xfId="9405" xr:uid="{00000000-0005-0000-0000-0000B4240000}"/>
    <cellStyle name="Normal 2 2 13 5 13 2" xfId="9406" xr:uid="{00000000-0005-0000-0000-0000B5240000}"/>
    <cellStyle name="Normal 2 2 13 5 13 3" xfId="9407" xr:uid="{00000000-0005-0000-0000-0000B6240000}"/>
    <cellStyle name="Normal 2 2 13 5 13 4" xfId="9408" xr:uid="{00000000-0005-0000-0000-0000B7240000}"/>
    <cellStyle name="Normal 2 2 13 5 13 5" xfId="9409" xr:uid="{00000000-0005-0000-0000-0000B8240000}"/>
    <cellStyle name="Normal 2 2 13 5 14" xfId="9410" xr:uid="{00000000-0005-0000-0000-0000B9240000}"/>
    <cellStyle name="Normal 2 2 13 5 14 2" xfId="9411" xr:uid="{00000000-0005-0000-0000-0000BA240000}"/>
    <cellStyle name="Normal 2 2 13 5 14 3" xfId="9412" xr:uid="{00000000-0005-0000-0000-0000BB240000}"/>
    <cellStyle name="Normal 2 2 13 5 14 4" xfId="9413" xr:uid="{00000000-0005-0000-0000-0000BC240000}"/>
    <cellStyle name="Normal 2 2 13 5 14 5" xfId="9414" xr:uid="{00000000-0005-0000-0000-0000BD240000}"/>
    <cellStyle name="Normal 2 2 13 5 15" xfId="9415" xr:uid="{00000000-0005-0000-0000-0000BE240000}"/>
    <cellStyle name="Normal 2 2 13 5 15 2" xfId="9416" xr:uid="{00000000-0005-0000-0000-0000BF240000}"/>
    <cellStyle name="Normal 2 2 13 5 15 2 2" xfId="9417" xr:uid="{00000000-0005-0000-0000-0000C0240000}"/>
    <cellStyle name="Normal 2 2 13 5 16" xfId="9418" xr:uid="{00000000-0005-0000-0000-0000C1240000}"/>
    <cellStyle name="Normal 2 2 13 5 16 2" xfId="9419" xr:uid="{00000000-0005-0000-0000-0000C2240000}"/>
    <cellStyle name="Normal 2 2 13 5 17" xfId="9420" xr:uid="{00000000-0005-0000-0000-0000C3240000}"/>
    <cellStyle name="Normal 2 2 13 5 17 2" xfId="9421" xr:uid="{00000000-0005-0000-0000-0000C4240000}"/>
    <cellStyle name="Normal 2 2 13 5 18" xfId="9422" xr:uid="{00000000-0005-0000-0000-0000C5240000}"/>
    <cellStyle name="Normal 2 2 13 5 18 2" xfId="9423" xr:uid="{00000000-0005-0000-0000-0000C6240000}"/>
    <cellStyle name="Normal 2 2 13 5 19" xfId="9424" xr:uid="{00000000-0005-0000-0000-0000C7240000}"/>
    <cellStyle name="Normal 2 2 13 5 19 2" xfId="9425" xr:uid="{00000000-0005-0000-0000-0000C8240000}"/>
    <cellStyle name="Normal 2 2 13 5 2" xfId="9426" xr:uid="{00000000-0005-0000-0000-0000C9240000}"/>
    <cellStyle name="Normal 2 2 13 5 2 10" xfId="9427" xr:uid="{00000000-0005-0000-0000-0000CA240000}"/>
    <cellStyle name="Normal 2 2 13 5 2 10 2" xfId="9428" xr:uid="{00000000-0005-0000-0000-0000CB240000}"/>
    <cellStyle name="Normal 2 2 13 5 2 10 2 2" xfId="9429" xr:uid="{00000000-0005-0000-0000-0000CC240000}"/>
    <cellStyle name="Normal 2 2 13 5 2 11" xfId="9430" xr:uid="{00000000-0005-0000-0000-0000CD240000}"/>
    <cellStyle name="Normal 2 2 13 5 2 11 2" xfId="9431" xr:uid="{00000000-0005-0000-0000-0000CE240000}"/>
    <cellStyle name="Normal 2 2 13 5 2 12" xfId="9432" xr:uid="{00000000-0005-0000-0000-0000CF240000}"/>
    <cellStyle name="Normal 2 2 13 5 2 12 2" xfId="9433" xr:uid="{00000000-0005-0000-0000-0000D0240000}"/>
    <cellStyle name="Normal 2 2 13 5 2 13" xfId="9434" xr:uid="{00000000-0005-0000-0000-0000D1240000}"/>
    <cellStyle name="Normal 2 2 13 5 2 14" xfId="9435" xr:uid="{00000000-0005-0000-0000-0000D2240000}"/>
    <cellStyle name="Normal 2 2 13 5 2 15" xfId="9436" xr:uid="{00000000-0005-0000-0000-0000D3240000}"/>
    <cellStyle name="Normal 2 2 13 5 2 16" xfId="9437" xr:uid="{00000000-0005-0000-0000-0000D4240000}"/>
    <cellStyle name="Normal 2 2 13 5 2 2" xfId="9438" xr:uid="{00000000-0005-0000-0000-0000D5240000}"/>
    <cellStyle name="Normal 2 2 13 5 2 2 2" xfId="9439" xr:uid="{00000000-0005-0000-0000-0000D6240000}"/>
    <cellStyle name="Normal 2 2 13 5 2 2 3" xfId="9440" xr:uid="{00000000-0005-0000-0000-0000D7240000}"/>
    <cellStyle name="Normal 2 2 13 5 2 2 4" xfId="9441" xr:uid="{00000000-0005-0000-0000-0000D8240000}"/>
    <cellStyle name="Normal 2 2 13 5 2 2 5" xfId="9442" xr:uid="{00000000-0005-0000-0000-0000D9240000}"/>
    <cellStyle name="Normal 2 2 13 5 2 3" xfId="9443" xr:uid="{00000000-0005-0000-0000-0000DA240000}"/>
    <cellStyle name="Normal 2 2 13 5 2 3 2" xfId="9444" xr:uid="{00000000-0005-0000-0000-0000DB240000}"/>
    <cellStyle name="Normal 2 2 13 5 2 3 3" xfId="9445" xr:uid="{00000000-0005-0000-0000-0000DC240000}"/>
    <cellStyle name="Normal 2 2 13 5 2 3 4" xfId="9446" xr:uid="{00000000-0005-0000-0000-0000DD240000}"/>
    <cellStyle name="Normal 2 2 13 5 2 3 5" xfId="9447" xr:uid="{00000000-0005-0000-0000-0000DE240000}"/>
    <cellStyle name="Normal 2 2 13 5 2 4" xfId="9448" xr:uid="{00000000-0005-0000-0000-0000DF240000}"/>
    <cellStyle name="Normal 2 2 13 5 2 4 2" xfId="9449" xr:uid="{00000000-0005-0000-0000-0000E0240000}"/>
    <cellStyle name="Normal 2 2 13 5 2 4 3" xfId="9450" xr:uid="{00000000-0005-0000-0000-0000E1240000}"/>
    <cellStyle name="Normal 2 2 13 5 2 4 4" xfId="9451" xr:uid="{00000000-0005-0000-0000-0000E2240000}"/>
    <cellStyle name="Normal 2 2 13 5 2 4 5" xfId="9452" xr:uid="{00000000-0005-0000-0000-0000E3240000}"/>
    <cellStyle name="Normal 2 2 13 5 2 5" xfId="9453" xr:uid="{00000000-0005-0000-0000-0000E4240000}"/>
    <cellStyle name="Normal 2 2 13 5 2 5 2" xfId="9454" xr:uid="{00000000-0005-0000-0000-0000E5240000}"/>
    <cellStyle name="Normal 2 2 13 5 2 5 3" xfId="9455" xr:uid="{00000000-0005-0000-0000-0000E6240000}"/>
    <cellStyle name="Normal 2 2 13 5 2 5 4" xfId="9456" xr:uid="{00000000-0005-0000-0000-0000E7240000}"/>
    <cellStyle name="Normal 2 2 13 5 2 5 5" xfId="9457" xr:uid="{00000000-0005-0000-0000-0000E8240000}"/>
    <cellStyle name="Normal 2 2 13 5 2 6" xfId="9458" xr:uid="{00000000-0005-0000-0000-0000E9240000}"/>
    <cellStyle name="Normal 2 2 13 5 2 6 2" xfId="9459" xr:uid="{00000000-0005-0000-0000-0000EA240000}"/>
    <cellStyle name="Normal 2 2 13 5 2 6 3" xfId="9460" xr:uid="{00000000-0005-0000-0000-0000EB240000}"/>
    <cellStyle name="Normal 2 2 13 5 2 6 4" xfId="9461" xr:uid="{00000000-0005-0000-0000-0000EC240000}"/>
    <cellStyle name="Normal 2 2 13 5 2 6 5" xfId="9462" xr:uid="{00000000-0005-0000-0000-0000ED240000}"/>
    <cellStyle name="Normal 2 2 13 5 2 7" xfId="9463" xr:uid="{00000000-0005-0000-0000-0000EE240000}"/>
    <cellStyle name="Normal 2 2 13 5 2 7 2" xfId="9464" xr:uid="{00000000-0005-0000-0000-0000EF240000}"/>
    <cellStyle name="Normal 2 2 13 5 2 7 3" xfId="9465" xr:uid="{00000000-0005-0000-0000-0000F0240000}"/>
    <cellStyle name="Normal 2 2 13 5 2 7 4" xfId="9466" xr:uid="{00000000-0005-0000-0000-0000F1240000}"/>
    <cellStyle name="Normal 2 2 13 5 2 7 5" xfId="9467" xr:uid="{00000000-0005-0000-0000-0000F2240000}"/>
    <cellStyle name="Normal 2 2 13 5 2 8" xfId="9468" xr:uid="{00000000-0005-0000-0000-0000F3240000}"/>
    <cellStyle name="Normal 2 2 13 5 2 8 2" xfId="9469" xr:uid="{00000000-0005-0000-0000-0000F4240000}"/>
    <cellStyle name="Normal 2 2 13 5 2 8 3" xfId="9470" xr:uid="{00000000-0005-0000-0000-0000F5240000}"/>
    <cellStyle name="Normal 2 2 13 5 2 8 4" xfId="9471" xr:uid="{00000000-0005-0000-0000-0000F6240000}"/>
    <cellStyle name="Normal 2 2 13 5 2 8 5" xfId="9472" xr:uid="{00000000-0005-0000-0000-0000F7240000}"/>
    <cellStyle name="Normal 2 2 13 5 2 9" xfId="9473" xr:uid="{00000000-0005-0000-0000-0000F8240000}"/>
    <cellStyle name="Normal 2 2 13 5 2 9 2" xfId="9474" xr:uid="{00000000-0005-0000-0000-0000F9240000}"/>
    <cellStyle name="Normal 2 2 13 5 2 9 3" xfId="9475" xr:uid="{00000000-0005-0000-0000-0000FA240000}"/>
    <cellStyle name="Normal 2 2 13 5 2 9 4" xfId="9476" xr:uid="{00000000-0005-0000-0000-0000FB240000}"/>
    <cellStyle name="Normal 2 2 13 5 2 9 5" xfId="9477" xr:uid="{00000000-0005-0000-0000-0000FC240000}"/>
    <cellStyle name="Normal 2 2 13 5 2_35. Propiedades de Inv" xfId="9478" xr:uid="{00000000-0005-0000-0000-0000FD240000}"/>
    <cellStyle name="Normal 2 2 13 5 20" xfId="9479" xr:uid="{00000000-0005-0000-0000-0000FE240000}"/>
    <cellStyle name="Normal 2 2 13 5 21" xfId="9480" xr:uid="{00000000-0005-0000-0000-0000FF240000}"/>
    <cellStyle name="Normal 2 2 13 5 22" xfId="9481" xr:uid="{00000000-0005-0000-0000-000000250000}"/>
    <cellStyle name="Normal 2 2 13 5 23" xfId="9482" xr:uid="{00000000-0005-0000-0000-000001250000}"/>
    <cellStyle name="Normal 2 2 13 5 3" xfId="9483" xr:uid="{00000000-0005-0000-0000-000002250000}"/>
    <cellStyle name="Normal 2 2 13 5 3 10" xfId="9484" xr:uid="{00000000-0005-0000-0000-000003250000}"/>
    <cellStyle name="Normal 2 2 13 5 3 2" xfId="9485" xr:uid="{00000000-0005-0000-0000-000004250000}"/>
    <cellStyle name="Normal 2 2 13 5 3 2 2" xfId="9486" xr:uid="{00000000-0005-0000-0000-000005250000}"/>
    <cellStyle name="Normal 2 2 13 5 3 2 3" xfId="9487" xr:uid="{00000000-0005-0000-0000-000006250000}"/>
    <cellStyle name="Normal 2 2 13 5 3 2 4" xfId="9488" xr:uid="{00000000-0005-0000-0000-000007250000}"/>
    <cellStyle name="Normal 2 2 13 5 3 2 5" xfId="9489" xr:uid="{00000000-0005-0000-0000-000008250000}"/>
    <cellStyle name="Normal 2 2 13 5 3 3" xfId="9490" xr:uid="{00000000-0005-0000-0000-000009250000}"/>
    <cellStyle name="Normal 2 2 13 5 3 3 2" xfId="9491" xr:uid="{00000000-0005-0000-0000-00000A250000}"/>
    <cellStyle name="Normal 2 2 13 5 3 3 3" xfId="9492" xr:uid="{00000000-0005-0000-0000-00000B250000}"/>
    <cellStyle name="Normal 2 2 13 5 3 3 4" xfId="9493" xr:uid="{00000000-0005-0000-0000-00000C250000}"/>
    <cellStyle name="Normal 2 2 13 5 3 3 5" xfId="9494" xr:uid="{00000000-0005-0000-0000-00000D250000}"/>
    <cellStyle name="Normal 2 2 13 5 3 4" xfId="9495" xr:uid="{00000000-0005-0000-0000-00000E250000}"/>
    <cellStyle name="Normal 2 2 13 5 3 4 2" xfId="9496" xr:uid="{00000000-0005-0000-0000-00000F250000}"/>
    <cellStyle name="Normal 2 2 13 5 3 4 2 2" xfId="9497" xr:uid="{00000000-0005-0000-0000-000010250000}"/>
    <cellStyle name="Normal 2 2 13 5 3 5" xfId="9498" xr:uid="{00000000-0005-0000-0000-000011250000}"/>
    <cellStyle name="Normal 2 2 13 5 3 5 2" xfId="9499" xr:uid="{00000000-0005-0000-0000-000012250000}"/>
    <cellStyle name="Normal 2 2 13 5 3 6" xfId="9500" xr:uid="{00000000-0005-0000-0000-000013250000}"/>
    <cellStyle name="Normal 2 2 13 5 3 7" xfId="9501" xr:uid="{00000000-0005-0000-0000-000014250000}"/>
    <cellStyle name="Normal 2 2 13 5 3 8" xfId="9502" xr:uid="{00000000-0005-0000-0000-000015250000}"/>
    <cellStyle name="Normal 2 2 13 5 3 9" xfId="9503" xr:uid="{00000000-0005-0000-0000-000016250000}"/>
    <cellStyle name="Normal 2 2 13 5 3_35. Propiedades de Inv" xfId="9504" xr:uid="{00000000-0005-0000-0000-000017250000}"/>
    <cellStyle name="Normal 2 2 13 5 4" xfId="9505" xr:uid="{00000000-0005-0000-0000-000018250000}"/>
    <cellStyle name="Normal 2 2 13 5 4 2" xfId="9506" xr:uid="{00000000-0005-0000-0000-000019250000}"/>
    <cellStyle name="Normal 2 2 13 5 4 2 2" xfId="9507" xr:uid="{00000000-0005-0000-0000-00001A250000}"/>
    <cellStyle name="Normal 2 2 13 5 4 2 3" xfId="9508" xr:uid="{00000000-0005-0000-0000-00001B250000}"/>
    <cellStyle name="Normal 2 2 13 5 4 2 4" xfId="9509" xr:uid="{00000000-0005-0000-0000-00001C250000}"/>
    <cellStyle name="Normal 2 2 13 5 4 2 5" xfId="9510" xr:uid="{00000000-0005-0000-0000-00001D250000}"/>
    <cellStyle name="Normal 2 2 13 5 4 3" xfId="9511" xr:uid="{00000000-0005-0000-0000-00001E250000}"/>
    <cellStyle name="Normal 2 2 13 5 4 3 2" xfId="9512" xr:uid="{00000000-0005-0000-0000-00001F250000}"/>
    <cellStyle name="Normal 2 2 13 5 4 3 3" xfId="9513" xr:uid="{00000000-0005-0000-0000-000020250000}"/>
    <cellStyle name="Normal 2 2 13 5 4 3 4" xfId="9514" xr:uid="{00000000-0005-0000-0000-000021250000}"/>
    <cellStyle name="Normal 2 2 13 5 4 3 5" xfId="9515" xr:uid="{00000000-0005-0000-0000-000022250000}"/>
    <cellStyle name="Normal 2 2 13 5 4 4" xfId="9516" xr:uid="{00000000-0005-0000-0000-000023250000}"/>
    <cellStyle name="Normal 2 2 13 5 4 5" xfId="9517" xr:uid="{00000000-0005-0000-0000-000024250000}"/>
    <cellStyle name="Normal 2 2 13 5 4 6" xfId="9518" xr:uid="{00000000-0005-0000-0000-000025250000}"/>
    <cellStyle name="Normal 2 2 13 5 4 7" xfId="9519" xr:uid="{00000000-0005-0000-0000-000026250000}"/>
    <cellStyle name="Normal 2 2 13 5 4 8" xfId="9520" xr:uid="{00000000-0005-0000-0000-000027250000}"/>
    <cellStyle name="Normal 2 2 13 5 4_35. Propiedades de Inv" xfId="9521" xr:uid="{00000000-0005-0000-0000-000028250000}"/>
    <cellStyle name="Normal 2 2 13 5 5" xfId="9522" xr:uid="{00000000-0005-0000-0000-000029250000}"/>
    <cellStyle name="Normal 2 2 13 5 5 2" xfId="9523" xr:uid="{00000000-0005-0000-0000-00002A250000}"/>
    <cellStyle name="Normal 2 2 13 5 5 2 2" xfId="9524" xr:uid="{00000000-0005-0000-0000-00002B250000}"/>
    <cellStyle name="Normal 2 2 13 5 5 2 3" xfId="9525" xr:uid="{00000000-0005-0000-0000-00002C250000}"/>
    <cellStyle name="Normal 2 2 13 5 5 2 4" xfId="9526" xr:uid="{00000000-0005-0000-0000-00002D250000}"/>
    <cellStyle name="Normal 2 2 13 5 5 2 5" xfId="9527" xr:uid="{00000000-0005-0000-0000-00002E250000}"/>
    <cellStyle name="Normal 2 2 13 5 5 3" xfId="9528" xr:uid="{00000000-0005-0000-0000-00002F250000}"/>
    <cellStyle name="Normal 2 2 13 5 5 3 2" xfId="9529" xr:uid="{00000000-0005-0000-0000-000030250000}"/>
    <cellStyle name="Normal 2 2 13 5 5 3 3" xfId="9530" xr:uid="{00000000-0005-0000-0000-000031250000}"/>
    <cellStyle name="Normal 2 2 13 5 5 3 4" xfId="9531" xr:uid="{00000000-0005-0000-0000-000032250000}"/>
    <cellStyle name="Normal 2 2 13 5 5 3 5" xfId="9532" xr:uid="{00000000-0005-0000-0000-000033250000}"/>
    <cellStyle name="Normal 2 2 13 5 5 4" xfId="9533" xr:uid="{00000000-0005-0000-0000-000034250000}"/>
    <cellStyle name="Normal 2 2 13 5 5 5" xfId="9534" xr:uid="{00000000-0005-0000-0000-000035250000}"/>
    <cellStyle name="Normal 2 2 13 5 5 6" xfId="9535" xr:uid="{00000000-0005-0000-0000-000036250000}"/>
    <cellStyle name="Normal 2 2 13 5 5 7" xfId="9536" xr:uid="{00000000-0005-0000-0000-000037250000}"/>
    <cellStyle name="Normal 2 2 13 5 5 8" xfId="9537" xr:uid="{00000000-0005-0000-0000-000038250000}"/>
    <cellStyle name="Normal 2 2 13 5 5_35. Propiedades de Inv" xfId="9538" xr:uid="{00000000-0005-0000-0000-000039250000}"/>
    <cellStyle name="Normal 2 2 13 5 6" xfId="9539" xr:uid="{00000000-0005-0000-0000-00003A250000}"/>
    <cellStyle name="Normal 2 2 13 5 6 2" xfId="9540" xr:uid="{00000000-0005-0000-0000-00003B250000}"/>
    <cellStyle name="Normal 2 2 13 5 6 2 2" xfId="9541" xr:uid="{00000000-0005-0000-0000-00003C250000}"/>
    <cellStyle name="Normal 2 2 13 5 6 2 3" xfId="9542" xr:uid="{00000000-0005-0000-0000-00003D250000}"/>
    <cellStyle name="Normal 2 2 13 5 6 2 4" xfId="9543" xr:uid="{00000000-0005-0000-0000-00003E250000}"/>
    <cellStyle name="Normal 2 2 13 5 6 2 5" xfId="9544" xr:uid="{00000000-0005-0000-0000-00003F250000}"/>
    <cellStyle name="Normal 2 2 13 5 6 3" xfId="9545" xr:uid="{00000000-0005-0000-0000-000040250000}"/>
    <cellStyle name="Normal 2 2 13 5 6 3 2" xfId="9546" xr:uid="{00000000-0005-0000-0000-000041250000}"/>
    <cellStyle name="Normal 2 2 13 5 6 3 3" xfId="9547" xr:uid="{00000000-0005-0000-0000-000042250000}"/>
    <cellStyle name="Normal 2 2 13 5 6 3 4" xfId="9548" xr:uid="{00000000-0005-0000-0000-000043250000}"/>
    <cellStyle name="Normal 2 2 13 5 6 3 5" xfId="9549" xr:uid="{00000000-0005-0000-0000-000044250000}"/>
    <cellStyle name="Normal 2 2 13 5 6 4" xfId="9550" xr:uid="{00000000-0005-0000-0000-000045250000}"/>
    <cellStyle name="Normal 2 2 13 5 6 5" xfId="9551" xr:uid="{00000000-0005-0000-0000-000046250000}"/>
    <cellStyle name="Normal 2 2 13 5 6 6" xfId="9552" xr:uid="{00000000-0005-0000-0000-000047250000}"/>
    <cellStyle name="Normal 2 2 13 5 6 7" xfId="9553" xr:uid="{00000000-0005-0000-0000-000048250000}"/>
    <cellStyle name="Normal 2 2 13 5 6 8" xfId="9554" xr:uid="{00000000-0005-0000-0000-000049250000}"/>
    <cellStyle name="Normal 2 2 13 5 6_35. Propiedades de Inv" xfId="9555" xr:uid="{00000000-0005-0000-0000-00004A250000}"/>
    <cellStyle name="Normal 2 2 13 5 7" xfId="9556" xr:uid="{00000000-0005-0000-0000-00004B250000}"/>
    <cellStyle name="Normal 2 2 13 5 7 2" xfId="9557" xr:uid="{00000000-0005-0000-0000-00004C250000}"/>
    <cellStyle name="Normal 2 2 13 5 7 3" xfId="9558" xr:uid="{00000000-0005-0000-0000-00004D250000}"/>
    <cellStyle name="Normal 2 2 13 5 7 4" xfId="9559" xr:uid="{00000000-0005-0000-0000-00004E250000}"/>
    <cellStyle name="Normal 2 2 13 5 7 5" xfId="9560" xr:uid="{00000000-0005-0000-0000-00004F250000}"/>
    <cellStyle name="Normal 2 2 13 5 8" xfId="9561" xr:uid="{00000000-0005-0000-0000-000050250000}"/>
    <cellStyle name="Normal 2 2 13 5 8 2" xfId="9562" xr:uid="{00000000-0005-0000-0000-000051250000}"/>
    <cellStyle name="Normal 2 2 13 5 8 3" xfId="9563" xr:uid="{00000000-0005-0000-0000-000052250000}"/>
    <cellStyle name="Normal 2 2 13 5 8 4" xfId="9564" xr:uid="{00000000-0005-0000-0000-000053250000}"/>
    <cellStyle name="Normal 2 2 13 5 8 5" xfId="9565" xr:uid="{00000000-0005-0000-0000-000054250000}"/>
    <cellStyle name="Normal 2 2 13 5 9" xfId="9566" xr:uid="{00000000-0005-0000-0000-000055250000}"/>
    <cellStyle name="Normal 2 2 13 5 9 2" xfId="9567" xr:uid="{00000000-0005-0000-0000-000056250000}"/>
    <cellStyle name="Normal 2 2 13 5 9 3" xfId="9568" xr:uid="{00000000-0005-0000-0000-000057250000}"/>
    <cellStyle name="Normal 2 2 13 5 9 4" xfId="9569" xr:uid="{00000000-0005-0000-0000-000058250000}"/>
    <cellStyle name="Normal 2 2 13 5 9 5" xfId="9570" xr:uid="{00000000-0005-0000-0000-000059250000}"/>
    <cellStyle name="Normal 2 2 13 5_35. Propiedades de Inv" xfId="9571" xr:uid="{00000000-0005-0000-0000-00005A250000}"/>
    <cellStyle name="Normal 2 2 13 6" xfId="9572" xr:uid="{00000000-0005-0000-0000-00005B250000}"/>
    <cellStyle name="Normal 2 2 13 6 10" xfId="9573" xr:uid="{00000000-0005-0000-0000-00005C250000}"/>
    <cellStyle name="Normal 2 2 13 6 10 2" xfId="9574" xr:uid="{00000000-0005-0000-0000-00005D250000}"/>
    <cellStyle name="Normal 2 2 13 6 10 3" xfId="9575" xr:uid="{00000000-0005-0000-0000-00005E250000}"/>
    <cellStyle name="Normal 2 2 13 6 10 4" xfId="9576" xr:uid="{00000000-0005-0000-0000-00005F250000}"/>
    <cellStyle name="Normal 2 2 13 6 10 5" xfId="9577" xr:uid="{00000000-0005-0000-0000-000060250000}"/>
    <cellStyle name="Normal 2 2 13 6 11" xfId="9578" xr:uid="{00000000-0005-0000-0000-000061250000}"/>
    <cellStyle name="Normal 2 2 13 6 11 2" xfId="9579" xr:uid="{00000000-0005-0000-0000-000062250000}"/>
    <cellStyle name="Normal 2 2 13 6 11 3" xfId="9580" xr:uid="{00000000-0005-0000-0000-000063250000}"/>
    <cellStyle name="Normal 2 2 13 6 11 4" xfId="9581" xr:uid="{00000000-0005-0000-0000-000064250000}"/>
    <cellStyle name="Normal 2 2 13 6 11 5" xfId="9582" xr:uid="{00000000-0005-0000-0000-000065250000}"/>
    <cellStyle name="Normal 2 2 13 6 12" xfId="9583" xr:uid="{00000000-0005-0000-0000-000066250000}"/>
    <cellStyle name="Normal 2 2 13 6 12 2" xfId="9584" xr:uid="{00000000-0005-0000-0000-000067250000}"/>
    <cellStyle name="Normal 2 2 13 6 12 3" xfId="9585" xr:uid="{00000000-0005-0000-0000-000068250000}"/>
    <cellStyle name="Normal 2 2 13 6 12 4" xfId="9586" xr:uid="{00000000-0005-0000-0000-000069250000}"/>
    <cellStyle name="Normal 2 2 13 6 12 5" xfId="9587" xr:uid="{00000000-0005-0000-0000-00006A250000}"/>
    <cellStyle name="Normal 2 2 13 6 13" xfId="9588" xr:uid="{00000000-0005-0000-0000-00006B250000}"/>
    <cellStyle name="Normal 2 2 13 6 13 2" xfId="9589" xr:uid="{00000000-0005-0000-0000-00006C250000}"/>
    <cellStyle name="Normal 2 2 13 6 13 3" xfId="9590" xr:uid="{00000000-0005-0000-0000-00006D250000}"/>
    <cellStyle name="Normal 2 2 13 6 13 4" xfId="9591" xr:uid="{00000000-0005-0000-0000-00006E250000}"/>
    <cellStyle name="Normal 2 2 13 6 13 5" xfId="9592" xr:uid="{00000000-0005-0000-0000-00006F250000}"/>
    <cellStyle name="Normal 2 2 13 6 14" xfId="9593" xr:uid="{00000000-0005-0000-0000-000070250000}"/>
    <cellStyle name="Normal 2 2 13 6 14 2" xfId="9594" xr:uid="{00000000-0005-0000-0000-000071250000}"/>
    <cellStyle name="Normal 2 2 13 6 14 3" xfId="9595" xr:uid="{00000000-0005-0000-0000-000072250000}"/>
    <cellStyle name="Normal 2 2 13 6 14 4" xfId="9596" xr:uid="{00000000-0005-0000-0000-000073250000}"/>
    <cellStyle name="Normal 2 2 13 6 14 5" xfId="9597" xr:uid="{00000000-0005-0000-0000-000074250000}"/>
    <cellStyle name="Normal 2 2 13 6 15" xfId="9598" xr:uid="{00000000-0005-0000-0000-000075250000}"/>
    <cellStyle name="Normal 2 2 13 6 15 2" xfId="9599" xr:uid="{00000000-0005-0000-0000-000076250000}"/>
    <cellStyle name="Normal 2 2 13 6 15 2 2" xfId="9600" xr:uid="{00000000-0005-0000-0000-000077250000}"/>
    <cellStyle name="Normal 2 2 13 6 16" xfId="9601" xr:uid="{00000000-0005-0000-0000-000078250000}"/>
    <cellStyle name="Normal 2 2 13 6 16 2" xfId="9602" xr:uid="{00000000-0005-0000-0000-000079250000}"/>
    <cellStyle name="Normal 2 2 13 6 17" xfId="9603" xr:uid="{00000000-0005-0000-0000-00007A250000}"/>
    <cellStyle name="Normal 2 2 13 6 17 2" xfId="9604" xr:uid="{00000000-0005-0000-0000-00007B250000}"/>
    <cellStyle name="Normal 2 2 13 6 18" xfId="9605" xr:uid="{00000000-0005-0000-0000-00007C250000}"/>
    <cellStyle name="Normal 2 2 13 6 19" xfId="9606" xr:uid="{00000000-0005-0000-0000-00007D250000}"/>
    <cellStyle name="Normal 2 2 13 6 2" xfId="9607" xr:uid="{00000000-0005-0000-0000-00007E250000}"/>
    <cellStyle name="Normal 2 2 13 6 2 10" xfId="9608" xr:uid="{00000000-0005-0000-0000-00007F250000}"/>
    <cellStyle name="Normal 2 2 13 6 2 11" xfId="9609" xr:uid="{00000000-0005-0000-0000-000080250000}"/>
    <cellStyle name="Normal 2 2 13 6 2 12" xfId="9610" xr:uid="{00000000-0005-0000-0000-000081250000}"/>
    <cellStyle name="Normal 2 2 13 6 2 13" xfId="9611" xr:uid="{00000000-0005-0000-0000-000082250000}"/>
    <cellStyle name="Normal 2 2 13 6 2 14" xfId="9612" xr:uid="{00000000-0005-0000-0000-000083250000}"/>
    <cellStyle name="Normal 2 2 13 6 2 2" xfId="9613" xr:uid="{00000000-0005-0000-0000-000084250000}"/>
    <cellStyle name="Normal 2 2 13 6 2 2 2" xfId="9614" xr:uid="{00000000-0005-0000-0000-000085250000}"/>
    <cellStyle name="Normal 2 2 13 6 2 2 3" xfId="9615" xr:uid="{00000000-0005-0000-0000-000086250000}"/>
    <cellStyle name="Normal 2 2 13 6 2 2 4" xfId="9616" xr:uid="{00000000-0005-0000-0000-000087250000}"/>
    <cellStyle name="Normal 2 2 13 6 2 2 5" xfId="9617" xr:uid="{00000000-0005-0000-0000-000088250000}"/>
    <cellStyle name="Normal 2 2 13 6 2 3" xfId="9618" xr:uid="{00000000-0005-0000-0000-000089250000}"/>
    <cellStyle name="Normal 2 2 13 6 2 3 2" xfId="9619" xr:uid="{00000000-0005-0000-0000-00008A250000}"/>
    <cellStyle name="Normal 2 2 13 6 2 3 3" xfId="9620" xr:uid="{00000000-0005-0000-0000-00008B250000}"/>
    <cellStyle name="Normal 2 2 13 6 2 3 4" xfId="9621" xr:uid="{00000000-0005-0000-0000-00008C250000}"/>
    <cellStyle name="Normal 2 2 13 6 2 3 5" xfId="9622" xr:uid="{00000000-0005-0000-0000-00008D250000}"/>
    <cellStyle name="Normal 2 2 13 6 2 4" xfId="9623" xr:uid="{00000000-0005-0000-0000-00008E250000}"/>
    <cellStyle name="Normal 2 2 13 6 2 4 2" xfId="9624" xr:uid="{00000000-0005-0000-0000-00008F250000}"/>
    <cellStyle name="Normal 2 2 13 6 2 4 3" xfId="9625" xr:uid="{00000000-0005-0000-0000-000090250000}"/>
    <cellStyle name="Normal 2 2 13 6 2 4 4" xfId="9626" xr:uid="{00000000-0005-0000-0000-000091250000}"/>
    <cellStyle name="Normal 2 2 13 6 2 4 5" xfId="9627" xr:uid="{00000000-0005-0000-0000-000092250000}"/>
    <cellStyle name="Normal 2 2 13 6 2 5" xfId="9628" xr:uid="{00000000-0005-0000-0000-000093250000}"/>
    <cellStyle name="Normal 2 2 13 6 2 5 2" xfId="9629" xr:uid="{00000000-0005-0000-0000-000094250000}"/>
    <cellStyle name="Normal 2 2 13 6 2 5 3" xfId="9630" xr:uid="{00000000-0005-0000-0000-000095250000}"/>
    <cellStyle name="Normal 2 2 13 6 2 5 4" xfId="9631" xr:uid="{00000000-0005-0000-0000-000096250000}"/>
    <cellStyle name="Normal 2 2 13 6 2 5 5" xfId="9632" xr:uid="{00000000-0005-0000-0000-000097250000}"/>
    <cellStyle name="Normal 2 2 13 6 2 6" xfId="9633" xr:uid="{00000000-0005-0000-0000-000098250000}"/>
    <cellStyle name="Normal 2 2 13 6 2 6 2" xfId="9634" xr:uid="{00000000-0005-0000-0000-000099250000}"/>
    <cellStyle name="Normal 2 2 13 6 2 6 3" xfId="9635" xr:uid="{00000000-0005-0000-0000-00009A250000}"/>
    <cellStyle name="Normal 2 2 13 6 2 6 4" xfId="9636" xr:uid="{00000000-0005-0000-0000-00009B250000}"/>
    <cellStyle name="Normal 2 2 13 6 2 6 5" xfId="9637" xr:uid="{00000000-0005-0000-0000-00009C250000}"/>
    <cellStyle name="Normal 2 2 13 6 2 7" xfId="9638" xr:uid="{00000000-0005-0000-0000-00009D250000}"/>
    <cellStyle name="Normal 2 2 13 6 2 7 2" xfId="9639" xr:uid="{00000000-0005-0000-0000-00009E250000}"/>
    <cellStyle name="Normal 2 2 13 6 2 7 3" xfId="9640" xr:uid="{00000000-0005-0000-0000-00009F250000}"/>
    <cellStyle name="Normal 2 2 13 6 2 7 4" xfId="9641" xr:uid="{00000000-0005-0000-0000-0000A0250000}"/>
    <cellStyle name="Normal 2 2 13 6 2 7 5" xfId="9642" xr:uid="{00000000-0005-0000-0000-0000A1250000}"/>
    <cellStyle name="Normal 2 2 13 6 2 8" xfId="9643" xr:uid="{00000000-0005-0000-0000-0000A2250000}"/>
    <cellStyle name="Normal 2 2 13 6 2 8 2" xfId="9644" xr:uid="{00000000-0005-0000-0000-0000A3250000}"/>
    <cellStyle name="Normal 2 2 13 6 2 8 3" xfId="9645" xr:uid="{00000000-0005-0000-0000-0000A4250000}"/>
    <cellStyle name="Normal 2 2 13 6 2 8 4" xfId="9646" xr:uid="{00000000-0005-0000-0000-0000A5250000}"/>
    <cellStyle name="Normal 2 2 13 6 2 8 5" xfId="9647" xr:uid="{00000000-0005-0000-0000-0000A6250000}"/>
    <cellStyle name="Normal 2 2 13 6 2 9" xfId="9648" xr:uid="{00000000-0005-0000-0000-0000A7250000}"/>
    <cellStyle name="Normal 2 2 13 6 2 9 2" xfId="9649" xr:uid="{00000000-0005-0000-0000-0000A8250000}"/>
    <cellStyle name="Normal 2 2 13 6 2 9 3" xfId="9650" xr:uid="{00000000-0005-0000-0000-0000A9250000}"/>
    <cellStyle name="Normal 2 2 13 6 2 9 4" xfId="9651" xr:uid="{00000000-0005-0000-0000-0000AA250000}"/>
    <cellStyle name="Normal 2 2 13 6 2 9 5" xfId="9652" xr:uid="{00000000-0005-0000-0000-0000AB250000}"/>
    <cellStyle name="Normal 2 2 13 6 2_35. Propiedades de Inv" xfId="9653" xr:uid="{00000000-0005-0000-0000-0000AC250000}"/>
    <cellStyle name="Normal 2 2 13 6 20" xfId="9654" xr:uid="{00000000-0005-0000-0000-0000AD250000}"/>
    <cellStyle name="Normal 2 2 13 6 21" xfId="9655" xr:uid="{00000000-0005-0000-0000-0000AE250000}"/>
    <cellStyle name="Normal 2 2 13 6 3" xfId="9656" xr:uid="{00000000-0005-0000-0000-0000AF250000}"/>
    <cellStyle name="Normal 2 2 13 6 3 2" xfId="9657" xr:uid="{00000000-0005-0000-0000-0000B0250000}"/>
    <cellStyle name="Normal 2 2 13 6 3 2 2" xfId="9658" xr:uid="{00000000-0005-0000-0000-0000B1250000}"/>
    <cellStyle name="Normal 2 2 13 6 3 2 3" xfId="9659" xr:uid="{00000000-0005-0000-0000-0000B2250000}"/>
    <cellStyle name="Normal 2 2 13 6 3 2 4" xfId="9660" xr:uid="{00000000-0005-0000-0000-0000B3250000}"/>
    <cellStyle name="Normal 2 2 13 6 3 2 5" xfId="9661" xr:uid="{00000000-0005-0000-0000-0000B4250000}"/>
    <cellStyle name="Normal 2 2 13 6 3 3" xfId="9662" xr:uid="{00000000-0005-0000-0000-0000B5250000}"/>
    <cellStyle name="Normal 2 2 13 6 3 3 2" xfId="9663" xr:uid="{00000000-0005-0000-0000-0000B6250000}"/>
    <cellStyle name="Normal 2 2 13 6 3 3 3" xfId="9664" xr:uid="{00000000-0005-0000-0000-0000B7250000}"/>
    <cellStyle name="Normal 2 2 13 6 3 3 4" xfId="9665" xr:uid="{00000000-0005-0000-0000-0000B8250000}"/>
    <cellStyle name="Normal 2 2 13 6 3 3 5" xfId="9666" xr:uid="{00000000-0005-0000-0000-0000B9250000}"/>
    <cellStyle name="Normal 2 2 13 6 3 4" xfId="9667" xr:uid="{00000000-0005-0000-0000-0000BA250000}"/>
    <cellStyle name="Normal 2 2 13 6 3 5" xfId="9668" xr:uid="{00000000-0005-0000-0000-0000BB250000}"/>
    <cellStyle name="Normal 2 2 13 6 3 6" xfId="9669" xr:uid="{00000000-0005-0000-0000-0000BC250000}"/>
    <cellStyle name="Normal 2 2 13 6 3 7" xfId="9670" xr:uid="{00000000-0005-0000-0000-0000BD250000}"/>
    <cellStyle name="Normal 2 2 13 6 3 8" xfId="9671" xr:uid="{00000000-0005-0000-0000-0000BE250000}"/>
    <cellStyle name="Normal 2 2 13 6 3_35. Propiedades de Inv" xfId="9672" xr:uid="{00000000-0005-0000-0000-0000BF250000}"/>
    <cellStyle name="Normal 2 2 13 6 4" xfId="9673" xr:uid="{00000000-0005-0000-0000-0000C0250000}"/>
    <cellStyle name="Normal 2 2 13 6 4 2" xfId="9674" xr:uid="{00000000-0005-0000-0000-0000C1250000}"/>
    <cellStyle name="Normal 2 2 13 6 4 2 2" xfId="9675" xr:uid="{00000000-0005-0000-0000-0000C2250000}"/>
    <cellStyle name="Normal 2 2 13 6 4 2 3" xfId="9676" xr:uid="{00000000-0005-0000-0000-0000C3250000}"/>
    <cellStyle name="Normal 2 2 13 6 4 2 4" xfId="9677" xr:uid="{00000000-0005-0000-0000-0000C4250000}"/>
    <cellStyle name="Normal 2 2 13 6 4 2 5" xfId="9678" xr:uid="{00000000-0005-0000-0000-0000C5250000}"/>
    <cellStyle name="Normal 2 2 13 6 4 3" xfId="9679" xr:uid="{00000000-0005-0000-0000-0000C6250000}"/>
    <cellStyle name="Normal 2 2 13 6 4 3 2" xfId="9680" xr:uid="{00000000-0005-0000-0000-0000C7250000}"/>
    <cellStyle name="Normal 2 2 13 6 4 3 3" xfId="9681" xr:uid="{00000000-0005-0000-0000-0000C8250000}"/>
    <cellStyle name="Normal 2 2 13 6 4 3 4" xfId="9682" xr:uid="{00000000-0005-0000-0000-0000C9250000}"/>
    <cellStyle name="Normal 2 2 13 6 4 3 5" xfId="9683" xr:uid="{00000000-0005-0000-0000-0000CA250000}"/>
    <cellStyle name="Normal 2 2 13 6 4 4" xfId="9684" xr:uid="{00000000-0005-0000-0000-0000CB250000}"/>
    <cellStyle name="Normal 2 2 13 6 4 5" xfId="9685" xr:uid="{00000000-0005-0000-0000-0000CC250000}"/>
    <cellStyle name="Normal 2 2 13 6 4 6" xfId="9686" xr:uid="{00000000-0005-0000-0000-0000CD250000}"/>
    <cellStyle name="Normal 2 2 13 6 4 7" xfId="9687" xr:uid="{00000000-0005-0000-0000-0000CE250000}"/>
    <cellStyle name="Normal 2 2 13 6 4 8" xfId="9688" xr:uid="{00000000-0005-0000-0000-0000CF250000}"/>
    <cellStyle name="Normal 2 2 13 6 4_35. Propiedades de Inv" xfId="9689" xr:uid="{00000000-0005-0000-0000-0000D0250000}"/>
    <cellStyle name="Normal 2 2 13 6 5" xfId="9690" xr:uid="{00000000-0005-0000-0000-0000D1250000}"/>
    <cellStyle name="Normal 2 2 13 6 5 2" xfId="9691" xr:uid="{00000000-0005-0000-0000-0000D2250000}"/>
    <cellStyle name="Normal 2 2 13 6 5 2 2" xfId="9692" xr:uid="{00000000-0005-0000-0000-0000D3250000}"/>
    <cellStyle name="Normal 2 2 13 6 5 2 3" xfId="9693" xr:uid="{00000000-0005-0000-0000-0000D4250000}"/>
    <cellStyle name="Normal 2 2 13 6 5 2 4" xfId="9694" xr:uid="{00000000-0005-0000-0000-0000D5250000}"/>
    <cellStyle name="Normal 2 2 13 6 5 2 5" xfId="9695" xr:uid="{00000000-0005-0000-0000-0000D6250000}"/>
    <cellStyle name="Normal 2 2 13 6 5 3" xfId="9696" xr:uid="{00000000-0005-0000-0000-0000D7250000}"/>
    <cellStyle name="Normal 2 2 13 6 5 3 2" xfId="9697" xr:uid="{00000000-0005-0000-0000-0000D8250000}"/>
    <cellStyle name="Normal 2 2 13 6 5 3 3" xfId="9698" xr:uid="{00000000-0005-0000-0000-0000D9250000}"/>
    <cellStyle name="Normal 2 2 13 6 5 3 4" xfId="9699" xr:uid="{00000000-0005-0000-0000-0000DA250000}"/>
    <cellStyle name="Normal 2 2 13 6 5 3 5" xfId="9700" xr:uid="{00000000-0005-0000-0000-0000DB250000}"/>
    <cellStyle name="Normal 2 2 13 6 5 4" xfId="9701" xr:uid="{00000000-0005-0000-0000-0000DC250000}"/>
    <cellStyle name="Normal 2 2 13 6 5 5" xfId="9702" xr:uid="{00000000-0005-0000-0000-0000DD250000}"/>
    <cellStyle name="Normal 2 2 13 6 5 6" xfId="9703" xr:uid="{00000000-0005-0000-0000-0000DE250000}"/>
    <cellStyle name="Normal 2 2 13 6 5 7" xfId="9704" xr:uid="{00000000-0005-0000-0000-0000DF250000}"/>
    <cellStyle name="Normal 2 2 13 6 5 8" xfId="9705" xr:uid="{00000000-0005-0000-0000-0000E0250000}"/>
    <cellStyle name="Normal 2 2 13 6 5_35. Propiedades de Inv" xfId="9706" xr:uid="{00000000-0005-0000-0000-0000E1250000}"/>
    <cellStyle name="Normal 2 2 13 6 6" xfId="9707" xr:uid="{00000000-0005-0000-0000-0000E2250000}"/>
    <cellStyle name="Normal 2 2 13 6 6 2" xfId="9708" xr:uid="{00000000-0005-0000-0000-0000E3250000}"/>
    <cellStyle name="Normal 2 2 13 6 6 2 2" xfId="9709" xr:uid="{00000000-0005-0000-0000-0000E4250000}"/>
    <cellStyle name="Normal 2 2 13 6 6 2 3" xfId="9710" xr:uid="{00000000-0005-0000-0000-0000E5250000}"/>
    <cellStyle name="Normal 2 2 13 6 6 2 4" xfId="9711" xr:uid="{00000000-0005-0000-0000-0000E6250000}"/>
    <cellStyle name="Normal 2 2 13 6 6 2 5" xfId="9712" xr:uid="{00000000-0005-0000-0000-0000E7250000}"/>
    <cellStyle name="Normal 2 2 13 6 6 3" xfId="9713" xr:uid="{00000000-0005-0000-0000-0000E8250000}"/>
    <cellStyle name="Normal 2 2 13 6 6 3 2" xfId="9714" xr:uid="{00000000-0005-0000-0000-0000E9250000}"/>
    <cellStyle name="Normal 2 2 13 6 6 3 3" xfId="9715" xr:uid="{00000000-0005-0000-0000-0000EA250000}"/>
    <cellStyle name="Normal 2 2 13 6 6 3 4" xfId="9716" xr:uid="{00000000-0005-0000-0000-0000EB250000}"/>
    <cellStyle name="Normal 2 2 13 6 6 3 5" xfId="9717" xr:uid="{00000000-0005-0000-0000-0000EC250000}"/>
    <cellStyle name="Normal 2 2 13 6 6 4" xfId="9718" xr:uid="{00000000-0005-0000-0000-0000ED250000}"/>
    <cellStyle name="Normal 2 2 13 6 6 5" xfId="9719" xr:uid="{00000000-0005-0000-0000-0000EE250000}"/>
    <cellStyle name="Normal 2 2 13 6 6 6" xfId="9720" xr:uid="{00000000-0005-0000-0000-0000EF250000}"/>
    <cellStyle name="Normal 2 2 13 6 6 7" xfId="9721" xr:uid="{00000000-0005-0000-0000-0000F0250000}"/>
    <cellStyle name="Normal 2 2 13 6 6 8" xfId="9722" xr:uid="{00000000-0005-0000-0000-0000F1250000}"/>
    <cellStyle name="Normal 2 2 13 6 6_35. Propiedades de Inv" xfId="9723" xr:uid="{00000000-0005-0000-0000-0000F2250000}"/>
    <cellStyle name="Normal 2 2 13 6 7" xfId="9724" xr:uid="{00000000-0005-0000-0000-0000F3250000}"/>
    <cellStyle name="Normal 2 2 13 6 7 2" xfId="9725" xr:uid="{00000000-0005-0000-0000-0000F4250000}"/>
    <cellStyle name="Normal 2 2 13 6 7 3" xfId="9726" xr:uid="{00000000-0005-0000-0000-0000F5250000}"/>
    <cellStyle name="Normal 2 2 13 6 7 4" xfId="9727" xr:uid="{00000000-0005-0000-0000-0000F6250000}"/>
    <cellStyle name="Normal 2 2 13 6 7 5" xfId="9728" xr:uid="{00000000-0005-0000-0000-0000F7250000}"/>
    <cellStyle name="Normal 2 2 13 6 8" xfId="9729" xr:uid="{00000000-0005-0000-0000-0000F8250000}"/>
    <cellStyle name="Normal 2 2 13 6 8 2" xfId="9730" xr:uid="{00000000-0005-0000-0000-0000F9250000}"/>
    <cellStyle name="Normal 2 2 13 6 8 3" xfId="9731" xr:uid="{00000000-0005-0000-0000-0000FA250000}"/>
    <cellStyle name="Normal 2 2 13 6 8 4" xfId="9732" xr:uid="{00000000-0005-0000-0000-0000FB250000}"/>
    <cellStyle name="Normal 2 2 13 6 8 5" xfId="9733" xr:uid="{00000000-0005-0000-0000-0000FC250000}"/>
    <cellStyle name="Normal 2 2 13 6 9" xfId="9734" xr:uid="{00000000-0005-0000-0000-0000FD250000}"/>
    <cellStyle name="Normal 2 2 13 6 9 2" xfId="9735" xr:uid="{00000000-0005-0000-0000-0000FE250000}"/>
    <cellStyle name="Normal 2 2 13 6 9 3" xfId="9736" xr:uid="{00000000-0005-0000-0000-0000FF250000}"/>
    <cellStyle name="Normal 2 2 13 6 9 4" xfId="9737" xr:uid="{00000000-0005-0000-0000-000000260000}"/>
    <cellStyle name="Normal 2 2 13 6 9 5" xfId="9738" xr:uid="{00000000-0005-0000-0000-000001260000}"/>
    <cellStyle name="Normal 2 2 13 6_35. Propiedades de Inv" xfId="9739" xr:uid="{00000000-0005-0000-0000-000002260000}"/>
    <cellStyle name="Normal 2 2 13 7" xfId="9740" xr:uid="{00000000-0005-0000-0000-000003260000}"/>
    <cellStyle name="Normal 2 2 13 7 10" xfId="9741" xr:uid="{00000000-0005-0000-0000-000004260000}"/>
    <cellStyle name="Normal 2 2 13 7 10 2" xfId="9742" xr:uid="{00000000-0005-0000-0000-000005260000}"/>
    <cellStyle name="Normal 2 2 13 7 10 3" xfId="9743" xr:uid="{00000000-0005-0000-0000-000006260000}"/>
    <cellStyle name="Normal 2 2 13 7 10 4" xfId="9744" xr:uid="{00000000-0005-0000-0000-000007260000}"/>
    <cellStyle name="Normal 2 2 13 7 10 5" xfId="9745" xr:uid="{00000000-0005-0000-0000-000008260000}"/>
    <cellStyle name="Normal 2 2 13 7 11" xfId="9746" xr:uid="{00000000-0005-0000-0000-000009260000}"/>
    <cellStyle name="Normal 2 2 13 7 11 2" xfId="9747" xr:uid="{00000000-0005-0000-0000-00000A260000}"/>
    <cellStyle name="Normal 2 2 13 7 11 3" xfId="9748" xr:uid="{00000000-0005-0000-0000-00000B260000}"/>
    <cellStyle name="Normal 2 2 13 7 11 4" xfId="9749" xr:uid="{00000000-0005-0000-0000-00000C260000}"/>
    <cellStyle name="Normal 2 2 13 7 11 5" xfId="9750" xr:uid="{00000000-0005-0000-0000-00000D260000}"/>
    <cellStyle name="Normal 2 2 13 7 12" xfId="9751" xr:uid="{00000000-0005-0000-0000-00000E260000}"/>
    <cellStyle name="Normal 2 2 13 7 12 2" xfId="9752" xr:uid="{00000000-0005-0000-0000-00000F260000}"/>
    <cellStyle name="Normal 2 2 13 7 12 3" xfId="9753" xr:uid="{00000000-0005-0000-0000-000010260000}"/>
    <cellStyle name="Normal 2 2 13 7 12 4" xfId="9754" xr:uid="{00000000-0005-0000-0000-000011260000}"/>
    <cellStyle name="Normal 2 2 13 7 12 5" xfId="9755" xr:uid="{00000000-0005-0000-0000-000012260000}"/>
    <cellStyle name="Normal 2 2 13 7 13" xfId="9756" xr:uid="{00000000-0005-0000-0000-000013260000}"/>
    <cellStyle name="Normal 2 2 13 7 13 2" xfId="9757" xr:uid="{00000000-0005-0000-0000-000014260000}"/>
    <cellStyle name="Normal 2 2 13 7 13 3" xfId="9758" xr:uid="{00000000-0005-0000-0000-000015260000}"/>
    <cellStyle name="Normal 2 2 13 7 13 4" xfId="9759" xr:uid="{00000000-0005-0000-0000-000016260000}"/>
    <cellStyle name="Normal 2 2 13 7 13 5" xfId="9760" xr:uid="{00000000-0005-0000-0000-000017260000}"/>
    <cellStyle name="Normal 2 2 13 7 14" xfId="9761" xr:uid="{00000000-0005-0000-0000-000018260000}"/>
    <cellStyle name="Normal 2 2 13 7 14 2" xfId="9762" xr:uid="{00000000-0005-0000-0000-000019260000}"/>
    <cellStyle name="Normal 2 2 13 7 14 3" xfId="9763" xr:uid="{00000000-0005-0000-0000-00001A260000}"/>
    <cellStyle name="Normal 2 2 13 7 14 4" xfId="9764" xr:uid="{00000000-0005-0000-0000-00001B260000}"/>
    <cellStyle name="Normal 2 2 13 7 14 5" xfId="9765" xr:uid="{00000000-0005-0000-0000-00001C260000}"/>
    <cellStyle name="Normal 2 2 13 7 15" xfId="9766" xr:uid="{00000000-0005-0000-0000-00001D260000}"/>
    <cellStyle name="Normal 2 2 13 7 15 2" xfId="9767" xr:uid="{00000000-0005-0000-0000-00001E260000}"/>
    <cellStyle name="Normal 2 2 13 7 15 2 2" xfId="9768" xr:uid="{00000000-0005-0000-0000-00001F260000}"/>
    <cellStyle name="Normal 2 2 13 7 16" xfId="9769" xr:uid="{00000000-0005-0000-0000-000020260000}"/>
    <cellStyle name="Normal 2 2 13 7 16 2" xfId="9770" xr:uid="{00000000-0005-0000-0000-000021260000}"/>
    <cellStyle name="Normal 2 2 13 7 17" xfId="9771" xr:uid="{00000000-0005-0000-0000-000022260000}"/>
    <cellStyle name="Normal 2 2 13 7 18" xfId="9772" xr:uid="{00000000-0005-0000-0000-000023260000}"/>
    <cellStyle name="Normal 2 2 13 7 19" xfId="9773" xr:uid="{00000000-0005-0000-0000-000024260000}"/>
    <cellStyle name="Normal 2 2 13 7 2" xfId="9774" xr:uid="{00000000-0005-0000-0000-000025260000}"/>
    <cellStyle name="Normal 2 2 13 7 2 10" xfId="9775" xr:uid="{00000000-0005-0000-0000-000026260000}"/>
    <cellStyle name="Normal 2 2 13 7 2 11" xfId="9776" xr:uid="{00000000-0005-0000-0000-000027260000}"/>
    <cellStyle name="Normal 2 2 13 7 2 12" xfId="9777" xr:uid="{00000000-0005-0000-0000-000028260000}"/>
    <cellStyle name="Normal 2 2 13 7 2 13" xfId="9778" xr:uid="{00000000-0005-0000-0000-000029260000}"/>
    <cellStyle name="Normal 2 2 13 7 2 14" xfId="9779" xr:uid="{00000000-0005-0000-0000-00002A260000}"/>
    <cellStyle name="Normal 2 2 13 7 2 2" xfId="9780" xr:uid="{00000000-0005-0000-0000-00002B260000}"/>
    <cellStyle name="Normal 2 2 13 7 2 2 2" xfId="9781" xr:uid="{00000000-0005-0000-0000-00002C260000}"/>
    <cellStyle name="Normal 2 2 13 7 2 2 3" xfId="9782" xr:uid="{00000000-0005-0000-0000-00002D260000}"/>
    <cellStyle name="Normal 2 2 13 7 2 2 4" xfId="9783" xr:uid="{00000000-0005-0000-0000-00002E260000}"/>
    <cellStyle name="Normal 2 2 13 7 2 2 5" xfId="9784" xr:uid="{00000000-0005-0000-0000-00002F260000}"/>
    <cellStyle name="Normal 2 2 13 7 2 3" xfId="9785" xr:uid="{00000000-0005-0000-0000-000030260000}"/>
    <cellStyle name="Normal 2 2 13 7 2 3 2" xfId="9786" xr:uid="{00000000-0005-0000-0000-000031260000}"/>
    <cellStyle name="Normal 2 2 13 7 2 3 3" xfId="9787" xr:uid="{00000000-0005-0000-0000-000032260000}"/>
    <cellStyle name="Normal 2 2 13 7 2 3 4" xfId="9788" xr:uid="{00000000-0005-0000-0000-000033260000}"/>
    <cellStyle name="Normal 2 2 13 7 2 3 5" xfId="9789" xr:uid="{00000000-0005-0000-0000-000034260000}"/>
    <cellStyle name="Normal 2 2 13 7 2 4" xfId="9790" xr:uid="{00000000-0005-0000-0000-000035260000}"/>
    <cellStyle name="Normal 2 2 13 7 2 4 2" xfId="9791" xr:uid="{00000000-0005-0000-0000-000036260000}"/>
    <cellStyle name="Normal 2 2 13 7 2 4 3" xfId="9792" xr:uid="{00000000-0005-0000-0000-000037260000}"/>
    <cellStyle name="Normal 2 2 13 7 2 4 4" xfId="9793" xr:uid="{00000000-0005-0000-0000-000038260000}"/>
    <cellStyle name="Normal 2 2 13 7 2 4 5" xfId="9794" xr:uid="{00000000-0005-0000-0000-000039260000}"/>
    <cellStyle name="Normal 2 2 13 7 2 5" xfId="9795" xr:uid="{00000000-0005-0000-0000-00003A260000}"/>
    <cellStyle name="Normal 2 2 13 7 2 5 2" xfId="9796" xr:uid="{00000000-0005-0000-0000-00003B260000}"/>
    <cellStyle name="Normal 2 2 13 7 2 5 3" xfId="9797" xr:uid="{00000000-0005-0000-0000-00003C260000}"/>
    <cellStyle name="Normal 2 2 13 7 2 5 4" xfId="9798" xr:uid="{00000000-0005-0000-0000-00003D260000}"/>
    <cellStyle name="Normal 2 2 13 7 2 5 5" xfId="9799" xr:uid="{00000000-0005-0000-0000-00003E260000}"/>
    <cellStyle name="Normal 2 2 13 7 2 6" xfId="9800" xr:uid="{00000000-0005-0000-0000-00003F260000}"/>
    <cellStyle name="Normal 2 2 13 7 2 6 2" xfId="9801" xr:uid="{00000000-0005-0000-0000-000040260000}"/>
    <cellStyle name="Normal 2 2 13 7 2 6 3" xfId="9802" xr:uid="{00000000-0005-0000-0000-000041260000}"/>
    <cellStyle name="Normal 2 2 13 7 2 6 4" xfId="9803" xr:uid="{00000000-0005-0000-0000-000042260000}"/>
    <cellStyle name="Normal 2 2 13 7 2 6 5" xfId="9804" xr:uid="{00000000-0005-0000-0000-000043260000}"/>
    <cellStyle name="Normal 2 2 13 7 2 7" xfId="9805" xr:uid="{00000000-0005-0000-0000-000044260000}"/>
    <cellStyle name="Normal 2 2 13 7 2 7 2" xfId="9806" xr:uid="{00000000-0005-0000-0000-000045260000}"/>
    <cellStyle name="Normal 2 2 13 7 2 7 3" xfId="9807" xr:uid="{00000000-0005-0000-0000-000046260000}"/>
    <cellStyle name="Normal 2 2 13 7 2 7 4" xfId="9808" xr:uid="{00000000-0005-0000-0000-000047260000}"/>
    <cellStyle name="Normal 2 2 13 7 2 7 5" xfId="9809" xr:uid="{00000000-0005-0000-0000-000048260000}"/>
    <cellStyle name="Normal 2 2 13 7 2 8" xfId="9810" xr:uid="{00000000-0005-0000-0000-000049260000}"/>
    <cellStyle name="Normal 2 2 13 7 2 8 2" xfId="9811" xr:uid="{00000000-0005-0000-0000-00004A260000}"/>
    <cellStyle name="Normal 2 2 13 7 2 8 3" xfId="9812" xr:uid="{00000000-0005-0000-0000-00004B260000}"/>
    <cellStyle name="Normal 2 2 13 7 2 8 4" xfId="9813" xr:uid="{00000000-0005-0000-0000-00004C260000}"/>
    <cellStyle name="Normal 2 2 13 7 2 8 5" xfId="9814" xr:uid="{00000000-0005-0000-0000-00004D260000}"/>
    <cellStyle name="Normal 2 2 13 7 2 9" xfId="9815" xr:uid="{00000000-0005-0000-0000-00004E260000}"/>
    <cellStyle name="Normal 2 2 13 7 2 9 2" xfId="9816" xr:uid="{00000000-0005-0000-0000-00004F260000}"/>
    <cellStyle name="Normal 2 2 13 7 2 9 3" xfId="9817" xr:uid="{00000000-0005-0000-0000-000050260000}"/>
    <cellStyle name="Normal 2 2 13 7 2 9 4" xfId="9818" xr:uid="{00000000-0005-0000-0000-000051260000}"/>
    <cellStyle name="Normal 2 2 13 7 2 9 5" xfId="9819" xr:uid="{00000000-0005-0000-0000-000052260000}"/>
    <cellStyle name="Normal 2 2 13 7 2_35. Propiedades de Inv" xfId="9820" xr:uid="{00000000-0005-0000-0000-000053260000}"/>
    <cellStyle name="Normal 2 2 13 7 20" xfId="9821" xr:uid="{00000000-0005-0000-0000-000054260000}"/>
    <cellStyle name="Normal 2 2 13 7 21" xfId="9822" xr:uid="{00000000-0005-0000-0000-000055260000}"/>
    <cellStyle name="Normal 2 2 13 7 3" xfId="9823" xr:uid="{00000000-0005-0000-0000-000056260000}"/>
    <cellStyle name="Normal 2 2 13 7 3 2" xfId="9824" xr:uid="{00000000-0005-0000-0000-000057260000}"/>
    <cellStyle name="Normal 2 2 13 7 3 2 2" xfId="9825" xr:uid="{00000000-0005-0000-0000-000058260000}"/>
    <cellStyle name="Normal 2 2 13 7 3 2 3" xfId="9826" xr:uid="{00000000-0005-0000-0000-000059260000}"/>
    <cellStyle name="Normal 2 2 13 7 3 2 4" xfId="9827" xr:uid="{00000000-0005-0000-0000-00005A260000}"/>
    <cellStyle name="Normal 2 2 13 7 3 2 5" xfId="9828" xr:uid="{00000000-0005-0000-0000-00005B260000}"/>
    <cellStyle name="Normal 2 2 13 7 3 3" xfId="9829" xr:uid="{00000000-0005-0000-0000-00005C260000}"/>
    <cellStyle name="Normal 2 2 13 7 3 3 2" xfId="9830" xr:uid="{00000000-0005-0000-0000-00005D260000}"/>
    <cellStyle name="Normal 2 2 13 7 3 3 3" xfId="9831" xr:uid="{00000000-0005-0000-0000-00005E260000}"/>
    <cellStyle name="Normal 2 2 13 7 3 3 4" xfId="9832" xr:uid="{00000000-0005-0000-0000-00005F260000}"/>
    <cellStyle name="Normal 2 2 13 7 3 3 5" xfId="9833" xr:uid="{00000000-0005-0000-0000-000060260000}"/>
    <cellStyle name="Normal 2 2 13 7 3 4" xfId="9834" xr:uid="{00000000-0005-0000-0000-000061260000}"/>
    <cellStyle name="Normal 2 2 13 7 3 5" xfId="9835" xr:uid="{00000000-0005-0000-0000-000062260000}"/>
    <cellStyle name="Normal 2 2 13 7 3 6" xfId="9836" xr:uid="{00000000-0005-0000-0000-000063260000}"/>
    <cellStyle name="Normal 2 2 13 7 3 7" xfId="9837" xr:uid="{00000000-0005-0000-0000-000064260000}"/>
    <cellStyle name="Normal 2 2 13 7 3 8" xfId="9838" xr:uid="{00000000-0005-0000-0000-000065260000}"/>
    <cellStyle name="Normal 2 2 13 7 3_35. Propiedades de Inv" xfId="9839" xr:uid="{00000000-0005-0000-0000-000066260000}"/>
    <cellStyle name="Normal 2 2 13 7 4" xfId="9840" xr:uid="{00000000-0005-0000-0000-000067260000}"/>
    <cellStyle name="Normal 2 2 13 7 4 2" xfId="9841" xr:uid="{00000000-0005-0000-0000-000068260000}"/>
    <cellStyle name="Normal 2 2 13 7 4 2 2" xfId="9842" xr:uid="{00000000-0005-0000-0000-000069260000}"/>
    <cellStyle name="Normal 2 2 13 7 4 2 3" xfId="9843" xr:uid="{00000000-0005-0000-0000-00006A260000}"/>
    <cellStyle name="Normal 2 2 13 7 4 2 4" xfId="9844" xr:uid="{00000000-0005-0000-0000-00006B260000}"/>
    <cellStyle name="Normal 2 2 13 7 4 2 5" xfId="9845" xr:uid="{00000000-0005-0000-0000-00006C260000}"/>
    <cellStyle name="Normal 2 2 13 7 4 3" xfId="9846" xr:uid="{00000000-0005-0000-0000-00006D260000}"/>
    <cellStyle name="Normal 2 2 13 7 4 3 2" xfId="9847" xr:uid="{00000000-0005-0000-0000-00006E260000}"/>
    <cellStyle name="Normal 2 2 13 7 4 3 3" xfId="9848" xr:uid="{00000000-0005-0000-0000-00006F260000}"/>
    <cellStyle name="Normal 2 2 13 7 4 3 4" xfId="9849" xr:uid="{00000000-0005-0000-0000-000070260000}"/>
    <cellStyle name="Normal 2 2 13 7 4 3 5" xfId="9850" xr:uid="{00000000-0005-0000-0000-000071260000}"/>
    <cellStyle name="Normal 2 2 13 7 4 4" xfId="9851" xr:uid="{00000000-0005-0000-0000-000072260000}"/>
    <cellStyle name="Normal 2 2 13 7 4 5" xfId="9852" xr:uid="{00000000-0005-0000-0000-000073260000}"/>
    <cellStyle name="Normal 2 2 13 7 4 6" xfId="9853" xr:uid="{00000000-0005-0000-0000-000074260000}"/>
    <cellStyle name="Normal 2 2 13 7 4 7" xfId="9854" xr:uid="{00000000-0005-0000-0000-000075260000}"/>
    <cellStyle name="Normal 2 2 13 7 4 8" xfId="9855" xr:uid="{00000000-0005-0000-0000-000076260000}"/>
    <cellStyle name="Normal 2 2 13 7 4_35. Propiedades de Inv" xfId="9856" xr:uid="{00000000-0005-0000-0000-000077260000}"/>
    <cellStyle name="Normal 2 2 13 7 5" xfId="9857" xr:uid="{00000000-0005-0000-0000-000078260000}"/>
    <cellStyle name="Normal 2 2 13 7 5 2" xfId="9858" xr:uid="{00000000-0005-0000-0000-000079260000}"/>
    <cellStyle name="Normal 2 2 13 7 5 2 2" xfId="9859" xr:uid="{00000000-0005-0000-0000-00007A260000}"/>
    <cellStyle name="Normal 2 2 13 7 5 2 3" xfId="9860" xr:uid="{00000000-0005-0000-0000-00007B260000}"/>
    <cellStyle name="Normal 2 2 13 7 5 2 4" xfId="9861" xr:uid="{00000000-0005-0000-0000-00007C260000}"/>
    <cellStyle name="Normal 2 2 13 7 5 2 5" xfId="9862" xr:uid="{00000000-0005-0000-0000-00007D260000}"/>
    <cellStyle name="Normal 2 2 13 7 5 3" xfId="9863" xr:uid="{00000000-0005-0000-0000-00007E260000}"/>
    <cellStyle name="Normal 2 2 13 7 5 3 2" xfId="9864" xr:uid="{00000000-0005-0000-0000-00007F260000}"/>
    <cellStyle name="Normal 2 2 13 7 5 3 3" xfId="9865" xr:uid="{00000000-0005-0000-0000-000080260000}"/>
    <cellStyle name="Normal 2 2 13 7 5 3 4" xfId="9866" xr:uid="{00000000-0005-0000-0000-000081260000}"/>
    <cellStyle name="Normal 2 2 13 7 5 3 5" xfId="9867" xr:uid="{00000000-0005-0000-0000-000082260000}"/>
    <cellStyle name="Normal 2 2 13 7 5 4" xfId="9868" xr:uid="{00000000-0005-0000-0000-000083260000}"/>
    <cellStyle name="Normal 2 2 13 7 5 5" xfId="9869" xr:uid="{00000000-0005-0000-0000-000084260000}"/>
    <cellStyle name="Normal 2 2 13 7 5 6" xfId="9870" xr:uid="{00000000-0005-0000-0000-000085260000}"/>
    <cellStyle name="Normal 2 2 13 7 5 7" xfId="9871" xr:uid="{00000000-0005-0000-0000-000086260000}"/>
    <cellStyle name="Normal 2 2 13 7 5 8" xfId="9872" xr:uid="{00000000-0005-0000-0000-000087260000}"/>
    <cellStyle name="Normal 2 2 13 7 5_35. Propiedades de Inv" xfId="9873" xr:uid="{00000000-0005-0000-0000-000088260000}"/>
    <cellStyle name="Normal 2 2 13 7 6" xfId="9874" xr:uid="{00000000-0005-0000-0000-000089260000}"/>
    <cellStyle name="Normal 2 2 13 7 6 2" xfId="9875" xr:uid="{00000000-0005-0000-0000-00008A260000}"/>
    <cellStyle name="Normal 2 2 13 7 6 2 2" xfId="9876" xr:uid="{00000000-0005-0000-0000-00008B260000}"/>
    <cellStyle name="Normal 2 2 13 7 6 2 3" xfId="9877" xr:uid="{00000000-0005-0000-0000-00008C260000}"/>
    <cellStyle name="Normal 2 2 13 7 6 2 4" xfId="9878" xr:uid="{00000000-0005-0000-0000-00008D260000}"/>
    <cellStyle name="Normal 2 2 13 7 6 2 5" xfId="9879" xr:uid="{00000000-0005-0000-0000-00008E260000}"/>
    <cellStyle name="Normal 2 2 13 7 6 3" xfId="9880" xr:uid="{00000000-0005-0000-0000-00008F260000}"/>
    <cellStyle name="Normal 2 2 13 7 6 3 2" xfId="9881" xr:uid="{00000000-0005-0000-0000-000090260000}"/>
    <cellStyle name="Normal 2 2 13 7 6 3 3" xfId="9882" xr:uid="{00000000-0005-0000-0000-000091260000}"/>
    <cellStyle name="Normal 2 2 13 7 6 3 4" xfId="9883" xr:uid="{00000000-0005-0000-0000-000092260000}"/>
    <cellStyle name="Normal 2 2 13 7 6 3 5" xfId="9884" xr:uid="{00000000-0005-0000-0000-000093260000}"/>
    <cellStyle name="Normal 2 2 13 7 6 4" xfId="9885" xr:uid="{00000000-0005-0000-0000-000094260000}"/>
    <cellStyle name="Normal 2 2 13 7 6 5" xfId="9886" xr:uid="{00000000-0005-0000-0000-000095260000}"/>
    <cellStyle name="Normal 2 2 13 7 6 6" xfId="9887" xr:uid="{00000000-0005-0000-0000-000096260000}"/>
    <cellStyle name="Normal 2 2 13 7 6 7" xfId="9888" xr:uid="{00000000-0005-0000-0000-000097260000}"/>
    <cellStyle name="Normal 2 2 13 7 6 8" xfId="9889" xr:uid="{00000000-0005-0000-0000-000098260000}"/>
    <cellStyle name="Normal 2 2 13 7 6_35. Propiedades de Inv" xfId="9890" xr:uid="{00000000-0005-0000-0000-000099260000}"/>
    <cellStyle name="Normal 2 2 13 7 7" xfId="9891" xr:uid="{00000000-0005-0000-0000-00009A260000}"/>
    <cellStyle name="Normal 2 2 13 7 7 2" xfId="9892" xr:uid="{00000000-0005-0000-0000-00009B260000}"/>
    <cellStyle name="Normal 2 2 13 7 7 3" xfId="9893" xr:uid="{00000000-0005-0000-0000-00009C260000}"/>
    <cellStyle name="Normal 2 2 13 7 7 4" xfId="9894" xr:uid="{00000000-0005-0000-0000-00009D260000}"/>
    <cellStyle name="Normal 2 2 13 7 7 5" xfId="9895" xr:uid="{00000000-0005-0000-0000-00009E260000}"/>
    <cellStyle name="Normal 2 2 13 7 8" xfId="9896" xr:uid="{00000000-0005-0000-0000-00009F260000}"/>
    <cellStyle name="Normal 2 2 13 7 8 2" xfId="9897" xr:uid="{00000000-0005-0000-0000-0000A0260000}"/>
    <cellStyle name="Normal 2 2 13 7 8 3" xfId="9898" xr:uid="{00000000-0005-0000-0000-0000A1260000}"/>
    <cellStyle name="Normal 2 2 13 7 8 4" xfId="9899" xr:uid="{00000000-0005-0000-0000-0000A2260000}"/>
    <cellStyle name="Normal 2 2 13 7 8 5" xfId="9900" xr:uid="{00000000-0005-0000-0000-0000A3260000}"/>
    <cellStyle name="Normal 2 2 13 7 9" xfId="9901" xr:uid="{00000000-0005-0000-0000-0000A4260000}"/>
    <cellStyle name="Normal 2 2 13 7 9 2" xfId="9902" xr:uid="{00000000-0005-0000-0000-0000A5260000}"/>
    <cellStyle name="Normal 2 2 13 7 9 3" xfId="9903" xr:uid="{00000000-0005-0000-0000-0000A6260000}"/>
    <cellStyle name="Normal 2 2 13 7 9 4" xfId="9904" xr:uid="{00000000-0005-0000-0000-0000A7260000}"/>
    <cellStyle name="Normal 2 2 13 7 9 5" xfId="9905" xr:uid="{00000000-0005-0000-0000-0000A8260000}"/>
    <cellStyle name="Normal 2 2 13 7_35. Propiedades de Inv" xfId="9906" xr:uid="{00000000-0005-0000-0000-0000A9260000}"/>
    <cellStyle name="Normal 2 2 13 8" xfId="9907" xr:uid="{00000000-0005-0000-0000-0000AA260000}"/>
    <cellStyle name="Normal 2 2 13 8 10" xfId="9908" xr:uid="{00000000-0005-0000-0000-0000AB260000}"/>
    <cellStyle name="Normal 2 2 13 8 10 2" xfId="9909" xr:uid="{00000000-0005-0000-0000-0000AC260000}"/>
    <cellStyle name="Normal 2 2 13 8 10 3" xfId="9910" xr:uid="{00000000-0005-0000-0000-0000AD260000}"/>
    <cellStyle name="Normal 2 2 13 8 10 4" xfId="9911" xr:uid="{00000000-0005-0000-0000-0000AE260000}"/>
    <cellStyle name="Normal 2 2 13 8 10 5" xfId="9912" xr:uid="{00000000-0005-0000-0000-0000AF260000}"/>
    <cellStyle name="Normal 2 2 13 8 11" xfId="9913" xr:uid="{00000000-0005-0000-0000-0000B0260000}"/>
    <cellStyle name="Normal 2 2 13 8 11 2" xfId="9914" xr:uid="{00000000-0005-0000-0000-0000B1260000}"/>
    <cellStyle name="Normal 2 2 13 8 11 3" xfId="9915" xr:uid="{00000000-0005-0000-0000-0000B2260000}"/>
    <cellStyle name="Normal 2 2 13 8 11 4" xfId="9916" xr:uid="{00000000-0005-0000-0000-0000B3260000}"/>
    <cellStyle name="Normal 2 2 13 8 11 5" xfId="9917" xr:uid="{00000000-0005-0000-0000-0000B4260000}"/>
    <cellStyle name="Normal 2 2 13 8 12" xfId="9918" xr:uid="{00000000-0005-0000-0000-0000B5260000}"/>
    <cellStyle name="Normal 2 2 13 8 12 2" xfId="9919" xr:uid="{00000000-0005-0000-0000-0000B6260000}"/>
    <cellStyle name="Normal 2 2 13 8 12 3" xfId="9920" xr:uid="{00000000-0005-0000-0000-0000B7260000}"/>
    <cellStyle name="Normal 2 2 13 8 12 4" xfId="9921" xr:uid="{00000000-0005-0000-0000-0000B8260000}"/>
    <cellStyle name="Normal 2 2 13 8 12 5" xfId="9922" xr:uid="{00000000-0005-0000-0000-0000B9260000}"/>
    <cellStyle name="Normal 2 2 13 8 13" xfId="9923" xr:uid="{00000000-0005-0000-0000-0000BA260000}"/>
    <cellStyle name="Normal 2 2 13 8 13 2" xfId="9924" xr:uid="{00000000-0005-0000-0000-0000BB260000}"/>
    <cellStyle name="Normal 2 2 13 8 13 3" xfId="9925" xr:uid="{00000000-0005-0000-0000-0000BC260000}"/>
    <cellStyle name="Normal 2 2 13 8 13 4" xfId="9926" xr:uid="{00000000-0005-0000-0000-0000BD260000}"/>
    <cellStyle name="Normal 2 2 13 8 13 5" xfId="9927" xr:uid="{00000000-0005-0000-0000-0000BE260000}"/>
    <cellStyle name="Normal 2 2 13 8 14" xfId="9928" xr:uid="{00000000-0005-0000-0000-0000BF260000}"/>
    <cellStyle name="Normal 2 2 13 8 14 2" xfId="9929" xr:uid="{00000000-0005-0000-0000-0000C0260000}"/>
    <cellStyle name="Normal 2 2 13 8 14 3" xfId="9930" xr:uid="{00000000-0005-0000-0000-0000C1260000}"/>
    <cellStyle name="Normal 2 2 13 8 14 4" xfId="9931" xr:uid="{00000000-0005-0000-0000-0000C2260000}"/>
    <cellStyle name="Normal 2 2 13 8 14 5" xfId="9932" xr:uid="{00000000-0005-0000-0000-0000C3260000}"/>
    <cellStyle name="Normal 2 2 13 8 15" xfId="9933" xr:uid="{00000000-0005-0000-0000-0000C4260000}"/>
    <cellStyle name="Normal 2 2 13 8 16" xfId="9934" xr:uid="{00000000-0005-0000-0000-0000C5260000}"/>
    <cellStyle name="Normal 2 2 13 8 17" xfId="9935" xr:uid="{00000000-0005-0000-0000-0000C6260000}"/>
    <cellStyle name="Normal 2 2 13 8 18" xfId="9936" xr:uid="{00000000-0005-0000-0000-0000C7260000}"/>
    <cellStyle name="Normal 2 2 13 8 19" xfId="9937" xr:uid="{00000000-0005-0000-0000-0000C8260000}"/>
    <cellStyle name="Normal 2 2 13 8 2" xfId="9938" xr:uid="{00000000-0005-0000-0000-0000C9260000}"/>
    <cellStyle name="Normal 2 2 13 8 2 10" xfId="9939" xr:uid="{00000000-0005-0000-0000-0000CA260000}"/>
    <cellStyle name="Normal 2 2 13 8 2 11" xfId="9940" xr:uid="{00000000-0005-0000-0000-0000CB260000}"/>
    <cellStyle name="Normal 2 2 13 8 2 12" xfId="9941" xr:uid="{00000000-0005-0000-0000-0000CC260000}"/>
    <cellStyle name="Normal 2 2 13 8 2 13" xfId="9942" xr:uid="{00000000-0005-0000-0000-0000CD260000}"/>
    <cellStyle name="Normal 2 2 13 8 2 14" xfId="9943" xr:uid="{00000000-0005-0000-0000-0000CE260000}"/>
    <cellStyle name="Normal 2 2 13 8 2 2" xfId="9944" xr:uid="{00000000-0005-0000-0000-0000CF260000}"/>
    <cellStyle name="Normal 2 2 13 8 2 2 2" xfId="9945" xr:uid="{00000000-0005-0000-0000-0000D0260000}"/>
    <cellStyle name="Normal 2 2 13 8 2 2 3" xfId="9946" xr:uid="{00000000-0005-0000-0000-0000D1260000}"/>
    <cellStyle name="Normal 2 2 13 8 2 2 4" xfId="9947" xr:uid="{00000000-0005-0000-0000-0000D2260000}"/>
    <cellStyle name="Normal 2 2 13 8 2 2 5" xfId="9948" xr:uid="{00000000-0005-0000-0000-0000D3260000}"/>
    <cellStyle name="Normal 2 2 13 8 2 3" xfId="9949" xr:uid="{00000000-0005-0000-0000-0000D4260000}"/>
    <cellStyle name="Normal 2 2 13 8 2 3 2" xfId="9950" xr:uid="{00000000-0005-0000-0000-0000D5260000}"/>
    <cellStyle name="Normal 2 2 13 8 2 3 3" xfId="9951" xr:uid="{00000000-0005-0000-0000-0000D6260000}"/>
    <cellStyle name="Normal 2 2 13 8 2 3 4" xfId="9952" xr:uid="{00000000-0005-0000-0000-0000D7260000}"/>
    <cellStyle name="Normal 2 2 13 8 2 3 5" xfId="9953" xr:uid="{00000000-0005-0000-0000-0000D8260000}"/>
    <cellStyle name="Normal 2 2 13 8 2 4" xfId="9954" xr:uid="{00000000-0005-0000-0000-0000D9260000}"/>
    <cellStyle name="Normal 2 2 13 8 2 4 2" xfId="9955" xr:uid="{00000000-0005-0000-0000-0000DA260000}"/>
    <cellStyle name="Normal 2 2 13 8 2 4 3" xfId="9956" xr:uid="{00000000-0005-0000-0000-0000DB260000}"/>
    <cellStyle name="Normal 2 2 13 8 2 4 4" xfId="9957" xr:uid="{00000000-0005-0000-0000-0000DC260000}"/>
    <cellStyle name="Normal 2 2 13 8 2 4 5" xfId="9958" xr:uid="{00000000-0005-0000-0000-0000DD260000}"/>
    <cellStyle name="Normal 2 2 13 8 2 5" xfId="9959" xr:uid="{00000000-0005-0000-0000-0000DE260000}"/>
    <cellStyle name="Normal 2 2 13 8 2 5 2" xfId="9960" xr:uid="{00000000-0005-0000-0000-0000DF260000}"/>
    <cellStyle name="Normal 2 2 13 8 2 5 3" xfId="9961" xr:uid="{00000000-0005-0000-0000-0000E0260000}"/>
    <cellStyle name="Normal 2 2 13 8 2 5 4" xfId="9962" xr:uid="{00000000-0005-0000-0000-0000E1260000}"/>
    <cellStyle name="Normal 2 2 13 8 2 5 5" xfId="9963" xr:uid="{00000000-0005-0000-0000-0000E2260000}"/>
    <cellStyle name="Normal 2 2 13 8 2 6" xfId="9964" xr:uid="{00000000-0005-0000-0000-0000E3260000}"/>
    <cellStyle name="Normal 2 2 13 8 2 6 2" xfId="9965" xr:uid="{00000000-0005-0000-0000-0000E4260000}"/>
    <cellStyle name="Normal 2 2 13 8 2 6 3" xfId="9966" xr:uid="{00000000-0005-0000-0000-0000E5260000}"/>
    <cellStyle name="Normal 2 2 13 8 2 6 4" xfId="9967" xr:uid="{00000000-0005-0000-0000-0000E6260000}"/>
    <cellStyle name="Normal 2 2 13 8 2 6 5" xfId="9968" xr:uid="{00000000-0005-0000-0000-0000E7260000}"/>
    <cellStyle name="Normal 2 2 13 8 2 7" xfId="9969" xr:uid="{00000000-0005-0000-0000-0000E8260000}"/>
    <cellStyle name="Normal 2 2 13 8 2 7 2" xfId="9970" xr:uid="{00000000-0005-0000-0000-0000E9260000}"/>
    <cellStyle name="Normal 2 2 13 8 2 7 3" xfId="9971" xr:uid="{00000000-0005-0000-0000-0000EA260000}"/>
    <cellStyle name="Normal 2 2 13 8 2 7 4" xfId="9972" xr:uid="{00000000-0005-0000-0000-0000EB260000}"/>
    <cellStyle name="Normal 2 2 13 8 2 7 5" xfId="9973" xr:uid="{00000000-0005-0000-0000-0000EC260000}"/>
    <cellStyle name="Normal 2 2 13 8 2 8" xfId="9974" xr:uid="{00000000-0005-0000-0000-0000ED260000}"/>
    <cellStyle name="Normal 2 2 13 8 2 8 2" xfId="9975" xr:uid="{00000000-0005-0000-0000-0000EE260000}"/>
    <cellStyle name="Normal 2 2 13 8 2 8 3" xfId="9976" xr:uid="{00000000-0005-0000-0000-0000EF260000}"/>
    <cellStyle name="Normal 2 2 13 8 2 8 4" xfId="9977" xr:uid="{00000000-0005-0000-0000-0000F0260000}"/>
    <cellStyle name="Normal 2 2 13 8 2 8 5" xfId="9978" xr:uid="{00000000-0005-0000-0000-0000F1260000}"/>
    <cellStyle name="Normal 2 2 13 8 2 9" xfId="9979" xr:uid="{00000000-0005-0000-0000-0000F2260000}"/>
    <cellStyle name="Normal 2 2 13 8 2 9 2" xfId="9980" xr:uid="{00000000-0005-0000-0000-0000F3260000}"/>
    <cellStyle name="Normal 2 2 13 8 2 9 3" xfId="9981" xr:uid="{00000000-0005-0000-0000-0000F4260000}"/>
    <cellStyle name="Normal 2 2 13 8 2 9 4" xfId="9982" xr:uid="{00000000-0005-0000-0000-0000F5260000}"/>
    <cellStyle name="Normal 2 2 13 8 2 9 5" xfId="9983" xr:uid="{00000000-0005-0000-0000-0000F6260000}"/>
    <cellStyle name="Normal 2 2 13 8 2_35. Propiedades de Inv" xfId="9984" xr:uid="{00000000-0005-0000-0000-0000F7260000}"/>
    <cellStyle name="Normal 2 2 13 8 3" xfId="9985" xr:uid="{00000000-0005-0000-0000-0000F8260000}"/>
    <cellStyle name="Normal 2 2 13 8 3 2" xfId="9986" xr:uid="{00000000-0005-0000-0000-0000F9260000}"/>
    <cellStyle name="Normal 2 2 13 8 3 2 2" xfId="9987" xr:uid="{00000000-0005-0000-0000-0000FA260000}"/>
    <cellStyle name="Normal 2 2 13 8 3 2 3" xfId="9988" xr:uid="{00000000-0005-0000-0000-0000FB260000}"/>
    <cellStyle name="Normal 2 2 13 8 3 2 4" xfId="9989" xr:uid="{00000000-0005-0000-0000-0000FC260000}"/>
    <cellStyle name="Normal 2 2 13 8 3 2 5" xfId="9990" xr:uid="{00000000-0005-0000-0000-0000FD260000}"/>
    <cellStyle name="Normal 2 2 13 8 3 3" xfId="9991" xr:uid="{00000000-0005-0000-0000-0000FE260000}"/>
    <cellStyle name="Normal 2 2 13 8 3 3 2" xfId="9992" xr:uid="{00000000-0005-0000-0000-0000FF260000}"/>
    <cellStyle name="Normal 2 2 13 8 3 3 3" xfId="9993" xr:uid="{00000000-0005-0000-0000-000000270000}"/>
    <cellStyle name="Normal 2 2 13 8 3 3 4" xfId="9994" xr:uid="{00000000-0005-0000-0000-000001270000}"/>
    <cellStyle name="Normal 2 2 13 8 3 3 5" xfId="9995" xr:uid="{00000000-0005-0000-0000-000002270000}"/>
    <cellStyle name="Normal 2 2 13 8 3 4" xfId="9996" xr:uid="{00000000-0005-0000-0000-000003270000}"/>
    <cellStyle name="Normal 2 2 13 8 3 5" xfId="9997" xr:uid="{00000000-0005-0000-0000-000004270000}"/>
    <cellStyle name="Normal 2 2 13 8 3 6" xfId="9998" xr:uid="{00000000-0005-0000-0000-000005270000}"/>
    <cellStyle name="Normal 2 2 13 8 3 7" xfId="9999" xr:uid="{00000000-0005-0000-0000-000006270000}"/>
    <cellStyle name="Normal 2 2 13 8 3 8" xfId="10000" xr:uid="{00000000-0005-0000-0000-000007270000}"/>
    <cellStyle name="Normal 2 2 13 8 3_35. Propiedades de Inv" xfId="10001" xr:uid="{00000000-0005-0000-0000-000008270000}"/>
    <cellStyle name="Normal 2 2 13 8 4" xfId="10002" xr:uid="{00000000-0005-0000-0000-000009270000}"/>
    <cellStyle name="Normal 2 2 13 8 4 2" xfId="10003" xr:uid="{00000000-0005-0000-0000-00000A270000}"/>
    <cellStyle name="Normal 2 2 13 8 4 2 2" xfId="10004" xr:uid="{00000000-0005-0000-0000-00000B270000}"/>
    <cellStyle name="Normal 2 2 13 8 4 2 3" xfId="10005" xr:uid="{00000000-0005-0000-0000-00000C270000}"/>
    <cellStyle name="Normal 2 2 13 8 4 2 4" xfId="10006" xr:uid="{00000000-0005-0000-0000-00000D270000}"/>
    <cellStyle name="Normal 2 2 13 8 4 2 5" xfId="10007" xr:uid="{00000000-0005-0000-0000-00000E270000}"/>
    <cellStyle name="Normal 2 2 13 8 4 3" xfId="10008" xr:uid="{00000000-0005-0000-0000-00000F270000}"/>
    <cellStyle name="Normal 2 2 13 8 4 3 2" xfId="10009" xr:uid="{00000000-0005-0000-0000-000010270000}"/>
    <cellStyle name="Normal 2 2 13 8 4 3 3" xfId="10010" xr:uid="{00000000-0005-0000-0000-000011270000}"/>
    <cellStyle name="Normal 2 2 13 8 4 3 4" xfId="10011" xr:uid="{00000000-0005-0000-0000-000012270000}"/>
    <cellStyle name="Normal 2 2 13 8 4 3 5" xfId="10012" xr:uid="{00000000-0005-0000-0000-000013270000}"/>
    <cellStyle name="Normal 2 2 13 8 4 4" xfId="10013" xr:uid="{00000000-0005-0000-0000-000014270000}"/>
    <cellStyle name="Normal 2 2 13 8 4 5" xfId="10014" xr:uid="{00000000-0005-0000-0000-000015270000}"/>
    <cellStyle name="Normal 2 2 13 8 4 6" xfId="10015" xr:uid="{00000000-0005-0000-0000-000016270000}"/>
    <cellStyle name="Normal 2 2 13 8 4 7" xfId="10016" xr:uid="{00000000-0005-0000-0000-000017270000}"/>
    <cellStyle name="Normal 2 2 13 8 4 8" xfId="10017" xr:uid="{00000000-0005-0000-0000-000018270000}"/>
    <cellStyle name="Normal 2 2 13 8 4_35. Propiedades de Inv" xfId="10018" xr:uid="{00000000-0005-0000-0000-000019270000}"/>
    <cellStyle name="Normal 2 2 13 8 5" xfId="10019" xr:uid="{00000000-0005-0000-0000-00001A270000}"/>
    <cellStyle name="Normal 2 2 13 8 5 2" xfId="10020" xr:uid="{00000000-0005-0000-0000-00001B270000}"/>
    <cellStyle name="Normal 2 2 13 8 5 2 2" xfId="10021" xr:uid="{00000000-0005-0000-0000-00001C270000}"/>
    <cellStyle name="Normal 2 2 13 8 5 2 3" xfId="10022" xr:uid="{00000000-0005-0000-0000-00001D270000}"/>
    <cellStyle name="Normal 2 2 13 8 5 2 4" xfId="10023" xr:uid="{00000000-0005-0000-0000-00001E270000}"/>
    <cellStyle name="Normal 2 2 13 8 5 2 5" xfId="10024" xr:uid="{00000000-0005-0000-0000-00001F270000}"/>
    <cellStyle name="Normal 2 2 13 8 5 3" xfId="10025" xr:uid="{00000000-0005-0000-0000-000020270000}"/>
    <cellStyle name="Normal 2 2 13 8 5 3 2" xfId="10026" xr:uid="{00000000-0005-0000-0000-000021270000}"/>
    <cellStyle name="Normal 2 2 13 8 5 3 3" xfId="10027" xr:uid="{00000000-0005-0000-0000-000022270000}"/>
    <cellStyle name="Normal 2 2 13 8 5 3 4" xfId="10028" xr:uid="{00000000-0005-0000-0000-000023270000}"/>
    <cellStyle name="Normal 2 2 13 8 5 3 5" xfId="10029" xr:uid="{00000000-0005-0000-0000-000024270000}"/>
    <cellStyle name="Normal 2 2 13 8 5 4" xfId="10030" xr:uid="{00000000-0005-0000-0000-000025270000}"/>
    <cellStyle name="Normal 2 2 13 8 5 5" xfId="10031" xr:uid="{00000000-0005-0000-0000-000026270000}"/>
    <cellStyle name="Normal 2 2 13 8 5 6" xfId="10032" xr:uid="{00000000-0005-0000-0000-000027270000}"/>
    <cellStyle name="Normal 2 2 13 8 5 7" xfId="10033" xr:uid="{00000000-0005-0000-0000-000028270000}"/>
    <cellStyle name="Normal 2 2 13 8 5 8" xfId="10034" xr:uid="{00000000-0005-0000-0000-000029270000}"/>
    <cellStyle name="Normal 2 2 13 8 5_35. Propiedades de Inv" xfId="10035" xr:uid="{00000000-0005-0000-0000-00002A270000}"/>
    <cellStyle name="Normal 2 2 13 8 6" xfId="10036" xr:uid="{00000000-0005-0000-0000-00002B270000}"/>
    <cellStyle name="Normal 2 2 13 8 6 2" xfId="10037" xr:uid="{00000000-0005-0000-0000-00002C270000}"/>
    <cellStyle name="Normal 2 2 13 8 6 2 2" xfId="10038" xr:uid="{00000000-0005-0000-0000-00002D270000}"/>
    <cellStyle name="Normal 2 2 13 8 6 2 3" xfId="10039" xr:uid="{00000000-0005-0000-0000-00002E270000}"/>
    <cellStyle name="Normal 2 2 13 8 6 2 4" xfId="10040" xr:uid="{00000000-0005-0000-0000-00002F270000}"/>
    <cellStyle name="Normal 2 2 13 8 6 2 5" xfId="10041" xr:uid="{00000000-0005-0000-0000-000030270000}"/>
    <cellStyle name="Normal 2 2 13 8 6 3" xfId="10042" xr:uid="{00000000-0005-0000-0000-000031270000}"/>
    <cellStyle name="Normal 2 2 13 8 6 3 2" xfId="10043" xr:uid="{00000000-0005-0000-0000-000032270000}"/>
    <cellStyle name="Normal 2 2 13 8 6 3 3" xfId="10044" xr:uid="{00000000-0005-0000-0000-000033270000}"/>
    <cellStyle name="Normal 2 2 13 8 6 3 4" xfId="10045" xr:uid="{00000000-0005-0000-0000-000034270000}"/>
    <cellStyle name="Normal 2 2 13 8 6 3 5" xfId="10046" xr:uid="{00000000-0005-0000-0000-000035270000}"/>
    <cellStyle name="Normal 2 2 13 8 6 4" xfId="10047" xr:uid="{00000000-0005-0000-0000-000036270000}"/>
    <cellStyle name="Normal 2 2 13 8 6 5" xfId="10048" xr:uid="{00000000-0005-0000-0000-000037270000}"/>
    <cellStyle name="Normal 2 2 13 8 6 6" xfId="10049" xr:uid="{00000000-0005-0000-0000-000038270000}"/>
    <cellStyle name="Normal 2 2 13 8 6 7" xfId="10050" xr:uid="{00000000-0005-0000-0000-000039270000}"/>
    <cellStyle name="Normal 2 2 13 8 6 8" xfId="10051" xr:uid="{00000000-0005-0000-0000-00003A270000}"/>
    <cellStyle name="Normal 2 2 13 8 6_35. Propiedades de Inv" xfId="10052" xr:uid="{00000000-0005-0000-0000-00003B270000}"/>
    <cellStyle name="Normal 2 2 13 8 7" xfId="10053" xr:uid="{00000000-0005-0000-0000-00003C270000}"/>
    <cellStyle name="Normal 2 2 13 8 7 2" xfId="10054" xr:uid="{00000000-0005-0000-0000-00003D270000}"/>
    <cellStyle name="Normal 2 2 13 8 7 3" xfId="10055" xr:uid="{00000000-0005-0000-0000-00003E270000}"/>
    <cellStyle name="Normal 2 2 13 8 7 4" xfId="10056" xr:uid="{00000000-0005-0000-0000-00003F270000}"/>
    <cellStyle name="Normal 2 2 13 8 7 5" xfId="10057" xr:uid="{00000000-0005-0000-0000-000040270000}"/>
    <cellStyle name="Normal 2 2 13 8 8" xfId="10058" xr:uid="{00000000-0005-0000-0000-000041270000}"/>
    <cellStyle name="Normal 2 2 13 8 8 2" xfId="10059" xr:uid="{00000000-0005-0000-0000-000042270000}"/>
    <cellStyle name="Normal 2 2 13 8 8 3" xfId="10060" xr:uid="{00000000-0005-0000-0000-000043270000}"/>
    <cellStyle name="Normal 2 2 13 8 8 4" xfId="10061" xr:uid="{00000000-0005-0000-0000-000044270000}"/>
    <cellStyle name="Normal 2 2 13 8 8 5" xfId="10062" xr:uid="{00000000-0005-0000-0000-000045270000}"/>
    <cellStyle name="Normal 2 2 13 8 9" xfId="10063" xr:uid="{00000000-0005-0000-0000-000046270000}"/>
    <cellStyle name="Normal 2 2 13 8 9 2" xfId="10064" xr:uid="{00000000-0005-0000-0000-000047270000}"/>
    <cellStyle name="Normal 2 2 13 8 9 3" xfId="10065" xr:uid="{00000000-0005-0000-0000-000048270000}"/>
    <cellStyle name="Normal 2 2 13 8 9 4" xfId="10066" xr:uid="{00000000-0005-0000-0000-000049270000}"/>
    <cellStyle name="Normal 2 2 13 8 9 5" xfId="10067" xr:uid="{00000000-0005-0000-0000-00004A270000}"/>
    <cellStyle name="Normal 2 2 13 8_35. Propiedades de Inv" xfId="10068" xr:uid="{00000000-0005-0000-0000-00004B270000}"/>
    <cellStyle name="Normal 2 2 13 9" xfId="10069" xr:uid="{00000000-0005-0000-0000-00004C270000}"/>
    <cellStyle name="Normal 2 2 13 9 10" xfId="10070" xr:uid="{00000000-0005-0000-0000-00004D270000}"/>
    <cellStyle name="Normal 2 2 13 9 10 2" xfId="10071" xr:uid="{00000000-0005-0000-0000-00004E270000}"/>
    <cellStyle name="Normal 2 2 13 9 10 3" xfId="10072" xr:uid="{00000000-0005-0000-0000-00004F270000}"/>
    <cellStyle name="Normal 2 2 13 9 10 4" xfId="10073" xr:uid="{00000000-0005-0000-0000-000050270000}"/>
    <cellStyle name="Normal 2 2 13 9 10 5" xfId="10074" xr:uid="{00000000-0005-0000-0000-000051270000}"/>
    <cellStyle name="Normal 2 2 13 9 11" xfId="10075" xr:uid="{00000000-0005-0000-0000-000052270000}"/>
    <cellStyle name="Normal 2 2 13 9 11 2" xfId="10076" xr:uid="{00000000-0005-0000-0000-000053270000}"/>
    <cellStyle name="Normal 2 2 13 9 11 3" xfId="10077" xr:uid="{00000000-0005-0000-0000-000054270000}"/>
    <cellStyle name="Normal 2 2 13 9 11 4" xfId="10078" xr:uid="{00000000-0005-0000-0000-000055270000}"/>
    <cellStyle name="Normal 2 2 13 9 11 5" xfId="10079" xr:uid="{00000000-0005-0000-0000-000056270000}"/>
    <cellStyle name="Normal 2 2 13 9 12" xfId="10080" xr:uid="{00000000-0005-0000-0000-000057270000}"/>
    <cellStyle name="Normal 2 2 13 9 12 2" xfId="10081" xr:uid="{00000000-0005-0000-0000-000058270000}"/>
    <cellStyle name="Normal 2 2 13 9 12 3" xfId="10082" xr:uid="{00000000-0005-0000-0000-000059270000}"/>
    <cellStyle name="Normal 2 2 13 9 12 4" xfId="10083" xr:uid="{00000000-0005-0000-0000-00005A270000}"/>
    <cellStyle name="Normal 2 2 13 9 12 5" xfId="10084" xr:uid="{00000000-0005-0000-0000-00005B270000}"/>
    <cellStyle name="Normal 2 2 13 9 13" xfId="10085" xr:uid="{00000000-0005-0000-0000-00005C270000}"/>
    <cellStyle name="Normal 2 2 13 9 13 2" xfId="10086" xr:uid="{00000000-0005-0000-0000-00005D270000}"/>
    <cellStyle name="Normal 2 2 13 9 13 3" xfId="10087" xr:uid="{00000000-0005-0000-0000-00005E270000}"/>
    <cellStyle name="Normal 2 2 13 9 13 4" xfId="10088" xr:uid="{00000000-0005-0000-0000-00005F270000}"/>
    <cellStyle name="Normal 2 2 13 9 13 5" xfId="10089" xr:uid="{00000000-0005-0000-0000-000060270000}"/>
    <cellStyle name="Normal 2 2 13 9 14" xfId="10090" xr:uid="{00000000-0005-0000-0000-000061270000}"/>
    <cellStyle name="Normal 2 2 13 9 14 2" xfId="10091" xr:uid="{00000000-0005-0000-0000-000062270000}"/>
    <cellStyle name="Normal 2 2 13 9 14 3" xfId="10092" xr:uid="{00000000-0005-0000-0000-000063270000}"/>
    <cellStyle name="Normal 2 2 13 9 14 4" xfId="10093" xr:uid="{00000000-0005-0000-0000-000064270000}"/>
    <cellStyle name="Normal 2 2 13 9 14 5" xfId="10094" xr:uid="{00000000-0005-0000-0000-000065270000}"/>
    <cellStyle name="Normal 2 2 13 9 15" xfId="10095" xr:uid="{00000000-0005-0000-0000-000066270000}"/>
    <cellStyle name="Normal 2 2 13 9 15 2" xfId="10096" xr:uid="{00000000-0005-0000-0000-000067270000}"/>
    <cellStyle name="Normal 2 2 13 9 16" xfId="10097" xr:uid="{00000000-0005-0000-0000-000068270000}"/>
    <cellStyle name="Normal 2 2 13 9 16 2" xfId="10098" xr:uid="{00000000-0005-0000-0000-000069270000}"/>
    <cellStyle name="Normal 2 2 13 9 17" xfId="10099" xr:uid="{00000000-0005-0000-0000-00006A270000}"/>
    <cellStyle name="Normal 2 2 13 9 18" xfId="10100" xr:uid="{00000000-0005-0000-0000-00006B270000}"/>
    <cellStyle name="Normal 2 2 13 9 19" xfId="10101" xr:uid="{00000000-0005-0000-0000-00006C270000}"/>
    <cellStyle name="Normal 2 2 13 9 2" xfId="10102" xr:uid="{00000000-0005-0000-0000-00006D270000}"/>
    <cellStyle name="Normal 2 2 13 9 2 2" xfId="10103" xr:uid="{00000000-0005-0000-0000-00006E270000}"/>
    <cellStyle name="Normal 2 2 13 9 2 2 2" xfId="10104" xr:uid="{00000000-0005-0000-0000-00006F270000}"/>
    <cellStyle name="Normal 2 2 13 9 2 2 3" xfId="10105" xr:uid="{00000000-0005-0000-0000-000070270000}"/>
    <cellStyle name="Normal 2 2 13 9 2 2 4" xfId="10106" xr:uid="{00000000-0005-0000-0000-000071270000}"/>
    <cellStyle name="Normal 2 2 13 9 2 2 5" xfId="10107" xr:uid="{00000000-0005-0000-0000-000072270000}"/>
    <cellStyle name="Normal 2 2 13 9 2 3" xfId="10108" xr:uid="{00000000-0005-0000-0000-000073270000}"/>
    <cellStyle name="Normal 2 2 13 9 2 3 2" xfId="10109" xr:uid="{00000000-0005-0000-0000-000074270000}"/>
    <cellStyle name="Normal 2 2 13 9 2 3 3" xfId="10110" xr:uid="{00000000-0005-0000-0000-000075270000}"/>
    <cellStyle name="Normal 2 2 13 9 2 3 4" xfId="10111" xr:uid="{00000000-0005-0000-0000-000076270000}"/>
    <cellStyle name="Normal 2 2 13 9 2 3 5" xfId="10112" xr:uid="{00000000-0005-0000-0000-000077270000}"/>
    <cellStyle name="Normal 2 2 13 9 2 4" xfId="10113" xr:uid="{00000000-0005-0000-0000-000078270000}"/>
    <cellStyle name="Normal 2 2 13 9 2 4 2" xfId="10114" xr:uid="{00000000-0005-0000-0000-000079270000}"/>
    <cellStyle name="Normal 2 2 13 9 2 5" xfId="10115" xr:uid="{00000000-0005-0000-0000-00007A270000}"/>
    <cellStyle name="Normal 2 2 13 9 2 6" xfId="10116" xr:uid="{00000000-0005-0000-0000-00007B270000}"/>
    <cellStyle name="Normal 2 2 13 9 2 7" xfId="10117" xr:uid="{00000000-0005-0000-0000-00007C270000}"/>
    <cellStyle name="Normal 2 2 13 9 2 8" xfId="10118" xr:uid="{00000000-0005-0000-0000-00007D270000}"/>
    <cellStyle name="Normal 2 2 13 9 2_35. Propiedades de Inv" xfId="10119" xr:uid="{00000000-0005-0000-0000-00007E270000}"/>
    <cellStyle name="Normal 2 2 13 9 3" xfId="10120" xr:uid="{00000000-0005-0000-0000-00007F270000}"/>
    <cellStyle name="Normal 2 2 13 9 3 2" xfId="10121" xr:uid="{00000000-0005-0000-0000-000080270000}"/>
    <cellStyle name="Normal 2 2 13 9 3 2 2" xfId="10122" xr:uid="{00000000-0005-0000-0000-000081270000}"/>
    <cellStyle name="Normal 2 2 13 9 3 2 3" xfId="10123" xr:uid="{00000000-0005-0000-0000-000082270000}"/>
    <cellStyle name="Normal 2 2 13 9 3 2 4" xfId="10124" xr:uid="{00000000-0005-0000-0000-000083270000}"/>
    <cellStyle name="Normal 2 2 13 9 3 2 5" xfId="10125" xr:uid="{00000000-0005-0000-0000-000084270000}"/>
    <cellStyle name="Normal 2 2 13 9 3 3" xfId="10126" xr:uid="{00000000-0005-0000-0000-000085270000}"/>
    <cellStyle name="Normal 2 2 13 9 3 3 2" xfId="10127" xr:uid="{00000000-0005-0000-0000-000086270000}"/>
    <cellStyle name="Normal 2 2 13 9 3 3 3" xfId="10128" xr:uid="{00000000-0005-0000-0000-000087270000}"/>
    <cellStyle name="Normal 2 2 13 9 3 3 4" xfId="10129" xr:uid="{00000000-0005-0000-0000-000088270000}"/>
    <cellStyle name="Normal 2 2 13 9 3 3 5" xfId="10130" xr:uid="{00000000-0005-0000-0000-000089270000}"/>
    <cellStyle name="Normal 2 2 13 9 3 4" xfId="10131" xr:uid="{00000000-0005-0000-0000-00008A270000}"/>
    <cellStyle name="Normal 2 2 13 9 3 5" xfId="10132" xr:uid="{00000000-0005-0000-0000-00008B270000}"/>
    <cellStyle name="Normal 2 2 13 9 3 6" xfId="10133" xr:uid="{00000000-0005-0000-0000-00008C270000}"/>
    <cellStyle name="Normal 2 2 13 9 3 7" xfId="10134" xr:uid="{00000000-0005-0000-0000-00008D270000}"/>
    <cellStyle name="Normal 2 2 13 9 3 8" xfId="10135" xr:uid="{00000000-0005-0000-0000-00008E270000}"/>
    <cellStyle name="Normal 2 2 13 9 3_35. Propiedades de Inv" xfId="10136" xr:uid="{00000000-0005-0000-0000-00008F270000}"/>
    <cellStyle name="Normal 2 2 13 9 4" xfId="10137" xr:uid="{00000000-0005-0000-0000-000090270000}"/>
    <cellStyle name="Normal 2 2 13 9 4 2" xfId="10138" xr:uid="{00000000-0005-0000-0000-000091270000}"/>
    <cellStyle name="Normal 2 2 13 9 4 2 2" xfId="10139" xr:uid="{00000000-0005-0000-0000-000092270000}"/>
    <cellStyle name="Normal 2 2 13 9 4 2 3" xfId="10140" xr:uid="{00000000-0005-0000-0000-000093270000}"/>
    <cellStyle name="Normal 2 2 13 9 4 2 4" xfId="10141" xr:uid="{00000000-0005-0000-0000-000094270000}"/>
    <cellStyle name="Normal 2 2 13 9 4 2 5" xfId="10142" xr:uid="{00000000-0005-0000-0000-000095270000}"/>
    <cellStyle name="Normal 2 2 13 9 4 3" xfId="10143" xr:uid="{00000000-0005-0000-0000-000096270000}"/>
    <cellStyle name="Normal 2 2 13 9 4 3 2" xfId="10144" xr:uid="{00000000-0005-0000-0000-000097270000}"/>
    <cellStyle name="Normal 2 2 13 9 4 3 3" xfId="10145" xr:uid="{00000000-0005-0000-0000-000098270000}"/>
    <cellStyle name="Normal 2 2 13 9 4 3 4" xfId="10146" xr:uid="{00000000-0005-0000-0000-000099270000}"/>
    <cellStyle name="Normal 2 2 13 9 4 3 5" xfId="10147" xr:uid="{00000000-0005-0000-0000-00009A270000}"/>
    <cellStyle name="Normal 2 2 13 9 4 4" xfId="10148" xr:uid="{00000000-0005-0000-0000-00009B270000}"/>
    <cellStyle name="Normal 2 2 13 9 4 5" xfId="10149" xr:uid="{00000000-0005-0000-0000-00009C270000}"/>
    <cellStyle name="Normal 2 2 13 9 4 6" xfId="10150" xr:uid="{00000000-0005-0000-0000-00009D270000}"/>
    <cellStyle name="Normal 2 2 13 9 4 7" xfId="10151" xr:uid="{00000000-0005-0000-0000-00009E270000}"/>
    <cellStyle name="Normal 2 2 13 9 4 8" xfId="10152" xr:uid="{00000000-0005-0000-0000-00009F270000}"/>
    <cellStyle name="Normal 2 2 13 9 4_35. Propiedades de Inv" xfId="10153" xr:uid="{00000000-0005-0000-0000-0000A0270000}"/>
    <cellStyle name="Normal 2 2 13 9 5" xfId="10154" xr:uid="{00000000-0005-0000-0000-0000A1270000}"/>
    <cellStyle name="Normal 2 2 13 9 5 2" xfId="10155" xr:uid="{00000000-0005-0000-0000-0000A2270000}"/>
    <cellStyle name="Normal 2 2 13 9 5 2 2" xfId="10156" xr:uid="{00000000-0005-0000-0000-0000A3270000}"/>
    <cellStyle name="Normal 2 2 13 9 5 2 3" xfId="10157" xr:uid="{00000000-0005-0000-0000-0000A4270000}"/>
    <cellStyle name="Normal 2 2 13 9 5 2 4" xfId="10158" xr:uid="{00000000-0005-0000-0000-0000A5270000}"/>
    <cellStyle name="Normal 2 2 13 9 5 2 5" xfId="10159" xr:uid="{00000000-0005-0000-0000-0000A6270000}"/>
    <cellStyle name="Normal 2 2 13 9 5 3" xfId="10160" xr:uid="{00000000-0005-0000-0000-0000A7270000}"/>
    <cellStyle name="Normal 2 2 13 9 5 3 2" xfId="10161" xr:uid="{00000000-0005-0000-0000-0000A8270000}"/>
    <cellStyle name="Normal 2 2 13 9 5 3 3" xfId="10162" xr:uid="{00000000-0005-0000-0000-0000A9270000}"/>
    <cellStyle name="Normal 2 2 13 9 5 3 4" xfId="10163" xr:uid="{00000000-0005-0000-0000-0000AA270000}"/>
    <cellStyle name="Normal 2 2 13 9 5 3 5" xfId="10164" xr:uid="{00000000-0005-0000-0000-0000AB270000}"/>
    <cellStyle name="Normal 2 2 13 9 5 4" xfId="10165" xr:uid="{00000000-0005-0000-0000-0000AC270000}"/>
    <cellStyle name="Normal 2 2 13 9 5 5" xfId="10166" xr:uid="{00000000-0005-0000-0000-0000AD270000}"/>
    <cellStyle name="Normal 2 2 13 9 5 6" xfId="10167" xr:uid="{00000000-0005-0000-0000-0000AE270000}"/>
    <cellStyle name="Normal 2 2 13 9 5 7" xfId="10168" xr:uid="{00000000-0005-0000-0000-0000AF270000}"/>
    <cellStyle name="Normal 2 2 13 9 5 8" xfId="10169" xr:uid="{00000000-0005-0000-0000-0000B0270000}"/>
    <cellStyle name="Normal 2 2 13 9 5_35. Propiedades de Inv" xfId="10170" xr:uid="{00000000-0005-0000-0000-0000B1270000}"/>
    <cellStyle name="Normal 2 2 13 9 6" xfId="10171" xr:uid="{00000000-0005-0000-0000-0000B2270000}"/>
    <cellStyle name="Normal 2 2 13 9 6 2" xfId="10172" xr:uid="{00000000-0005-0000-0000-0000B3270000}"/>
    <cellStyle name="Normal 2 2 13 9 6 2 2" xfId="10173" xr:uid="{00000000-0005-0000-0000-0000B4270000}"/>
    <cellStyle name="Normal 2 2 13 9 6 2 3" xfId="10174" xr:uid="{00000000-0005-0000-0000-0000B5270000}"/>
    <cellStyle name="Normal 2 2 13 9 6 2 4" xfId="10175" xr:uid="{00000000-0005-0000-0000-0000B6270000}"/>
    <cellStyle name="Normal 2 2 13 9 6 2 5" xfId="10176" xr:uid="{00000000-0005-0000-0000-0000B7270000}"/>
    <cellStyle name="Normal 2 2 13 9 6 3" xfId="10177" xr:uid="{00000000-0005-0000-0000-0000B8270000}"/>
    <cellStyle name="Normal 2 2 13 9 6 3 2" xfId="10178" xr:uid="{00000000-0005-0000-0000-0000B9270000}"/>
    <cellStyle name="Normal 2 2 13 9 6 3 3" xfId="10179" xr:uid="{00000000-0005-0000-0000-0000BA270000}"/>
    <cellStyle name="Normal 2 2 13 9 6 3 4" xfId="10180" xr:uid="{00000000-0005-0000-0000-0000BB270000}"/>
    <cellStyle name="Normal 2 2 13 9 6 3 5" xfId="10181" xr:uid="{00000000-0005-0000-0000-0000BC270000}"/>
    <cellStyle name="Normal 2 2 13 9 6 4" xfId="10182" xr:uid="{00000000-0005-0000-0000-0000BD270000}"/>
    <cellStyle name="Normal 2 2 13 9 6 5" xfId="10183" xr:uid="{00000000-0005-0000-0000-0000BE270000}"/>
    <cellStyle name="Normal 2 2 13 9 6 6" xfId="10184" xr:uid="{00000000-0005-0000-0000-0000BF270000}"/>
    <cellStyle name="Normal 2 2 13 9 6 7" xfId="10185" xr:uid="{00000000-0005-0000-0000-0000C0270000}"/>
    <cellStyle name="Normal 2 2 13 9 6 8" xfId="10186" xr:uid="{00000000-0005-0000-0000-0000C1270000}"/>
    <cellStyle name="Normal 2 2 13 9 6_35. Propiedades de Inv" xfId="10187" xr:uid="{00000000-0005-0000-0000-0000C2270000}"/>
    <cellStyle name="Normal 2 2 13 9 7" xfId="10188" xr:uid="{00000000-0005-0000-0000-0000C3270000}"/>
    <cellStyle name="Normal 2 2 13 9 7 2" xfId="10189" xr:uid="{00000000-0005-0000-0000-0000C4270000}"/>
    <cellStyle name="Normal 2 2 13 9 7 3" xfId="10190" xr:uid="{00000000-0005-0000-0000-0000C5270000}"/>
    <cellStyle name="Normal 2 2 13 9 7 4" xfId="10191" xr:uid="{00000000-0005-0000-0000-0000C6270000}"/>
    <cellStyle name="Normal 2 2 13 9 7 5" xfId="10192" xr:uid="{00000000-0005-0000-0000-0000C7270000}"/>
    <cellStyle name="Normal 2 2 13 9 8" xfId="10193" xr:uid="{00000000-0005-0000-0000-0000C8270000}"/>
    <cellStyle name="Normal 2 2 13 9 8 2" xfId="10194" xr:uid="{00000000-0005-0000-0000-0000C9270000}"/>
    <cellStyle name="Normal 2 2 13 9 8 3" xfId="10195" xr:uid="{00000000-0005-0000-0000-0000CA270000}"/>
    <cellStyle name="Normal 2 2 13 9 8 4" xfId="10196" xr:uid="{00000000-0005-0000-0000-0000CB270000}"/>
    <cellStyle name="Normal 2 2 13 9 8 5" xfId="10197" xr:uid="{00000000-0005-0000-0000-0000CC270000}"/>
    <cellStyle name="Normal 2 2 13 9 9" xfId="10198" xr:uid="{00000000-0005-0000-0000-0000CD270000}"/>
    <cellStyle name="Normal 2 2 13 9 9 2" xfId="10199" xr:uid="{00000000-0005-0000-0000-0000CE270000}"/>
    <cellStyle name="Normal 2 2 13 9 9 3" xfId="10200" xr:uid="{00000000-0005-0000-0000-0000CF270000}"/>
    <cellStyle name="Normal 2 2 13 9 9 4" xfId="10201" xr:uid="{00000000-0005-0000-0000-0000D0270000}"/>
    <cellStyle name="Normal 2 2 13 9 9 5" xfId="10202" xr:uid="{00000000-0005-0000-0000-0000D1270000}"/>
    <cellStyle name="Normal 2 2 13 9_35. Propiedades de Inv" xfId="10203" xr:uid="{00000000-0005-0000-0000-0000D2270000}"/>
    <cellStyle name="Normal 2 2 13_35. Propiedades de Inv" xfId="10204" xr:uid="{00000000-0005-0000-0000-0000D3270000}"/>
    <cellStyle name="Normal 2 2 130" xfId="10205" xr:uid="{00000000-0005-0000-0000-0000D4270000}"/>
    <cellStyle name="Normal 2 2 14" xfId="10206" xr:uid="{00000000-0005-0000-0000-0000D5270000}"/>
    <cellStyle name="Normal 2 2 14 10" xfId="10207" xr:uid="{00000000-0005-0000-0000-0000D6270000}"/>
    <cellStyle name="Normal 2 2 14 11" xfId="10208" xr:uid="{00000000-0005-0000-0000-0000D7270000}"/>
    <cellStyle name="Normal 2 2 14 12" xfId="10209" xr:uid="{00000000-0005-0000-0000-0000D8270000}"/>
    <cellStyle name="Normal 2 2 14 13" xfId="10210" xr:uid="{00000000-0005-0000-0000-0000D9270000}"/>
    <cellStyle name="Normal 2 2 14 14" xfId="10211" xr:uid="{00000000-0005-0000-0000-0000DA270000}"/>
    <cellStyle name="Normal 2 2 14 2" xfId="10212" xr:uid="{00000000-0005-0000-0000-0000DB270000}"/>
    <cellStyle name="Normal 2 2 14 2 2" xfId="10213" xr:uid="{00000000-0005-0000-0000-0000DC270000}"/>
    <cellStyle name="Normal 2 2 14 2 2 2" xfId="10214" xr:uid="{00000000-0005-0000-0000-0000DD270000}"/>
    <cellStyle name="Normal 2 2 14 2 2 3" xfId="10215" xr:uid="{00000000-0005-0000-0000-0000DE270000}"/>
    <cellStyle name="Normal 2 2 14 2 2 4" xfId="10216" xr:uid="{00000000-0005-0000-0000-0000DF270000}"/>
    <cellStyle name="Normal 2 2 14 2 2 5" xfId="10217" xr:uid="{00000000-0005-0000-0000-0000E0270000}"/>
    <cellStyle name="Normal 2 2 14 2 3" xfId="10218" xr:uid="{00000000-0005-0000-0000-0000E1270000}"/>
    <cellStyle name="Normal 2 2 14 2 3 2" xfId="10219" xr:uid="{00000000-0005-0000-0000-0000E2270000}"/>
    <cellStyle name="Normal 2 2 14 2 3 3" xfId="10220" xr:uid="{00000000-0005-0000-0000-0000E3270000}"/>
    <cellStyle name="Normal 2 2 14 2 3 4" xfId="10221" xr:uid="{00000000-0005-0000-0000-0000E4270000}"/>
    <cellStyle name="Normal 2 2 14 2 3 5" xfId="10222" xr:uid="{00000000-0005-0000-0000-0000E5270000}"/>
    <cellStyle name="Normal 2 2 14 2 4" xfId="10223" xr:uid="{00000000-0005-0000-0000-0000E6270000}"/>
    <cellStyle name="Normal 2 2 14 2 5" xfId="10224" xr:uid="{00000000-0005-0000-0000-0000E7270000}"/>
    <cellStyle name="Normal 2 2 14 2 6" xfId="10225" xr:uid="{00000000-0005-0000-0000-0000E8270000}"/>
    <cellStyle name="Normal 2 2 14 2 7" xfId="10226" xr:uid="{00000000-0005-0000-0000-0000E9270000}"/>
    <cellStyle name="Normal 2 2 14 2 8" xfId="10227" xr:uid="{00000000-0005-0000-0000-0000EA270000}"/>
    <cellStyle name="Normal 2 2 14 2_35. Propiedades de Inv" xfId="10228" xr:uid="{00000000-0005-0000-0000-0000EB270000}"/>
    <cellStyle name="Normal 2 2 14 3" xfId="10229" xr:uid="{00000000-0005-0000-0000-0000EC270000}"/>
    <cellStyle name="Normal 2 2 14 3 2" xfId="10230" xr:uid="{00000000-0005-0000-0000-0000ED270000}"/>
    <cellStyle name="Normal 2 2 14 3 2 2" xfId="10231" xr:uid="{00000000-0005-0000-0000-0000EE270000}"/>
    <cellStyle name="Normal 2 2 14 3 2 3" xfId="10232" xr:uid="{00000000-0005-0000-0000-0000EF270000}"/>
    <cellStyle name="Normal 2 2 14 3 2 4" xfId="10233" xr:uid="{00000000-0005-0000-0000-0000F0270000}"/>
    <cellStyle name="Normal 2 2 14 3 2 5" xfId="10234" xr:uid="{00000000-0005-0000-0000-0000F1270000}"/>
    <cellStyle name="Normal 2 2 14 3 3" xfId="10235" xr:uid="{00000000-0005-0000-0000-0000F2270000}"/>
    <cellStyle name="Normal 2 2 14 3 3 2" xfId="10236" xr:uid="{00000000-0005-0000-0000-0000F3270000}"/>
    <cellStyle name="Normal 2 2 14 3 3 3" xfId="10237" xr:uid="{00000000-0005-0000-0000-0000F4270000}"/>
    <cellStyle name="Normal 2 2 14 3 3 4" xfId="10238" xr:uid="{00000000-0005-0000-0000-0000F5270000}"/>
    <cellStyle name="Normal 2 2 14 3 3 5" xfId="10239" xr:uid="{00000000-0005-0000-0000-0000F6270000}"/>
    <cellStyle name="Normal 2 2 14 3 4" xfId="10240" xr:uid="{00000000-0005-0000-0000-0000F7270000}"/>
    <cellStyle name="Normal 2 2 14 3 5" xfId="10241" xr:uid="{00000000-0005-0000-0000-0000F8270000}"/>
    <cellStyle name="Normal 2 2 14 3 6" xfId="10242" xr:uid="{00000000-0005-0000-0000-0000F9270000}"/>
    <cellStyle name="Normal 2 2 14 3 7" xfId="10243" xr:uid="{00000000-0005-0000-0000-0000FA270000}"/>
    <cellStyle name="Normal 2 2 14 3 8" xfId="10244" xr:uid="{00000000-0005-0000-0000-0000FB270000}"/>
    <cellStyle name="Normal 2 2 14 3_35. Propiedades de Inv" xfId="10245" xr:uid="{00000000-0005-0000-0000-0000FC270000}"/>
    <cellStyle name="Normal 2 2 14 4" xfId="10246" xr:uid="{00000000-0005-0000-0000-0000FD270000}"/>
    <cellStyle name="Normal 2 2 14 4 2" xfId="10247" xr:uid="{00000000-0005-0000-0000-0000FE270000}"/>
    <cellStyle name="Normal 2 2 14 4 2 2" xfId="10248" xr:uid="{00000000-0005-0000-0000-0000FF270000}"/>
    <cellStyle name="Normal 2 2 14 4 2 3" xfId="10249" xr:uid="{00000000-0005-0000-0000-000000280000}"/>
    <cellStyle name="Normal 2 2 14 4 2 4" xfId="10250" xr:uid="{00000000-0005-0000-0000-000001280000}"/>
    <cellStyle name="Normal 2 2 14 4 2 5" xfId="10251" xr:uid="{00000000-0005-0000-0000-000002280000}"/>
    <cellStyle name="Normal 2 2 14 4 3" xfId="10252" xr:uid="{00000000-0005-0000-0000-000003280000}"/>
    <cellStyle name="Normal 2 2 14 4 3 2" xfId="10253" xr:uid="{00000000-0005-0000-0000-000004280000}"/>
    <cellStyle name="Normal 2 2 14 4 3 3" xfId="10254" xr:uid="{00000000-0005-0000-0000-000005280000}"/>
    <cellStyle name="Normal 2 2 14 4 3 4" xfId="10255" xr:uid="{00000000-0005-0000-0000-000006280000}"/>
    <cellStyle name="Normal 2 2 14 4 3 5" xfId="10256" xr:uid="{00000000-0005-0000-0000-000007280000}"/>
    <cellStyle name="Normal 2 2 14 4 4" xfId="10257" xr:uid="{00000000-0005-0000-0000-000008280000}"/>
    <cellStyle name="Normal 2 2 14 4 5" xfId="10258" xr:uid="{00000000-0005-0000-0000-000009280000}"/>
    <cellStyle name="Normal 2 2 14 4 6" xfId="10259" xr:uid="{00000000-0005-0000-0000-00000A280000}"/>
    <cellStyle name="Normal 2 2 14 4 7" xfId="10260" xr:uid="{00000000-0005-0000-0000-00000B280000}"/>
    <cellStyle name="Normal 2 2 14 4 8" xfId="10261" xr:uid="{00000000-0005-0000-0000-00000C280000}"/>
    <cellStyle name="Normal 2 2 14 4_35. Propiedades de Inv" xfId="10262" xr:uid="{00000000-0005-0000-0000-00000D280000}"/>
    <cellStyle name="Normal 2 2 14 5" xfId="10263" xr:uid="{00000000-0005-0000-0000-00000E280000}"/>
    <cellStyle name="Normal 2 2 14 5 2" xfId="10264" xr:uid="{00000000-0005-0000-0000-00000F280000}"/>
    <cellStyle name="Normal 2 2 14 5 2 2" xfId="10265" xr:uid="{00000000-0005-0000-0000-000010280000}"/>
    <cellStyle name="Normal 2 2 14 5 2 3" xfId="10266" xr:uid="{00000000-0005-0000-0000-000011280000}"/>
    <cellStyle name="Normal 2 2 14 5 2 4" xfId="10267" xr:uid="{00000000-0005-0000-0000-000012280000}"/>
    <cellStyle name="Normal 2 2 14 5 2 5" xfId="10268" xr:uid="{00000000-0005-0000-0000-000013280000}"/>
    <cellStyle name="Normal 2 2 14 5 3" xfId="10269" xr:uid="{00000000-0005-0000-0000-000014280000}"/>
    <cellStyle name="Normal 2 2 14 5 3 2" xfId="10270" xr:uid="{00000000-0005-0000-0000-000015280000}"/>
    <cellStyle name="Normal 2 2 14 5 3 3" xfId="10271" xr:uid="{00000000-0005-0000-0000-000016280000}"/>
    <cellStyle name="Normal 2 2 14 5 3 4" xfId="10272" xr:uid="{00000000-0005-0000-0000-000017280000}"/>
    <cellStyle name="Normal 2 2 14 5 3 5" xfId="10273" xr:uid="{00000000-0005-0000-0000-000018280000}"/>
    <cellStyle name="Normal 2 2 14 5 4" xfId="10274" xr:uid="{00000000-0005-0000-0000-000019280000}"/>
    <cellStyle name="Normal 2 2 14 5 5" xfId="10275" xr:uid="{00000000-0005-0000-0000-00001A280000}"/>
    <cellStyle name="Normal 2 2 14 5 6" xfId="10276" xr:uid="{00000000-0005-0000-0000-00001B280000}"/>
    <cellStyle name="Normal 2 2 14 5 7" xfId="10277" xr:uid="{00000000-0005-0000-0000-00001C280000}"/>
    <cellStyle name="Normal 2 2 14 5 8" xfId="10278" xr:uid="{00000000-0005-0000-0000-00001D280000}"/>
    <cellStyle name="Normal 2 2 14 5_35. Propiedades de Inv" xfId="10279" xr:uid="{00000000-0005-0000-0000-00001E280000}"/>
    <cellStyle name="Normal 2 2 14 6" xfId="10280" xr:uid="{00000000-0005-0000-0000-00001F280000}"/>
    <cellStyle name="Normal 2 2 14 6 2" xfId="10281" xr:uid="{00000000-0005-0000-0000-000020280000}"/>
    <cellStyle name="Normal 2 2 14 6 2 2" xfId="10282" xr:uid="{00000000-0005-0000-0000-000021280000}"/>
    <cellStyle name="Normal 2 2 14 6 2 3" xfId="10283" xr:uid="{00000000-0005-0000-0000-000022280000}"/>
    <cellStyle name="Normal 2 2 14 6 2 4" xfId="10284" xr:uid="{00000000-0005-0000-0000-000023280000}"/>
    <cellStyle name="Normal 2 2 14 6 2 5" xfId="10285" xr:uid="{00000000-0005-0000-0000-000024280000}"/>
    <cellStyle name="Normal 2 2 14 6 3" xfId="10286" xr:uid="{00000000-0005-0000-0000-000025280000}"/>
    <cellStyle name="Normal 2 2 14 6 3 2" xfId="10287" xr:uid="{00000000-0005-0000-0000-000026280000}"/>
    <cellStyle name="Normal 2 2 14 6 3 3" xfId="10288" xr:uid="{00000000-0005-0000-0000-000027280000}"/>
    <cellStyle name="Normal 2 2 14 6 3 4" xfId="10289" xr:uid="{00000000-0005-0000-0000-000028280000}"/>
    <cellStyle name="Normal 2 2 14 6 3 5" xfId="10290" xr:uid="{00000000-0005-0000-0000-000029280000}"/>
    <cellStyle name="Normal 2 2 14 6 4" xfId="10291" xr:uid="{00000000-0005-0000-0000-00002A280000}"/>
    <cellStyle name="Normal 2 2 14 6 5" xfId="10292" xr:uid="{00000000-0005-0000-0000-00002B280000}"/>
    <cellStyle name="Normal 2 2 14 6 6" xfId="10293" xr:uid="{00000000-0005-0000-0000-00002C280000}"/>
    <cellStyle name="Normal 2 2 14 6 7" xfId="10294" xr:uid="{00000000-0005-0000-0000-00002D280000}"/>
    <cellStyle name="Normal 2 2 14 6 8" xfId="10295" xr:uid="{00000000-0005-0000-0000-00002E280000}"/>
    <cellStyle name="Normal 2 2 14 6_35. Propiedades de Inv" xfId="10296" xr:uid="{00000000-0005-0000-0000-00002F280000}"/>
    <cellStyle name="Normal 2 2 14 7" xfId="10297" xr:uid="{00000000-0005-0000-0000-000030280000}"/>
    <cellStyle name="Normal 2 2 14 7 2" xfId="10298" xr:uid="{00000000-0005-0000-0000-000031280000}"/>
    <cellStyle name="Normal 2 2 14 7 3" xfId="10299" xr:uid="{00000000-0005-0000-0000-000032280000}"/>
    <cellStyle name="Normal 2 2 14 7 4" xfId="10300" xr:uid="{00000000-0005-0000-0000-000033280000}"/>
    <cellStyle name="Normal 2 2 14 7 5" xfId="10301" xr:uid="{00000000-0005-0000-0000-000034280000}"/>
    <cellStyle name="Normal 2 2 14 8" xfId="10302" xr:uid="{00000000-0005-0000-0000-000035280000}"/>
    <cellStyle name="Normal 2 2 14 8 2" xfId="10303" xr:uid="{00000000-0005-0000-0000-000036280000}"/>
    <cellStyle name="Normal 2 2 14 8 3" xfId="10304" xr:uid="{00000000-0005-0000-0000-000037280000}"/>
    <cellStyle name="Normal 2 2 14 8 4" xfId="10305" xr:uid="{00000000-0005-0000-0000-000038280000}"/>
    <cellStyle name="Normal 2 2 14 8 5" xfId="10306" xr:uid="{00000000-0005-0000-0000-000039280000}"/>
    <cellStyle name="Normal 2 2 14 9" xfId="10307" xr:uid="{00000000-0005-0000-0000-00003A280000}"/>
    <cellStyle name="Normal 2 2 14 9 2" xfId="10308" xr:uid="{00000000-0005-0000-0000-00003B280000}"/>
    <cellStyle name="Normal 2 2 14_35. Propiedades de Inv" xfId="10309" xr:uid="{00000000-0005-0000-0000-00003C280000}"/>
    <cellStyle name="Normal 2 2 15" xfId="10310" xr:uid="{00000000-0005-0000-0000-00003D280000}"/>
    <cellStyle name="Normal 2 2 15 10" xfId="10311" xr:uid="{00000000-0005-0000-0000-00003E280000}"/>
    <cellStyle name="Normal 2 2 15 11" xfId="10312" xr:uid="{00000000-0005-0000-0000-00003F280000}"/>
    <cellStyle name="Normal 2 2 15 12" xfId="10313" xr:uid="{00000000-0005-0000-0000-000040280000}"/>
    <cellStyle name="Normal 2 2 15 13" xfId="10314" xr:uid="{00000000-0005-0000-0000-000041280000}"/>
    <cellStyle name="Normal 2 2 15 2" xfId="10315" xr:uid="{00000000-0005-0000-0000-000042280000}"/>
    <cellStyle name="Normal 2 2 15 2 2" xfId="10316" xr:uid="{00000000-0005-0000-0000-000043280000}"/>
    <cellStyle name="Normal 2 2 15 2 2 2" xfId="10317" xr:uid="{00000000-0005-0000-0000-000044280000}"/>
    <cellStyle name="Normal 2 2 15 2 2 3" xfId="10318" xr:uid="{00000000-0005-0000-0000-000045280000}"/>
    <cellStyle name="Normal 2 2 15 2 2 4" xfId="10319" xr:uid="{00000000-0005-0000-0000-000046280000}"/>
    <cellStyle name="Normal 2 2 15 2 2 5" xfId="10320" xr:uid="{00000000-0005-0000-0000-000047280000}"/>
    <cellStyle name="Normal 2 2 15 2 3" xfId="10321" xr:uid="{00000000-0005-0000-0000-000048280000}"/>
    <cellStyle name="Normal 2 2 15 2 3 2" xfId="10322" xr:uid="{00000000-0005-0000-0000-000049280000}"/>
    <cellStyle name="Normal 2 2 15 2 3 3" xfId="10323" xr:uid="{00000000-0005-0000-0000-00004A280000}"/>
    <cellStyle name="Normal 2 2 15 2 3 4" xfId="10324" xr:uid="{00000000-0005-0000-0000-00004B280000}"/>
    <cellStyle name="Normal 2 2 15 2 3 5" xfId="10325" xr:uid="{00000000-0005-0000-0000-00004C280000}"/>
    <cellStyle name="Normal 2 2 15 2 4" xfId="10326" xr:uid="{00000000-0005-0000-0000-00004D280000}"/>
    <cellStyle name="Normal 2 2 15 2 5" xfId="10327" xr:uid="{00000000-0005-0000-0000-00004E280000}"/>
    <cellStyle name="Normal 2 2 15 2 6" xfId="10328" xr:uid="{00000000-0005-0000-0000-00004F280000}"/>
    <cellStyle name="Normal 2 2 15 2 7" xfId="10329" xr:uid="{00000000-0005-0000-0000-000050280000}"/>
    <cellStyle name="Normal 2 2 15 2 8" xfId="10330" xr:uid="{00000000-0005-0000-0000-000051280000}"/>
    <cellStyle name="Normal 2 2 15 2_35. Propiedades de Inv" xfId="10331" xr:uid="{00000000-0005-0000-0000-000052280000}"/>
    <cellStyle name="Normal 2 2 15 3" xfId="10332" xr:uid="{00000000-0005-0000-0000-000053280000}"/>
    <cellStyle name="Normal 2 2 15 3 2" xfId="10333" xr:uid="{00000000-0005-0000-0000-000054280000}"/>
    <cellStyle name="Normal 2 2 15 3 2 2" xfId="10334" xr:uid="{00000000-0005-0000-0000-000055280000}"/>
    <cellStyle name="Normal 2 2 15 3 2 3" xfId="10335" xr:uid="{00000000-0005-0000-0000-000056280000}"/>
    <cellStyle name="Normal 2 2 15 3 2 4" xfId="10336" xr:uid="{00000000-0005-0000-0000-000057280000}"/>
    <cellStyle name="Normal 2 2 15 3 2 5" xfId="10337" xr:uid="{00000000-0005-0000-0000-000058280000}"/>
    <cellStyle name="Normal 2 2 15 3 3" xfId="10338" xr:uid="{00000000-0005-0000-0000-000059280000}"/>
    <cellStyle name="Normal 2 2 15 3 3 2" xfId="10339" xr:uid="{00000000-0005-0000-0000-00005A280000}"/>
    <cellStyle name="Normal 2 2 15 3 3 3" xfId="10340" xr:uid="{00000000-0005-0000-0000-00005B280000}"/>
    <cellStyle name="Normal 2 2 15 3 3 4" xfId="10341" xr:uid="{00000000-0005-0000-0000-00005C280000}"/>
    <cellStyle name="Normal 2 2 15 3 3 5" xfId="10342" xr:uid="{00000000-0005-0000-0000-00005D280000}"/>
    <cellStyle name="Normal 2 2 15 3 4" xfId="10343" xr:uid="{00000000-0005-0000-0000-00005E280000}"/>
    <cellStyle name="Normal 2 2 15 3 5" xfId="10344" xr:uid="{00000000-0005-0000-0000-00005F280000}"/>
    <cellStyle name="Normal 2 2 15 3 6" xfId="10345" xr:uid="{00000000-0005-0000-0000-000060280000}"/>
    <cellStyle name="Normal 2 2 15 3 7" xfId="10346" xr:uid="{00000000-0005-0000-0000-000061280000}"/>
    <cellStyle name="Normal 2 2 15 3 8" xfId="10347" xr:uid="{00000000-0005-0000-0000-000062280000}"/>
    <cellStyle name="Normal 2 2 15 3_35. Propiedades de Inv" xfId="10348" xr:uid="{00000000-0005-0000-0000-000063280000}"/>
    <cellStyle name="Normal 2 2 15 4" xfId="10349" xr:uid="{00000000-0005-0000-0000-000064280000}"/>
    <cellStyle name="Normal 2 2 15 4 2" xfId="10350" xr:uid="{00000000-0005-0000-0000-000065280000}"/>
    <cellStyle name="Normal 2 2 15 4 2 2" xfId="10351" xr:uid="{00000000-0005-0000-0000-000066280000}"/>
    <cellStyle name="Normal 2 2 15 4 2 3" xfId="10352" xr:uid="{00000000-0005-0000-0000-000067280000}"/>
    <cellStyle name="Normal 2 2 15 4 2 4" xfId="10353" xr:uid="{00000000-0005-0000-0000-000068280000}"/>
    <cellStyle name="Normal 2 2 15 4 2 5" xfId="10354" xr:uid="{00000000-0005-0000-0000-000069280000}"/>
    <cellStyle name="Normal 2 2 15 4 3" xfId="10355" xr:uid="{00000000-0005-0000-0000-00006A280000}"/>
    <cellStyle name="Normal 2 2 15 4 3 2" xfId="10356" xr:uid="{00000000-0005-0000-0000-00006B280000}"/>
    <cellStyle name="Normal 2 2 15 4 3 3" xfId="10357" xr:uid="{00000000-0005-0000-0000-00006C280000}"/>
    <cellStyle name="Normal 2 2 15 4 3 4" xfId="10358" xr:uid="{00000000-0005-0000-0000-00006D280000}"/>
    <cellStyle name="Normal 2 2 15 4 3 5" xfId="10359" xr:uid="{00000000-0005-0000-0000-00006E280000}"/>
    <cellStyle name="Normal 2 2 15 4 4" xfId="10360" xr:uid="{00000000-0005-0000-0000-00006F280000}"/>
    <cellStyle name="Normal 2 2 15 4 5" xfId="10361" xr:uid="{00000000-0005-0000-0000-000070280000}"/>
    <cellStyle name="Normal 2 2 15 4 6" xfId="10362" xr:uid="{00000000-0005-0000-0000-000071280000}"/>
    <cellStyle name="Normal 2 2 15 4 7" xfId="10363" xr:uid="{00000000-0005-0000-0000-000072280000}"/>
    <cellStyle name="Normal 2 2 15 4 8" xfId="10364" xr:uid="{00000000-0005-0000-0000-000073280000}"/>
    <cellStyle name="Normal 2 2 15 4_35. Propiedades de Inv" xfId="10365" xr:uid="{00000000-0005-0000-0000-000074280000}"/>
    <cellStyle name="Normal 2 2 15 5" xfId="10366" xr:uid="{00000000-0005-0000-0000-000075280000}"/>
    <cellStyle name="Normal 2 2 15 5 2" xfId="10367" xr:uid="{00000000-0005-0000-0000-000076280000}"/>
    <cellStyle name="Normal 2 2 15 5 2 2" xfId="10368" xr:uid="{00000000-0005-0000-0000-000077280000}"/>
    <cellStyle name="Normal 2 2 15 5 2 3" xfId="10369" xr:uid="{00000000-0005-0000-0000-000078280000}"/>
    <cellStyle name="Normal 2 2 15 5 2 4" xfId="10370" xr:uid="{00000000-0005-0000-0000-000079280000}"/>
    <cellStyle name="Normal 2 2 15 5 2 5" xfId="10371" xr:uid="{00000000-0005-0000-0000-00007A280000}"/>
    <cellStyle name="Normal 2 2 15 5 3" xfId="10372" xr:uid="{00000000-0005-0000-0000-00007B280000}"/>
    <cellStyle name="Normal 2 2 15 5 3 2" xfId="10373" xr:uid="{00000000-0005-0000-0000-00007C280000}"/>
    <cellStyle name="Normal 2 2 15 5 3 3" xfId="10374" xr:uid="{00000000-0005-0000-0000-00007D280000}"/>
    <cellStyle name="Normal 2 2 15 5 3 4" xfId="10375" xr:uid="{00000000-0005-0000-0000-00007E280000}"/>
    <cellStyle name="Normal 2 2 15 5 3 5" xfId="10376" xr:uid="{00000000-0005-0000-0000-00007F280000}"/>
    <cellStyle name="Normal 2 2 15 5 4" xfId="10377" xr:uid="{00000000-0005-0000-0000-000080280000}"/>
    <cellStyle name="Normal 2 2 15 5 5" xfId="10378" xr:uid="{00000000-0005-0000-0000-000081280000}"/>
    <cellStyle name="Normal 2 2 15 5 6" xfId="10379" xr:uid="{00000000-0005-0000-0000-000082280000}"/>
    <cellStyle name="Normal 2 2 15 5 7" xfId="10380" xr:uid="{00000000-0005-0000-0000-000083280000}"/>
    <cellStyle name="Normal 2 2 15 5 8" xfId="10381" xr:uid="{00000000-0005-0000-0000-000084280000}"/>
    <cellStyle name="Normal 2 2 15 5_35. Propiedades de Inv" xfId="10382" xr:uid="{00000000-0005-0000-0000-000085280000}"/>
    <cellStyle name="Normal 2 2 15 6" xfId="10383" xr:uid="{00000000-0005-0000-0000-000086280000}"/>
    <cellStyle name="Normal 2 2 15 6 2" xfId="10384" xr:uid="{00000000-0005-0000-0000-000087280000}"/>
    <cellStyle name="Normal 2 2 15 6 2 2" xfId="10385" xr:uid="{00000000-0005-0000-0000-000088280000}"/>
    <cellStyle name="Normal 2 2 15 6 2 3" xfId="10386" xr:uid="{00000000-0005-0000-0000-000089280000}"/>
    <cellStyle name="Normal 2 2 15 6 2 4" xfId="10387" xr:uid="{00000000-0005-0000-0000-00008A280000}"/>
    <cellStyle name="Normal 2 2 15 6 2 5" xfId="10388" xr:uid="{00000000-0005-0000-0000-00008B280000}"/>
    <cellStyle name="Normal 2 2 15 6 3" xfId="10389" xr:uid="{00000000-0005-0000-0000-00008C280000}"/>
    <cellStyle name="Normal 2 2 15 6 3 2" xfId="10390" xr:uid="{00000000-0005-0000-0000-00008D280000}"/>
    <cellStyle name="Normal 2 2 15 6 3 3" xfId="10391" xr:uid="{00000000-0005-0000-0000-00008E280000}"/>
    <cellStyle name="Normal 2 2 15 6 3 4" xfId="10392" xr:uid="{00000000-0005-0000-0000-00008F280000}"/>
    <cellStyle name="Normal 2 2 15 6 3 5" xfId="10393" xr:uid="{00000000-0005-0000-0000-000090280000}"/>
    <cellStyle name="Normal 2 2 15 6 4" xfId="10394" xr:uid="{00000000-0005-0000-0000-000091280000}"/>
    <cellStyle name="Normal 2 2 15 6 5" xfId="10395" xr:uid="{00000000-0005-0000-0000-000092280000}"/>
    <cellStyle name="Normal 2 2 15 6 6" xfId="10396" xr:uid="{00000000-0005-0000-0000-000093280000}"/>
    <cellStyle name="Normal 2 2 15 6 7" xfId="10397" xr:uid="{00000000-0005-0000-0000-000094280000}"/>
    <cellStyle name="Normal 2 2 15 6 8" xfId="10398" xr:uid="{00000000-0005-0000-0000-000095280000}"/>
    <cellStyle name="Normal 2 2 15 6_35. Propiedades de Inv" xfId="10399" xr:uid="{00000000-0005-0000-0000-000096280000}"/>
    <cellStyle name="Normal 2 2 15 7" xfId="10400" xr:uid="{00000000-0005-0000-0000-000097280000}"/>
    <cellStyle name="Normal 2 2 15 7 2" xfId="10401" xr:uid="{00000000-0005-0000-0000-000098280000}"/>
    <cellStyle name="Normal 2 2 15 7 3" xfId="10402" xr:uid="{00000000-0005-0000-0000-000099280000}"/>
    <cellStyle name="Normal 2 2 15 7 4" xfId="10403" xr:uid="{00000000-0005-0000-0000-00009A280000}"/>
    <cellStyle name="Normal 2 2 15 7 5" xfId="10404" xr:uid="{00000000-0005-0000-0000-00009B280000}"/>
    <cellStyle name="Normal 2 2 15 8" xfId="10405" xr:uid="{00000000-0005-0000-0000-00009C280000}"/>
    <cellStyle name="Normal 2 2 15 8 2" xfId="10406" xr:uid="{00000000-0005-0000-0000-00009D280000}"/>
    <cellStyle name="Normal 2 2 15 8 3" xfId="10407" xr:uid="{00000000-0005-0000-0000-00009E280000}"/>
    <cellStyle name="Normal 2 2 15 8 4" xfId="10408" xr:uid="{00000000-0005-0000-0000-00009F280000}"/>
    <cellStyle name="Normal 2 2 15 8 5" xfId="10409" xr:uid="{00000000-0005-0000-0000-0000A0280000}"/>
    <cellStyle name="Normal 2 2 15 9" xfId="10410" xr:uid="{00000000-0005-0000-0000-0000A1280000}"/>
    <cellStyle name="Normal 2 2 15_35. Propiedades de Inv" xfId="10411" xr:uid="{00000000-0005-0000-0000-0000A2280000}"/>
    <cellStyle name="Normal 2 2 16" xfId="10412" xr:uid="{00000000-0005-0000-0000-0000A3280000}"/>
    <cellStyle name="Normal 2 2 16 10" xfId="10413" xr:uid="{00000000-0005-0000-0000-0000A4280000}"/>
    <cellStyle name="Normal 2 2 16 11" xfId="10414" xr:uid="{00000000-0005-0000-0000-0000A5280000}"/>
    <cellStyle name="Normal 2 2 16 12" xfId="10415" xr:uid="{00000000-0005-0000-0000-0000A6280000}"/>
    <cellStyle name="Normal 2 2 16 13" xfId="10416" xr:uid="{00000000-0005-0000-0000-0000A7280000}"/>
    <cellStyle name="Normal 2 2 16 2" xfId="10417" xr:uid="{00000000-0005-0000-0000-0000A8280000}"/>
    <cellStyle name="Normal 2 2 16 2 2" xfId="10418" xr:uid="{00000000-0005-0000-0000-0000A9280000}"/>
    <cellStyle name="Normal 2 2 16 2 2 2" xfId="10419" xr:uid="{00000000-0005-0000-0000-0000AA280000}"/>
    <cellStyle name="Normal 2 2 16 2 2 3" xfId="10420" xr:uid="{00000000-0005-0000-0000-0000AB280000}"/>
    <cellStyle name="Normal 2 2 16 2 2 4" xfId="10421" xr:uid="{00000000-0005-0000-0000-0000AC280000}"/>
    <cellStyle name="Normal 2 2 16 2 2 5" xfId="10422" xr:uid="{00000000-0005-0000-0000-0000AD280000}"/>
    <cellStyle name="Normal 2 2 16 2 3" xfId="10423" xr:uid="{00000000-0005-0000-0000-0000AE280000}"/>
    <cellStyle name="Normal 2 2 16 2 3 2" xfId="10424" xr:uid="{00000000-0005-0000-0000-0000AF280000}"/>
    <cellStyle name="Normal 2 2 16 2 3 3" xfId="10425" xr:uid="{00000000-0005-0000-0000-0000B0280000}"/>
    <cellStyle name="Normal 2 2 16 2 3 4" xfId="10426" xr:uid="{00000000-0005-0000-0000-0000B1280000}"/>
    <cellStyle name="Normal 2 2 16 2 3 5" xfId="10427" xr:uid="{00000000-0005-0000-0000-0000B2280000}"/>
    <cellStyle name="Normal 2 2 16 2 4" xfId="10428" xr:uid="{00000000-0005-0000-0000-0000B3280000}"/>
    <cellStyle name="Normal 2 2 16 2 5" xfId="10429" xr:uid="{00000000-0005-0000-0000-0000B4280000}"/>
    <cellStyle name="Normal 2 2 16 2 6" xfId="10430" xr:uid="{00000000-0005-0000-0000-0000B5280000}"/>
    <cellStyle name="Normal 2 2 16 2 7" xfId="10431" xr:uid="{00000000-0005-0000-0000-0000B6280000}"/>
    <cellStyle name="Normal 2 2 16 2 8" xfId="10432" xr:uid="{00000000-0005-0000-0000-0000B7280000}"/>
    <cellStyle name="Normal 2 2 16 2_35. Propiedades de Inv" xfId="10433" xr:uid="{00000000-0005-0000-0000-0000B8280000}"/>
    <cellStyle name="Normal 2 2 16 3" xfId="10434" xr:uid="{00000000-0005-0000-0000-0000B9280000}"/>
    <cellStyle name="Normal 2 2 16 3 2" xfId="10435" xr:uid="{00000000-0005-0000-0000-0000BA280000}"/>
    <cellStyle name="Normal 2 2 16 3 2 2" xfId="10436" xr:uid="{00000000-0005-0000-0000-0000BB280000}"/>
    <cellStyle name="Normal 2 2 16 3 2 3" xfId="10437" xr:uid="{00000000-0005-0000-0000-0000BC280000}"/>
    <cellStyle name="Normal 2 2 16 3 2 4" xfId="10438" xr:uid="{00000000-0005-0000-0000-0000BD280000}"/>
    <cellStyle name="Normal 2 2 16 3 2 5" xfId="10439" xr:uid="{00000000-0005-0000-0000-0000BE280000}"/>
    <cellStyle name="Normal 2 2 16 3 3" xfId="10440" xr:uid="{00000000-0005-0000-0000-0000BF280000}"/>
    <cellStyle name="Normal 2 2 16 3 3 2" xfId="10441" xr:uid="{00000000-0005-0000-0000-0000C0280000}"/>
    <cellStyle name="Normal 2 2 16 3 3 3" xfId="10442" xr:uid="{00000000-0005-0000-0000-0000C1280000}"/>
    <cellStyle name="Normal 2 2 16 3 3 4" xfId="10443" xr:uid="{00000000-0005-0000-0000-0000C2280000}"/>
    <cellStyle name="Normal 2 2 16 3 3 5" xfId="10444" xr:uid="{00000000-0005-0000-0000-0000C3280000}"/>
    <cellStyle name="Normal 2 2 16 3 4" xfId="10445" xr:uid="{00000000-0005-0000-0000-0000C4280000}"/>
    <cellStyle name="Normal 2 2 16 3 5" xfId="10446" xr:uid="{00000000-0005-0000-0000-0000C5280000}"/>
    <cellStyle name="Normal 2 2 16 3 6" xfId="10447" xr:uid="{00000000-0005-0000-0000-0000C6280000}"/>
    <cellStyle name="Normal 2 2 16 3 7" xfId="10448" xr:uid="{00000000-0005-0000-0000-0000C7280000}"/>
    <cellStyle name="Normal 2 2 16 3 8" xfId="10449" xr:uid="{00000000-0005-0000-0000-0000C8280000}"/>
    <cellStyle name="Normal 2 2 16 3_35. Propiedades de Inv" xfId="10450" xr:uid="{00000000-0005-0000-0000-0000C9280000}"/>
    <cellStyle name="Normal 2 2 16 4" xfId="10451" xr:uid="{00000000-0005-0000-0000-0000CA280000}"/>
    <cellStyle name="Normal 2 2 16 4 2" xfId="10452" xr:uid="{00000000-0005-0000-0000-0000CB280000}"/>
    <cellStyle name="Normal 2 2 16 4 2 2" xfId="10453" xr:uid="{00000000-0005-0000-0000-0000CC280000}"/>
    <cellStyle name="Normal 2 2 16 4 2 3" xfId="10454" xr:uid="{00000000-0005-0000-0000-0000CD280000}"/>
    <cellStyle name="Normal 2 2 16 4 2 4" xfId="10455" xr:uid="{00000000-0005-0000-0000-0000CE280000}"/>
    <cellStyle name="Normal 2 2 16 4 2 5" xfId="10456" xr:uid="{00000000-0005-0000-0000-0000CF280000}"/>
    <cellStyle name="Normal 2 2 16 4 3" xfId="10457" xr:uid="{00000000-0005-0000-0000-0000D0280000}"/>
    <cellStyle name="Normal 2 2 16 4 3 2" xfId="10458" xr:uid="{00000000-0005-0000-0000-0000D1280000}"/>
    <cellStyle name="Normal 2 2 16 4 3 3" xfId="10459" xr:uid="{00000000-0005-0000-0000-0000D2280000}"/>
    <cellStyle name="Normal 2 2 16 4 3 4" xfId="10460" xr:uid="{00000000-0005-0000-0000-0000D3280000}"/>
    <cellStyle name="Normal 2 2 16 4 3 5" xfId="10461" xr:uid="{00000000-0005-0000-0000-0000D4280000}"/>
    <cellStyle name="Normal 2 2 16 4 4" xfId="10462" xr:uid="{00000000-0005-0000-0000-0000D5280000}"/>
    <cellStyle name="Normal 2 2 16 4 5" xfId="10463" xr:uid="{00000000-0005-0000-0000-0000D6280000}"/>
    <cellStyle name="Normal 2 2 16 4 6" xfId="10464" xr:uid="{00000000-0005-0000-0000-0000D7280000}"/>
    <cellStyle name="Normal 2 2 16 4 7" xfId="10465" xr:uid="{00000000-0005-0000-0000-0000D8280000}"/>
    <cellStyle name="Normal 2 2 16 4 8" xfId="10466" xr:uid="{00000000-0005-0000-0000-0000D9280000}"/>
    <cellStyle name="Normal 2 2 16 4_35. Propiedades de Inv" xfId="10467" xr:uid="{00000000-0005-0000-0000-0000DA280000}"/>
    <cellStyle name="Normal 2 2 16 5" xfId="10468" xr:uid="{00000000-0005-0000-0000-0000DB280000}"/>
    <cellStyle name="Normal 2 2 16 5 2" xfId="10469" xr:uid="{00000000-0005-0000-0000-0000DC280000}"/>
    <cellStyle name="Normal 2 2 16 5 2 2" xfId="10470" xr:uid="{00000000-0005-0000-0000-0000DD280000}"/>
    <cellStyle name="Normal 2 2 16 5 2 3" xfId="10471" xr:uid="{00000000-0005-0000-0000-0000DE280000}"/>
    <cellStyle name="Normal 2 2 16 5 2 4" xfId="10472" xr:uid="{00000000-0005-0000-0000-0000DF280000}"/>
    <cellStyle name="Normal 2 2 16 5 2 5" xfId="10473" xr:uid="{00000000-0005-0000-0000-0000E0280000}"/>
    <cellStyle name="Normal 2 2 16 5 3" xfId="10474" xr:uid="{00000000-0005-0000-0000-0000E1280000}"/>
    <cellStyle name="Normal 2 2 16 5 3 2" xfId="10475" xr:uid="{00000000-0005-0000-0000-0000E2280000}"/>
    <cellStyle name="Normal 2 2 16 5 3 3" xfId="10476" xr:uid="{00000000-0005-0000-0000-0000E3280000}"/>
    <cellStyle name="Normal 2 2 16 5 3 4" xfId="10477" xr:uid="{00000000-0005-0000-0000-0000E4280000}"/>
    <cellStyle name="Normal 2 2 16 5 3 5" xfId="10478" xr:uid="{00000000-0005-0000-0000-0000E5280000}"/>
    <cellStyle name="Normal 2 2 16 5 4" xfId="10479" xr:uid="{00000000-0005-0000-0000-0000E6280000}"/>
    <cellStyle name="Normal 2 2 16 5 5" xfId="10480" xr:uid="{00000000-0005-0000-0000-0000E7280000}"/>
    <cellStyle name="Normal 2 2 16 5 6" xfId="10481" xr:uid="{00000000-0005-0000-0000-0000E8280000}"/>
    <cellStyle name="Normal 2 2 16 5 7" xfId="10482" xr:uid="{00000000-0005-0000-0000-0000E9280000}"/>
    <cellStyle name="Normal 2 2 16 5 8" xfId="10483" xr:uid="{00000000-0005-0000-0000-0000EA280000}"/>
    <cellStyle name="Normal 2 2 16 5_35. Propiedades de Inv" xfId="10484" xr:uid="{00000000-0005-0000-0000-0000EB280000}"/>
    <cellStyle name="Normal 2 2 16 6" xfId="10485" xr:uid="{00000000-0005-0000-0000-0000EC280000}"/>
    <cellStyle name="Normal 2 2 16 6 2" xfId="10486" xr:uid="{00000000-0005-0000-0000-0000ED280000}"/>
    <cellStyle name="Normal 2 2 16 6 2 2" xfId="10487" xr:uid="{00000000-0005-0000-0000-0000EE280000}"/>
    <cellStyle name="Normal 2 2 16 6 2 3" xfId="10488" xr:uid="{00000000-0005-0000-0000-0000EF280000}"/>
    <cellStyle name="Normal 2 2 16 6 2 4" xfId="10489" xr:uid="{00000000-0005-0000-0000-0000F0280000}"/>
    <cellStyle name="Normal 2 2 16 6 2 5" xfId="10490" xr:uid="{00000000-0005-0000-0000-0000F1280000}"/>
    <cellStyle name="Normal 2 2 16 6 3" xfId="10491" xr:uid="{00000000-0005-0000-0000-0000F2280000}"/>
    <cellStyle name="Normal 2 2 16 6 3 2" xfId="10492" xr:uid="{00000000-0005-0000-0000-0000F3280000}"/>
    <cellStyle name="Normal 2 2 16 6 3 3" xfId="10493" xr:uid="{00000000-0005-0000-0000-0000F4280000}"/>
    <cellStyle name="Normal 2 2 16 6 3 4" xfId="10494" xr:uid="{00000000-0005-0000-0000-0000F5280000}"/>
    <cellStyle name="Normal 2 2 16 6 3 5" xfId="10495" xr:uid="{00000000-0005-0000-0000-0000F6280000}"/>
    <cellStyle name="Normal 2 2 16 6 4" xfId="10496" xr:uid="{00000000-0005-0000-0000-0000F7280000}"/>
    <cellStyle name="Normal 2 2 16 6 5" xfId="10497" xr:uid="{00000000-0005-0000-0000-0000F8280000}"/>
    <cellStyle name="Normal 2 2 16 6 6" xfId="10498" xr:uid="{00000000-0005-0000-0000-0000F9280000}"/>
    <cellStyle name="Normal 2 2 16 6 7" xfId="10499" xr:uid="{00000000-0005-0000-0000-0000FA280000}"/>
    <cellStyle name="Normal 2 2 16 6 8" xfId="10500" xr:uid="{00000000-0005-0000-0000-0000FB280000}"/>
    <cellStyle name="Normal 2 2 16 6_35. Propiedades de Inv" xfId="10501" xr:uid="{00000000-0005-0000-0000-0000FC280000}"/>
    <cellStyle name="Normal 2 2 16 7" xfId="10502" xr:uid="{00000000-0005-0000-0000-0000FD280000}"/>
    <cellStyle name="Normal 2 2 16 7 2" xfId="10503" xr:uid="{00000000-0005-0000-0000-0000FE280000}"/>
    <cellStyle name="Normal 2 2 16 7 3" xfId="10504" xr:uid="{00000000-0005-0000-0000-0000FF280000}"/>
    <cellStyle name="Normal 2 2 16 7 4" xfId="10505" xr:uid="{00000000-0005-0000-0000-000000290000}"/>
    <cellStyle name="Normal 2 2 16 7 5" xfId="10506" xr:uid="{00000000-0005-0000-0000-000001290000}"/>
    <cellStyle name="Normal 2 2 16 8" xfId="10507" xr:uid="{00000000-0005-0000-0000-000002290000}"/>
    <cellStyle name="Normal 2 2 16 8 2" xfId="10508" xr:uid="{00000000-0005-0000-0000-000003290000}"/>
    <cellStyle name="Normal 2 2 16 8 3" xfId="10509" xr:uid="{00000000-0005-0000-0000-000004290000}"/>
    <cellStyle name="Normal 2 2 16 8 4" xfId="10510" xr:uid="{00000000-0005-0000-0000-000005290000}"/>
    <cellStyle name="Normal 2 2 16 8 5" xfId="10511" xr:uid="{00000000-0005-0000-0000-000006290000}"/>
    <cellStyle name="Normal 2 2 16 9" xfId="10512" xr:uid="{00000000-0005-0000-0000-000007290000}"/>
    <cellStyle name="Normal 2 2 16_35. Propiedades de Inv" xfId="10513" xr:uid="{00000000-0005-0000-0000-000008290000}"/>
    <cellStyle name="Normal 2 2 17" xfId="10514" xr:uid="{00000000-0005-0000-0000-000009290000}"/>
    <cellStyle name="Normal 2 2 17 10" xfId="10515" xr:uid="{00000000-0005-0000-0000-00000A290000}"/>
    <cellStyle name="Normal 2 2 17 11" xfId="10516" xr:uid="{00000000-0005-0000-0000-00000B290000}"/>
    <cellStyle name="Normal 2 2 17 12" xfId="10517" xr:uid="{00000000-0005-0000-0000-00000C290000}"/>
    <cellStyle name="Normal 2 2 17 13" xfId="10518" xr:uid="{00000000-0005-0000-0000-00000D290000}"/>
    <cellStyle name="Normal 2 2 17 2" xfId="10519" xr:uid="{00000000-0005-0000-0000-00000E290000}"/>
    <cellStyle name="Normal 2 2 17 2 2" xfId="10520" xr:uid="{00000000-0005-0000-0000-00000F290000}"/>
    <cellStyle name="Normal 2 2 17 2 2 2" xfId="10521" xr:uid="{00000000-0005-0000-0000-000010290000}"/>
    <cellStyle name="Normal 2 2 17 2 2 3" xfId="10522" xr:uid="{00000000-0005-0000-0000-000011290000}"/>
    <cellStyle name="Normal 2 2 17 2 2 4" xfId="10523" xr:uid="{00000000-0005-0000-0000-000012290000}"/>
    <cellStyle name="Normal 2 2 17 2 2 5" xfId="10524" xr:uid="{00000000-0005-0000-0000-000013290000}"/>
    <cellStyle name="Normal 2 2 17 2 3" xfId="10525" xr:uid="{00000000-0005-0000-0000-000014290000}"/>
    <cellStyle name="Normal 2 2 17 2 3 2" xfId="10526" xr:uid="{00000000-0005-0000-0000-000015290000}"/>
    <cellStyle name="Normal 2 2 17 2 3 3" xfId="10527" xr:uid="{00000000-0005-0000-0000-000016290000}"/>
    <cellStyle name="Normal 2 2 17 2 3 4" xfId="10528" xr:uid="{00000000-0005-0000-0000-000017290000}"/>
    <cellStyle name="Normal 2 2 17 2 3 5" xfId="10529" xr:uid="{00000000-0005-0000-0000-000018290000}"/>
    <cellStyle name="Normal 2 2 17 2 4" xfId="10530" xr:uid="{00000000-0005-0000-0000-000019290000}"/>
    <cellStyle name="Normal 2 2 17 2 5" xfId="10531" xr:uid="{00000000-0005-0000-0000-00001A290000}"/>
    <cellStyle name="Normal 2 2 17 2 6" xfId="10532" xr:uid="{00000000-0005-0000-0000-00001B290000}"/>
    <cellStyle name="Normal 2 2 17 2 7" xfId="10533" xr:uid="{00000000-0005-0000-0000-00001C290000}"/>
    <cellStyle name="Normal 2 2 17 2 8" xfId="10534" xr:uid="{00000000-0005-0000-0000-00001D290000}"/>
    <cellStyle name="Normal 2 2 17 2_35. Propiedades de Inv" xfId="10535" xr:uid="{00000000-0005-0000-0000-00001E290000}"/>
    <cellStyle name="Normal 2 2 17 3" xfId="10536" xr:uid="{00000000-0005-0000-0000-00001F290000}"/>
    <cellStyle name="Normal 2 2 17 3 2" xfId="10537" xr:uid="{00000000-0005-0000-0000-000020290000}"/>
    <cellStyle name="Normal 2 2 17 3 2 2" xfId="10538" xr:uid="{00000000-0005-0000-0000-000021290000}"/>
    <cellStyle name="Normal 2 2 17 3 2 3" xfId="10539" xr:uid="{00000000-0005-0000-0000-000022290000}"/>
    <cellStyle name="Normal 2 2 17 3 2 4" xfId="10540" xr:uid="{00000000-0005-0000-0000-000023290000}"/>
    <cellStyle name="Normal 2 2 17 3 2 5" xfId="10541" xr:uid="{00000000-0005-0000-0000-000024290000}"/>
    <cellStyle name="Normal 2 2 17 3 3" xfId="10542" xr:uid="{00000000-0005-0000-0000-000025290000}"/>
    <cellStyle name="Normal 2 2 17 3 3 2" xfId="10543" xr:uid="{00000000-0005-0000-0000-000026290000}"/>
    <cellStyle name="Normal 2 2 17 3 3 3" xfId="10544" xr:uid="{00000000-0005-0000-0000-000027290000}"/>
    <cellStyle name="Normal 2 2 17 3 3 4" xfId="10545" xr:uid="{00000000-0005-0000-0000-000028290000}"/>
    <cellStyle name="Normal 2 2 17 3 3 5" xfId="10546" xr:uid="{00000000-0005-0000-0000-000029290000}"/>
    <cellStyle name="Normal 2 2 17 3 4" xfId="10547" xr:uid="{00000000-0005-0000-0000-00002A290000}"/>
    <cellStyle name="Normal 2 2 17 3 5" xfId="10548" xr:uid="{00000000-0005-0000-0000-00002B290000}"/>
    <cellStyle name="Normal 2 2 17 3 6" xfId="10549" xr:uid="{00000000-0005-0000-0000-00002C290000}"/>
    <cellStyle name="Normal 2 2 17 3 7" xfId="10550" xr:uid="{00000000-0005-0000-0000-00002D290000}"/>
    <cellStyle name="Normal 2 2 17 3 8" xfId="10551" xr:uid="{00000000-0005-0000-0000-00002E290000}"/>
    <cellStyle name="Normal 2 2 17 3_35. Propiedades de Inv" xfId="10552" xr:uid="{00000000-0005-0000-0000-00002F290000}"/>
    <cellStyle name="Normal 2 2 17 4" xfId="10553" xr:uid="{00000000-0005-0000-0000-000030290000}"/>
    <cellStyle name="Normal 2 2 17 4 2" xfId="10554" xr:uid="{00000000-0005-0000-0000-000031290000}"/>
    <cellStyle name="Normal 2 2 17 4 2 2" xfId="10555" xr:uid="{00000000-0005-0000-0000-000032290000}"/>
    <cellStyle name="Normal 2 2 17 4 2 3" xfId="10556" xr:uid="{00000000-0005-0000-0000-000033290000}"/>
    <cellStyle name="Normal 2 2 17 4 2 4" xfId="10557" xr:uid="{00000000-0005-0000-0000-000034290000}"/>
    <cellStyle name="Normal 2 2 17 4 2 5" xfId="10558" xr:uid="{00000000-0005-0000-0000-000035290000}"/>
    <cellStyle name="Normal 2 2 17 4 3" xfId="10559" xr:uid="{00000000-0005-0000-0000-000036290000}"/>
    <cellStyle name="Normal 2 2 17 4 3 2" xfId="10560" xr:uid="{00000000-0005-0000-0000-000037290000}"/>
    <cellStyle name="Normal 2 2 17 4 3 3" xfId="10561" xr:uid="{00000000-0005-0000-0000-000038290000}"/>
    <cellStyle name="Normal 2 2 17 4 3 4" xfId="10562" xr:uid="{00000000-0005-0000-0000-000039290000}"/>
    <cellStyle name="Normal 2 2 17 4 3 5" xfId="10563" xr:uid="{00000000-0005-0000-0000-00003A290000}"/>
    <cellStyle name="Normal 2 2 17 4 4" xfId="10564" xr:uid="{00000000-0005-0000-0000-00003B290000}"/>
    <cellStyle name="Normal 2 2 17 4 5" xfId="10565" xr:uid="{00000000-0005-0000-0000-00003C290000}"/>
    <cellStyle name="Normal 2 2 17 4 6" xfId="10566" xr:uid="{00000000-0005-0000-0000-00003D290000}"/>
    <cellStyle name="Normal 2 2 17 4 7" xfId="10567" xr:uid="{00000000-0005-0000-0000-00003E290000}"/>
    <cellStyle name="Normal 2 2 17 4 8" xfId="10568" xr:uid="{00000000-0005-0000-0000-00003F290000}"/>
    <cellStyle name="Normal 2 2 17 4_35. Propiedades de Inv" xfId="10569" xr:uid="{00000000-0005-0000-0000-000040290000}"/>
    <cellStyle name="Normal 2 2 17 5" xfId="10570" xr:uid="{00000000-0005-0000-0000-000041290000}"/>
    <cellStyle name="Normal 2 2 17 5 2" xfId="10571" xr:uid="{00000000-0005-0000-0000-000042290000}"/>
    <cellStyle name="Normal 2 2 17 5 2 2" xfId="10572" xr:uid="{00000000-0005-0000-0000-000043290000}"/>
    <cellStyle name="Normal 2 2 17 5 2 3" xfId="10573" xr:uid="{00000000-0005-0000-0000-000044290000}"/>
    <cellStyle name="Normal 2 2 17 5 2 4" xfId="10574" xr:uid="{00000000-0005-0000-0000-000045290000}"/>
    <cellStyle name="Normal 2 2 17 5 2 5" xfId="10575" xr:uid="{00000000-0005-0000-0000-000046290000}"/>
    <cellStyle name="Normal 2 2 17 5 3" xfId="10576" xr:uid="{00000000-0005-0000-0000-000047290000}"/>
    <cellStyle name="Normal 2 2 17 5 3 2" xfId="10577" xr:uid="{00000000-0005-0000-0000-000048290000}"/>
    <cellStyle name="Normal 2 2 17 5 3 3" xfId="10578" xr:uid="{00000000-0005-0000-0000-000049290000}"/>
    <cellStyle name="Normal 2 2 17 5 3 4" xfId="10579" xr:uid="{00000000-0005-0000-0000-00004A290000}"/>
    <cellStyle name="Normal 2 2 17 5 3 5" xfId="10580" xr:uid="{00000000-0005-0000-0000-00004B290000}"/>
    <cellStyle name="Normal 2 2 17 5 4" xfId="10581" xr:uid="{00000000-0005-0000-0000-00004C290000}"/>
    <cellStyle name="Normal 2 2 17 5 5" xfId="10582" xr:uid="{00000000-0005-0000-0000-00004D290000}"/>
    <cellStyle name="Normal 2 2 17 5 6" xfId="10583" xr:uid="{00000000-0005-0000-0000-00004E290000}"/>
    <cellStyle name="Normal 2 2 17 5 7" xfId="10584" xr:uid="{00000000-0005-0000-0000-00004F290000}"/>
    <cellStyle name="Normal 2 2 17 5 8" xfId="10585" xr:uid="{00000000-0005-0000-0000-000050290000}"/>
    <cellStyle name="Normal 2 2 17 5_35. Propiedades de Inv" xfId="10586" xr:uid="{00000000-0005-0000-0000-000051290000}"/>
    <cellStyle name="Normal 2 2 17 6" xfId="10587" xr:uid="{00000000-0005-0000-0000-000052290000}"/>
    <cellStyle name="Normal 2 2 17 6 2" xfId="10588" xr:uid="{00000000-0005-0000-0000-000053290000}"/>
    <cellStyle name="Normal 2 2 17 6 2 2" xfId="10589" xr:uid="{00000000-0005-0000-0000-000054290000}"/>
    <cellStyle name="Normal 2 2 17 6 2 3" xfId="10590" xr:uid="{00000000-0005-0000-0000-000055290000}"/>
    <cellStyle name="Normal 2 2 17 6 2 4" xfId="10591" xr:uid="{00000000-0005-0000-0000-000056290000}"/>
    <cellStyle name="Normal 2 2 17 6 2 5" xfId="10592" xr:uid="{00000000-0005-0000-0000-000057290000}"/>
    <cellStyle name="Normal 2 2 17 6 3" xfId="10593" xr:uid="{00000000-0005-0000-0000-000058290000}"/>
    <cellStyle name="Normal 2 2 17 6 3 2" xfId="10594" xr:uid="{00000000-0005-0000-0000-000059290000}"/>
    <cellStyle name="Normal 2 2 17 6 3 3" xfId="10595" xr:uid="{00000000-0005-0000-0000-00005A290000}"/>
    <cellStyle name="Normal 2 2 17 6 3 4" xfId="10596" xr:uid="{00000000-0005-0000-0000-00005B290000}"/>
    <cellStyle name="Normal 2 2 17 6 3 5" xfId="10597" xr:uid="{00000000-0005-0000-0000-00005C290000}"/>
    <cellStyle name="Normal 2 2 17 6 4" xfId="10598" xr:uid="{00000000-0005-0000-0000-00005D290000}"/>
    <cellStyle name="Normal 2 2 17 6 5" xfId="10599" xr:uid="{00000000-0005-0000-0000-00005E290000}"/>
    <cellStyle name="Normal 2 2 17 6 6" xfId="10600" xr:uid="{00000000-0005-0000-0000-00005F290000}"/>
    <cellStyle name="Normal 2 2 17 6 7" xfId="10601" xr:uid="{00000000-0005-0000-0000-000060290000}"/>
    <cellStyle name="Normal 2 2 17 6 8" xfId="10602" xr:uid="{00000000-0005-0000-0000-000061290000}"/>
    <cellStyle name="Normal 2 2 17 6_35. Propiedades de Inv" xfId="10603" xr:uid="{00000000-0005-0000-0000-000062290000}"/>
    <cellStyle name="Normal 2 2 17 7" xfId="10604" xr:uid="{00000000-0005-0000-0000-000063290000}"/>
    <cellStyle name="Normal 2 2 17 7 2" xfId="10605" xr:uid="{00000000-0005-0000-0000-000064290000}"/>
    <cellStyle name="Normal 2 2 17 7 3" xfId="10606" xr:uid="{00000000-0005-0000-0000-000065290000}"/>
    <cellStyle name="Normal 2 2 17 7 4" xfId="10607" xr:uid="{00000000-0005-0000-0000-000066290000}"/>
    <cellStyle name="Normal 2 2 17 7 5" xfId="10608" xr:uid="{00000000-0005-0000-0000-000067290000}"/>
    <cellStyle name="Normal 2 2 17 8" xfId="10609" xr:uid="{00000000-0005-0000-0000-000068290000}"/>
    <cellStyle name="Normal 2 2 17 8 2" xfId="10610" xr:uid="{00000000-0005-0000-0000-000069290000}"/>
    <cellStyle name="Normal 2 2 17 8 3" xfId="10611" xr:uid="{00000000-0005-0000-0000-00006A290000}"/>
    <cellStyle name="Normal 2 2 17 8 4" xfId="10612" xr:uid="{00000000-0005-0000-0000-00006B290000}"/>
    <cellStyle name="Normal 2 2 17 8 5" xfId="10613" xr:uid="{00000000-0005-0000-0000-00006C290000}"/>
    <cellStyle name="Normal 2 2 17 9" xfId="10614" xr:uid="{00000000-0005-0000-0000-00006D290000}"/>
    <cellStyle name="Normal 2 2 17_35. Propiedades de Inv" xfId="10615" xr:uid="{00000000-0005-0000-0000-00006E290000}"/>
    <cellStyle name="Normal 2 2 18" xfId="10616" xr:uid="{00000000-0005-0000-0000-00006F290000}"/>
    <cellStyle name="Normal 2 2 18 10" xfId="10617" xr:uid="{00000000-0005-0000-0000-000070290000}"/>
    <cellStyle name="Normal 2 2 18 11" xfId="10618" xr:uid="{00000000-0005-0000-0000-000071290000}"/>
    <cellStyle name="Normal 2 2 18 12" xfId="10619" xr:uid="{00000000-0005-0000-0000-000072290000}"/>
    <cellStyle name="Normal 2 2 18 13" xfId="10620" xr:uid="{00000000-0005-0000-0000-000073290000}"/>
    <cellStyle name="Normal 2 2 18 2" xfId="10621" xr:uid="{00000000-0005-0000-0000-000074290000}"/>
    <cellStyle name="Normal 2 2 18 2 2" xfId="10622" xr:uid="{00000000-0005-0000-0000-000075290000}"/>
    <cellStyle name="Normal 2 2 18 2 2 2" xfId="10623" xr:uid="{00000000-0005-0000-0000-000076290000}"/>
    <cellStyle name="Normal 2 2 18 2 2 3" xfId="10624" xr:uid="{00000000-0005-0000-0000-000077290000}"/>
    <cellStyle name="Normal 2 2 18 2 2 4" xfId="10625" xr:uid="{00000000-0005-0000-0000-000078290000}"/>
    <cellStyle name="Normal 2 2 18 2 2 5" xfId="10626" xr:uid="{00000000-0005-0000-0000-000079290000}"/>
    <cellStyle name="Normal 2 2 18 2 3" xfId="10627" xr:uid="{00000000-0005-0000-0000-00007A290000}"/>
    <cellStyle name="Normal 2 2 18 2 3 2" xfId="10628" xr:uid="{00000000-0005-0000-0000-00007B290000}"/>
    <cellStyle name="Normal 2 2 18 2 3 3" xfId="10629" xr:uid="{00000000-0005-0000-0000-00007C290000}"/>
    <cellStyle name="Normal 2 2 18 2 3 4" xfId="10630" xr:uid="{00000000-0005-0000-0000-00007D290000}"/>
    <cellStyle name="Normal 2 2 18 2 3 5" xfId="10631" xr:uid="{00000000-0005-0000-0000-00007E290000}"/>
    <cellStyle name="Normal 2 2 18 2 4" xfId="10632" xr:uid="{00000000-0005-0000-0000-00007F290000}"/>
    <cellStyle name="Normal 2 2 18 2 5" xfId="10633" xr:uid="{00000000-0005-0000-0000-000080290000}"/>
    <cellStyle name="Normal 2 2 18 2 6" xfId="10634" xr:uid="{00000000-0005-0000-0000-000081290000}"/>
    <cellStyle name="Normal 2 2 18 2 7" xfId="10635" xr:uid="{00000000-0005-0000-0000-000082290000}"/>
    <cellStyle name="Normal 2 2 18 2 8" xfId="10636" xr:uid="{00000000-0005-0000-0000-000083290000}"/>
    <cellStyle name="Normal 2 2 18 2_35. Propiedades de Inv" xfId="10637" xr:uid="{00000000-0005-0000-0000-000084290000}"/>
    <cellStyle name="Normal 2 2 18 3" xfId="10638" xr:uid="{00000000-0005-0000-0000-000085290000}"/>
    <cellStyle name="Normal 2 2 18 3 2" xfId="10639" xr:uid="{00000000-0005-0000-0000-000086290000}"/>
    <cellStyle name="Normal 2 2 18 3 2 2" xfId="10640" xr:uid="{00000000-0005-0000-0000-000087290000}"/>
    <cellStyle name="Normal 2 2 18 3 2 3" xfId="10641" xr:uid="{00000000-0005-0000-0000-000088290000}"/>
    <cellStyle name="Normal 2 2 18 3 2 4" xfId="10642" xr:uid="{00000000-0005-0000-0000-000089290000}"/>
    <cellStyle name="Normal 2 2 18 3 2 5" xfId="10643" xr:uid="{00000000-0005-0000-0000-00008A290000}"/>
    <cellStyle name="Normal 2 2 18 3 3" xfId="10644" xr:uid="{00000000-0005-0000-0000-00008B290000}"/>
    <cellStyle name="Normal 2 2 18 3 3 2" xfId="10645" xr:uid="{00000000-0005-0000-0000-00008C290000}"/>
    <cellStyle name="Normal 2 2 18 3 3 3" xfId="10646" xr:uid="{00000000-0005-0000-0000-00008D290000}"/>
    <cellStyle name="Normal 2 2 18 3 3 4" xfId="10647" xr:uid="{00000000-0005-0000-0000-00008E290000}"/>
    <cellStyle name="Normal 2 2 18 3 3 5" xfId="10648" xr:uid="{00000000-0005-0000-0000-00008F290000}"/>
    <cellStyle name="Normal 2 2 18 3 4" xfId="10649" xr:uid="{00000000-0005-0000-0000-000090290000}"/>
    <cellStyle name="Normal 2 2 18 3 5" xfId="10650" xr:uid="{00000000-0005-0000-0000-000091290000}"/>
    <cellStyle name="Normal 2 2 18 3 6" xfId="10651" xr:uid="{00000000-0005-0000-0000-000092290000}"/>
    <cellStyle name="Normal 2 2 18 3 7" xfId="10652" xr:uid="{00000000-0005-0000-0000-000093290000}"/>
    <cellStyle name="Normal 2 2 18 3 8" xfId="10653" xr:uid="{00000000-0005-0000-0000-000094290000}"/>
    <cellStyle name="Normal 2 2 18 3_35. Propiedades de Inv" xfId="10654" xr:uid="{00000000-0005-0000-0000-000095290000}"/>
    <cellStyle name="Normal 2 2 18 4" xfId="10655" xr:uid="{00000000-0005-0000-0000-000096290000}"/>
    <cellStyle name="Normal 2 2 18 4 2" xfId="10656" xr:uid="{00000000-0005-0000-0000-000097290000}"/>
    <cellStyle name="Normal 2 2 18 4 2 2" xfId="10657" xr:uid="{00000000-0005-0000-0000-000098290000}"/>
    <cellStyle name="Normal 2 2 18 4 2 3" xfId="10658" xr:uid="{00000000-0005-0000-0000-000099290000}"/>
    <cellStyle name="Normal 2 2 18 4 2 4" xfId="10659" xr:uid="{00000000-0005-0000-0000-00009A290000}"/>
    <cellStyle name="Normal 2 2 18 4 2 5" xfId="10660" xr:uid="{00000000-0005-0000-0000-00009B290000}"/>
    <cellStyle name="Normal 2 2 18 4 3" xfId="10661" xr:uid="{00000000-0005-0000-0000-00009C290000}"/>
    <cellStyle name="Normal 2 2 18 4 3 2" xfId="10662" xr:uid="{00000000-0005-0000-0000-00009D290000}"/>
    <cellStyle name="Normal 2 2 18 4 3 3" xfId="10663" xr:uid="{00000000-0005-0000-0000-00009E290000}"/>
    <cellStyle name="Normal 2 2 18 4 3 4" xfId="10664" xr:uid="{00000000-0005-0000-0000-00009F290000}"/>
    <cellStyle name="Normal 2 2 18 4 3 5" xfId="10665" xr:uid="{00000000-0005-0000-0000-0000A0290000}"/>
    <cellStyle name="Normal 2 2 18 4 4" xfId="10666" xr:uid="{00000000-0005-0000-0000-0000A1290000}"/>
    <cellStyle name="Normal 2 2 18 4 5" xfId="10667" xr:uid="{00000000-0005-0000-0000-0000A2290000}"/>
    <cellStyle name="Normal 2 2 18 4 6" xfId="10668" xr:uid="{00000000-0005-0000-0000-0000A3290000}"/>
    <cellStyle name="Normal 2 2 18 4 7" xfId="10669" xr:uid="{00000000-0005-0000-0000-0000A4290000}"/>
    <cellStyle name="Normal 2 2 18 4 8" xfId="10670" xr:uid="{00000000-0005-0000-0000-0000A5290000}"/>
    <cellStyle name="Normal 2 2 18 4_35. Propiedades de Inv" xfId="10671" xr:uid="{00000000-0005-0000-0000-0000A6290000}"/>
    <cellStyle name="Normal 2 2 18 5" xfId="10672" xr:uid="{00000000-0005-0000-0000-0000A7290000}"/>
    <cellStyle name="Normal 2 2 18 5 2" xfId="10673" xr:uid="{00000000-0005-0000-0000-0000A8290000}"/>
    <cellStyle name="Normal 2 2 18 5 2 2" xfId="10674" xr:uid="{00000000-0005-0000-0000-0000A9290000}"/>
    <cellStyle name="Normal 2 2 18 5 2 3" xfId="10675" xr:uid="{00000000-0005-0000-0000-0000AA290000}"/>
    <cellStyle name="Normal 2 2 18 5 2 4" xfId="10676" xr:uid="{00000000-0005-0000-0000-0000AB290000}"/>
    <cellStyle name="Normal 2 2 18 5 2 5" xfId="10677" xr:uid="{00000000-0005-0000-0000-0000AC290000}"/>
    <cellStyle name="Normal 2 2 18 5 3" xfId="10678" xr:uid="{00000000-0005-0000-0000-0000AD290000}"/>
    <cellStyle name="Normal 2 2 18 5 3 2" xfId="10679" xr:uid="{00000000-0005-0000-0000-0000AE290000}"/>
    <cellStyle name="Normal 2 2 18 5 3 3" xfId="10680" xr:uid="{00000000-0005-0000-0000-0000AF290000}"/>
    <cellStyle name="Normal 2 2 18 5 3 4" xfId="10681" xr:uid="{00000000-0005-0000-0000-0000B0290000}"/>
    <cellStyle name="Normal 2 2 18 5 3 5" xfId="10682" xr:uid="{00000000-0005-0000-0000-0000B1290000}"/>
    <cellStyle name="Normal 2 2 18 5 4" xfId="10683" xr:uid="{00000000-0005-0000-0000-0000B2290000}"/>
    <cellStyle name="Normal 2 2 18 5 5" xfId="10684" xr:uid="{00000000-0005-0000-0000-0000B3290000}"/>
    <cellStyle name="Normal 2 2 18 5 6" xfId="10685" xr:uid="{00000000-0005-0000-0000-0000B4290000}"/>
    <cellStyle name="Normal 2 2 18 5 7" xfId="10686" xr:uid="{00000000-0005-0000-0000-0000B5290000}"/>
    <cellStyle name="Normal 2 2 18 5 8" xfId="10687" xr:uid="{00000000-0005-0000-0000-0000B6290000}"/>
    <cellStyle name="Normal 2 2 18 5_35. Propiedades de Inv" xfId="10688" xr:uid="{00000000-0005-0000-0000-0000B7290000}"/>
    <cellStyle name="Normal 2 2 18 6" xfId="10689" xr:uid="{00000000-0005-0000-0000-0000B8290000}"/>
    <cellStyle name="Normal 2 2 18 6 2" xfId="10690" xr:uid="{00000000-0005-0000-0000-0000B9290000}"/>
    <cellStyle name="Normal 2 2 18 6 2 2" xfId="10691" xr:uid="{00000000-0005-0000-0000-0000BA290000}"/>
    <cellStyle name="Normal 2 2 18 6 2 3" xfId="10692" xr:uid="{00000000-0005-0000-0000-0000BB290000}"/>
    <cellStyle name="Normal 2 2 18 6 2 4" xfId="10693" xr:uid="{00000000-0005-0000-0000-0000BC290000}"/>
    <cellStyle name="Normal 2 2 18 6 2 5" xfId="10694" xr:uid="{00000000-0005-0000-0000-0000BD290000}"/>
    <cellStyle name="Normal 2 2 18 6 3" xfId="10695" xr:uid="{00000000-0005-0000-0000-0000BE290000}"/>
    <cellStyle name="Normal 2 2 18 6 3 2" xfId="10696" xr:uid="{00000000-0005-0000-0000-0000BF290000}"/>
    <cellStyle name="Normal 2 2 18 6 3 3" xfId="10697" xr:uid="{00000000-0005-0000-0000-0000C0290000}"/>
    <cellStyle name="Normal 2 2 18 6 3 4" xfId="10698" xr:uid="{00000000-0005-0000-0000-0000C1290000}"/>
    <cellStyle name="Normal 2 2 18 6 3 5" xfId="10699" xr:uid="{00000000-0005-0000-0000-0000C2290000}"/>
    <cellStyle name="Normal 2 2 18 6 4" xfId="10700" xr:uid="{00000000-0005-0000-0000-0000C3290000}"/>
    <cellStyle name="Normal 2 2 18 6 5" xfId="10701" xr:uid="{00000000-0005-0000-0000-0000C4290000}"/>
    <cellStyle name="Normal 2 2 18 6 6" xfId="10702" xr:uid="{00000000-0005-0000-0000-0000C5290000}"/>
    <cellStyle name="Normal 2 2 18 6 7" xfId="10703" xr:uid="{00000000-0005-0000-0000-0000C6290000}"/>
    <cellStyle name="Normal 2 2 18 6 8" xfId="10704" xr:uid="{00000000-0005-0000-0000-0000C7290000}"/>
    <cellStyle name="Normal 2 2 18 6_35. Propiedades de Inv" xfId="10705" xr:uid="{00000000-0005-0000-0000-0000C8290000}"/>
    <cellStyle name="Normal 2 2 18 7" xfId="10706" xr:uid="{00000000-0005-0000-0000-0000C9290000}"/>
    <cellStyle name="Normal 2 2 18 7 2" xfId="10707" xr:uid="{00000000-0005-0000-0000-0000CA290000}"/>
    <cellStyle name="Normal 2 2 18 7 3" xfId="10708" xr:uid="{00000000-0005-0000-0000-0000CB290000}"/>
    <cellStyle name="Normal 2 2 18 7 4" xfId="10709" xr:uid="{00000000-0005-0000-0000-0000CC290000}"/>
    <cellStyle name="Normal 2 2 18 7 5" xfId="10710" xr:uid="{00000000-0005-0000-0000-0000CD290000}"/>
    <cellStyle name="Normal 2 2 18 8" xfId="10711" xr:uid="{00000000-0005-0000-0000-0000CE290000}"/>
    <cellStyle name="Normal 2 2 18 8 2" xfId="10712" xr:uid="{00000000-0005-0000-0000-0000CF290000}"/>
    <cellStyle name="Normal 2 2 18 8 3" xfId="10713" xr:uid="{00000000-0005-0000-0000-0000D0290000}"/>
    <cellStyle name="Normal 2 2 18 8 4" xfId="10714" xr:uid="{00000000-0005-0000-0000-0000D1290000}"/>
    <cellStyle name="Normal 2 2 18 8 5" xfId="10715" xr:uid="{00000000-0005-0000-0000-0000D2290000}"/>
    <cellStyle name="Normal 2 2 18 9" xfId="10716" xr:uid="{00000000-0005-0000-0000-0000D3290000}"/>
    <cellStyle name="Normal 2 2 18_35. Propiedades de Inv" xfId="10717" xr:uid="{00000000-0005-0000-0000-0000D4290000}"/>
    <cellStyle name="Normal 2 2 19" xfId="10718" xr:uid="{00000000-0005-0000-0000-0000D5290000}"/>
    <cellStyle name="Normal 2 2 19 10" xfId="10719" xr:uid="{00000000-0005-0000-0000-0000D6290000}"/>
    <cellStyle name="Normal 2 2 19 11" xfId="10720" xr:uid="{00000000-0005-0000-0000-0000D7290000}"/>
    <cellStyle name="Normal 2 2 19 12" xfId="10721" xr:uid="{00000000-0005-0000-0000-0000D8290000}"/>
    <cellStyle name="Normal 2 2 19 13" xfId="10722" xr:uid="{00000000-0005-0000-0000-0000D9290000}"/>
    <cellStyle name="Normal 2 2 19 2" xfId="10723" xr:uid="{00000000-0005-0000-0000-0000DA290000}"/>
    <cellStyle name="Normal 2 2 19 2 2" xfId="10724" xr:uid="{00000000-0005-0000-0000-0000DB290000}"/>
    <cellStyle name="Normal 2 2 19 2 2 2" xfId="10725" xr:uid="{00000000-0005-0000-0000-0000DC290000}"/>
    <cellStyle name="Normal 2 2 19 2 2 3" xfId="10726" xr:uid="{00000000-0005-0000-0000-0000DD290000}"/>
    <cellStyle name="Normal 2 2 19 2 2 4" xfId="10727" xr:uid="{00000000-0005-0000-0000-0000DE290000}"/>
    <cellStyle name="Normal 2 2 19 2 2 5" xfId="10728" xr:uid="{00000000-0005-0000-0000-0000DF290000}"/>
    <cellStyle name="Normal 2 2 19 2 3" xfId="10729" xr:uid="{00000000-0005-0000-0000-0000E0290000}"/>
    <cellStyle name="Normal 2 2 19 2 3 2" xfId="10730" xr:uid="{00000000-0005-0000-0000-0000E1290000}"/>
    <cellStyle name="Normal 2 2 19 2 3 3" xfId="10731" xr:uid="{00000000-0005-0000-0000-0000E2290000}"/>
    <cellStyle name="Normal 2 2 19 2 3 4" xfId="10732" xr:uid="{00000000-0005-0000-0000-0000E3290000}"/>
    <cellStyle name="Normal 2 2 19 2 3 5" xfId="10733" xr:uid="{00000000-0005-0000-0000-0000E4290000}"/>
    <cellStyle name="Normal 2 2 19 2 4" xfId="10734" xr:uid="{00000000-0005-0000-0000-0000E5290000}"/>
    <cellStyle name="Normal 2 2 19 2 5" xfId="10735" xr:uid="{00000000-0005-0000-0000-0000E6290000}"/>
    <cellStyle name="Normal 2 2 19 2 6" xfId="10736" xr:uid="{00000000-0005-0000-0000-0000E7290000}"/>
    <cellStyle name="Normal 2 2 19 2 7" xfId="10737" xr:uid="{00000000-0005-0000-0000-0000E8290000}"/>
    <cellStyle name="Normal 2 2 19 2 8" xfId="10738" xr:uid="{00000000-0005-0000-0000-0000E9290000}"/>
    <cellStyle name="Normal 2 2 19 2_35. Propiedades de Inv" xfId="10739" xr:uid="{00000000-0005-0000-0000-0000EA290000}"/>
    <cellStyle name="Normal 2 2 19 3" xfId="10740" xr:uid="{00000000-0005-0000-0000-0000EB290000}"/>
    <cellStyle name="Normal 2 2 19 3 2" xfId="10741" xr:uid="{00000000-0005-0000-0000-0000EC290000}"/>
    <cellStyle name="Normal 2 2 19 3 2 2" xfId="10742" xr:uid="{00000000-0005-0000-0000-0000ED290000}"/>
    <cellStyle name="Normal 2 2 19 3 2 3" xfId="10743" xr:uid="{00000000-0005-0000-0000-0000EE290000}"/>
    <cellStyle name="Normal 2 2 19 3 2 4" xfId="10744" xr:uid="{00000000-0005-0000-0000-0000EF290000}"/>
    <cellStyle name="Normal 2 2 19 3 2 5" xfId="10745" xr:uid="{00000000-0005-0000-0000-0000F0290000}"/>
    <cellStyle name="Normal 2 2 19 3 3" xfId="10746" xr:uid="{00000000-0005-0000-0000-0000F1290000}"/>
    <cellStyle name="Normal 2 2 19 3 3 2" xfId="10747" xr:uid="{00000000-0005-0000-0000-0000F2290000}"/>
    <cellStyle name="Normal 2 2 19 3 3 3" xfId="10748" xr:uid="{00000000-0005-0000-0000-0000F3290000}"/>
    <cellStyle name="Normal 2 2 19 3 3 4" xfId="10749" xr:uid="{00000000-0005-0000-0000-0000F4290000}"/>
    <cellStyle name="Normal 2 2 19 3 3 5" xfId="10750" xr:uid="{00000000-0005-0000-0000-0000F5290000}"/>
    <cellStyle name="Normal 2 2 19 3 4" xfId="10751" xr:uid="{00000000-0005-0000-0000-0000F6290000}"/>
    <cellStyle name="Normal 2 2 19 3 5" xfId="10752" xr:uid="{00000000-0005-0000-0000-0000F7290000}"/>
    <cellStyle name="Normal 2 2 19 3 6" xfId="10753" xr:uid="{00000000-0005-0000-0000-0000F8290000}"/>
    <cellStyle name="Normal 2 2 19 3 7" xfId="10754" xr:uid="{00000000-0005-0000-0000-0000F9290000}"/>
    <cellStyle name="Normal 2 2 19 3 8" xfId="10755" xr:uid="{00000000-0005-0000-0000-0000FA290000}"/>
    <cellStyle name="Normal 2 2 19 3_35. Propiedades de Inv" xfId="10756" xr:uid="{00000000-0005-0000-0000-0000FB290000}"/>
    <cellStyle name="Normal 2 2 19 4" xfId="10757" xr:uid="{00000000-0005-0000-0000-0000FC290000}"/>
    <cellStyle name="Normal 2 2 19 4 2" xfId="10758" xr:uid="{00000000-0005-0000-0000-0000FD290000}"/>
    <cellStyle name="Normal 2 2 19 4 2 2" xfId="10759" xr:uid="{00000000-0005-0000-0000-0000FE290000}"/>
    <cellStyle name="Normal 2 2 19 4 2 3" xfId="10760" xr:uid="{00000000-0005-0000-0000-0000FF290000}"/>
    <cellStyle name="Normal 2 2 19 4 2 4" xfId="10761" xr:uid="{00000000-0005-0000-0000-0000002A0000}"/>
    <cellStyle name="Normal 2 2 19 4 2 5" xfId="10762" xr:uid="{00000000-0005-0000-0000-0000012A0000}"/>
    <cellStyle name="Normal 2 2 19 4 3" xfId="10763" xr:uid="{00000000-0005-0000-0000-0000022A0000}"/>
    <cellStyle name="Normal 2 2 19 4 3 2" xfId="10764" xr:uid="{00000000-0005-0000-0000-0000032A0000}"/>
    <cellStyle name="Normal 2 2 19 4 3 3" xfId="10765" xr:uid="{00000000-0005-0000-0000-0000042A0000}"/>
    <cellStyle name="Normal 2 2 19 4 3 4" xfId="10766" xr:uid="{00000000-0005-0000-0000-0000052A0000}"/>
    <cellStyle name="Normal 2 2 19 4 3 5" xfId="10767" xr:uid="{00000000-0005-0000-0000-0000062A0000}"/>
    <cellStyle name="Normal 2 2 19 4 4" xfId="10768" xr:uid="{00000000-0005-0000-0000-0000072A0000}"/>
    <cellStyle name="Normal 2 2 19 4 5" xfId="10769" xr:uid="{00000000-0005-0000-0000-0000082A0000}"/>
    <cellStyle name="Normal 2 2 19 4 6" xfId="10770" xr:uid="{00000000-0005-0000-0000-0000092A0000}"/>
    <cellStyle name="Normal 2 2 19 4 7" xfId="10771" xr:uid="{00000000-0005-0000-0000-00000A2A0000}"/>
    <cellStyle name="Normal 2 2 19 4 8" xfId="10772" xr:uid="{00000000-0005-0000-0000-00000B2A0000}"/>
    <cellStyle name="Normal 2 2 19 4_35. Propiedades de Inv" xfId="10773" xr:uid="{00000000-0005-0000-0000-00000C2A0000}"/>
    <cellStyle name="Normal 2 2 19 5" xfId="10774" xr:uid="{00000000-0005-0000-0000-00000D2A0000}"/>
    <cellStyle name="Normal 2 2 19 5 2" xfId="10775" xr:uid="{00000000-0005-0000-0000-00000E2A0000}"/>
    <cellStyle name="Normal 2 2 19 5 2 2" xfId="10776" xr:uid="{00000000-0005-0000-0000-00000F2A0000}"/>
    <cellStyle name="Normal 2 2 19 5 2 3" xfId="10777" xr:uid="{00000000-0005-0000-0000-0000102A0000}"/>
    <cellStyle name="Normal 2 2 19 5 2 4" xfId="10778" xr:uid="{00000000-0005-0000-0000-0000112A0000}"/>
    <cellStyle name="Normal 2 2 19 5 2 5" xfId="10779" xr:uid="{00000000-0005-0000-0000-0000122A0000}"/>
    <cellStyle name="Normal 2 2 19 5 3" xfId="10780" xr:uid="{00000000-0005-0000-0000-0000132A0000}"/>
    <cellStyle name="Normal 2 2 19 5 3 2" xfId="10781" xr:uid="{00000000-0005-0000-0000-0000142A0000}"/>
    <cellStyle name="Normal 2 2 19 5 3 3" xfId="10782" xr:uid="{00000000-0005-0000-0000-0000152A0000}"/>
    <cellStyle name="Normal 2 2 19 5 3 4" xfId="10783" xr:uid="{00000000-0005-0000-0000-0000162A0000}"/>
    <cellStyle name="Normal 2 2 19 5 3 5" xfId="10784" xr:uid="{00000000-0005-0000-0000-0000172A0000}"/>
    <cellStyle name="Normal 2 2 19 5 4" xfId="10785" xr:uid="{00000000-0005-0000-0000-0000182A0000}"/>
    <cellStyle name="Normal 2 2 19 5 5" xfId="10786" xr:uid="{00000000-0005-0000-0000-0000192A0000}"/>
    <cellStyle name="Normal 2 2 19 5 6" xfId="10787" xr:uid="{00000000-0005-0000-0000-00001A2A0000}"/>
    <cellStyle name="Normal 2 2 19 5 7" xfId="10788" xr:uid="{00000000-0005-0000-0000-00001B2A0000}"/>
    <cellStyle name="Normal 2 2 19 5 8" xfId="10789" xr:uid="{00000000-0005-0000-0000-00001C2A0000}"/>
    <cellStyle name="Normal 2 2 19 5_35. Propiedades de Inv" xfId="10790" xr:uid="{00000000-0005-0000-0000-00001D2A0000}"/>
    <cellStyle name="Normal 2 2 19 6" xfId="10791" xr:uid="{00000000-0005-0000-0000-00001E2A0000}"/>
    <cellStyle name="Normal 2 2 19 6 2" xfId="10792" xr:uid="{00000000-0005-0000-0000-00001F2A0000}"/>
    <cellStyle name="Normal 2 2 19 6 2 2" xfId="10793" xr:uid="{00000000-0005-0000-0000-0000202A0000}"/>
    <cellStyle name="Normal 2 2 19 6 2 3" xfId="10794" xr:uid="{00000000-0005-0000-0000-0000212A0000}"/>
    <cellStyle name="Normal 2 2 19 6 2 4" xfId="10795" xr:uid="{00000000-0005-0000-0000-0000222A0000}"/>
    <cellStyle name="Normal 2 2 19 6 2 5" xfId="10796" xr:uid="{00000000-0005-0000-0000-0000232A0000}"/>
    <cellStyle name="Normal 2 2 19 6 3" xfId="10797" xr:uid="{00000000-0005-0000-0000-0000242A0000}"/>
    <cellStyle name="Normal 2 2 19 6 3 2" xfId="10798" xr:uid="{00000000-0005-0000-0000-0000252A0000}"/>
    <cellStyle name="Normal 2 2 19 6 3 3" xfId="10799" xr:uid="{00000000-0005-0000-0000-0000262A0000}"/>
    <cellStyle name="Normal 2 2 19 6 3 4" xfId="10800" xr:uid="{00000000-0005-0000-0000-0000272A0000}"/>
    <cellStyle name="Normal 2 2 19 6 3 5" xfId="10801" xr:uid="{00000000-0005-0000-0000-0000282A0000}"/>
    <cellStyle name="Normal 2 2 19 6 4" xfId="10802" xr:uid="{00000000-0005-0000-0000-0000292A0000}"/>
    <cellStyle name="Normal 2 2 19 6 5" xfId="10803" xr:uid="{00000000-0005-0000-0000-00002A2A0000}"/>
    <cellStyle name="Normal 2 2 19 6 6" xfId="10804" xr:uid="{00000000-0005-0000-0000-00002B2A0000}"/>
    <cellStyle name="Normal 2 2 19 6 7" xfId="10805" xr:uid="{00000000-0005-0000-0000-00002C2A0000}"/>
    <cellStyle name="Normal 2 2 19 6 8" xfId="10806" xr:uid="{00000000-0005-0000-0000-00002D2A0000}"/>
    <cellStyle name="Normal 2 2 19 6_35. Propiedades de Inv" xfId="10807" xr:uid="{00000000-0005-0000-0000-00002E2A0000}"/>
    <cellStyle name="Normal 2 2 19 7" xfId="10808" xr:uid="{00000000-0005-0000-0000-00002F2A0000}"/>
    <cellStyle name="Normal 2 2 19 7 2" xfId="10809" xr:uid="{00000000-0005-0000-0000-0000302A0000}"/>
    <cellStyle name="Normal 2 2 19 7 3" xfId="10810" xr:uid="{00000000-0005-0000-0000-0000312A0000}"/>
    <cellStyle name="Normal 2 2 19 7 4" xfId="10811" xr:uid="{00000000-0005-0000-0000-0000322A0000}"/>
    <cellStyle name="Normal 2 2 19 7 5" xfId="10812" xr:uid="{00000000-0005-0000-0000-0000332A0000}"/>
    <cellStyle name="Normal 2 2 19 8" xfId="10813" xr:uid="{00000000-0005-0000-0000-0000342A0000}"/>
    <cellStyle name="Normal 2 2 19 8 2" xfId="10814" xr:uid="{00000000-0005-0000-0000-0000352A0000}"/>
    <cellStyle name="Normal 2 2 19 8 3" xfId="10815" xr:uid="{00000000-0005-0000-0000-0000362A0000}"/>
    <cellStyle name="Normal 2 2 19 8 4" xfId="10816" xr:uid="{00000000-0005-0000-0000-0000372A0000}"/>
    <cellStyle name="Normal 2 2 19 8 5" xfId="10817" xr:uid="{00000000-0005-0000-0000-0000382A0000}"/>
    <cellStyle name="Normal 2 2 19 9" xfId="10818" xr:uid="{00000000-0005-0000-0000-0000392A0000}"/>
    <cellStyle name="Normal 2 2 19_35. Propiedades de Inv" xfId="10819" xr:uid="{00000000-0005-0000-0000-00003A2A0000}"/>
    <cellStyle name="Normal 2 2 2" xfId="10820" xr:uid="{00000000-0005-0000-0000-00003B2A0000}"/>
    <cellStyle name="Normal 2 2 2 10" xfId="10821" xr:uid="{00000000-0005-0000-0000-00003C2A0000}"/>
    <cellStyle name="Normal 2 2 2 11" xfId="10822" xr:uid="{00000000-0005-0000-0000-00003D2A0000}"/>
    <cellStyle name="Normal 2 2 2 12" xfId="10823" xr:uid="{00000000-0005-0000-0000-00003E2A0000}"/>
    <cellStyle name="Normal 2 2 2 13" xfId="10824" xr:uid="{00000000-0005-0000-0000-00003F2A0000}"/>
    <cellStyle name="Normal 2 2 2 14" xfId="10825" xr:uid="{00000000-0005-0000-0000-0000402A0000}"/>
    <cellStyle name="Normal 2 2 2 15" xfId="10826" xr:uid="{00000000-0005-0000-0000-0000412A0000}"/>
    <cellStyle name="Normal 2 2 2 16" xfId="10827" xr:uid="{00000000-0005-0000-0000-0000422A0000}"/>
    <cellStyle name="Normal 2 2 2 16 2" xfId="10828" xr:uid="{00000000-0005-0000-0000-0000432A0000}"/>
    <cellStyle name="Normal 2 2 2 17" xfId="10829" xr:uid="{00000000-0005-0000-0000-0000442A0000}"/>
    <cellStyle name="Normal 2 2 2 18" xfId="10830" xr:uid="{00000000-0005-0000-0000-0000452A0000}"/>
    <cellStyle name="Normal 2 2 2 19" xfId="10831" xr:uid="{00000000-0005-0000-0000-0000462A0000}"/>
    <cellStyle name="Normal 2 2 2 2" xfId="10832" xr:uid="{00000000-0005-0000-0000-0000472A0000}"/>
    <cellStyle name="Normal 2 2 2 2 10" xfId="10833" xr:uid="{00000000-0005-0000-0000-0000482A0000}"/>
    <cellStyle name="Normal 2 2 2 2 10 2" xfId="10834" xr:uid="{00000000-0005-0000-0000-0000492A0000}"/>
    <cellStyle name="Normal 2 2 2 2 10 2 2" xfId="10835" xr:uid="{00000000-0005-0000-0000-00004A2A0000}"/>
    <cellStyle name="Normal 2 2 2 2 11" xfId="10836" xr:uid="{00000000-0005-0000-0000-00004B2A0000}"/>
    <cellStyle name="Normal 2 2 2 2 11 2" xfId="10837" xr:uid="{00000000-0005-0000-0000-00004C2A0000}"/>
    <cellStyle name="Normal 2 2 2 2 12" xfId="10838" xr:uid="{00000000-0005-0000-0000-00004D2A0000}"/>
    <cellStyle name="Normal 2 2 2 2 13" xfId="10839" xr:uid="{00000000-0005-0000-0000-00004E2A0000}"/>
    <cellStyle name="Normal 2 2 2 2 14" xfId="10840" xr:uid="{00000000-0005-0000-0000-00004F2A0000}"/>
    <cellStyle name="Normal 2 2 2 2 2" xfId="10841" xr:uid="{00000000-0005-0000-0000-0000502A0000}"/>
    <cellStyle name="Normal 2 2 2 2 2 2" xfId="10842" xr:uid="{00000000-0005-0000-0000-0000512A0000}"/>
    <cellStyle name="Normal 2 2 2 2 2 2 2" xfId="10843" xr:uid="{00000000-0005-0000-0000-0000522A0000}"/>
    <cellStyle name="Normal 2 2 2 2 2 2 2 2" xfId="10844" xr:uid="{00000000-0005-0000-0000-0000532A0000}"/>
    <cellStyle name="Normal 2 2 2 2 2 2 3" xfId="10845" xr:uid="{00000000-0005-0000-0000-0000542A0000}"/>
    <cellStyle name="Normal 2 2 2 2 2 3" xfId="10846" xr:uid="{00000000-0005-0000-0000-0000552A0000}"/>
    <cellStyle name="Normal 2 2 2 2 2 3 2" xfId="10847" xr:uid="{00000000-0005-0000-0000-0000562A0000}"/>
    <cellStyle name="Normal 2 2 2 2 2 3 3" xfId="10848" xr:uid="{00000000-0005-0000-0000-0000572A0000}"/>
    <cellStyle name="Normal 2 2 2 2 2 4" xfId="10849" xr:uid="{00000000-0005-0000-0000-0000582A0000}"/>
    <cellStyle name="Normal 2 2 2 2 2 5" xfId="10850" xr:uid="{00000000-0005-0000-0000-0000592A0000}"/>
    <cellStyle name="Normal 2 2 2 2 3" xfId="10851" xr:uid="{00000000-0005-0000-0000-00005A2A0000}"/>
    <cellStyle name="Normal 2 2 2 2 4" xfId="10852" xr:uid="{00000000-0005-0000-0000-00005B2A0000}"/>
    <cellStyle name="Normal 2 2 2 2 5" xfId="10853" xr:uid="{00000000-0005-0000-0000-00005C2A0000}"/>
    <cellStyle name="Normal 2 2 2 2 6" xfId="10854" xr:uid="{00000000-0005-0000-0000-00005D2A0000}"/>
    <cellStyle name="Normal 2 2 2 2 7" xfId="10855" xr:uid="{00000000-0005-0000-0000-00005E2A0000}"/>
    <cellStyle name="Normal 2 2 2 2 8" xfId="10856" xr:uid="{00000000-0005-0000-0000-00005F2A0000}"/>
    <cellStyle name="Normal 2 2 2 2 9" xfId="10857" xr:uid="{00000000-0005-0000-0000-0000602A0000}"/>
    <cellStyle name="Normal 2 2 2 2 9 2" xfId="10858" xr:uid="{00000000-0005-0000-0000-0000612A0000}"/>
    <cellStyle name="Normal 2 2 2 2 9 2 2" xfId="10859" xr:uid="{00000000-0005-0000-0000-0000622A0000}"/>
    <cellStyle name="Normal 2 2 2 2_35. Propiedades de Inv" xfId="10860" xr:uid="{00000000-0005-0000-0000-0000632A0000}"/>
    <cellStyle name="Normal 2 2 2 20" xfId="10861" xr:uid="{00000000-0005-0000-0000-0000642A0000}"/>
    <cellStyle name="Normal 2 2 2 21" xfId="10862" xr:uid="{00000000-0005-0000-0000-0000652A0000}"/>
    <cellStyle name="Normal 2 2 2 22" xfId="10863" xr:uid="{00000000-0005-0000-0000-0000662A0000}"/>
    <cellStyle name="Normal 2 2 2 23" xfId="10864" xr:uid="{00000000-0005-0000-0000-0000672A0000}"/>
    <cellStyle name="Normal 2 2 2 24" xfId="10865" xr:uid="{00000000-0005-0000-0000-0000682A0000}"/>
    <cellStyle name="Normal 2 2 2 25" xfId="10866" xr:uid="{00000000-0005-0000-0000-0000692A0000}"/>
    <cellStyle name="Normal 2 2 2 25 2" xfId="10867" xr:uid="{00000000-0005-0000-0000-00006A2A0000}"/>
    <cellStyle name="Normal 2 2 2 25 2 2" xfId="10868" xr:uid="{00000000-0005-0000-0000-00006B2A0000}"/>
    <cellStyle name="Normal 2 2 2 25 2 3" xfId="10869" xr:uid="{00000000-0005-0000-0000-00006C2A0000}"/>
    <cellStyle name="Normal 2 2 2 25 2 4" xfId="10870" xr:uid="{00000000-0005-0000-0000-00006D2A0000}"/>
    <cellStyle name="Normal 2 2 2 25 2 5" xfId="10871" xr:uid="{00000000-0005-0000-0000-00006E2A0000}"/>
    <cellStyle name="Normal 2 2 2 25 3" xfId="10872" xr:uid="{00000000-0005-0000-0000-00006F2A0000}"/>
    <cellStyle name="Normal 2 2 2 25 3 2" xfId="10873" xr:uid="{00000000-0005-0000-0000-0000702A0000}"/>
    <cellStyle name="Normal 2 2 2 25 3 3" xfId="10874" xr:uid="{00000000-0005-0000-0000-0000712A0000}"/>
    <cellStyle name="Normal 2 2 2 25 3 4" xfId="10875" xr:uid="{00000000-0005-0000-0000-0000722A0000}"/>
    <cellStyle name="Normal 2 2 2 25 3 5" xfId="10876" xr:uid="{00000000-0005-0000-0000-0000732A0000}"/>
    <cellStyle name="Normal 2 2 2 25 4" xfId="10877" xr:uid="{00000000-0005-0000-0000-0000742A0000}"/>
    <cellStyle name="Normal 2 2 2 25 5" xfId="10878" xr:uid="{00000000-0005-0000-0000-0000752A0000}"/>
    <cellStyle name="Normal 2 2 2 25 6" xfId="10879" xr:uid="{00000000-0005-0000-0000-0000762A0000}"/>
    <cellStyle name="Normal 2 2 2 25 7" xfId="10880" xr:uid="{00000000-0005-0000-0000-0000772A0000}"/>
    <cellStyle name="Normal 2 2 2 25 8" xfId="10881" xr:uid="{00000000-0005-0000-0000-0000782A0000}"/>
    <cellStyle name="Normal 2 2 2 25_35. Propiedades de Inv" xfId="10882" xr:uid="{00000000-0005-0000-0000-0000792A0000}"/>
    <cellStyle name="Normal 2 2 2 26" xfId="10883" xr:uid="{00000000-0005-0000-0000-00007A2A0000}"/>
    <cellStyle name="Normal 2 2 2 26 2" xfId="10884" xr:uid="{00000000-0005-0000-0000-00007B2A0000}"/>
    <cellStyle name="Normal 2 2 2 26 2 2" xfId="10885" xr:uid="{00000000-0005-0000-0000-00007C2A0000}"/>
    <cellStyle name="Normal 2 2 2 26 2 3" xfId="10886" xr:uid="{00000000-0005-0000-0000-00007D2A0000}"/>
    <cellStyle name="Normal 2 2 2 26 2 4" xfId="10887" xr:uid="{00000000-0005-0000-0000-00007E2A0000}"/>
    <cellStyle name="Normal 2 2 2 26 2 5" xfId="10888" xr:uid="{00000000-0005-0000-0000-00007F2A0000}"/>
    <cellStyle name="Normal 2 2 2 26 3" xfId="10889" xr:uid="{00000000-0005-0000-0000-0000802A0000}"/>
    <cellStyle name="Normal 2 2 2 26 3 2" xfId="10890" xr:uid="{00000000-0005-0000-0000-0000812A0000}"/>
    <cellStyle name="Normal 2 2 2 26 3 3" xfId="10891" xr:uid="{00000000-0005-0000-0000-0000822A0000}"/>
    <cellStyle name="Normal 2 2 2 26 3 4" xfId="10892" xr:uid="{00000000-0005-0000-0000-0000832A0000}"/>
    <cellStyle name="Normal 2 2 2 26 3 5" xfId="10893" xr:uid="{00000000-0005-0000-0000-0000842A0000}"/>
    <cellStyle name="Normal 2 2 2 26 4" xfId="10894" xr:uid="{00000000-0005-0000-0000-0000852A0000}"/>
    <cellStyle name="Normal 2 2 2 26 5" xfId="10895" xr:uid="{00000000-0005-0000-0000-0000862A0000}"/>
    <cellStyle name="Normal 2 2 2 26 6" xfId="10896" xr:uid="{00000000-0005-0000-0000-0000872A0000}"/>
    <cellStyle name="Normal 2 2 2 26 7" xfId="10897" xr:uid="{00000000-0005-0000-0000-0000882A0000}"/>
    <cellStyle name="Normal 2 2 2 26 8" xfId="10898" xr:uid="{00000000-0005-0000-0000-0000892A0000}"/>
    <cellStyle name="Normal 2 2 2 26_35. Propiedades de Inv" xfId="10899" xr:uid="{00000000-0005-0000-0000-00008A2A0000}"/>
    <cellStyle name="Normal 2 2 2 27" xfId="10900" xr:uid="{00000000-0005-0000-0000-00008B2A0000}"/>
    <cellStyle name="Normal 2 2 2 27 2" xfId="10901" xr:uid="{00000000-0005-0000-0000-00008C2A0000}"/>
    <cellStyle name="Normal 2 2 2 27 2 2" xfId="10902" xr:uid="{00000000-0005-0000-0000-00008D2A0000}"/>
    <cellStyle name="Normal 2 2 2 27 2 3" xfId="10903" xr:uid="{00000000-0005-0000-0000-00008E2A0000}"/>
    <cellStyle name="Normal 2 2 2 27 2 4" xfId="10904" xr:uid="{00000000-0005-0000-0000-00008F2A0000}"/>
    <cellStyle name="Normal 2 2 2 27 2 5" xfId="10905" xr:uid="{00000000-0005-0000-0000-0000902A0000}"/>
    <cellStyle name="Normal 2 2 2 27 3" xfId="10906" xr:uid="{00000000-0005-0000-0000-0000912A0000}"/>
    <cellStyle name="Normal 2 2 2 27 3 2" xfId="10907" xr:uid="{00000000-0005-0000-0000-0000922A0000}"/>
    <cellStyle name="Normal 2 2 2 27 3 3" xfId="10908" xr:uid="{00000000-0005-0000-0000-0000932A0000}"/>
    <cellStyle name="Normal 2 2 2 27 3 4" xfId="10909" xr:uid="{00000000-0005-0000-0000-0000942A0000}"/>
    <cellStyle name="Normal 2 2 2 27 3 5" xfId="10910" xr:uid="{00000000-0005-0000-0000-0000952A0000}"/>
    <cellStyle name="Normal 2 2 2 27 4" xfId="10911" xr:uid="{00000000-0005-0000-0000-0000962A0000}"/>
    <cellStyle name="Normal 2 2 2 27 5" xfId="10912" xr:uid="{00000000-0005-0000-0000-0000972A0000}"/>
    <cellStyle name="Normal 2 2 2 27 6" xfId="10913" xr:uid="{00000000-0005-0000-0000-0000982A0000}"/>
    <cellStyle name="Normal 2 2 2 27 7" xfId="10914" xr:uid="{00000000-0005-0000-0000-0000992A0000}"/>
    <cellStyle name="Normal 2 2 2 27 8" xfId="10915" xr:uid="{00000000-0005-0000-0000-00009A2A0000}"/>
    <cellStyle name="Normal 2 2 2 27_35. Propiedades de Inv" xfId="10916" xr:uid="{00000000-0005-0000-0000-00009B2A0000}"/>
    <cellStyle name="Normal 2 2 2 28" xfId="10917" xr:uid="{00000000-0005-0000-0000-00009C2A0000}"/>
    <cellStyle name="Normal 2 2 2 28 2" xfId="10918" xr:uid="{00000000-0005-0000-0000-00009D2A0000}"/>
    <cellStyle name="Normal 2 2 2 28 2 2" xfId="10919" xr:uid="{00000000-0005-0000-0000-00009E2A0000}"/>
    <cellStyle name="Normal 2 2 2 28 2 3" xfId="10920" xr:uid="{00000000-0005-0000-0000-00009F2A0000}"/>
    <cellStyle name="Normal 2 2 2 28 2 4" xfId="10921" xr:uid="{00000000-0005-0000-0000-0000A02A0000}"/>
    <cellStyle name="Normal 2 2 2 28 2 5" xfId="10922" xr:uid="{00000000-0005-0000-0000-0000A12A0000}"/>
    <cellStyle name="Normal 2 2 2 28 3" xfId="10923" xr:uid="{00000000-0005-0000-0000-0000A22A0000}"/>
    <cellStyle name="Normal 2 2 2 28 3 2" xfId="10924" xr:uid="{00000000-0005-0000-0000-0000A32A0000}"/>
    <cellStyle name="Normal 2 2 2 28 3 3" xfId="10925" xr:uid="{00000000-0005-0000-0000-0000A42A0000}"/>
    <cellStyle name="Normal 2 2 2 28 3 4" xfId="10926" xr:uid="{00000000-0005-0000-0000-0000A52A0000}"/>
    <cellStyle name="Normal 2 2 2 28 3 5" xfId="10927" xr:uid="{00000000-0005-0000-0000-0000A62A0000}"/>
    <cellStyle name="Normal 2 2 2 28 4" xfId="10928" xr:uid="{00000000-0005-0000-0000-0000A72A0000}"/>
    <cellStyle name="Normal 2 2 2 28 5" xfId="10929" xr:uid="{00000000-0005-0000-0000-0000A82A0000}"/>
    <cellStyle name="Normal 2 2 2 28 6" xfId="10930" xr:uid="{00000000-0005-0000-0000-0000A92A0000}"/>
    <cellStyle name="Normal 2 2 2 28 7" xfId="10931" xr:uid="{00000000-0005-0000-0000-0000AA2A0000}"/>
    <cellStyle name="Normal 2 2 2 28 8" xfId="10932" xr:uid="{00000000-0005-0000-0000-0000AB2A0000}"/>
    <cellStyle name="Normal 2 2 2 28_35. Propiedades de Inv" xfId="10933" xr:uid="{00000000-0005-0000-0000-0000AC2A0000}"/>
    <cellStyle name="Normal 2 2 2 29" xfId="10934" xr:uid="{00000000-0005-0000-0000-0000AD2A0000}"/>
    <cellStyle name="Normal 2 2 2 29 2" xfId="10935" xr:uid="{00000000-0005-0000-0000-0000AE2A0000}"/>
    <cellStyle name="Normal 2 2 2 29 2 2" xfId="10936" xr:uid="{00000000-0005-0000-0000-0000AF2A0000}"/>
    <cellStyle name="Normal 2 2 2 29 2 3" xfId="10937" xr:uid="{00000000-0005-0000-0000-0000B02A0000}"/>
    <cellStyle name="Normal 2 2 2 29 2 4" xfId="10938" xr:uid="{00000000-0005-0000-0000-0000B12A0000}"/>
    <cellStyle name="Normal 2 2 2 29 2 5" xfId="10939" xr:uid="{00000000-0005-0000-0000-0000B22A0000}"/>
    <cellStyle name="Normal 2 2 2 29 3" xfId="10940" xr:uid="{00000000-0005-0000-0000-0000B32A0000}"/>
    <cellStyle name="Normal 2 2 2 29 3 2" xfId="10941" xr:uid="{00000000-0005-0000-0000-0000B42A0000}"/>
    <cellStyle name="Normal 2 2 2 29 3 3" xfId="10942" xr:uid="{00000000-0005-0000-0000-0000B52A0000}"/>
    <cellStyle name="Normal 2 2 2 29 3 4" xfId="10943" xr:uid="{00000000-0005-0000-0000-0000B62A0000}"/>
    <cellStyle name="Normal 2 2 2 29 3 5" xfId="10944" xr:uid="{00000000-0005-0000-0000-0000B72A0000}"/>
    <cellStyle name="Normal 2 2 2 29 4" xfId="10945" xr:uid="{00000000-0005-0000-0000-0000B82A0000}"/>
    <cellStyle name="Normal 2 2 2 29 5" xfId="10946" xr:uid="{00000000-0005-0000-0000-0000B92A0000}"/>
    <cellStyle name="Normal 2 2 2 29 6" xfId="10947" xr:uid="{00000000-0005-0000-0000-0000BA2A0000}"/>
    <cellStyle name="Normal 2 2 2 29 7" xfId="10948" xr:uid="{00000000-0005-0000-0000-0000BB2A0000}"/>
    <cellStyle name="Normal 2 2 2 29 8" xfId="10949" xr:uid="{00000000-0005-0000-0000-0000BC2A0000}"/>
    <cellStyle name="Normal 2 2 2 29_35. Propiedades de Inv" xfId="10950" xr:uid="{00000000-0005-0000-0000-0000BD2A0000}"/>
    <cellStyle name="Normal 2 2 2 3" xfId="10951" xr:uid="{00000000-0005-0000-0000-0000BE2A0000}"/>
    <cellStyle name="Normal 2 2 2 3 10" xfId="10952" xr:uid="{00000000-0005-0000-0000-0000BF2A0000}"/>
    <cellStyle name="Normal 2 2 2 3 10 2" xfId="10953" xr:uid="{00000000-0005-0000-0000-0000C02A0000}"/>
    <cellStyle name="Normal 2 2 2 3 11" xfId="10954" xr:uid="{00000000-0005-0000-0000-0000C12A0000}"/>
    <cellStyle name="Normal 2 2 2 3 12" xfId="10955" xr:uid="{00000000-0005-0000-0000-0000C22A0000}"/>
    <cellStyle name="Normal 2 2 2 3 13" xfId="10956" xr:uid="{00000000-0005-0000-0000-0000C32A0000}"/>
    <cellStyle name="Normal 2 2 2 3 14" xfId="10957" xr:uid="{00000000-0005-0000-0000-0000C42A0000}"/>
    <cellStyle name="Normal 2 2 2 3 2" xfId="10958" xr:uid="{00000000-0005-0000-0000-0000C52A0000}"/>
    <cellStyle name="Normal 2 2 2 3 2 2" xfId="10959" xr:uid="{00000000-0005-0000-0000-0000C62A0000}"/>
    <cellStyle name="Normal 2 2 2 3 3" xfId="10960" xr:uid="{00000000-0005-0000-0000-0000C72A0000}"/>
    <cellStyle name="Normal 2 2 2 3 4" xfId="10961" xr:uid="{00000000-0005-0000-0000-0000C82A0000}"/>
    <cellStyle name="Normal 2 2 2 3 5" xfId="10962" xr:uid="{00000000-0005-0000-0000-0000C92A0000}"/>
    <cellStyle name="Normal 2 2 2 3 6" xfId="10963" xr:uid="{00000000-0005-0000-0000-0000CA2A0000}"/>
    <cellStyle name="Normal 2 2 2 3 7" xfId="10964" xr:uid="{00000000-0005-0000-0000-0000CB2A0000}"/>
    <cellStyle name="Normal 2 2 2 3 8" xfId="10965" xr:uid="{00000000-0005-0000-0000-0000CC2A0000}"/>
    <cellStyle name="Normal 2 2 2 3 9" xfId="10966" xr:uid="{00000000-0005-0000-0000-0000CD2A0000}"/>
    <cellStyle name="Normal 2 2 2 3 9 2" xfId="10967" xr:uid="{00000000-0005-0000-0000-0000CE2A0000}"/>
    <cellStyle name="Normal 2 2 2 3_35. Propiedades de Inv" xfId="10968" xr:uid="{00000000-0005-0000-0000-0000CF2A0000}"/>
    <cellStyle name="Normal 2 2 2 30" xfId="10969" xr:uid="{00000000-0005-0000-0000-0000D02A0000}"/>
    <cellStyle name="Normal 2 2 2 31" xfId="10970" xr:uid="{00000000-0005-0000-0000-0000D12A0000}"/>
    <cellStyle name="Normal 2 2 2 32" xfId="10971" xr:uid="{00000000-0005-0000-0000-0000D22A0000}"/>
    <cellStyle name="Normal 2 2 2 33" xfId="10972" xr:uid="{00000000-0005-0000-0000-0000D32A0000}"/>
    <cellStyle name="Normal 2 2 2 33 2" xfId="10973" xr:uid="{00000000-0005-0000-0000-0000D42A0000}"/>
    <cellStyle name="Normal 2 2 2 33 3" xfId="10974" xr:uid="{00000000-0005-0000-0000-0000D52A0000}"/>
    <cellStyle name="Normal 2 2 2 33 4" xfId="10975" xr:uid="{00000000-0005-0000-0000-0000D62A0000}"/>
    <cellStyle name="Normal 2 2 2 33 5" xfId="10976" xr:uid="{00000000-0005-0000-0000-0000D72A0000}"/>
    <cellStyle name="Normal 2 2 2 34" xfId="10977" xr:uid="{00000000-0005-0000-0000-0000D82A0000}"/>
    <cellStyle name="Normal 2 2 2 34 2" xfId="10978" xr:uid="{00000000-0005-0000-0000-0000D92A0000}"/>
    <cellStyle name="Normal 2 2 2 34 3" xfId="10979" xr:uid="{00000000-0005-0000-0000-0000DA2A0000}"/>
    <cellStyle name="Normal 2 2 2 34 4" xfId="10980" xr:uid="{00000000-0005-0000-0000-0000DB2A0000}"/>
    <cellStyle name="Normal 2 2 2 34 5" xfId="10981" xr:uid="{00000000-0005-0000-0000-0000DC2A0000}"/>
    <cellStyle name="Normal 2 2 2 35" xfId="10982" xr:uid="{00000000-0005-0000-0000-0000DD2A0000}"/>
    <cellStyle name="Normal 2 2 2 35 2" xfId="10983" xr:uid="{00000000-0005-0000-0000-0000DE2A0000}"/>
    <cellStyle name="Normal 2 2 2 35 3" xfId="10984" xr:uid="{00000000-0005-0000-0000-0000DF2A0000}"/>
    <cellStyle name="Normal 2 2 2 35 4" xfId="10985" xr:uid="{00000000-0005-0000-0000-0000E02A0000}"/>
    <cellStyle name="Normal 2 2 2 35 5" xfId="10986" xr:uid="{00000000-0005-0000-0000-0000E12A0000}"/>
    <cellStyle name="Normal 2 2 2 36" xfId="10987" xr:uid="{00000000-0005-0000-0000-0000E22A0000}"/>
    <cellStyle name="Normal 2 2 2 36 2" xfId="10988" xr:uid="{00000000-0005-0000-0000-0000E32A0000}"/>
    <cellStyle name="Normal 2 2 2 36 3" xfId="10989" xr:uid="{00000000-0005-0000-0000-0000E42A0000}"/>
    <cellStyle name="Normal 2 2 2 36 4" xfId="10990" xr:uid="{00000000-0005-0000-0000-0000E52A0000}"/>
    <cellStyle name="Normal 2 2 2 36 5" xfId="10991" xr:uid="{00000000-0005-0000-0000-0000E62A0000}"/>
    <cellStyle name="Normal 2 2 2 37" xfId="10992" xr:uid="{00000000-0005-0000-0000-0000E72A0000}"/>
    <cellStyle name="Normal 2 2 2 37 2" xfId="10993" xr:uid="{00000000-0005-0000-0000-0000E82A0000}"/>
    <cellStyle name="Normal 2 2 2 37 3" xfId="10994" xr:uid="{00000000-0005-0000-0000-0000E92A0000}"/>
    <cellStyle name="Normal 2 2 2 37 4" xfId="10995" xr:uid="{00000000-0005-0000-0000-0000EA2A0000}"/>
    <cellStyle name="Normal 2 2 2 37 5" xfId="10996" xr:uid="{00000000-0005-0000-0000-0000EB2A0000}"/>
    <cellStyle name="Normal 2 2 2 38" xfId="10997" xr:uid="{00000000-0005-0000-0000-0000EC2A0000}"/>
    <cellStyle name="Normal 2 2 2 38 2" xfId="10998" xr:uid="{00000000-0005-0000-0000-0000ED2A0000}"/>
    <cellStyle name="Normal 2 2 2 38 3" xfId="10999" xr:uid="{00000000-0005-0000-0000-0000EE2A0000}"/>
    <cellStyle name="Normal 2 2 2 38 4" xfId="11000" xr:uid="{00000000-0005-0000-0000-0000EF2A0000}"/>
    <cellStyle name="Normal 2 2 2 38 5" xfId="11001" xr:uid="{00000000-0005-0000-0000-0000F02A0000}"/>
    <cellStyle name="Normal 2 2 2 39" xfId="11002" xr:uid="{00000000-0005-0000-0000-0000F12A0000}"/>
    <cellStyle name="Normal 2 2 2 39 2" xfId="11003" xr:uid="{00000000-0005-0000-0000-0000F22A0000}"/>
    <cellStyle name="Normal 2 2 2 39 3" xfId="11004" xr:uid="{00000000-0005-0000-0000-0000F32A0000}"/>
    <cellStyle name="Normal 2 2 2 39 4" xfId="11005" xr:uid="{00000000-0005-0000-0000-0000F42A0000}"/>
    <cellStyle name="Normal 2 2 2 39 5" xfId="11006" xr:uid="{00000000-0005-0000-0000-0000F52A0000}"/>
    <cellStyle name="Normal 2 2 2 4" xfId="11007" xr:uid="{00000000-0005-0000-0000-0000F62A0000}"/>
    <cellStyle name="Normal 2 2 2 4 2" xfId="11008" xr:uid="{00000000-0005-0000-0000-0000F72A0000}"/>
    <cellStyle name="Normal 2 2 2 4 3" xfId="11009" xr:uid="{00000000-0005-0000-0000-0000F82A0000}"/>
    <cellStyle name="Normal 2 2 2 40" xfId="11010" xr:uid="{00000000-0005-0000-0000-0000F92A0000}"/>
    <cellStyle name="Normal 2 2 2 40 2" xfId="11011" xr:uid="{00000000-0005-0000-0000-0000FA2A0000}"/>
    <cellStyle name="Normal 2 2 2 40 3" xfId="11012" xr:uid="{00000000-0005-0000-0000-0000FB2A0000}"/>
    <cellStyle name="Normal 2 2 2 40 4" xfId="11013" xr:uid="{00000000-0005-0000-0000-0000FC2A0000}"/>
    <cellStyle name="Normal 2 2 2 40 5" xfId="11014" xr:uid="{00000000-0005-0000-0000-0000FD2A0000}"/>
    <cellStyle name="Normal 2 2 2 41" xfId="11015" xr:uid="{00000000-0005-0000-0000-0000FE2A0000}"/>
    <cellStyle name="Normal 2 2 2 41 2" xfId="11016" xr:uid="{00000000-0005-0000-0000-0000FF2A0000}"/>
    <cellStyle name="Normal 2 2 2 41 2 2" xfId="11017" xr:uid="{00000000-0005-0000-0000-0000002B0000}"/>
    <cellStyle name="Normal 2 2 2 42" xfId="11018" xr:uid="{00000000-0005-0000-0000-0000012B0000}"/>
    <cellStyle name="Normal 2 2 2 42 2" xfId="11019" xr:uid="{00000000-0005-0000-0000-0000022B0000}"/>
    <cellStyle name="Normal 2 2 2 42 2 2" xfId="11020" xr:uid="{00000000-0005-0000-0000-0000032B0000}"/>
    <cellStyle name="Normal 2 2 2 43" xfId="11021" xr:uid="{00000000-0005-0000-0000-0000042B0000}"/>
    <cellStyle name="Normal 2 2 2 43 2" xfId="11022" xr:uid="{00000000-0005-0000-0000-0000052B0000}"/>
    <cellStyle name="Normal 2 2 2 43 2 2" xfId="11023" xr:uid="{00000000-0005-0000-0000-0000062B0000}"/>
    <cellStyle name="Normal 2 2 2 44" xfId="11024" xr:uid="{00000000-0005-0000-0000-0000072B0000}"/>
    <cellStyle name="Normal 2 2 2 44 2" xfId="11025" xr:uid="{00000000-0005-0000-0000-0000082B0000}"/>
    <cellStyle name="Normal 2 2 2 45" xfId="11026" xr:uid="{00000000-0005-0000-0000-0000092B0000}"/>
    <cellStyle name="Normal 2 2 2 45 2" xfId="11027" xr:uid="{00000000-0005-0000-0000-00000A2B0000}"/>
    <cellStyle name="Normal 2 2 2 46" xfId="11028" xr:uid="{00000000-0005-0000-0000-00000B2B0000}"/>
    <cellStyle name="Normal 2 2 2 46 2" xfId="11029" xr:uid="{00000000-0005-0000-0000-00000C2B0000}"/>
    <cellStyle name="Normal 2 2 2 47" xfId="11030" xr:uid="{00000000-0005-0000-0000-00000D2B0000}"/>
    <cellStyle name="Normal 2 2 2 5" xfId="11031" xr:uid="{00000000-0005-0000-0000-00000E2B0000}"/>
    <cellStyle name="Normal 2 2 2 5 2" xfId="11032" xr:uid="{00000000-0005-0000-0000-00000F2B0000}"/>
    <cellStyle name="Normal 2 2 2 5 3" xfId="11033" xr:uid="{00000000-0005-0000-0000-0000102B0000}"/>
    <cellStyle name="Normal 2 2 2 6" xfId="11034" xr:uid="{00000000-0005-0000-0000-0000112B0000}"/>
    <cellStyle name="Normal 2 2 2 6 2" xfId="11035" xr:uid="{00000000-0005-0000-0000-0000122B0000}"/>
    <cellStyle name="Normal 2 2 2 6 3" xfId="11036" xr:uid="{00000000-0005-0000-0000-0000132B0000}"/>
    <cellStyle name="Normal 2 2 2 7" xfId="11037" xr:uid="{00000000-0005-0000-0000-0000142B0000}"/>
    <cellStyle name="Normal 2 2 2 8" xfId="11038" xr:uid="{00000000-0005-0000-0000-0000152B0000}"/>
    <cellStyle name="Normal 2 2 2 9" xfId="11039" xr:uid="{00000000-0005-0000-0000-0000162B0000}"/>
    <cellStyle name="Normal 2 2 2_35. Propiedades de Inv" xfId="11040" xr:uid="{00000000-0005-0000-0000-0000172B0000}"/>
    <cellStyle name="Normal 2 2 20" xfId="11041" xr:uid="{00000000-0005-0000-0000-0000182B0000}"/>
    <cellStyle name="Normal 2 2 20 10" xfId="11042" xr:uid="{00000000-0005-0000-0000-0000192B0000}"/>
    <cellStyle name="Normal 2 2 20 11" xfId="11043" xr:uid="{00000000-0005-0000-0000-00001A2B0000}"/>
    <cellStyle name="Normal 2 2 20 12" xfId="11044" xr:uid="{00000000-0005-0000-0000-00001B2B0000}"/>
    <cellStyle name="Normal 2 2 20 13" xfId="11045" xr:uid="{00000000-0005-0000-0000-00001C2B0000}"/>
    <cellStyle name="Normal 2 2 20 2" xfId="11046" xr:uid="{00000000-0005-0000-0000-00001D2B0000}"/>
    <cellStyle name="Normal 2 2 20 2 2" xfId="11047" xr:uid="{00000000-0005-0000-0000-00001E2B0000}"/>
    <cellStyle name="Normal 2 2 20 2 2 2" xfId="11048" xr:uid="{00000000-0005-0000-0000-00001F2B0000}"/>
    <cellStyle name="Normal 2 2 20 2 2 3" xfId="11049" xr:uid="{00000000-0005-0000-0000-0000202B0000}"/>
    <cellStyle name="Normal 2 2 20 2 2 4" xfId="11050" xr:uid="{00000000-0005-0000-0000-0000212B0000}"/>
    <cellStyle name="Normal 2 2 20 2 2 5" xfId="11051" xr:uid="{00000000-0005-0000-0000-0000222B0000}"/>
    <cellStyle name="Normal 2 2 20 2 3" xfId="11052" xr:uid="{00000000-0005-0000-0000-0000232B0000}"/>
    <cellStyle name="Normal 2 2 20 2 3 2" xfId="11053" xr:uid="{00000000-0005-0000-0000-0000242B0000}"/>
    <cellStyle name="Normal 2 2 20 2 3 3" xfId="11054" xr:uid="{00000000-0005-0000-0000-0000252B0000}"/>
    <cellStyle name="Normal 2 2 20 2 3 4" xfId="11055" xr:uid="{00000000-0005-0000-0000-0000262B0000}"/>
    <cellStyle name="Normal 2 2 20 2 3 5" xfId="11056" xr:uid="{00000000-0005-0000-0000-0000272B0000}"/>
    <cellStyle name="Normal 2 2 20 2 4" xfId="11057" xr:uid="{00000000-0005-0000-0000-0000282B0000}"/>
    <cellStyle name="Normal 2 2 20 2 5" xfId="11058" xr:uid="{00000000-0005-0000-0000-0000292B0000}"/>
    <cellStyle name="Normal 2 2 20 2 6" xfId="11059" xr:uid="{00000000-0005-0000-0000-00002A2B0000}"/>
    <cellStyle name="Normal 2 2 20 2 7" xfId="11060" xr:uid="{00000000-0005-0000-0000-00002B2B0000}"/>
    <cellStyle name="Normal 2 2 20 2 8" xfId="11061" xr:uid="{00000000-0005-0000-0000-00002C2B0000}"/>
    <cellStyle name="Normal 2 2 20 2_35. Propiedades de Inv" xfId="11062" xr:uid="{00000000-0005-0000-0000-00002D2B0000}"/>
    <cellStyle name="Normal 2 2 20 3" xfId="11063" xr:uid="{00000000-0005-0000-0000-00002E2B0000}"/>
    <cellStyle name="Normal 2 2 20 3 2" xfId="11064" xr:uid="{00000000-0005-0000-0000-00002F2B0000}"/>
    <cellStyle name="Normal 2 2 20 3 2 2" xfId="11065" xr:uid="{00000000-0005-0000-0000-0000302B0000}"/>
    <cellStyle name="Normal 2 2 20 3 2 3" xfId="11066" xr:uid="{00000000-0005-0000-0000-0000312B0000}"/>
    <cellStyle name="Normal 2 2 20 3 2 4" xfId="11067" xr:uid="{00000000-0005-0000-0000-0000322B0000}"/>
    <cellStyle name="Normal 2 2 20 3 2 5" xfId="11068" xr:uid="{00000000-0005-0000-0000-0000332B0000}"/>
    <cellStyle name="Normal 2 2 20 3 3" xfId="11069" xr:uid="{00000000-0005-0000-0000-0000342B0000}"/>
    <cellStyle name="Normal 2 2 20 3 3 2" xfId="11070" xr:uid="{00000000-0005-0000-0000-0000352B0000}"/>
    <cellStyle name="Normal 2 2 20 3 3 3" xfId="11071" xr:uid="{00000000-0005-0000-0000-0000362B0000}"/>
    <cellStyle name="Normal 2 2 20 3 3 4" xfId="11072" xr:uid="{00000000-0005-0000-0000-0000372B0000}"/>
    <cellStyle name="Normal 2 2 20 3 3 5" xfId="11073" xr:uid="{00000000-0005-0000-0000-0000382B0000}"/>
    <cellStyle name="Normal 2 2 20 3 4" xfId="11074" xr:uid="{00000000-0005-0000-0000-0000392B0000}"/>
    <cellStyle name="Normal 2 2 20 3 5" xfId="11075" xr:uid="{00000000-0005-0000-0000-00003A2B0000}"/>
    <cellStyle name="Normal 2 2 20 3 6" xfId="11076" xr:uid="{00000000-0005-0000-0000-00003B2B0000}"/>
    <cellStyle name="Normal 2 2 20 3 7" xfId="11077" xr:uid="{00000000-0005-0000-0000-00003C2B0000}"/>
    <cellStyle name="Normal 2 2 20 3 8" xfId="11078" xr:uid="{00000000-0005-0000-0000-00003D2B0000}"/>
    <cellStyle name="Normal 2 2 20 3_35. Propiedades de Inv" xfId="11079" xr:uid="{00000000-0005-0000-0000-00003E2B0000}"/>
    <cellStyle name="Normal 2 2 20 4" xfId="11080" xr:uid="{00000000-0005-0000-0000-00003F2B0000}"/>
    <cellStyle name="Normal 2 2 20 4 2" xfId="11081" xr:uid="{00000000-0005-0000-0000-0000402B0000}"/>
    <cellStyle name="Normal 2 2 20 4 2 2" xfId="11082" xr:uid="{00000000-0005-0000-0000-0000412B0000}"/>
    <cellStyle name="Normal 2 2 20 4 2 3" xfId="11083" xr:uid="{00000000-0005-0000-0000-0000422B0000}"/>
    <cellStyle name="Normal 2 2 20 4 2 4" xfId="11084" xr:uid="{00000000-0005-0000-0000-0000432B0000}"/>
    <cellStyle name="Normal 2 2 20 4 2 5" xfId="11085" xr:uid="{00000000-0005-0000-0000-0000442B0000}"/>
    <cellStyle name="Normal 2 2 20 4 3" xfId="11086" xr:uid="{00000000-0005-0000-0000-0000452B0000}"/>
    <cellStyle name="Normal 2 2 20 4 3 2" xfId="11087" xr:uid="{00000000-0005-0000-0000-0000462B0000}"/>
    <cellStyle name="Normal 2 2 20 4 3 3" xfId="11088" xr:uid="{00000000-0005-0000-0000-0000472B0000}"/>
    <cellStyle name="Normal 2 2 20 4 3 4" xfId="11089" xr:uid="{00000000-0005-0000-0000-0000482B0000}"/>
    <cellStyle name="Normal 2 2 20 4 3 5" xfId="11090" xr:uid="{00000000-0005-0000-0000-0000492B0000}"/>
    <cellStyle name="Normal 2 2 20 4 4" xfId="11091" xr:uid="{00000000-0005-0000-0000-00004A2B0000}"/>
    <cellStyle name="Normal 2 2 20 4 5" xfId="11092" xr:uid="{00000000-0005-0000-0000-00004B2B0000}"/>
    <cellStyle name="Normal 2 2 20 4 6" xfId="11093" xr:uid="{00000000-0005-0000-0000-00004C2B0000}"/>
    <cellStyle name="Normal 2 2 20 4 7" xfId="11094" xr:uid="{00000000-0005-0000-0000-00004D2B0000}"/>
    <cellStyle name="Normal 2 2 20 4 8" xfId="11095" xr:uid="{00000000-0005-0000-0000-00004E2B0000}"/>
    <cellStyle name="Normal 2 2 20 4_35. Propiedades de Inv" xfId="11096" xr:uid="{00000000-0005-0000-0000-00004F2B0000}"/>
    <cellStyle name="Normal 2 2 20 5" xfId="11097" xr:uid="{00000000-0005-0000-0000-0000502B0000}"/>
    <cellStyle name="Normal 2 2 20 5 2" xfId="11098" xr:uid="{00000000-0005-0000-0000-0000512B0000}"/>
    <cellStyle name="Normal 2 2 20 5 2 2" xfId="11099" xr:uid="{00000000-0005-0000-0000-0000522B0000}"/>
    <cellStyle name="Normal 2 2 20 5 2 3" xfId="11100" xr:uid="{00000000-0005-0000-0000-0000532B0000}"/>
    <cellStyle name="Normal 2 2 20 5 2 4" xfId="11101" xr:uid="{00000000-0005-0000-0000-0000542B0000}"/>
    <cellStyle name="Normal 2 2 20 5 2 5" xfId="11102" xr:uid="{00000000-0005-0000-0000-0000552B0000}"/>
    <cellStyle name="Normal 2 2 20 5 3" xfId="11103" xr:uid="{00000000-0005-0000-0000-0000562B0000}"/>
    <cellStyle name="Normal 2 2 20 5 3 2" xfId="11104" xr:uid="{00000000-0005-0000-0000-0000572B0000}"/>
    <cellStyle name="Normal 2 2 20 5 3 3" xfId="11105" xr:uid="{00000000-0005-0000-0000-0000582B0000}"/>
    <cellStyle name="Normal 2 2 20 5 3 4" xfId="11106" xr:uid="{00000000-0005-0000-0000-0000592B0000}"/>
    <cellStyle name="Normal 2 2 20 5 3 5" xfId="11107" xr:uid="{00000000-0005-0000-0000-00005A2B0000}"/>
    <cellStyle name="Normal 2 2 20 5 4" xfId="11108" xr:uid="{00000000-0005-0000-0000-00005B2B0000}"/>
    <cellStyle name="Normal 2 2 20 5 5" xfId="11109" xr:uid="{00000000-0005-0000-0000-00005C2B0000}"/>
    <cellStyle name="Normal 2 2 20 5 6" xfId="11110" xr:uid="{00000000-0005-0000-0000-00005D2B0000}"/>
    <cellStyle name="Normal 2 2 20 5 7" xfId="11111" xr:uid="{00000000-0005-0000-0000-00005E2B0000}"/>
    <cellStyle name="Normal 2 2 20 5 8" xfId="11112" xr:uid="{00000000-0005-0000-0000-00005F2B0000}"/>
    <cellStyle name="Normal 2 2 20 5_35. Propiedades de Inv" xfId="11113" xr:uid="{00000000-0005-0000-0000-0000602B0000}"/>
    <cellStyle name="Normal 2 2 20 6" xfId="11114" xr:uid="{00000000-0005-0000-0000-0000612B0000}"/>
    <cellStyle name="Normal 2 2 20 6 2" xfId="11115" xr:uid="{00000000-0005-0000-0000-0000622B0000}"/>
    <cellStyle name="Normal 2 2 20 6 2 2" xfId="11116" xr:uid="{00000000-0005-0000-0000-0000632B0000}"/>
    <cellStyle name="Normal 2 2 20 6 2 3" xfId="11117" xr:uid="{00000000-0005-0000-0000-0000642B0000}"/>
    <cellStyle name="Normal 2 2 20 6 2 4" xfId="11118" xr:uid="{00000000-0005-0000-0000-0000652B0000}"/>
    <cellStyle name="Normal 2 2 20 6 2 5" xfId="11119" xr:uid="{00000000-0005-0000-0000-0000662B0000}"/>
    <cellStyle name="Normal 2 2 20 6 3" xfId="11120" xr:uid="{00000000-0005-0000-0000-0000672B0000}"/>
    <cellStyle name="Normal 2 2 20 6 3 2" xfId="11121" xr:uid="{00000000-0005-0000-0000-0000682B0000}"/>
    <cellStyle name="Normal 2 2 20 6 3 3" xfId="11122" xr:uid="{00000000-0005-0000-0000-0000692B0000}"/>
    <cellStyle name="Normal 2 2 20 6 3 4" xfId="11123" xr:uid="{00000000-0005-0000-0000-00006A2B0000}"/>
    <cellStyle name="Normal 2 2 20 6 3 5" xfId="11124" xr:uid="{00000000-0005-0000-0000-00006B2B0000}"/>
    <cellStyle name="Normal 2 2 20 6 4" xfId="11125" xr:uid="{00000000-0005-0000-0000-00006C2B0000}"/>
    <cellStyle name="Normal 2 2 20 6 5" xfId="11126" xr:uid="{00000000-0005-0000-0000-00006D2B0000}"/>
    <cellStyle name="Normal 2 2 20 6 6" xfId="11127" xr:uid="{00000000-0005-0000-0000-00006E2B0000}"/>
    <cellStyle name="Normal 2 2 20 6 7" xfId="11128" xr:uid="{00000000-0005-0000-0000-00006F2B0000}"/>
    <cellStyle name="Normal 2 2 20 6 8" xfId="11129" xr:uid="{00000000-0005-0000-0000-0000702B0000}"/>
    <cellStyle name="Normal 2 2 20 6_35. Propiedades de Inv" xfId="11130" xr:uid="{00000000-0005-0000-0000-0000712B0000}"/>
    <cellStyle name="Normal 2 2 20 7" xfId="11131" xr:uid="{00000000-0005-0000-0000-0000722B0000}"/>
    <cellStyle name="Normal 2 2 20 7 2" xfId="11132" xr:uid="{00000000-0005-0000-0000-0000732B0000}"/>
    <cellStyle name="Normal 2 2 20 7 3" xfId="11133" xr:uid="{00000000-0005-0000-0000-0000742B0000}"/>
    <cellStyle name="Normal 2 2 20 7 4" xfId="11134" xr:uid="{00000000-0005-0000-0000-0000752B0000}"/>
    <cellStyle name="Normal 2 2 20 7 5" xfId="11135" xr:uid="{00000000-0005-0000-0000-0000762B0000}"/>
    <cellStyle name="Normal 2 2 20 8" xfId="11136" xr:uid="{00000000-0005-0000-0000-0000772B0000}"/>
    <cellStyle name="Normal 2 2 20 8 2" xfId="11137" xr:uid="{00000000-0005-0000-0000-0000782B0000}"/>
    <cellStyle name="Normal 2 2 20 8 3" xfId="11138" xr:uid="{00000000-0005-0000-0000-0000792B0000}"/>
    <cellStyle name="Normal 2 2 20 8 4" xfId="11139" xr:uid="{00000000-0005-0000-0000-00007A2B0000}"/>
    <cellStyle name="Normal 2 2 20 8 5" xfId="11140" xr:uid="{00000000-0005-0000-0000-00007B2B0000}"/>
    <cellStyle name="Normal 2 2 20 9" xfId="11141" xr:uid="{00000000-0005-0000-0000-00007C2B0000}"/>
    <cellStyle name="Normal 2 2 20_35. Propiedades de Inv" xfId="11142" xr:uid="{00000000-0005-0000-0000-00007D2B0000}"/>
    <cellStyle name="Normal 2 2 21" xfId="11143" xr:uid="{00000000-0005-0000-0000-00007E2B0000}"/>
    <cellStyle name="Normal 2 2 21 10" xfId="11144" xr:uid="{00000000-0005-0000-0000-00007F2B0000}"/>
    <cellStyle name="Normal 2 2 21 11" xfId="11145" xr:uid="{00000000-0005-0000-0000-0000802B0000}"/>
    <cellStyle name="Normal 2 2 21 12" xfId="11146" xr:uid="{00000000-0005-0000-0000-0000812B0000}"/>
    <cellStyle name="Normal 2 2 21 13" xfId="11147" xr:uid="{00000000-0005-0000-0000-0000822B0000}"/>
    <cellStyle name="Normal 2 2 21 2" xfId="11148" xr:uid="{00000000-0005-0000-0000-0000832B0000}"/>
    <cellStyle name="Normal 2 2 21 2 2" xfId="11149" xr:uid="{00000000-0005-0000-0000-0000842B0000}"/>
    <cellStyle name="Normal 2 2 21 2 2 2" xfId="11150" xr:uid="{00000000-0005-0000-0000-0000852B0000}"/>
    <cellStyle name="Normal 2 2 21 2 2 3" xfId="11151" xr:uid="{00000000-0005-0000-0000-0000862B0000}"/>
    <cellStyle name="Normal 2 2 21 2 2 4" xfId="11152" xr:uid="{00000000-0005-0000-0000-0000872B0000}"/>
    <cellStyle name="Normal 2 2 21 2 2 5" xfId="11153" xr:uid="{00000000-0005-0000-0000-0000882B0000}"/>
    <cellStyle name="Normal 2 2 21 2 3" xfId="11154" xr:uid="{00000000-0005-0000-0000-0000892B0000}"/>
    <cellStyle name="Normal 2 2 21 2 3 2" xfId="11155" xr:uid="{00000000-0005-0000-0000-00008A2B0000}"/>
    <cellStyle name="Normal 2 2 21 2 3 3" xfId="11156" xr:uid="{00000000-0005-0000-0000-00008B2B0000}"/>
    <cellStyle name="Normal 2 2 21 2 3 4" xfId="11157" xr:uid="{00000000-0005-0000-0000-00008C2B0000}"/>
    <cellStyle name="Normal 2 2 21 2 3 5" xfId="11158" xr:uid="{00000000-0005-0000-0000-00008D2B0000}"/>
    <cellStyle name="Normal 2 2 21 2 4" xfId="11159" xr:uid="{00000000-0005-0000-0000-00008E2B0000}"/>
    <cellStyle name="Normal 2 2 21 2 5" xfId="11160" xr:uid="{00000000-0005-0000-0000-00008F2B0000}"/>
    <cellStyle name="Normal 2 2 21 2 6" xfId="11161" xr:uid="{00000000-0005-0000-0000-0000902B0000}"/>
    <cellStyle name="Normal 2 2 21 2 7" xfId="11162" xr:uid="{00000000-0005-0000-0000-0000912B0000}"/>
    <cellStyle name="Normal 2 2 21 2 8" xfId="11163" xr:uid="{00000000-0005-0000-0000-0000922B0000}"/>
    <cellStyle name="Normal 2 2 21 2_35. Propiedades de Inv" xfId="11164" xr:uid="{00000000-0005-0000-0000-0000932B0000}"/>
    <cellStyle name="Normal 2 2 21 3" xfId="11165" xr:uid="{00000000-0005-0000-0000-0000942B0000}"/>
    <cellStyle name="Normal 2 2 21 3 2" xfId="11166" xr:uid="{00000000-0005-0000-0000-0000952B0000}"/>
    <cellStyle name="Normal 2 2 21 3 2 2" xfId="11167" xr:uid="{00000000-0005-0000-0000-0000962B0000}"/>
    <cellStyle name="Normal 2 2 21 3 2 3" xfId="11168" xr:uid="{00000000-0005-0000-0000-0000972B0000}"/>
    <cellStyle name="Normal 2 2 21 3 2 4" xfId="11169" xr:uid="{00000000-0005-0000-0000-0000982B0000}"/>
    <cellStyle name="Normal 2 2 21 3 2 5" xfId="11170" xr:uid="{00000000-0005-0000-0000-0000992B0000}"/>
    <cellStyle name="Normal 2 2 21 3 3" xfId="11171" xr:uid="{00000000-0005-0000-0000-00009A2B0000}"/>
    <cellStyle name="Normal 2 2 21 3 3 2" xfId="11172" xr:uid="{00000000-0005-0000-0000-00009B2B0000}"/>
    <cellStyle name="Normal 2 2 21 3 3 3" xfId="11173" xr:uid="{00000000-0005-0000-0000-00009C2B0000}"/>
    <cellStyle name="Normal 2 2 21 3 3 4" xfId="11174" xr:uid="{00000000-0005-0000-0000-00009D2B0000}"/>
    <cellStyle name="Normal 2 2 21 3 3 5" xfId="11175" xr:uid="{00000000-0005-0000-0000-00009E2B0000}"/>
    <cellStyle name="Normal 2 2 21 3 4" xfId="11176" xr:uid="{00000000-0005-0000-0000-00009F2B0000}"/>
    <cellStyle name="Normal 2 2 21 3 5" xfId="11177" xr:uid="{00000000-0005-0000-0000-0000A02B0000}"/>
    <cellStyle name="Normal 2 2 21 3 6" xfId="11178" xr:uid="{00000000-0005-0000-0000-0000A12B0000}"/>
    <cellStyle name="Normal 2 2 21 3 7" xfId="11179" xr:uid="{00000000-0005-0000-0000-0000A22B0000}"/>
    <cellStyle name="Normal 2 2 21 3 8" xfId="11180" xr:uid="{00000000-0005-0000-0000-0000A32B0000}"/>
    <cellStyle name="Normal 2 2 21 3_35. Propiedades de Inv" xfId="11181" xr:uid="{00000000-0005-0000-0000-0000A42B0000}"/>
    <cellStyle name="Normal 2 2 21 4" xfId="11182" xr:uid="{00000000-0005-0000-0000-0000A52B0000}"/>
    <cellStyle name="Normal 2 2 21 4 2" xfId="11183" xr:uid="{00000000-0005-0000-0000-0000A62B0000}"/>
    <cellStyle name="Normal 2 2 21 4 2 2" xfId="11184" xr:uid="{00000000-0005-0000-0000-0000A72B0000}"/>
    <cellStyle name="Normal 2 2 21 4 2 3" xfId="11185" xr:uid="{00000000-0005-0000-0000-0000A82B0000}"/>
    <cellStyle name="Normal 2 2 21 4 2 4" xfId="11186" xr:uid="{00000000-0005-0000-0000-0000A92B0000}"/>
    <cellStyle name="Normal 2 2 21 4 2 5" xfId="11187" xr:uid="{00000000-0005-0000-0000-0000AA2B0000}"/>
    <cellStyle name="Normal 2 2 21 4 3" xfId="11188" xr:uid="{00000000-0005-0000-0000-0000AB2B0000}"/>
    <cellStyle name="Normal 2 2 21 4 3 2" xfId="11189" xr:uid="{00000000-0005-0000-0000-0000AC2B0000}"/>
    <cellStyle name="Normal 2 2 21 4 3 3" xfId="11190" xr:uid="{00000000-0005-0000-0000-0000AD2B0000}"/>
    <cellStyle name="Normal 2 2 21 4 3 4" xfId="11191" xr:uid="{00000000-0005-0000-0000-0000AE2B0000}"/>
    <cellStyle name="Normal 2 2 21 4 3 5" xfId="11192" xr:uid="{00000000-0005-0000-0000-0000AF2B0000}"/>
    <cellStyle name="Normal 2 2 21 4 4" xfId="11193" xr:uid="{00000000-0005-0000-0000-0000B02B0000}"/>
    <cellStyle name="Normal 2 2 21 4 5" xfId="11194" xr:uid="{00000000-0005-0000-0000-0000B12B0000}"/>
    <cellStyle name="Normal 2 2 21 4 6" xfId="11195" xr:uid="{00000000-0005-0000-0000-0000B22B0000}"/>
    <cellStyle name="Normal 2 2 21 4 7" xfId="11196" xr:uid="{00000000-0005-0000-0000-0000B32B0000}"/>
    <cellStyle name="Normal 2 2 21 4 8" xfId="11197" xr:uid="{00000000-0005-0000-0000-0000B42B0000}"/>
    <cellStyle name="Normal 2 2 21 4_35. Propiedades de Inv" xfId="11198" xr:uid="{00000000-0005-0000-0000-0000B52B0000}"/>
    <cellStyle name="Normal 2 2 21 5" xfId="11199" xr:uid="{00000000-0005-0000-0000-0000B62B0000}"/>
    <cellStyle name="Normal 2 2 21 5 2" xfId="11200" xr:uid="{00000000-0005-0000-0000-0000B72B0000}"/>
    <cellStyle name="Normal 2 2 21 5 2 2" xfId="11201" xr:uid="{00000000-0005-0000-0000-0000B82B0000}"/>
    <cellStyle name="Normal 2 2 21 5 2 3" xfId="11202" xr:uid="{00000000-0005-0000-0000-0000B92B0000}"/>
    <cellStyle name="Normal 2 2 21 5 2 4" xfId="11203" xr:uid="{00000000-0005-0000-0000-0000BA2B0000}"/>
    <cellStyle name="Normal 2 2 21 5 2 5" xfId="11204" xr:uid="{00000000-0005-0000-0000-0000BB2B0000}"/>
    <cellStyle name="Normal 2 2 21 5 3" xfId="11205" xr:uid="{00000000-0005-0000-0000-0000BC2B0000}"/>
    <cellStyle name="Normal 2 2 21 5 3 2" xfId="11206" xr:uid="{00000000-0005-0000-0000-0000BD2B0000}"/>
    <cellStyle name="Normal 2 2 21 5 3 3" xfId="11207" xr:uid="{00000000-0005-0000-0000-0000BE2B0000}"/>
    <cellStyle name="Normal 2 2 21 5 3 4" xfId="11208" xr:uid="{00000000-0005-0000-0000-0000BF2B0000}"/>
    <cellStyle name="Normal 2 2 21 5 3 5" xfId="11209" xr:uid="{00000000-0005-0000-0000-0000C02B0000}"/>
    <cellStyle name="Normal 2 2 21 5 4" xfId="11210" xr:uid="{00000000-0005-0000-0000-0000C12B0000}"/>
    <cellStyle name="Normal 2 2 21 5 5" xfId="11211" xr:uid="{00000000-0005-0000-0000-0000C22B0000}"/>
    <cellStyle name="Normal 2 2 21 5 6" xfId="11212" xr:uid="{00000000-0005-0000-0000-0000C32B0000}"/>
    <cellStyle name="Normal 2 2 21 5 7" xfId="11213" xr:uid="{00000000-0005-0000-0000-0000C42B0000}"/>
    <cellStyle name="Normal 2 2 21 5 8" xfId="11214" xr:uid="{00000000-0005-0000-0000-0000C52B0000}"/>
    <cellStyle name="Normal 2 2 21 5_35. Propiedades de Inv" xfId="11215" xr:uid="{00000000-0005-0000-0000-0000C62B0000}"/>
    <cellStyle name="Normal 2 2 21 6" xfId="11216" xr:uid="{00000000-0005-0000-0000-0000C72B0000}"/>
    <cellStyle name="Normal 2 2 21 6 2" xfId="11217" xr:uid="{00000000-0005-0000-0000-0000C82B0000}"/>
    <cellStyle name="Normal 2 2 21 6 2 2" xfId="11218" xr:uid="{00000000-0005-0000-0000-0000C92B0000}"/>
    <cellStyle name="Normal 2 2 21 6 2 3" xfId="11219" xr:uid="{00000000-0005-0000-0000-0000CA2B0000}"/>
    <cellStyle name="Normal 2 2 21 6 2 4" xfId="11220" xr:uid="{00000000-0005-0000-0000-0000CB2B0000}"/>
    <cellStyle name="Normal 2 2 21 6 2 5" xfId="11221" xr:uid="{00000000-0005-0000-0000-0000CC2B0000}"/>
    <cellStyle name="Normal 2 2 21 6 3" xfId="11222" xr:uid="{00000000-0005-0000-0000-0000CD2B0000}"/>
    <cellStyle name="Normal 2 2 21 6 3 2" xfId="11223" xr:uid="{00000000-0005-0000-0000-0000CE2B0000}"/>
    <cellStyle name="Normal 2 2 21 6 3 3" xfId="11224" xr:uid="{00000000-0005-0000-0000-0000CF2B0000}"/>
    <cellStyle name="Normal 2 2 21 6 3 4" xfId="11225" xr:uid="{00000000-0005-0000-0000-0000D02B0000}"/>
    <cellStyle name="Normal 2 2 21 6 3 5" xfId="11226" xr:uid="{00000000-0005-0000-0000-0000D12B0000}"/>
    <cellStyle name="Normal 2 2 21 6 4" xfId="11227" xr:uid="{00000000-0005-0000-0000-0000D22B0000}"/>
    <cellStyle name="Normal 2 2 21 6 5" xfId="11228" xr:uid="{00000000-0005-0000-0000-0000D32B0000}"/>
    <cellStyle name="Normal 2 2 21 6 6" xfId="11229" xr:uid="{00000000-0005-0000-0000-0000D42B0000}"/>
    <cellStyle name="Normal 2 2 21 6 7" xfId="11230" xr:uid="{00000000-0005-0000-0000-0000D52B0000}"/>
    <cellStyle name="Normal 2 2 21 6 8" xfId="11231" xr:uid="{00000000-0005-0000-0000-0000D62B0000}"/>
    <cellStyle name="Normal 2 2 21 6_35. Propiedades de Inv" xfId="11232" xr:uid="{00000000-0005-0000-0000-0000D72B0000}"/>
    <cellStyle name="Normal 2 2 21 7" xfId="11233" xr:uid="{00000000-0005-0000-0000-0000D82B0000}"/>
    <cellStyle name="Normal 2 2 21 7 2" xfId="11234" xr:uid="{00000000-0005-0000-0000-0000D92B0000}"/>
    <cellStyle name="Normal 2 2 21 7 3" xfId="11235" xr:uid="{00000000-0005-0000-0000-0000DA2B0000}"/>
    <cellStyle name="Normal 2 2 21 7 4" xfId="11236" xr:uid="{00000000-0005-0000-0000-0000DB2B0000}"/>
    <cellStyle name="Normal 2 2 21 7 5" xfId="11237" xr:uid="{00000000-0005-0000-0000-0000DC2B0000}"/>
    <cellStyle name="Normal 2 2 21 8" xfId="11238" xr:uid="{00000000-0005-0000-0000-0000DD2B0000}"/>
    <cellStyle name="Normal 2 2 21 8 2" xfId="11239" xr:uid="{00000000-0005-0000-0000-0000DE2B0000}"/>
    <cellStyle name="Normal 2 2 21 8 3" xfId="11240" xr:uid="{00000000-0005-0000-0000-0000DF2B0000}"/>
    <cellStyle name="Normal 2 2 21 8 4" xfId="11241" xr:uid="{00000000-0005-0000-0000-0000E02B0000}"/>
    <cellStyle name="Normal 2 2 21 8 5" xfId="11242" xr:uid="{00000000-0005-0000-0000-0000E12B0000}"/>
    <cellStyle name="Normal 2 2 21 9" xfId="11243" xr:uid="{00000000-0005-0000-0000-0000E22B0000}"/>
    <cellStyle name="Normal 2 2 21_35. Propiedades de Inv" xfId="11244" xr:uid="{00000000-0005-0000-0000-0000E32B0000}"/>
    <cellStyle name="Normal 2 2 22" xfId="11245" xr:uid="{00000000-0005-0000-0000-0000E42B0000}"/>
    <cellStyle name="Normal 2 2 22 10" xfId="11246" xr:uid="{00000000-0005-0000-0000-0000E52B0000}"/>
    <cellStyle name="Normal 2 2 22 11" xfId="11247" xr:uid="{00000000-0005-0000-0000-0000E62B0000}"/>
    <cellStyle name="Normal 2 2 22 12" xfId="11248" xr:uid="{00000000-0005-0000-0000-0000E72B0000}"/>
    <cellStyle name="Normal 2 2 22 13" xfId="11249" xr:uid="{00000000-0005-0000-0000-0000E82B0000}"/>
    <cellStyle name="Normal 2 2 22 2" xfId="11250" xr:uid="{00000000-0005-0000-0000-0000E92B0000}"/>
    <cellStyle name="Normal 2 2 22 2 2" xfId="11251" xr:uid="{00000000-0005-0000-0000-0000EA2B0000}"/>
    <cellStyle name="Normal 2 2 22 2 2 2" xfId="11252" xr:uid="{00000000-0005-0000-0000-0000EB2B0000}"/>
    <cellStyle name="Normal 2 2 22 2 2 3" xfId="11253" xr:uid="{00000000-0005-0000-0000-0000EC2B0000}"/>
    <cellStyle name="Normal 2 2 22 2 2 4" xfId="11254" xr:uid="{00000000-0005-0000-0000-0000ED2B0000}"/>
    <cellStyle name="Normal 2 2 22 2 2 5" xfId="11255" xr:uid="{00000000-0005-0000-0000-0000EE2B0000}"/>
    <cellStyle name="Normal 2 2 22 2 3" xfId="11256" xr:uid="{00000000-0005-0000-0000-0000EF2B0000}"/>
    <cellStyle name="Normal 2 2 22 2 3 2" xfId="11257" xr:uid="{00000000-0005-0000-0000-0000F02B0000}"/>
    <cellStyle name="Normal 2 2 22 2 3 3" xfId="11258" xr:uid="{00000000-0005-0000-0000-0000F12B0000}"/>
    <cellStyle name="Normal 2 2 22 2 3 4" xfId="11259" xr:uid="{00000000-0005-0000-0000-0000F22B0000}"/>
    <cellStyle name="Normal 2 2 22 2 3 5" xfId="11260" xr:uid="{00000000-0005-0000-0000-0000F32B0000}"/>
    <cellStyle name="Normal 2 2 22 2 4" xfId="11261" xr:uid="{00000000-0005-0000-0000-0000F42B0000}"/>
    <cellStyle name="Normal 2 2 22 2 5" xfId="11262" xr:uid="{00000000-0005-0000-0000-0000F52B0000}"/>
    <cellStyle name="Normal 2 2 22 2 6" xfId="11263" xr:uid="{00000000-0005-0000-0000-0000F62B0000}"/>
    <cellStyle name="Normal 2 2 22 2 7" xfId="11264" xr:uid="{00000000-0005-0000-0000-0000F72B0000}"/>
    <cellStyle name="Normal 2 2 22 2 8" xfId="11265" xr:uid="{00000000-0005-0000-0000-0000F82B0000}"/>
    <cellStyle name="Normal 2 2 22 2_35. Propiedades de Inv" xfId="11266" xr:uid="{00000000-0005-0000-0000-0000F92B0000}"/>
    <cellStyle name="Normal 2 2 22 3" xfId="11267" xr:uid="{00000000-0005-0000-0000-0000FA2B0000}"/>
    <cellStyle name="Normal 2 2 22 3 2" xfId="11268" xr:uid="{00000000-0005-0000-0000-0000FB2B0000}"/>
    <cellStyle name="Normal 2 2 22 3 2 2" xfId="11269" xr:uid="{00000000-0005-0000-0000-0000FC2B0000}"/>
    <cellStyle name="Normal 2 2 22 3 2 3" xfId="11270" xr:uid="{00000000-0005-0000-0000-0000FD2B0000}"/>
    <cellStyle name="Normal 2 2 22 3 2 4" xfId="11271" xr:uid="{00000000-0005-0000-0000-0000FE2B0000}"/>
    <cellStyle name="Normal 2 2 22 3 2 5" xfId="11272" xr:uid="{00000000-0005-0000-0000-0000FF2B0000}"/>
    <cellStyle name="Normal 2 2 22 3 3" xfId="11273" xr:uid="{00000000-0005-0000-0000-0000002C0000}"/>
    <cellStyle name="Normal 2 2 22 3 3 2" xfId="11274" xr:uid="{00000000-0005-0000-0000-0000012C0000}"/>
    <cellStyle name="Normal 2 2 22 3 3 3" xfId="11275" xr:uid="{00000000-0005-0000-0000-0000022C0000}"/>
    <cellStyle name="Normal 2 2 22 3 3 4" xfId="11276" xr:uid="{00000000-0005-0000-0000-0000032C0000}"/>
    <cellStyle name="Normal 2 2 22 3 3 5" xfId="11277" xr:uid="{00000000-0005-0000-0000-0000042C0000}"/>
    <cellStyle name="Normal 2 2 22 3 4" xfId="11278" xr:uid="{00000000-0005-0000-0000-0000052C0000}"/>
    <cellStyle name="Normal 2 2 22 3 5" xfId="11279" xr:uid="{00000000-0005-0000-0000-0000062C0000}"/>
    <cellStyle name="Normal 2 2 22 3 6" xfId="11280" xr:uid="{00000000-0005-0000-0000-0000072C0000}"/>
    <cellStyle name="Normal 2 2 22 3 7" xfId="11281" xr:uid="{00000000-0005-0000-0000-0000082C0000}"/>
    <cellStyle name="Normal 2 2 22 3 8" xfId="11282" xr:uid="{00000000-0005-0000-0000-0000092C0000}"/>
    <cellStyle name="Normal 2 2 22 3_35. Propiedades de Inv" xfId="11283" xr:uid="{00000000-0005-0000-0000-00000A2C0000}"/>
    <cellStyle name="Normal 2 2 22 4" xfId="11284" xr:uid="{00000000-0005-0000-0000-00000B2C0000}"/>
    <cellStyle name="Normal 2 2 22 4 2" xfId="11285" xr:uid="{00000000-0005-0000-0000-00000C2C0000}"/>
    <cellStyle name="Normal 2 2 22 4 2 2" xfId="11286" xr:uid="{00000000-0005-0000-0000-00000D2C0000}"/>
    <cellStyle name="Normal 2 2 22 4 2 3" xfId="11287" xr:uid="{00000000-0005-0000-0000-00000E2C0000}"/>
    <cellStyle name="Normal 2 2 22 4 2 4" xfId="11288" xr:uid="{00000000-0005-0000-0000-00000F2C0000}"/>
    <cellStyle name="Normal 2 2 22 4 2 5" xfId="11289" xr:uid="{00000000-0005-0000-0000-0000102C0000}"/>
    <cellStyle name="Normal 2 2 22 4 3" xfId="11290" xr:uid="{00000000-0005-0000-0000-0000112C0000}"/>
    <cellStyle name="Normal 2 2 22 4 3 2" xfId="11291" xr:uid="{00000000-0005-0000-0000-0000122C0000}"/>
    <cellStyle name="Normal 2 2 22 4 3 3" xfId="11292" xr:uid="{00000000-0005-0000-0000-0000132C0000}"/>
    <cellStyle name="Normal 2 2 22 4 3 4" xfId="11293" xr:uid="{00000000-0005-0000-0000-0000142C0000}"/>
    <cellStyle name="Normal 2 2 22 4 3 5" xfId="11294" xr:uid="{00000000-0005-0000-0000-0000152C0000}"/>
    <cellStyle name="Normal 2 2 22 4 4" xfId="11295" xr:uid="{00000000-0005-0000-0000-0000162C0000}"/>
    <cellStyle name="Normal 2 2 22 4 5" xfId="11296" xr:uid="{00000000-0005-0000-0000-0000172C0000}"/>
    <cellStyle name="Normal 2 2 22 4 6" xfId="11297" xr:uid="{00000000-0005-0000-0000-0000182C0000}"/>
    <cellStyle name="Normal 2 2 22 4 7" xfId="11298" xr:uid="{00000000-0005-0000-0000-0000192C0000}"/>
    <cellStyle name="Normal 2 2 22 4 8" xfId="11299" xr:uid="{00000000-0005-0000-0000-00001A2C0000}"/>
    <cellStyle name="Normal 2 2 22 4_35. Propiedades de Inv" xfId="11300" xr:uid="{00000000-0005-0000-0000-00001B2C0000}"/>
    <cellStyle name="Normal 2 2 22 5" xfId="11301" xr:uid="{00000000-0005-0000-0000-00001C2C0000}"/>
    <cellStyle name="Normal 2 2 22 5 2" xfId="11302" xr:uid="{00000000-0005-0000-0000-00001D2C0000}"/>
    <cellStyle name="Normal 2 2 22 5 2 2" xfId="11303" xr:uid="{00000000-0005-0000-0000-00001E2C0000}"/>
    <cellStyle name="Normal 2 2 22 5 2 3" xfId="11304" xr:uid="{00000000-0005-0000-0000-00001F2C0000}"/>
    <cellStyle name="Normal 2 2 22 5 2 4" xfId="11305" xr:uid="{00000000-0005-0000-0000-0000202C0000}"/>
    <cellStyle name="Normal 2 2 22 5 2 5" xfId="11306" xr:uid="{00000000-0005-0000-0000-0000212C0000}"/>
    <cellStyle name="Normal 2 2 22 5 3" xfId="11307" xr:uid="{00000000-0005-0000-0000-0000222C0000}"/>
    <cellStyle name="Normal 2 2 22 5 3 2" xfId="11308" xr:uid="{00000000-0005-0000-0000-0000232C0000}"/>
    <cellStyle name="Normal 2 2 22 5 3 3" xfId="11309" xr:uid="{00000000-0005-0000-0000-0000242C0000}"/>
    <cellStyle name="Normal 2 2 22 5 3 4" xfId="11310" xr:uid="{00000000-0005-0000-0000-0000252C0000}"/>
    <cellStyle name="Normal 2 2 22 5 3 5" xfId="11311" xr:uid="{00000000-0005-0000-0000-0000262C0000}"/>
    <cellStyle name="Normal 2 2 22 5 4" xfId="11312" xr:uid="{00000000-0005-0000-0000-0000272C0000}"/>
    <cellStyle name="Normal 2 2 22 5 5" xfId="11313" xr:uid="{00000000-0005-0000-0000-0000282C0000}"/>
    <cellStyle name="Normal 2 2 22 5 6" xfId="11314" xr:uid="{00000000-0005-0000-0000-0000292C0000}"/>
    <cellStyle name="Normal 2 2 22 5 7" xfId="11315" xr:uid="{00000000-0005-0000-0000-00002A2C0000}"/>
    <cellStyle name="Normal 2 2 22 5 8" xfId="11316" xr:uid="{00000000-0005-0000-0000-00002B2C0000}"/>
    <cellStyle name="Normal 2 2 22 5_35. Propiedades de Inv" xfId="11317" xr:uid="{00000000-0005-0000-0000-00002C2C0000}"/>
    <cellStyle name="Normal 2 2 22 6" xfId="11318" xr:uid="{00000000-0005-0000-0000-00002D2C0000}"/>
    <cellStyle name="Normal 2 2 22 6 2" xfId="11319" xr:uid="{00000000-0005-0000-0000-00002E2C0000}"/>
    <cellStyle name="Normal 2 2 22 6 2 2" xfId="11320" xr:uid="{00000000-0005-0000-0000-00002F2C0000}"/>
    <cellStyle name="Normal 2 2 22 6 2 3" xfId="11321" xr:uid="{00000000-0005-0000-0000-0000302C0000}"/>
    <cellStyle name="Normal 2 2 22 6 2 4" xfId="11322" xr:uid="{00000000-0005-0000-0000-0000312C0000}"/>
    <cellStyle name="Normal 2 2 22 6 2 5" xfId="11323" xr:uid="{00000000-0005-0000-0000-0000322C0000}"/>
    <cellStyle name="Normal 2 2 22 6 3" xfId="11324" xr:uid="{00000000-0005-0000-0000-0000332C0000}"/>
    <cellStyle name="Normal 2 2 22 6 3 2" xfId="11325" xr:uid="{00000000-0005-0000-0000-0000342C0000}"/>
    <cellStyle name="Normal 2 2 22 6 3 3" xfId="11326" xr:uid="{00000000-0005-0000-0000-0000352C0000}"/>
    <cellStyle name="Normal 2 2 22 6 3 4" xfId="11327" xr:uid="{00000000-0005-0000-0000-0000362C0000}"/>
    <cellStyle name="Normal 2 2 22 6 3 5" xfId="11328" xr:uid="{00000000-0005-0000-0000-0000372C0000}"/>
    <cellStyle name="Normal 2 2 22 6 4" xfId="11329" xr:uid="{00000000-0005-0000-0000-0000382C0000}"/>
    <cellStyle name="Normal 2 2 22 6 5" xfId="11330" xr:uid="{00000000-0005-0000-0000-0000392C0000}"/>
    <cellStyle name="Normal 2 2 22 6 6" xfId="11331" xr:uid="{00000000-0005-0000-0000-00003A2C0000}"/>
    <cellStyle name="Normal 2 2 22 6 7" xfId="11332" xr:uid="{00000000-0005-0000-0000-00003B2C0000}"/>
    <cellStyle name="Normal 2 2 22 6 8" xfId="11333" xr:uid="{00000000-0005-0000-0000-00003C2C0000}"/>
    <cellStyle name="Normal 2 2 22 6_35. Propiedades de Inv" xfId="11334" xr:uid="{00000000-0005-0000-0000-00003D2C0000}"/>
    <cellStyle name="Normal 2 2 22 7" xfId="11335" xr:uid="{00000000-0005-0000-0000-00003E2C0000}"/>
    <cellStyle name="Normal 2 2 22 7 2" xfId="11336" xr:uid="{00000000-0005-0000-0000-00003F2C0000}"/>
    <cellStyle name="Normal 2 2 22 7 3" xfId="11337" xr:uid="{00000000-0005-0000-0000-0000402C0000}"/>
    <cellStyle name="Normal 2 2 22 7 4" xfId="11338" xr:uid="{00000000-0005-0000-0000-0000412C0000}"/>
    <cellStyle name="Normal 2 2 22 7 5" xfId="11339" xr:uid="{00000000-0005-0000-0000-0000422C0000}"/>
    <cellStyle name="Normal 2 2 22 8" xfId="11340" xr:uid="{00000000-0005-0000-0000-0000432C0000}"/>
    <cellStyle name="Normal 2 2 22 8 2" xfId="11341" xr:uid="{00000000-0005-0000-0000-0000442C0000}"/>
    <cellStyle name="Normal 2 2 22 8 3" xfId="11342" xr:uid="{00000000-0005-0000-0000-0000452C0000}"/>
    <cellStyle name="Normal 2 2 22 8 4" xfId="11343" xr:uid="{00000000-0005-0000-0000-0000462C0000}"/>
    <cellStyle name="Normal 2 2 22 8 5" xfId="11344" xr:uid="{00000000-0005-0000-0000-0000472C0000}"/>
    <cellStyle name="Normal 2 2 22 9" xfId="11345" xr:uid="{00000000-0005-0000-0000-0000482C0000}"/>
    <cellStyle name="Normal 2 2 22_35. Propiedades de Inv" xfId="11346" xr:uid="{00000000-0005-0000-0000-0000492C0000}"/>
    <cellStyle name="Normal 2 2 23" xfId="11347" xr:uid="{00000000-0005-0000-0000-00004A2C0000}"/>
    <cellStyle name="Normal 2 2 23 2" xfId="11348" xr:uid="{00000000-0005-0000-0000-00004B2C0000}"/>
    <cellStyle name="Normal 2 2 23 2 2" xfId="11349" xr:uid="{00000000-0005-0000-0000-00004C2C0000}"/>
    <cellStyle name="Normal 2 2 23 2 3" xfId="11350" xr:uid="{00000000-0005-0000-0000-00004D2C0000}"/>
    <cellStyle name="Normal 2 2 23 2 4" xfId="11351" xr:uid="{00000000-0005-0000-0000-00004E2C0000}"/>
    <cellStyle name="Normal 2 2 23 2 5" xfId="11352" xr:uid="{00000000-0005-0000-0000-00004F2C0000}"/>
    <cellStyle name="Normal 2 2 23 3" xfId="11353" xr:uid="{00000000-0005-0000-0000-0000502C0000}"/>
    <cellStyle name="Normal 2 2 23 3 2" xfId="11354" xr:uid="{00000000-0005-0000-0000-0000512C0000}"/>
    <cellStyle name="Normal 2 2 23 3 3" xfId="11355" xr:uid="{00000000-0005-0000-0000-0000522C0000}"/>
    <cellStyle name="Normal 2 2 23 3 4" xfId="11356" xr:uid="{00000000-0005-0000-0000-0000532C0000}"/>
    <cellStyle name="Normal 2 2 23 3 5" xfId="11357" xr:uid="{00000000-0005-0000-0000-0000542C0000}"/>
    <cellStyle name="Normal 2 2 23 4" xfId="11358" xr:uid="{00000000-0005-0000-0000-0000552C0000}"/>
    <cellStyle name="Normal 2 2 23 5" xfId="11359" xr:uid="{00000000-0005-0000-0000-0000562C0000}"/>
    <cellStyle name="Normal 2 2 23 6" xfId="11360" xr:uid="{00000000-0005-0000-0000-0000572C0000}"/>
    <cellStyle name="Normal 2 2 23 7" xfId="11361" xr:uid="{00000000-0005-0000-0000-0000582C0000}"/>
    <cellStyle name="Normal 2 2 23 8" xfId="11362" xr:uid="{00000000-0005-0000-0000-0000592C0000}"/>
    <cellStyle name="Normal 2 2 23_35. Propiedades de Inv" xfId="11363" xr:uid="{00000000-0005-0000-0000-00005A2C0000}"/>
    <cellStyle name="Normal 2 2 24" xfId="11364" xr:uid="{00000000-0005-0000-0000-00005B2C0000}"/>
    <cellStyle name="Normal 2 2 24 2" xfId="11365" xr:uid="{00000000-0005-0000-0000-00005C2C0000}"/>
    <cellStyle name="Normal 2 2 24 2 2" xfId="11366" xr:uid="{00000000-0005-0000-0000-00005D2C0000}"/>
    <cellStyle name="Normal 2 2 24 2 3" xfId="11367" xr:uid="{00000000-0005-0000-0000-00005E2C0000}"/>
    <cellStyle name="Normal 2 2 24 2 4" xfId="11368" xr:uid="{00000000-0005-0000-0000-00005F2C0000}"/>
    <cellStyle name="Normal 2 2 24 2 5" xfId="11369" xr:uid="{00000000-0005-0000-0000-0000602C0000}"/>
    <cellStyle name="Normal 2 2 24 3" xfId="11370" xr:uid="{00000000-0005-0000-0000-0000612C0000}"/>
    <cellStyle name="Normal 2 2 24 3 2" xfId="11371" xr:uid="{00000000-0005-0000-0000-0000622C0000}"/>
    <cellStyle name="Normal 2 2 24 3 3" xfId="11372" xr:uid="{00000000-0005-0000-0000-0000632C0000}"/>
    <cellStyle name="Normal 2 2 24 3 4" xfId="11373" xr:uid="{00000000-0005-0000-0000-0000642C0000}"/>
    <cellStyle name="Normal 2 2 24 3 5" xfId="11374" xr:uid="{00000000-0005-0000-0000-0000652C0000}"/>
    <cellStyle name="Normal 2 2 24 4" xfId="11375" xr:uid="{00000000-0005-0000-0000-0000662C0000}"/>
    <cellStyle name="Normal 2 2 24 5" xfId="11376" xr:uid="{00000000-0005-0000-0000-0000672C0000}"/>
    <cellStyle name="Normal 2 2 24 6" xfId="11377" xr:uid="{00000000-0005-0000-0000-0000682C0000}"/>
    <cellStyle name="Normal 2 2 24 7" xfId="11378" xr:uid="{00000000-0005-0000-0000-0000692C0000}"/>
    <cellStyle name="Normal 2 2 24 8" xfId="11379" xr:uid="{00000000-0005-0000-0000-00006A2C0000}"/>
    <cellStyle name="Normal 2 2 24_35. Propiedades de Inv" xfId="11380" xr:uid="{00000000-0005-0000-0000-00006B2C0000}"/>
    <cellStyle name="Normal 2 2 25" xfId="11381" xr:uid="{00000000-0005-0000-0000-00006C2C0000}"/>
    <cellStyle name="Normal 2 2 25 2" xfId="11382" xr:uid="{00000000-0005-0000-0000-00006D2C0000}"/>
    <cellStyle name="Normal 2 2 25 2 2" xfId="11383" xr:uid="{00000000-0005-0000-0000-00006E2C0000}"/>
    <cellStyle name="Normal 2 2 25 2 3" xfId="11384" xr:uid="{00000000-0005-0000-0000-00006F2C0000}"/>
    <cellStyle name="Normal 2 2 25 2 4" xfId="11385" xr:uid="{00000000-0005-0000-0000-0000702C0000}"/>
    <cellStyle name="Normal 2 2 25 2 5" xfId="11386" xr:uid="{00000000-0005-0000-0000-0000712C0000}"/>
    <cellStyle name="Normal 2 2 25 3" xfId="11387" xr:uid="{00000000-0005-0000-0000-0000722C0000}"/>
    <cellStyle name="Normal 2 2 25 3 2" xfId="11388" xr:uid="{00000000-0005-0000-0000-0000732C0000}"/>
    <cellStyle name="Normal 2 2 25 3 3" xfId="11389" xr:uid="{00000000-0005-0000-0000-0000742C0000}"/>
    <cellStyle name="Normal 2 2 25 3 4" xfId="11390" xr:uid="{00000000-0005-0000-0000-0000752C0000}"/>
    <cellStyle name="Normal 2 2 25 3 5" xfId="11391" xr:uid="{00000000-0005-0000-0000-0000762C0000}"/>
    <cellStyle name="Normal 2 2 25 4" xfId="11392" xr:uid="{00000000-0005-0000-0000-0000772C0000}"/>
    <cellStyle name="Normal 2 2 25 5" xfId="11393" xr:uid="{00000000-0005-0000-0000-0000782C0000}"/>
    <cellStyle name="Normal 2 2 25 6" xfId="11394" xr:uid="{00000000-0005-0000-0000-0000792C0000}"/>
    <cellStyle name="Normal 2 2 25 7" xfId="11395" xr:uid="{00000000-0005-0000-0000-00007A2C0000}"/>
    <cellStyle name="Normal 2 2 25 8" xfId="11396" xr:uid="{00000000-0005-0000-0000-00007B2C0000}"/>
    <cellStyle name="Normal 2 2 25_35. Propiedades de Inv" xfId="11397" xr:uid="{00000000-0005-0000-0000-00007C2C0000}"/>
    <cellStyle name="Normal 2 2 26" xfId="11398" xr:uid="{00000000-0005-0000-0000-00007D2C0000}"/>
    <cellStyle name="Normal 2 2 26 2" xfId="11399" xr:uid="{00000000-0005-0000-0000-00007E2C0000}"/>
    <cellStyle name="Normal 2 2 26 2 2" xfId="11400" xr:uid="{00000000-0005-0000-0000-00007F2C0000}"/>
    <cellStyle name="Normal 2 2 26 2 3" xfId="11401" xr:uid="{00000000-0005-0000-0000-0000802C0000}"/>
    <cellStyle name="Normal 2 2 26 2 4" xfId="11402" xr:uid="{00000000-0005-0000-0000-0000812C0000}"/>
    <cellStyle name="Normal 2 2 26 2 5" xfId="11403" xr:uid="{00000000-0005-0000-0000-0000822C0000}"/>
    <cellStyle name="Normal 2 2 26 3" xfId="11404" xr:uid="{00000000-0005-0000-0000-0000832C0000}"/>
    <cellStyle name="Normal 2 2 26 3 2" xfId="11405" xr:uid="{00000000-0005-0000-0000-0000842C0000}"/>
    <cellStyle name="Normal 2 2 26 3 3" xfId="11406" xr:uid="{00000000-0005-0000-0000-0000852C0000}"/>
    <cellStyle name="Normal 2 2 26 3 4" xfId="11407" xr:uid="{00000000-0005-0000-0000-0000862C0000}"/>
    <cellStyle name="Normal 2 2 26 3 5" xfId="11408" xr:uid="{00000000-0005-0000-0000-0000872C0000}"/>
    <cellStyle name="Normal 2 2 26 4" xfId="11409" xr:uid="{00000000-0005-0000-0000-0000882C0000}"/>
    <cellStyle name="Normal 2 2 26 5" xfId="11410" xr:uid="{00000000-0005-0000-0000-0000892C0000}"/>
    <cellStyle name="Normal 2 2 26 6" xfId="11411" xr:uid="{00000000-0005-0000-0000-00008A2C0000}"/>
    <cellStyle name="Normal 2 2 26 7" xfId="11412" xr:uid="{00000000-0005-0000-0000-00008B2C0000}"/>
    <cellStyle name="Normal 2 2 26 8" xfId="11413" xr:uid="{00000000-0005-0000-0000-00008C2C0000}"/>
    <cellStyle name="Normal 2 2 26_35. Propiedades de Inv" xfId="11414" xr:uid="{00000000-0005-0000-0000-00008D2C0000}"/>
    <cellStyle name="Normal 2 2 27" xfId="11415" xr:uid="{00000000-0005-0000-0000-00008E2C0000}"/>
    <cellStyle name="Normal 2 2 27 2" xfId="11416" xr:uid="{00000000-0005-0000-0000-00008F2C0000}"/>
    <cellStyle name="Normal 2 2 27 2 2" xfId="11417" xr:uid="{00000000-0005-0000-0000-0000902C0000}"/>
    <cellStyle name="Normal 2 2 27 2 3" xfId="11418" xr:uid="{00000000-0005-0000-0000-0000912C0000}"/>
    <cellStyle name="Normal 2 2 27 2 4" xfId="11419" xr:uid="{00000000-0005-0000-0000-0000922C0000}"/>
    <cellStyle name="Normal 2 2 27 2 5" xfId="11420" xr:uid="{00000000-0005-0000-0000-0000932C0000}"/>
    <cellStyle name="Normal 2 2 27 3" xfId="11421" xr:uid="{00000000-0005-0000-0000-0000942C0000}"/>
    <cellStyle name="Normal 2 2 27 3 2" xfId="11422" xr:uid="{00000000-0005-0000-0000-0000952C0000}"/>
    <cellStyle name="Normal 2 2 27 3 3" xfId="11423" xr:uid="{00000000-0005-0000-0000-0000962C0000}"/>
    <cellStyle name="Normal 2 2 27 3 4" xfId="11424" xr:uid="{00000000-0005-0000-0000-0000972C0000}"/>
    <cellStyle name="Normal 2 2 27 3 5" xfId="11425" xr:uid="{00000000-0005-0000-0000-0000982C0000}"/>
    <cellStyle name="Normal 2 2 27 4" xfId="11426" xr:uid="{00000000-0005-0000-0000-0000992C0000}"/>
    <cellStyle name="Normal 2 2 27 5" xfId="11427" xr:uid="{00000000-0005-0000-0000-00009A2C0000}"/>
    <cellStyle name="Normal 2 2 27 6" xfId="11428" xr:uid="{00000000-0005-0000-0000-00009B2C0000}"/>
    <cellStyle name="Normal 2 2 27 7" xfId="11429" xr:uid="{00000000-0005-0000-0000-00009C2C0000}"/>
    <cellStyle name="Normal 2 2 27 8" xfId="11430" xr:uid="{00000000-0005-0000-0000-00009D2C0000}"/>
    <cellStyle name="Normal 2 2 27_35. Propiedades de Inv" xfId="11431" xr:uid="{00000000-0005-0000-0000-00009E2C0000}"/>
    <cellStyle name="Normal 2 2 28" xfId="11432" xr:uid="{00000000-0005-0000-0000-00009F2C0000}"/>
    <cellStyle name="Normal 2 2 28 2" xfId="11433" xr:uid="{00000000-0005-0000-0000-0000A02C0000}"/>
    <cellStyle name="Normal 2 2 28 2 2" xfId="11434" xr:uid="{00000000-0005-0000-0000-0000A12C0000}"/>
    <cellStyle name="Normal 2 2 28 2 3" xfId="11435" xr:uid="{00000000-0005-0000-0000-0000A22C0000}"/>
    <cellStyle name="Normal 2 2 28 2 4" xfId="11436" xr:uid="{00000000-0005-0000-0000-0000A32C0000}"/>
    <cellStyle name="Normal 2 2 28 2 5" xfId="11437" xr:uid="{00000000-0005-0000-0000-0000A42C0000}"/>
    <cellStyle name="Normal 2 2 28 3" xfId="11438" xr:uid="{00000000-0005-0000-0000-0000A52C0000}"/>
    <cellStyle name="Normal 2 2 28 3 2" xfId="11439" xr:uid="{00000000-0005-0000-0000-0000A62C0000}"/>
    <cellStyle name="Normal 2 2 28 3 3" xfId="11440" xr:uid="{00000000-0005-0000-0000-0000A72C0000}"/>
    <cellStyle name="Normal 2 2 28 3 4" xfId="11441" xr:uid="{00000000-0005-0000-0000-0000A82C0000}"/>
    <cellStyle name="Normal 2 2 28 3 5" xfId="11442" xr:uid="{00000000-0005-0000-0000-0000A92C0000}"/>
    <cellStyle name="Normal 2 2 28 4" xfId="11443" xr:uid="{00000000-0005-0000-0000-0000AA2C0000}"/>
    <cellStyle name="Normal 2 2 28 5" xfId="11444" xr:uid="{00000000-0005-0000-0000-0000AB2C0000}"/>
    <cellStyle name="Normal 2 2 28 6" xfId="11445" xr:uid="{00000000-0005-0000-0000-0000AC2C0000}"/>
    <cellStyle name="Normal 2 2 28 7" xfId="11446" xr:uid="{00000000-0005-0000-0000-0000AD2C0000}"/>
    <cellStyle name="Normal 2 2 28_35. Propiedades de Inv" xfId="11447" xr:uid="{00000000-0005-0000-0000-0000AE2C0000}"/>
    <cellStyle name="Normal 2 2 29" xfId="11448" xr:uid="{00000000-0005-0000-0000-0000AF2C0000}"/>
    <cellStyle name="Normal 2 2 29 2" xfId="11449" xr:uid="{00000000-0005-0000-0000-0000B02C0000}"/>
    <cellStyle name="Normal 2 2 29 2 2" xfId="11450" xr:uid="{00000000-0005-0000-0000-0000B12C0000}"/>
    <cellStyle name="Normal 2 2 29 2 3" xfId="11451" xr:uid="{00000000-0005-0000-0000-0000B22C0000}"/>
    <cellStyle name="Normal 2 2 29 2 4" xfId="11452" xr:uid="{00000000-0005-0000-0000-0000B32C0000}"/>
    <cellStyle name="Normal 2 2 29 2 5" xfId="11453" xr:uid="{00000000-0005-0000-0000-0000B42C0000}"/>
    <cellStyle name="Normal 2 2 29 3" xfId="11454" xr:uid="{00000000-0005-0000-0000-0000B52C0000}"/>
    <cellStyle name="Normal 2 2 29 3 2" xfId="11455" xr:uid="{00000000-0005-0000-0000-0000B62C0000}"/>
    <cellStyle name="Normal 2 2 29 3 3" xfId="11456" xr:uid="{00000000-0005-0000-0000-0000B72C0000}"/>
    <cellStyle name="Normal 2 2 29 3 4" xfId="11457" xr:uid="{00000000-0005-0000-0000-0000B82C0000}"/>
    <cellStyle name="Normal 2 2 29 3 5" xfId="11458" xr:uid="{00000000-0005-0000-0000-0000B92C0000}"/>
    <cellStyle name="Normal 2 2 29 4" xfId="11459" xr:uid="{00000000-0005-0000-0000-0000BA2C0000}"/>
    <cellStyle name="Normal 2 2 29 5" xfId="11460" xr:uid="{00000000-0005-0000-0000-0000BB2C0000}"/>
    <cellStyle name="Normal 2 2 29 6" xfId="11461" xr:uid="{00000000-0005-0000-0000-0000BC2C0000}"/>
    <cellStyle name="Normal 2 2 29 7" xfId="11462" xr:uid="{00000000-0005-0000-0000-0000BD2C0000}"/>
    <cellStyle name="Normal 2 2 29_35. Propiedades de Inv" xfId="11463" xr:uid="{00000000-0005-0000-0000-0000BE2C0000}"/>
    <cellStyle name="Normal 2 2 3" xfId="11464" xr:uid="{00000000-0005-0000-0000-0000BF2C0000}"/>
    <cellStyle name="Normal 2 2 3 10" xfId="11465" xr:uid="{00000000-0005-0000-0000-0000C02C0000}"/>
    <cellStyle name="Normal 2 2 3 11" xfId="11466" xr:uid="{00000000-0005-0000-0000-0000C12C0000}"/>
    <cellStyle name="Normal 2 2 3 12" xfId="11467" xr:uid="{00000000-0005-0000-0000-0000C22C0000}"/>
    <cellStyle name="Normal 2 2 3 13" xfId="11468" xr:uid="{00000000-0005-0000-0000-0000C32C0000}"/>
    <cellStyle name="Normal 2 2 3 14" xfId="11469" xr:uid="{00000000-0005-0000-0000-0000C42C0000}"/>
    <cellStyle name="Normal 2 2 3 15" xfId="11470" xr:uid="{00000000-0005-0000-0000-0000C52C0000}"/>
    <cellStyle name="Normal 2 2 3 15 2" xfId="11471" xr:uid="{00000000-0005-0000-0000-0000C62C0000}"/>
    <cellStyle name="Normal 2 2 3 16" xfId="11472" xr:uid="{00000000-0005-0000-0000-0000C72C0000}"/>
    <cellStyle name="Normal 2 2 3 17" xfId="11473" xr:uid="{00000000-0005-0000-0000-0000C82C0000}"/>
    <cellStyle name="Normal 2 2 3 18" xfId="11474" xr:uid="{00000000-0005-0000-0000-0000C92C0000}"/>
    <cellStyle name="Normal 2 2 3 19" xfId="11475" xr:uid="{00000000-0005-0000-0000-0000CA2C0000}"/>
    <cellStyle name="Normal 2 2 3 2" xfId="11476" xr:uid="{00000000-0005-0000-0000-0000CB2C0000}"/>
    <cellStyle name="Normal 2 2 3 2 2" xfId="11477" xr:uid="{00000000-0005-0000-0000-0000CC2C0000}"/>
    <cellStyle name="Normal 2 2 3 2 2 2" xfId="11478" xr:uid="{00000000-0005-0000-0000-0000CD2C0000}"/>
    <cellStyle name="Normal 2 2 3 2 3" xfId="11479" xr:uid="{00000000-0005-0000-0000-0000CE2C0000}"/>
    <cellStyle name="Normal 2 2 3 2 4" xfId="11480" xr:uid="{00000000-0005-0000-0000-0000CF2C0000}"/>
    <cellStyle name="Normal 2 2 3 2 4 2" xfId="11481" xr:uid="{00000000-0005-0000-0000-0000D02C0000}"/>
    <cellStyle name="Normal 2 2 3 2 4 3" xfId="11482" xr:uid="{00000000-0005-0000-0000-0000D12C0000}"/>
    <cellStyle name="Normal 2 2 3 2 5" xfId="11483" xr:uid="{00000000-0005-0000-0000-0000D22C0000}"/>
    <cellStyle name="Normal 2 2 3 20" xfId="11484" xr:uid="{00000000-0005-0000-0000-0000D32C0000}"/>
    <cellStyle name="Normal 2 2 3 21" xfId="11485" xr:uid="{00000000-0005-0000-0000-0000D42C0000}"/>
    <cellStyle name="Normal 2 2 3 21 2" xfId="11486" xr:uid="{00000000-0005-0000-0000-0000D52C0000}"/>
    <cellStyle name="Normal 2 2 3 21 2 2" xfId="11487" xr:uid="{00000000-0005-0000-0000-0000D62C0000}"/>
    <cellStyle name="Normal 2 2 3 22" xfId="11488" xr:uid="{00000000-0005-0000-0000-0000D72C0000}"/>
    <cellStyle name="Normal 2 2 3 22 2" xfId="11489" xr:uid="{00000000-0005-0000-0000-0000D82C0000}"/>
    <cellStyle name="Normal 2 2 3 22 2 2" xfId="11490" xr:uid="{00000000-0005-0000-0000-0000D92C0000}"/>
    <cellStyle name="Normal 2 2 3 23" xfId="11491" xr:uid="{00000000-0005-0000-0000-0000DA2C0000}"/>
    <cellStyle name="Normal 2 2 3 23 2" xfId="11492" xr:uid="{00000000-0005-0000-0000-0000DB2C0000}"/>
    <cellStyle name="Normal 2 2 3 23 2 2" xfId="11493" xr:uid="{00000000-0005-0000-0000-0000DC2C0000}"/>
    <cellStyle name="Normal 2 2 3 24" xfId="11494" xr:uid="{00000000-0005-0000-0000-0000DD2C0000}"/>
    <cellStyle name="Normal 2 2 3 24 2" xfId="11495" xr:uid="{00000000-0005-0000-0000-0000DE2C0000}"/>
    <cellStyle name="Normal 2 2 3 25" xfId="11496" xr:uid="{00000000-0005-0000-0000-0000DF2C0000}"/>
    <cellStyle name="Normal 2 2 3 26" xfId="11497" xr:uid="{00000000-0005-0000-0000-0000E02C0000}"/>
    <cellStyle name="Normal 2 2 3 27" xfId="11498" xr:uid="{00000000-0005-0000-0000-0000E12C0000}"/>
    <cellStyle name="Normal 2 2 3 3" xfId="11499" xr:uid="{00000000-0005-0000-0000-0000E22C0000}"/>
    <cellStyle name="Normal 2 2 3 3 2" xfId="11500" xr:uid="{00000000-0005-0000-0000-0000E32C0000}"/>
    <cellStyle name="Normal 2 2 3 3 3" xfId="11501" xr:uid="{00000000-0005-0000-0000-0000E42C0000}"/>
    <cellStyle name="Normal 2 2 3 4" xfId="11502" xr:uid="{00000000-0005-0000-0000-0000E52C0000}"/>
    <cellStyle name="Normal 2 2 3 4 2" xfId="11503" xr:uid="{00000000-0005-0000-0000-0000E62C0000}"/>
    <cellStyle name="Normal 2 2 3 4 3" xfId="11504" xr:uid="{00000000-0005-0000-0000-0000E72C0000}"/>
    <cellStyle name="Normal 2 2 3 5" xfId="11505" xr:uid="{00000000-0005-0000-0000-0000E82C0000}"/>
    <cellStyle name="Normal 2 2 3 5 2" xfId="11506" xr:uid="{00000000-0005-0000-0000-0000E92C0000}"/>
    <cellStyle name="Normal 2 2 3 5 3" xfId="11507" xr:uid="{00000000-0005-0000-0000-0000EA2C0000}"/>
    <cellStyle name="Normal 2 2 3 6" xfId="11508" xr:uid="{00000000-0005-0000-0000-0000EB2C0000}"/>
    <cellStyle name="Normal 2 2 3 6 2" xfId="11509" xr:uid="{00000000-0005-0000-0000-0000EC2C0000}"/>
    <cellStyle name="Normal 2 2 3 6 3" xfId="11510" xr:uid="{00000000-0005-0000-0000-0000ED2C0000}"/>
    <cellStyle name="Normal 2 2 3 7" xfId="11511" xr:uid="{00000000-0005-0000-0000-0000EE2C0000}"/>
    <cellStyle name="Normal 2 2 3 8" xfId="11512" xr:uid="{00000000-0005-0000-0000-0000EF2C0000}"/>
    <cellStyle name="Normal 2 2 3 9" xfId="11513" xr:uid="{00000000-0005-0000-0000-0000F02C0000}"/>
    <cellStyle name="Normal 2 2 3_35. Propiedades de Inv" xfId="11514" xr:uid="{00000000-0005-0000-0000-0000F12C0000}"/>
    <cellStyle name="Normal 2 2 30" xfId="11515" xr:uid="{00000000-0005-0000-0000-0000F22C0000}"/>
    <cellStyle name="Normal 2 2 30 2" xfId="11516" xr:uid="{00000000-0005-0000-0000-0000F32C0000}"/>
    <cellStyle name="Normal 2 2 30 2 2" xfId="11517" xr:uid="{00000000-0005-0000-0000-0000F42C0000}"/>
    <cellStyle name="Normal 2 2 30 2 3" xfId="11518" xr:uid="{00000000-0005-0000-0000-0000F52C0000}"/>
    <cellStyle name="Normal 2 2 30 2 4" xfId="11519" xr:uid="{00000000-0005-0000-0000-0000F62C0000}"/>
    <cellStyle name="Normal 2 2 30 2 5" xfId="11520" xr:uid="{00000000-0005-0000-0000-0000F72C0000}"/>
    <cellStyle name="Normal 2 2 30 3" xfId="11521" xr:uid="{00000000-0005-0000-0000-0000F82C0000}"/>
    <cellStyle name="Normal 2 2 30 3 2" xfId="11522" xr:uid="{00000000-0005-0000-0000-0000F92C0000}"/>
    <cellStyle name="Normal 2 2 30 3 3" xfId="11523" xr:uid="{00000000-0005-0000-0000-0000FA2C0000}"/>
    <cellStyle name="Normal 2 2 30 3 4" xfId="11524" xr:uid="{00000000-0005-0000-0000-0000FB2C0000}"/>
    <cellStyle name="Normal 2 2 30 3 5" xfId="11525" xr:uid="{00000000-0005-0000-0000-0000FC2C0000}"/>
    <cellStyle name="Normal 2 2 30 4" xfId="11526" xr:uid="{00000000-0005-0000-0000-0000FD2C0000}"/>
    <cellStyle name="Normal 2 2 30 5" xfId="11527" xr:uid="{00000000-0005-0000-0000-0000FE2C0000}"/>
    <cellStyle name="Normal 2 2 30 6" xfId="11528" xr:uid="{00000000-0005-0000-0000-0000FF2C0000}"/>
    <cellStyle name="Normal 2 2 30 7" xfId="11529" xr:uid="{00000000-0005-0000-0000-0000002D0000}"/>
    <cellStyle name="Normal 2 2 30_35. Propiedades de Inv" xfId="11530" xr:uid="{00000000-0005-0000-0000-0000012D0000}"/>
    <cellStyle name="Normal 2 2 31" xfId="11531" xr:uid="{00000000-0005-0000-0000-0000022D0000}"/>
    <cellStyle name="Normal 2 2 32" xfId="11532" xr:uid="{00000000-0005-0000-0000-0000032D0000}"/>
    <cellStyle name="Normal 2 2 33" xfId="11533" xr:uid="{00000000-0005-0000-0000-0000042D0000}"/>
    <cellStyle name="Normal 2 2 33 2" xfId="11534" xr:uid="{00000000-0005-0000-0000-0000052D0000}"/>
    <cellStyle name="Normal 2 2 33 3" xfId="11535" xr:uid="{00000000-0005-0000-0000-0000062D0000}"/>
    <cellStyle name="Normal 2 2 33 4" xfId="11536" xr:uid="{00000000-0005-0000-0000-0000072D0000}"/>
    <cellStyle name="Normal 2 2 33 5" xfId="11537" xr:uid="{00000000-0005-0000-0000-0000082D0000}"/>
    <cellStyle name="Normal 2 2 34" xfId="11538" xr:uid="{00000000-0005-0000-0000-0000092D0000}"/>
    <cellStyle name="Normal 2 2 34 2" xfId="11539" xr:uid="{00000000-0005-0000-0000-00000A2D0000}"/>
    <cellStyle name="Normal 2 2 34 3" xfId="11540" xr:uid="{00000000-0005-0000-0000-00000B2D0000}"/>
    <cellStyle name="Normal 2 2 34 4" xfId="11541" xr:uid="{00000000-0005-0000-0000-00000C2D0000}"/>
    <cellStyle name="Normal 2 2 34 5" xfId="11542" xr:uid="{00000000-0005-0000-0000-00000D2D0000}"/>
    <cellStyle name="Normal 2 2 35" xfId="11543" xr:uid="{00000000-0005-0000-0000-00000E2D0000}"/>
    <cellStyle name="Normal 2 2 35 2" xfId="11544" xr:uid="{00000000-0005-0000-0000-00000F2D0000}"/>
    <cellStyle name="Normal 2 2 35 3" xfId="11545" xr:uid="{00000000-0005-0000-0000-0000102D0000}"/>
    <cellStyle name="Normal 2 2 35 4" xfId="11546" xr:uid="{00000000-0005-0000-0000-0000112D0000}"/>
    <cellStyle name="Normal 2 2 35 5" xfId="11547" xr:uid="{00000000-0005-0000-0000-0000122D0000}"/>
    <cellStyle name="Normal 2 2 36" xfId="11548" xr:uid="{00000000-0005-0000-0000-0000132D0000}"/>
    <cellStyle name="Normal 2 2 36 2" xfId="11549" xr:uid="{00000000-0005-0000-0000-0000142D0000}"/>
    <cellStyle name="Normal 2 2 36 3" xfId="11550" xr:uid="{00000000-0005-0000-0000-0000152D0000}"/>
    <cellStyle name="Normal 2 2 36 4" xfId="11551" xr:uid="{00000000-0005-0000-0000-0000162D0000}"/>
    <cellStyle name="Normal 2 2 36 5" xfId="11552" xr:uid="{00000000-0005-0000-0000-0000172D0000}"/>
    <cellStyle name="Normal 2 2 37" xfId="11553" xr:uid="{00000000-0005-0000-0000-0000182D0000}"/>
    <cellStyle name="Normal 2 2 37 2" xfId="11554" xr:uid="{00000000-0005-0000-0000-0000192D0000}"/>
    <cellStyle name="Normal 2 2 37 3" xfId="11555" xr:uid="{00000000-0005-0000-0000-00001A2D0000}"/>
    <cellStyle name="Normal 2 2 37 4" xfId="11556" xr:uid="{00000000-0005-0000-0000-00001B2D0000}"/>
    <cellStyle name="Normal 2 2 37 5" xfId="11557" xr:uid="{00000000-0005-0000-0000-00001C2D0000}"/>
    <cellStyle name="Normal 2 2 38" xfId="11558" xr:uid="{00000000-0005-0000-0000-00001D2D0000}"/>
    <cellStyle name="Normal 2 2 38 10" xfId="11559" xr:uid="{00000000-0005-0000-0000-00001E2D0000}"/>
    <cellStyle name="Normal 2 2 38 10 10" xfId="11560" xr:uid="{00000000-0005-0000-0000-00001F2D0000}"/>
    <cellStyle name="Normal 2 2 38 10 11" xfId="11561" xr:uid="{00000000-0005-0000-0000-0000202D0000}"/>
    <cellStyle name="Normal 2 2 38 10 12" xfId="11562" xr:uid="{00000000-0005-0000-0000-0000212D0000}"/>
    <cellStyle name="Normal 2 2 38 10 13" xfId="11563" xr:uid="{00000000-0005-0000-0000-0000222D0000}"/>
    <cellStyle name="Normal 2 2 38 10 2" xfId="11564" xr:uid="{00000000-0005-0000-0000-0000232D0000}"/>
    <cellStyle name="Normal 2 2 38 10 2 2" xfId="11565" xr:uid="{00000000-0005-0000-0000-0000242D0000}"/>
    <cellStyle name="Normal 2 2 38 10 2 2 2" xfId="11566" xr:uid="{00000000-0005-0000-0000-0000252D0000}"/>
    <cellStyle name="Normal 2 2 38 10 2 2 3" xfId="11567" xr:uid="{00000000-0005-0000-0000-0000262D0000}"/>
    <cellStyle name="Normal 2 2 38 10 2 2 4" xfId="11568" xr:uid="{00000000-0005-0000-0000-0000272D0000}"/>
    <cellStyle name="Normal 2 2 38 10 2 2 5" xfId="11569" xr:uid="{00000000-0005-0000-0000-0000282D0000}"/>
    <cellStyle name="Normal 2 2 38 10 2 3" xfId="11570" xr:uid="{00000000-0005-0000-0000-0000292D0000}"/>
    <cellStyle name="Normal 2 2 38 10 2 3 2" xfId="11571" xr:uid="{00000000-0005-0000-0000-00002A2D0000}"/>
    <cellStyle name="Normal 2 2 38 10 2 3 3" xfId="11572" xr:uid="{00000000-0005-0000-0000-00002B2D0000}"/>
    <cellStyle name="Normal 2 2 38 10 2 3 4" xfId="11573" xr:uid="{00000000-0005-0000-0000-00002C2D0000}"/>
    <cellStyle name="Normal 2 2 38 10 2 3 5" xfId="11574" xr:uid="{00000000-0005-0000-0000-00002D2D0000}"/>
    <cellStyle name="Normal 2 2 38 10 2 4" xfId="11575" xr:uid="{00000000-0005-0000-0000-00002E2D0000}"/>
    <cellStyle name="Normal 2 2 38 10 2 5" xfId="11576" xr:uid="{00000000-0005-0000-0000-00002F2D0000}"/>
    <cellStyle name="Normal 2 2 38 10 2 6" xfId="11577" xr:uid="{00000000-0005-0000-0000-0000302D0000}"/>
    <cellStyle name="Normal 2 2 38 10 2 7" xfId="11578" xr:uid="{00000000-0005-0000-0000-0000312D0000}"/>
    <cellStyle name="Normal 2 2 38 10 2 8" xfId="11579" xr:uid="{00000000-0005-0000-0000-0000322D0000}"/>
    <cellStyle name="Normal 2 2 38 10 2_35. Propiedades de Inv" xfId="11580" xr:uid="{00000000-0005-0000-0000-0000332D0000}"/>
    <cellStyle name="Normal 2 2 38 10 3" xfId="11581" xr:uid="{00000000-0005-0000-0000-0000342D0000}"/>
    <cellStyle name="Normal 2 2 38 10 3 2" xfId="11582" xr:uid="{00000000-0005-0000-0000-0000352D0000}"/>
    <cellStyle name="Normal 2 2 38 10 3 2 2" xfId="11583" xr:uid="{00000000-0005-0000-0000-0000362D0000}"/>
    <cellStyle name="Normal 2 2 38 10 3 2 3" xfId="11584" xr:uid="{00000000-0005-0000-0000-0000372D0000}"/>
    <cellStyle name="Normal 2 2 38 10 3 2 4" xfId="11585" xr:uid="{00000000-0005-0000-0000-0000382D0000}"/>
    <cellStyle name="Normal 2 2 38 10 3 2 5" xfId="11586" xr:uid="{00000000-0005-0000-0000-0000392D0000}"/>
    <cellStyle name="Normal 2 2 38 10 3 3" xfId="11587" xr:uid="{00000000-0005-0000-0000-00003A2D0000}"/>
    <cellStyle name="Normal 2 2 38 10 3 3 2" xfId="11588" xr:uid="{00000000-0005-0000-0000-00003B2D0000}"/>
    <cellStyle name="Normal 2 2 38 10 3 3 3" xfId="11589" xr:uid="{00000000-0005-0000-0000-00003C2D0000}"/>
    <cellStyle name="Normal 2 2 38 10 3 3 4" xfId="11590" xr:uid="{00000000-0005-0000-0000-00003D2D0000}"/>
    <cellStyle name="Normal 2 2 38 10 3 3 5" xfId="11591" xr:uid="{00000000-0005-0000-0000-00003E2D0000}"/>
    <cellStyle name="Normal 2 2 38 10 3 4" xfId="11592" xr:uid="{00000000-0005-0000-0000-00003F2D0000}"/>
    <cellStyle name="Normal 2 2 38 10 3 5" xfId="11593" xr:uid="{00000000-0005-0000-0000-0000402D0000}"/>
    <cellStyle name="Normal 2 2 38 10 3 6" xfId="11594" xr:uid="{00000000-0005-0000-0000-0000412D0000}"/>
    <cellStyle name="Normal 2 2 38 10 3 7" xfId="11595" xr:uid="{00000000-0005-0000-0000-0000422D0000}"/>
    <cellStyle name="Normal 2 2 38 10 3 8" xfId="11596" xr:uid="{00000000-0005-0000-0000-0000432D0000}"/>
    <cellStyle name="Normal 2 2 38 10 3_35. Propiedades de Inv" xfId="11597" xr:uid="{00000000-0005-0000-0000-0000442D0000}"/>
    <cellStyle name="Normal 2 2 38 10 4" xfId="11598" xr:uid="{00000000-0005-0000-0000-0000452D0000}"/>
    <cellStyle name="Normal 2 2 38 10 4 2" xfId="11599" xr:uid="{00000000-0005-0000-0000-0000462D0000}"/>
    <cellStyle name="Normal 2 2 38 10 4 2 2" xfId="11600" xr:uid="{00000000-0005-0000-0000-0000472D0000}"/>
    <cellStyle name="Normal 2 2 38 10 4 2 3" xfId="11601" xr:uid="{00000000-0005-0000-0000-0000482D0000}"/>
    <cellStyle name="Normal 2 2 38 10 4 2 4" xfId="11602" xr:uid="{00000000-0005-0000-0000-0000492D0000}"/>
    <cellStyle name="Normal 2 2 38 10 4 2 5" xfId="11603" xr:uid="{00000000-0005-0000-0000-00004A2D0000}"/>
    <cellStyle name="Normal 2 2 38 10 4 3" xfId="11604" xr:uid="{00000000-0005-0000-0000-00004B2D0000}"/>
    <cellStyle name="Normal 2 2 38 10 4 3 2" xfId="11605" xr:uid="{00000000-0005-0000-0000-00004C2D0000}"/>
    <cellStyle name="Normal 2 2 38 10 4 3 3" xfId="11606" xr:uid="{00000000-0005-0000-0000-00004D2D0000}"/>
    <cellStyle name="Normal 2 2 38 10 4 3 4" xfId="11607" xr:uid="{00000000-0005-0000-0000-00004E2D0000}"/>
    <cellStyle name="Normal 2 2 38 10 4 3 5" xfId="11608" xr:uid="{00000000-0005-0000-0000-00004F2D0000}"/>
    <cellStyle name="Normal 2 2 38 10 4 4" xfId="11609" xr:uid="{00000000-0005-0000-0000-0000502D0000}"/>
    <cellStyle name="Normal 2 2 38 10 4 5" xfId="11610" xr:uid="{00000000-0005-0000-0000-0000512D0000}"/>
    <cellStyle name="Normal 2 2 38 10 4 6" xfId="11611" xr:uid="{00000000-0005-0000-0000-0000522D0000}"/>
    <cellStyle name="Normal 2 2 38 10 4 7" xfId="11612" xr:uid="{00000000-0005-0000-0000-0000532D0000}"/>
    <cellStyle name="Normal 2 2 38 10 4 8" xfId="11613" xr:uid="{00000000-0005-0000-0000-0000542D0000}"/>
    <cellStyle name="Normal 2 2 38 10 4_35. Propiedades de Inv" xfId="11614" xr:uid="{00000000-0005-0000-0000-0000552D0000}"/>
    <cellStyle name="Normal 2 2 38 10 5" xfId="11615" xr:uid="{00000000-0005-0000-0000-0000562D0000}"/>
    <cellStyle name="Normal 2 2 38 10 5 2" xfId="11616" xr:uid="{00000000-0005-0000-0000-0000572D0000}"/>
    <cellStyle name="Normal 2 2 38 10 5 2 2" xfId="11617" xr:uid="{00000000-0005-0000-0000-0000582D0000}"/>
    <cellStyle name="Normal 2 2 38 10 5 2 3" xfId="11618" xr:uid="{00000000-0005-0000-0000-0000592D0000}"/>
    <cellStyle name="Normal 2 2 38 10 5 2 4" xfId="11619" xr:uid="{00000000-0005-0000-0000-00005A2D0000}"/>
    <cellStyle name="Normal 2 2 38 10 5 2 5" xfId="11620" xr:uid="{00000000-0005-0000-0000-00005B2D0000}"/>
    <cellStyle name="Normal 2 2 38 10 5 3" xfId="11621" xr:uid="{00000000-0005-0000-0000-00005C2D0000}"/>
    <cellStyle name="Normal 2 2 38 10 5 3 2" xfId="11622" xr:uid="{00000000-0005-0000-0000-00005D2D0000}"/>
    <cellStyle name="Normal 2 2 38 10 5 3 3" xfId="11623" xr:uid="{00000000-0005-0000-0000-00005E2D0000}"/>
    <cellStyle name="Normal 2 2 38 10 5 3 4" xfId="11624" xr:uid="{00000000-0005-0000-0000-00005F2D0000}"/>
    <cellStyle name="Normal 2 2 38 10 5 3 5" xfId="11625" xr:uid="{00000000-0005-0000-0000-0000602D0000}"/>
    <cellStyle name="Normal 2 2 38 10 5 4" xfId="11626" xr:uid="{00000000-0005-0000-0000-0000612D0000}"/>
    <cellStyle name="Normal 2 2 38 10 5 5" xfId="11627" xr:uid="{00000000-0005-0000-0000-0000622D0000}"/>
    <cellStyle name="Normal 2 2 38 10 5 6" xfId="11628" xr:uid="{00000000-0005-0000-0000-0000632D0000}"/>
    <cellStyle name="Normal 2 2 38 10 5 7" xfId="11629" xr:uid="{00000000-0005-0000-0000-0000642D0000}"/>
    <cellStyle name="Normal 2 2 38 10 5 8" xfId="11630" xr:uid="{00000000-0005-0000-0000-0000652D0000}"/>
    <cellStyle name="Normal 2 2 38 10 5_35. Propiedades de Inv" xfId="11631" xr:uid="{00000000-0005-0000-0000-0000662D0000}"/>
    <cellStyle name="Normal 2 2 38 10 6" xfId="11632" xr:uid="{00000000-0005-0000-0000-0000672D0000}"/>
    <cellStyle name="Normal 2 2 38 10 6 2" xfId="11633" xr:uid="{00000000-0005-0000-0000-0000682D0000}"/>
    <cellStyle name="Normal 2 2 38 10 6 2 2" xfId="11634" xr:uid="{00000000-0005-0000-0000-0000692D0000}"/>
    <cellStyle name="Normal 2 2 38 10 6 2 3" xfId="11635" xr:uid="{00000000-0005-0000-0000-00006A2D0000}"/>
    <cellStyle name="Normal 2 2 38 10 6 2 4" xfId="11636" xr:uid="{00000000-0005-0000-0000-00006B2D0000}"/>
    <cellStyle name="Normal 2 2 38 10 6 2 5" xfId="11637" xr:uid="{00000000-0005-0000-0000-00006C2D0000}"/>
    <cellStyle name="Normal 2 2 38 10 6 3" xfId="11638" xr:uid="{00000000-0005-0000-0000-00006D2D0000}"/>
    <cellStyle name="Normal 2 2 38 10 6 3 2" xfId="11639" xr:uid="{00000000-0005-0000-0000-00006E2D0000}"/>
    <cellStyle name="Normal 2 2 38 10 6 3 3" xfId="11640" xr:uid="{00000000-0005-0000-0000-00006F2D0000}"/>
    <cellStyle name="Normal 2 2 38 10 6 3 4" xfId="11641" xr:uid="{00000000-0005-0000-0000-0000702D0000}"/>
    <cellStyle name="Normal 2 2 38 10 6 3 5" xfId="11642" xr:uid="{00000000-0005-0000-0000-0000712D0000}"/>
    <cellStyle name="Normal 2 2 38 10 6 4" xfId="11643" xr:uid="{00000000-0005-0000-0000-0000722D0000}"/>
    <cellStyle name="Normal 2 2 38 10 6 5" xfId="11644" xr:uid="{00000000-0005-0000-0000-0000732D0000}"/>
    <cellStyle name="Normal 2 2 38 10 6 6" xfId="11645" xr:uid="{00000000-0005-0000-0000-0000742D0000}"/>
    <cellStyle name="Normal 2 2 38 10 6 7" xfId="11646" xr:uid="{00000000-0005-0000-0000-0000752D0000}"/>
    <cellStyle name="Normal 2 2 38 10 6 8" xfId="11647" xr:uid="{00000000-0005-0000-0000-0000762D0000}"/>
    <cellStyle name="Normal 2 2 38 10 6_35. Propiedades de Inv" xfId="11648" xr:uid="{00000000-0005-0000-0000-0000772D0000}"/>
    <cellStyle name="Normal 2 2 38 10 7" xfId="11649" xr:uid="{00000000-0005-0000-0000-0000782D0000}"/>
    <cellStyle name="Normal 2 2 38 10 7 2" xfId="11650" xr:uid="{00000000-0005-0000-0000-0000792D0000}"/>
    <cellStyle name="Normal 2 2 38 10 7 3" xfId="11651" xr:uid="{00000000-0005-0000-0000-00007A2D0000}"/>
    <cellStyle name="Normal 2 2 38 10 7 4" xfId="11652" xr:uid="{00000000-0005-0000-0000-00007B2D0000}"/>
    <cellStyle name="Normal 2 2 38 10 7 5" xfId="11653" xr:uid="{00000000-0005-0000-0000-00007C2D0000}"/>
    <cellStyle name="Normal 2 2 38 10 8" xfId="11654" xr:uid="{00000000-0005-0000-0000-00007D2D0000}"/>
    <cellStyle name="Normal 2 2 38 10 8 2" xfId="11655" xr:uid="{00000000-0005-0000-0000-00007E2D0000}"/>
    <cellStyle name="Normal 2 2 38 10 8 3" xfId="11656" xr:uid="{00000000-0005-0000-0000-00007F2D0000}"/>
    <cellStyle name="Normal 2 2 38 10 8 4" xfId="11657" xr:uid="{00000000-0005-0000-0000-0000802D0000}"/>
    <cellStyle name="Normal 2 2 38 10 8 5" xfId="11658" xr:uid="{00000000-0005-0000-0000-0000812D0000}"/>
    <cellStyle name="Normal 2 2 38 10 9" xfId="11659" xr:uid="{00000000-0005-0000-0000-0000822D0000}"/>
    <cellStyle name="Normal 2 2 38 10_35. Propiedades de Inv" xfId="11660" xr:uid="{00000000-0005-0000-0000-0000832D0000}"/>
    <cellStyle name="Normal 2 2 38 11" xfId="11661" xr:uid="{00000000-0005-0000-0000-0000842D0000}"/>
    <cellStyle name="Normal 2 2 38 11 10" xfId="11662" xr:uid="{00000000-0005-0000-0000-0000852D0000}"/>
    <cellStyle name="Normal 2 2 38 11 11" xfId="11663" xr:uid="{00000000-0005-0000-0000-0000862D0000}"/>
    <cellStyle name="Normal 2 2 38 11 12" xfId="11664" xr:uid="{00000000-0005-0000-0000-0000872D0000}"/>
    <cellStyle name="Normal 2 2 38 11 13" xfId="11665" xr:uid="{00000000-0005-0000-0000-0000882D0000}"/>
    <cellStyle name="Normal 2 2 38 11 2" xfId="11666" xr:uid="{00000000-0005-0000-0000-0000892D0000}"/>
    <cellStyle name="Normal 2 2 38 11 2 2" xfId="11667" xr:uid="{00000000-0005-0000-0000-00008A2D0000}"/>
    <cellStyle name="Normal 2 2 38 11 2 2 2" xfId="11668" xr:uid="{00000000-0005-0000-0000-00008B2D0000}"/>
    <cellStyle name="Normal 2 2 38 11 2 2 3" xfId="11669" xr:uid="{00000000-0005-0000-0000-00008C2D0000}"/>
    <cellStyle name="Normal 2 2 38 11 2 2 4" xfId="11670" xr:uid="{00000000-0005-0000-0000-00008D2D0000}"/>
    <cellStyle name="Normal 2 2 38 11 2 2 5" xfId="11671" xr:uid="{00000000-0005-0000-0000-00008E2D0000}"/>
    <cellStyle name="Normal 2 2 38 11 2 3" xfId="11672" xr:uid="{00000000-0005-0000-0000-00008F2D0000}"/>
    <cellStyle name="Normal 2 2 38 11 2 3 2" xfId="11673" xr:uid="{00000000-0005-0000-0000-0000902D0000}"/>
    <cellStyle name="Normal 2 2 38 11 2 3 3" xfId="11674" xr:uid="{00000000-0005-0000-0000-0000912D0000}"/>
    <cellStyle name="Normal 2 2 38 11 2 3 4" xfId="11675" xr:uid="{00000000-0005-0000-0000-0000922D0000}"/>
    <cellStyle name="Normal 2 2 38 11 2 3 5" xfId="11676" xr:uid="{00000000-0005-0000-0000-0000932D0000}"/>
    <cellStyle name="Normal 2 2 38 11 2 4" xfId="11677" xr:uid="{00000000-0005-0000-0000-0000942D0000}"/>
    <cellStyle name="Normal 2 2 38 11 2 5" xfId="11678" xr:uid="{00000000-0005-0000-0000-0000952D0000}"/>
    <cellStyle name="Normal 2 2 38 11 2 6" xfId="11679" xr:uid="{00000000-0005-0000-0000-0000962D0000}"/>
    <cellStyle name="Normal 2 2 38 11 2 7" xfId="11680" xr:uid="{00000000-0005-0000-0000-0000972D0000}"/>
    <cellStyle name="Normal 2 2 38 11 2 8" xfId="11681" xr:uid="{00000000-0005-0000-0000-0000982D0000}"/>
    <cellStyle name="Normal 2 2 38 11 2_35. Propiedades de Inv" xfId="11682" xr:uid="{00000000-0005-0000-0000-0000992D0000}"/>
    <cellStyle name="Normal 2 2 38 11 3" xfId="11683" xr:uid="{00000000-0005-0000-0000-00009A2D0000}"/>
    <cellStyle name="Normal 2 2 38 11 3 2" xfId="11684" xr:uid="{00000000-0005-0000-0000-00009B2D0000}"/>
    <cellStyle name="Normal 2 2 38 11 3 2 2" xfId="11685" xr:uid="{00000000-0005-0000-0000-00009C2D0000}"/>
    <cellStyle name="Normal 2 2 38 11 3 2 3" xfId="11686" xr:uid="{00000000-0005-0000-0000-00009D2D0000}"/>
    <cellStyle name="Normal 2 2 38 11 3 2 4" xfId="11687" xr:uid="{00000000-0005-0000-0000-00009E2D0000}"/>
    <cellStyle name="Normal 2 2 38 11 3 2 5" xfId="11688" xr:uid="{00000000-0005-0000-0000-00009F2D0000}"/>
    <cellStyle name="Normal 2 2 38 11 3 3" xfId="11689" xr:uid="{00000000-0005-0000-0000-0000A02D0000}"/>
    <cellStyle name="Normal 2 2 38 11 3 3 2" xfId="11690" xr:uid="{00000000-0005-0000-0000-0000A12D0000}"/>
    <cellStyle name="Normal 2 2 38 11 3 3 3" xfId="11691" xr:uid="{00000000-0005-0000-0000-0000A22D0000}"/>
    <cellStyle name="Normal 2 2 38 11 3 3 4" xfId="11692" xr:uid="{00000000-0005-0000-0000-0000A32D0000}"/>
    <cellStyle name="Normal 2 2 38 11 3 3 5" xfId="11693" xr:uid="{00000000-0005-0000-0000-0000A42D0000}"/>
    <cellStyle name="Normal 2 2 38 11 3 4" xfId="11694" xr:uid="{00000000-0005-0000-0000-0000A52D0000}"/>
    <cellStyle name="Normal 2 2 38 11 3 5" xfId="11695" xr:uid="{00000000-0005-0000-0000-0000A62D0000}"/>
    <cellStyle name="Normal 2 2 38 11 3 6" xfId="11696" xr:uid="{00000000-0005-0000-0000-0000A72D0000}"/>
    <cellStyle name="Normal 2 2 38 11 3 7" xfId="11697" xr:uid="{00000000-0005-0000-0000-0000A82D0000}"/>
    <cellStyle name="Normal 2 2 38 11 3 8" xfId="11698" xr:uid="{00000000-0005-0000-0000-0000A92D0000}"/>
    <cellStyle name="Normal 2 2 38 11 3_35. Propiedades de Inv" xfId="11699" xr:uid="{00000000-0005-0000-0000-0000AA2D0000}"/>
    <cellStyle name="Normal 2 2 38 11 4" xfId="11700" xr:uid="{00000000-0005-0000-0000-0000AB2D0000}"/>
    <cellStyle name="Normal 2 2 38 11 4 2" xfId="11701" xr:uid="{00000000-0005-0000-0000-0000AC2D0000}"/>
    <cellStyle name="Normal 2 2 38 11 4 2 2" xfId="11702" xr:uid="{00000000-0005-0000-0000-0000AD2D0000}"/>
    <cellStyle name="Normal 2 2 38 11 4 2 3" xfId="11703" xr:uid="{00000000-0005-0000-0000-0000AE2D0000}"/>
    <cellStyle name="Normal 2 2 38 11 4 2 4" xfId="11704" xr:uid="{00000000-0005-0000-0000-0000AF2D0000}"/>
    <cellStyle name="Normal 2 2 38 11 4 2 5" xfId="11705" xr:uid="{00000000-0005-0000-0000-0000B02D0000}"/>
    <cellStyle name="Normal 2 2 38 11 4 3" xfId="11706" xr:uid="{00000000-0005-0000-0000-0000B12D0000}"/>
    <cellStyle name="Normal 2 2 38 11 4 3 2" xfId="11707" xr:uid="{00000000-0005-0000-0000-0000B22D0000}"/>
    <cellStyle name="Normal 2 2 38 11 4 3 3" xfId="11708" xr:uid="{00000000-0005-0000-0000-0000B32D0000}"/>
    <cellStyle name="Normal 2 2 38 11 4 3 4" xfId="11709" xr:uid="{00000000-0005-0000-0000-0000B42D0000}"/>
    <cellStyle name="Normal 2 2 38 11 4 3 5" xfId="11710" xr:uid="{00000000-0005-0000-0000-0000B52D0000}"/>
    <cellStyle name="Normal 2 2 38 11 4 4" xfId="11711" xr:uid="{00000000-0005-0000-0000-0000B62D0000}"/>
    <cellStyle name="Normal 2 2 38 11 4 5" xfId="11712" xr:uid="{00000000-0005-0000-0000-0000B72D0000}"/>
    <cellStyle name="Normal 2 2 38 11 4 6" xfId="11713" xr:uid="{00000000-0005-0000-0000-0000B82D0000}"/>
    <cellStyle name="Normal 2 2 38 11 4 7" xfId="11714" xr:uid="{00000000-0005-0000-0000-0000B92D0000}"/>
    <cellStyle name="Normal 2 2 38 11 4 8" xfId="11715" xr:uid="{00000000-0005-0000-0000-0000BA2D0000}"/>
    <cellStyle name="Normal 2 2 38 11 4_35. Propiedades de Inv" xfId="11716" xr:uid="{00000000-0005-0000-0000-0000BB2D0000}"/>
    <cellStyle name="Normal 2 2 38 11 5" xfId="11717" xr:uid="{00000000-0005-0000-0000-0000BC2D0000}"/>
    <cellStyle name="Normal 2 2 38 11 5 2" xfId="11718" xr:uid="{00000000-0005-0000-0000-0000BD2D0000}"/>
    <cellStyle name="Normal 2 2 38 11 5 2 2" xfId="11719" xr:uid="{00000000-0005-0000-0000-0000BE2D0000}"/>
    <cellStyle name="Normal 2 2 38 11 5 2 3" xfId="11720" xr:uid="{00000000-0005-0000-0000-0000BF2D0000}"/>
    <cellStyle name="Normal 2 2 38 11 5 2 4" xfId="11721" xr:uid="{00000000-0005-0000-0000-0000C02D0000}"/>
    <cellStyle name="Normal 2 2 38 11 5 2 5" xfId="11722" xr:uid="{00000000-0005-0000-0000-0000C12D0000}"/>
    <cellStyle name="Normal 2 2 38 11 5 3" xfId="11723" xr:uid="{00000000-0005-0000-0000-0000C22D0000}"/>
    <cellStyle name="Normal 2 2 38 11 5 3 2" xfId="11724" xr:uid="{00000000-0005-0000-0000-0000C32D0000}"/>
    <cellStyle name="Normal 2 2 38 11 5 3 3" xfId="11725" xr:uid="{00000000-0005-0000-0000-0000C42D0000}"/>
    <cellStyle name="Normal 2 2 38 11 5 3 4" xfId="11726" xr:uid="{00000000-0005-0000-0000-0000C52D0000}"/>
    <cellStyle name="Normal 2 2 38 11 5 3 5" xfId="11727" xr:uid="{00000000-0005-0000-0000-0000C62D0000}"/>
    <cellStyle name="Normal 2 2 38 11 5 4" xfId="11728" xr:uid="{00000000-0005-0000-0000-0000C72D0000}"/>
    <cellStyle name="Normal 2 2 38 11 5 5" xfId="11729" xr:uid="{00000000-0005-0000-0000-0000C82D0000}"/>
    <cellStyle name="Normal 2 2 38 11 5 6" xfId="11730" xr:uid="{00000000-0005-0000-0000-0000C92D0000}"/>
    <cellStyle name="Normal 2 2 38 11 5 7" xfId="11731" xr:uid="{00000000-0005-0000-0000-0000CA2D0000}"/>
    <cellStyle name="Normal 2 2 38 11 5 8" xfId="11732" xr:uid="{00000000-0005-0000-0000-0000CB2D0000}"/>
    <cellStyle name="Normal 2 2 38 11 5_35. Propiedades de Inv" xfId="11733" xr:uid="{00000000-0005-0000-0000-0000CC2D0000}"/>
    <cellStyle name="Normal 2 2 38 11 6" xfId="11734" xr:uid="{00000000-0005-0000-0000-0000CD2D0000}"/>
    <cellStyle name="Normal 2 2 38 11 6 2" xfId="11735" xr:uid="{00000000-0005-0000-0000-0000CE2D0000}"/>
    <cellStyle name="Normal 2 2 38 11 6 2 2" xfId="11736" xr:uid="{00000000-0005-0000-0000-0000CF2D0000}"/>
    <cellStyle name="Normal 2 2 38 11 6 2 3" xfId="11737" xr:uid="{00000000-0005-0000-0000-0000D02D0000}"/>
    <cellStyle name="Normal 2 2 38 11 6 2 4" xfId="11738" xr:uid="{00000000-0005-0000-0000-0000D12D0000}"/>
    <cellStyle name="Normal 2 2 38 11 6 2 5" xfId="11739" xr:uid="{00000000-0005-0000-0000-0000D22D0000}"/>
    <cellStyle name="Normal 2 2 38 11 6 3" xfId="11740" xr:uid="{00000000-0005-0000-0000-0000D32D0000}"/>
    <cellStyle name="Normal 2 2 38 11 6 3 2" xfId="11741" xr:uid="{00000000-0005-0000-0000-0000D42D0000}"/>
    <cellStyle name="Normal 2 2 38 11 6 3 3" xfId="11742" xr:uid="{00000000-0005-0000-0000-0000D52D0000}"/>
    <cellStyle name="Normal 2 2 38 11 6 3 4" xfId="11743" xr:uid="{00000000-0005-0000-0000-0000D62D0000}"/>
    <cellStyle name="Normal 2 2 38 11 6 3 5" xfId="11744" xr:uid="{00000000-0005-0000-0000-0000D72D0000}"/>
    <cellStyle name="Normal 2 2 38 11 6 4" xfId="11745" xr:uid="{00000000-0005-0000-0000-0000D82D0000}"/>
    <cellStyle name="Normal 2 2 38 11 6 5" xfId="11746" xr:uid="{00000000-0005-0000-0000-0000D92D0000}"/>
    <cellStyle name="Normal 2 2 38 11 6 6" xfId="11747" xr:uid="{00000000-0005-0000-0000-0000DA2D0000}"/>
    <cellStyle name="Normal 2 2 38 11 6 7" xfId="11748" xr:uid="{00000000-0005-0000-0000-0000DB2D0000}"/>
    <cellStyle name="Normal 2 2 38 11 6 8" xfId="11749" xr:uid="{00000000-0005-0000-0000-0000DC2D0000}"/>
    <cellStyle name="Normal 2 2 38 11 6_35. Propiedades de Inv" xfId="11750" xr:uid="{00000000-0005-0000-0000-0000DD2D0000}"/>
    <cellStyle name="Normal 2 2 38 11 7" xfId="11751" xr:uid="{00000000-0005-0000-0000-0000DE2D0000}"/>
    <cellStyle name="Normal 2 2 38 11 7 2" xfId="11752" xr:uid="{00000000-0005-0000-0000-0000DF2D0000}"/>
    <cellStyle name="Normal 2 2 38 11 7 3" xfId="11753" xr:uid="{00000000-0005-0000-0000-0000E02D0000}"/>
    <cellStyle name="Normal 2 2 38 11 7 4" xfId="11754" xr:uid="{00000000-0005-0000-0000-0000E12D0000}"/>
    <cellStyle name="Normal 2 2 38 11 7 5" xfId="11755" xr:uid="{00000000-0005-0000-0000-0000E22D0000}"/>
    <cellStyle name="Normal 2 2 38 11 8" xfId="11756" xr:uid="{00000000-0005-0000-0000-0000E32D0000}"/>
    <cellStyle name="Normal 2 2 38 11 8 2" xfId="11757" xr:uid="{00000000-0005-0000-0000-0000E42D0000}"/>
    <cellStyle name="Normal 2 2 38 11 8 3" xfId="11758" xr:uid="{00000000-0005-0000-0000-0000E52D0000}"/>
    <cellStyle name="Normal 2 2 38 11 8 4" xfId="11759" xr:uid="{00000000-0005-0000-0000-0000E62D0000}"/>
    <cellStyle name="Normal 2 2 38 11 8 5" xfId="11760" xr:uid="{00000000-0005-0000-0000-0000E72D0000}"/>
    <cellStyle name="Normal 2 2 38 11 9" xfId="11761" xr:uid="{00000000-0005-0000-0000-0000E82D0000}"/>
    <cellStyle name="Normal 2 2 38 11_35. Propiedades de Inv" xfId="11762" xr:uid="{00000000-0005-0000-0000-0000E92D0000}"/>
    <cellStyle name="Normal 2 2 38 12" xfId="11763" xr:uid="{00000000-0005-0000-0000-0000EA2D0000}"/>
    <cellStyle name="Normal 2 2 38 12 2" xfId="11764" xr:uid="{00000000-0005-0000-0000-0000EB2D0000}"/>
    <cellStyle name="Normal 2 2 38 12 2 2" xfId="11765" xr:uid="{00000000-0005-0000-0000-0000EC2D0000}"/>
    <cellStyle name="Normal 2 2 38 12 2 3" xfId="11766" xr:uid="{00000000-0005-0000-0000-0000ED2D0000}"/>
    <cellStyle name="Normal 2 2 38 12 2 4" xfId="11767" xr:uid="{00000000-0005-0000-0000-0000EE2D0000}"/>
    <cellStyle name="Normal 2 2 38 12 2 5" xfId="11768" xr:uid="{00000000-0005-0000-0000-0000EF2D0000}"/>
    <cellStyle name="Normal 2 2 38 12 3" xfId="11769" xr:uid="{00000000-0005-0000-0000-0000F02D0000}"/>
    <cellStyle name="Normal 2 2 38 12 3 2" xfId="11770" xr:uid="{00000000-0005-0000-0000-0000F12D0000}"/>
    <cellStyle name="Normal 2 2 38 12 3 3" xfId="11771" xr:uid="{00000000-0005-0000-0000-0000F22D0000}"/>
    <cellStyle name="Normal 2 2 38 12 3 4" xfId="11772" xr:uid="{00000000-0005-0000-0000-0000F32D0000}"/>
    <cellStyle name="Normal 2 2 38 12 3 5" xfId="11773" xr:uid="{00000000-0005-0000-0000-0000F42D0000}"/>
    <cellStyle name="Normal 2 2 38 12 4" xfId="11774" xr:uid="{00000000-0005-0000-0000-0000F52D0000}"/>
    <cellStyle name="Normal 2 2 38 12 5" xfId="11775" xr:uid="{00000000-0005-0000-0000-0000F62D0000}"/>
    <cellStyle name="Normal 2 2 38 12 6" xfId="11776" xr:uid="{00000000-0005-0000-0000-0000F72D0000}"/>
    <cellStyle name="Normal 2 2 38 12 7" xfId="11777" xr:uid="{00000000-0005-0000-0000-0000F82D0000}"/>
    <cellStyle name="Normal 2 2 38 12 8" xfId="11778" xr:uid="{00000000-0005-0000-0000-0000F92D0000}"/>
    <cellStyle name="Normal 2 2 38 12_35. Propiedades de Inv" xfId="11779" xr:uid="{00000000-0005-0000-0000-0000FA2D0000}"/>
    <cellStyle name="Normal 2 2 38 13" xfId="11780" xr:uid="{00000000-0005-0000-0000-0000FB2D0000}"/>
    <cellStyle name="Normal 2 2 38 13 2" xfId="11781" xr:uid="{00000000-0005-0000-0000-0000FC2D0000}"/>
    <cellStyle name="Normal 2 2 38 13 2 2" xfId="11782" xr:uid="{00000000-0005-0000-0000-0000FD2D0000}"/>
    <cellStyle name="Normal 2 2 38 13 2 3" xfId="11783" xr:uid="{00000000-0005-0000-0000-0000FE2D0000}"/>
    <cellStyle name="Normal 2 2 38 13 2 4" xfId="11784" xr:uid="{00000000-0005-0000-0000-0000FF2D0000}"/>
    <cellStyle name="Normal 2 2 38 13 2 5" xfId="11785" xr:uid="{00000000-0005-0000-0000-0000002E0000}"/>
    <cellStyle name="Normal 2 2 38 13 3" xfId="11786" xr:uid="{00000000-0005-0000-0000-0000012E0000}"/>
    <cellStyle name="Normal 2 2 38 13 3 2" xfId="11787" xr:uid="{00000000-0005-0000-0000-0000022E0000}"/>
    <cellStyle name="Normal 2 2 38 13 3 3" xfId="11788" xr:uid="{00000000-0005-0000-0000-0000032E0000}"/>
    <cellStyle name="Normal 2 2 38 13 3 4" xfId="11789" xr:uid="{00000000-0005-0000-0000-0000042E0000}"/>
    <cellStyle name="Normal 2 2 38 13 3 5" xfId="11790" xr:uid="{00000000-0005-0000-0000-0000052E0000}"/>
    <cellStyle name="Normal 2 2 38 13 4" xfId="11791" xr:uid="{00000000-0005-0000-0000-0000062E0000}"/>
    <cellStyle name="Normal 2 2 38 13 5" xfId="11792" xr:uid="{00000000-0005-0000-0000-0000072E0000}"/>
    <cellStyle name="Normal 2 2 38 13 6" xfId="11793" xr:uid="{00000000-0005-0000-0000-0000082E0000}"/>
    <cellStyle name="Normal 2 2 38 13 7" xfId="11794" xr:uid="{00000000-0005-0000-0000-0000092E0000}"/>
    <cellStyle name="Normal 2 2 38 13 8" xfId="11795" xr:uid="{00000000-0005-0000-0000-00000A2E0000}"/>
    <cellStyle name="Normal 2 2 38 13_35. Propiedades de Inv" xfId="11796" xr:uid="{00000000-0005-0000-0000-00000B2E0000}"/>
    <cellStyle name="Normal 2 2 38 14" xfId="11797" xr:uid="{00000000-0005-0000-0000-00000C2E0000}"/>
    <cellStyle name="Normal 2 2 38 14 2" xfId="11798" xr:uid="{00000000-0005-0000-0000-00000D2E0000}"/>
    <cellStyle name="Normal 2 2 38 14 2 2" xfId="11799" xr:uid="{00000000-0005-0000-0000-00000E2E0000}"/>
    <cellStyle name="Normal 2 2 38 14 2 3" xfId="11800" xr:uid="{00000000-0005-0000-0000-00000F2E0000}"/>
    <cellStyle name="Normal 2 2 38 14 2 4" xfId="11801" xr:uid="{00000000-0005-0000-0000-0000102E0000}"/>
    <cellStyle name="Normal 2 2 38 14 2 5" xfId="11802" xr:uid="{00000000-0005-0000-0000-0000112E0000}"/>
    <cellStyle name="Normal 2 2 38 14 3" xfId="11803" xr:uid="{00000000-0005-0000-0000-0000122E0000}"/>
    <cellStyle name="Normal 2 2 38 14 3 2" xfId="11804" xr:uid="{00000000-0005-0000-0000-0000132E0000}"/>
    <cellStyle name="Normal 2 2 38 14 3 3" xfId="11805" xr:uid="{00000000-0005-0000-0000-0000142E0000}"/>
    <cellStyle name="Normal 2 2 38 14 3 4" xfId="11806" xr:uid="{00000000-0005-0000-0000-0000152E0000}"/>
    <cellStyle name="Normal 2 2 38 14 3 5" xfId="11807" xr:uid="{00000000-0005-0000-0000-0000162E0000}"/>
    <cellStyle name="Normal 2 2 38 14 4" xfId="11808" xr:uid="{00000000-0005-0000-0000-0000172E0000}"/>
    <cellStyle name="Normal 2 2 38 14 5" xfId="11809" xr:uid="{00000000-0005-0000-0000-0000182E0000}"/>
    <cellStyle name="Normal 2 2 38 14 6" xfId="11810" xr:uid="{00000000-0005-0000-0000-0000192E0000}"/>
    <cellStyle name="Normal 2 2 38 14 7" xfId="11811" xr:uid="{00000000-0005-0000-0000-00001A2E0000}"/>
    <cellStyle name="Normal 2 2 38 14 8" xfId="11812" xr:uid="{00000000-0005-0000-0000-00001B2E0000}"/>
    <cellStyle name="Normal 2 2 38 14_35. Propiedades de Inv" xfId="11813" xr:uid="{00000000-0005-0000-0000-00001C2E0000}"/>
    <cellStyle name="Normal 2 2 38 15" xfId="11814" xr:uid="{00000000-0005-0000-0000-00001D2E0000}"/>
    <cellStyle name="Normal 2 2 38 15 2" xfId="11815" xr:uid="{00000000-0005-0000-0000-00001E2E0000}"/>
    <cellStyle name="Normal 2 2 38 15 2 2" xfId="11816" xr:uid="{00000000-0005-0000-0000-00001F2E0000}"/>
    <cellStyle name="Normal 2 2 38 15 2 3" xfId="11817" xr:uid="{00000000-0005-0000-0000-0000202E0000}"/>
    <cellStyle name="Normal 2 2 38 15 2 4" xfId="11818" xr:uid="{00000000-0005-0000-0000-0000212E0000}"/>
    <cellStyle name="Normal 2 2 38 15 2 5" xfId="11819" xr:uid="{00000000-0005-0000-0000-0000222E0000}"/>
    <cellStyle name="Normal 2 2 38 15 3" xfId="11820" xr:uid="{00000000-0005-0000-0000-0000232E0000}"/>
    <cellStyle name="Normal 2 2 38 15 3 2" xfId="11821" xr:uid="{00000000-0005-0000-0000-0000242E0000}"/>
    <cellStyle name="Normal 2 2 38 15 3 3" xfId="11822" xr:uid="{00000000-0005-0000-0000-0000252E0000}"/>
    <cellStyle name="Normal 2 2 38 15 3 4" xfId="11823" xr:uid="{00000000-0005-0000-0000-0000262E0000}"/>
    <cellStyle name="Normal 2 2 38 15 3 5" xfId="11824" xr:uid="{00000000-0005-0000-0000-0000272E0000}"/>
    <cellStyle name="Normal 2 2 38 15 4" xfId="11825" xr:uid="{00000000-0005-0000-0000-0000282E0000}"/>
    <cellStyle name="Normal 2 2 38 15 5" xfId="11826" xr:uid="{00000000-0005-0000-0000-0000292E0000}"/>
    <cellStyle name="Normal 2 2 38 15 6" xfId="11827" xr:uid="{00000000-0005-0000-0000-00002A2E0000}"/>
    <cellStyle name="Normal 2 2 38 15 7" xfId="11828" xr:uid="{00000000-0005-0000-0000-00002B2E0000}"/>
    <cellStyle name="Normal 2 2 38 15 8" xfId="11829" xr:uid="{00000000-0005-0000-0000-00002C2E0000}"/>
    <cellStyle name="Normal 2 2 38 15_35. Propiedades de Inv" xfId="11830" xr:uid="{00000000-0005-0000-0000-00002D2E0000}"/>
    <cellStyle name="Normal 2 2 38 16" xfId="11831" xr:uid="{00000000-0005-0000-0000-00002E2E0000}"/>
    <cellStyle name="Normal 2 2 38 16 2" xfId="11832" xr:uid="{00000000-0005-0000-0000-00002F2E0000}"/>
    <cellStyle name="Normal 2 2 38 16 2 2" xfId="11833" xr:uid="{00000000-0005-0000-0000-0000302E0000}"/>
    <cellStyle name="Normal 2 2 38 16 2 3" xfId="11834" xr:uid="{00000000-0005-0000-0000-0000312E0000}"/>
    <cellStyle name="Normal 2 2 38 16 2 4" xfId="11835" xr:uid="{00000000-0005-0000-0000-0000322E0000}"/>
    <cellStyle name="Normal 2 2 38 16 2 5" xfId="11836" xr:uid="{00000000-0005-0000-0000-0000332E0000}"/>
    <cellStyle name="Normal 2 2 38 16 3" xfId="11837" xr:uid="{00000000-0005-0000-0000-0000342E0000}"/>
    <cellStyle name="Normal 2 2 38 16 3 2" xfId="11838" xr:uid="{00000000-0005-0000-0000-0000352E0000}"/>
    <cellStyle name="Normal 2 2 38 16 3 3" xfId="11839" xr:uid="{00000000-0005-0000-0000-0000362E0000}"/>
    <cellStyle name="Normal 2 2 38 16 3 4" xfId="11840" xr:uid="{00000000-0005-0000-0000-0000372E0000}"/>
    <cellStyle name="Normal 2 2 38 16 3 5" xfId="11841" xr:uid="{00000000-0005-0000-0000-0000382E0000}"/>
    <cellStyle name="Normal 2 2 38 16 4" xfId="11842" xr:uid="{00000000-0005-0000-0000-0000392E0000}"/>
    <cellStyle name="Normal 2 2 38 16 5" xfId="11843" xr:uid="{00000000-0005-0000-0000-00003A2E0000}"/>
    <cellStyle name="Normal 2 2 38 16 6" xfId="11844" xr:uid="{00000000-0005-0000-0000-00003B2E0000}"/>
    <cellStyle name="Normal 2 2 38 16 7" xfId="11845" xr:uid="{00000000-0005-0000-0000-00003C2E0000}"/>
    <cellStyle name="Normal 2 2 38 16 8" xfId="11846" xr:uid="{00000000-0005-0000-0000-00003D2E0000}"/>
    <cellStyle name="Normal 2 2 38 16_35. Propiedades de Inv" xfId="11847" xr:uid="{00000000-0005-0000-0000-00003E2E0000}"/>
    <cellStyle name="Normal 2 2 38 17" xfId="11848" xr:uid="{00000000-0005-0000-0000-00003F2E0000}"/>
    <cellStyle name="Normal 2 2 38 17 2" xfId="11849" xr:uid="{00000000-0005-0000-0000-0000402E0000}"/>
    <cellStyle name="Normal 2 2 38 17 2 2" xfId="11850" xr:uid="{00000000-0005-0000-0000-0000412E0000}"/>
    <cellStyle name="Normal 2 2 38 17 2 3" xfId="11851" xr:uid="{00000000-0005-0000-0000-0000422E0000}"/>
    <cellStyle name="Normal 2 2 38 17 2 4" xfId="11852" xr:uid="{00000000-0005-0000-0000-0000432E0000}"/>
    <cellStyle name="Normal 2 2 38 17 2 5" xfId="11853" xr:uid="{00000000-0005-0000-0000-0000442E0000}"/>
    <cellStyle name="Normal 2 2 38 17 3" xfId="11854" xr:uid="{00000000-0005-0000-0000-0000452E0000}"/>
    <cellStyle name="Normal 2 2 38 17 3 2" xfId="11855" xr:uid="{00000000-0005-0000-0000-0000462E0000}"/>
    <cellStyle name="Normal 2 2 38 17 3 3" xfId="11856" xr:uid="{00000000-0005-0000-0000-0000472E0000}"/>
    <cellStyle name="Normal 2 2 38 17 3 4" xfId="11857" xr:uid="{00000000-0005-0000-0000-0000482E0000}"/>
    <cellStyle name="Normal 2 2 38 17 3 5" xfId="11858" xr:uid="{00000000-0005-0000-0000-0000492E0000}"/>
    <cellStyle name="Normal 2 2 38 17 4" xfId="11859" xr:uid="{00000000-0005-0000-0000-00004A2E0000}"/>
    <cellStyle name="Normal 2 2 38 17 5" xfId="11860" xr:uid="{00000000-0005-0000-0000-00004B2E0000}"/>
    <cellStyle name="Normal 2 2 38 17 6" xfId="11861" xr:uid="{00000000-0005-0000-0000-00004C2E0000}"/>
    <cellStyle name="Normal 2 2 38 17 7" xfId="11862" xr:uid="{00000000-0005-0000-0000-00004D2E0000}"/>
    <cellStyle name="Normal 2 2 38 17_35. Propiedades de Inv" xfId="11863" xr:uid="{00000000-0005-0000-0000-00004E2E0000}"/>
    <cellStyle name="Normal 2 2 38 18" xfId="11864" xr:uid="{00000000-0005-0000-0000-00004F2E0000}"/>
    <cellStyle name="Normal 2 2 38 18 10" xfId="11865" xr:uid="{00000000-0005-0000-0000-0000502E0000}"/>
    <cellStyle name="Normal 2 2 38 18 10 2" xfId="11866" xr:uid="{00000000-0005-0000-0000-0000512E0000}"/>
    <cellStyle name="Normal 2 2 38 18 11" xfId="11867" xr:uid="{00000000-0005-0000-0000-0000522E0000}"/>
    <cellStyle name="Normal 2 2 38 18 11 2" xfId="11868" xr:uid="{00000000-0005-0000-0000-0000532E0000}"/>
    <cellStyle name="Normal 2 2 38 18 12" xfId="11869" xr:uid="{00000000-0005-0000-0000-0000542E0000}"/>
    <cellStyle name="Normal 2 2 38 18 12 2" xfId="11870" xr:uid="{00000000-0005-0000-0000-0000552E0000}"/>
    <cellStyle name="Normal 2 2 38 18 13" xfId="11871" xr:uid="{00000000-0005-0000-0000-0000562E0000}"/>
    <cellStyle name="Normal 2 2 38 18 13 2" xfId="11872" xr:uid="{00000000-0005-0000-0000-0000572E0000}"/>
    <cellStyle name="Normal 2 2 38 18 14" xfId="11873" xr:uid="{00000000-0005-0000-0000-0000582E0000}"/>
    <cellStyle name="Normal 2 2 38 18 15" xfId="11874" xr:uid="{00000000-0005-0000-0000-0000592E0000}"/>
    <cellStyle name="Normal 2 2 38 18 16" xfId="11875" xr:uid="{00000000-0005-0000-0000-00005A2E0000}"/>
    <cellStyle name="Normal 2 2 38 18 17" xfId="11876" xr:uid="{00000000-0005-0000-0000-00005B2E0000}"/>
    <cellStyle name="Normal 2 2 38 18 2" xfId="11877" xr:uid="{00000000-0005-0000-0000-00005C2E0000}"/>
    <cellStyle name="Normal 2 2 38 18 2 10" xfId="11878" xr:uid="{00000000-0005-0000-0000-00005D2E0000}"/>
    <cellStyle name="Normal 2 2 38 18 2 10 2" xfId="11879" xr:uid="{00000000-0005-0000-0000-00005E2E0000}"/>
    <cellStyle name="Normal 2 2 38 18 2 11" xfId="11880" xr:uid="{00000000-0005-0000-0000-00005F2E0000}"/>
    <cellStyle name="Normal 2 2 38 18 2 11 2" xfId="11881" xr:uid="{00000000-0005-0000-0000-0000602E0000}"/>
    <cellStyle name="Normal 2 2 38 18 2 12" xfId="11882" xr:uid="{00000000-0005-0000-0000-0000612E0000}"/>
    <cellStyle name="Normal 2 2 38 18 2 13" xfId="11883" xr:uid="{00000000-0005-0000-0000-0000622E0000}"/>
    <cellStyle name="Normal 2 2 38 18 2 14" xfId="11884" xr:uid="{00000000-0005-0000-0000-0000632E0000}"/>
    <cellStyle name="Normal 2 2 38 18 2 15" xfId="11885" xr:uid="{00000000-0005-0000-0000-0000642E0000}"/>
    <cellStyle name="Normal 2 2 38 18 2 2" xfId="11886" xr:uid="{00000000-0005-0000-0000-0000652E0000}"/>
    <cellStyle name="Normal 2 2 38 18 2 2 2" xfId="11887" xr:uid="{00000000-0005-0000-0000-0000662E0000}"/>
    <cellStyle name="Normal 2 2 38 18 2 2 2 2" xfId="11888" xr:uid="{00000000-0005-0000-0000-0000672E0000}"/>
    <cellStyle name="Normal 2 2 38 18 2 2 3" xfId="11889" xr:uid="{00000000-0005-0000-0000-0000682E0000}"/>
    <cellStyle name="Normal 2 2 38 18 2 2 3 2" xfId="11890" xr:uid="{00000000-0005-0000-0000-0000692E0000}"/>
    <cellStyle name="Normal 2 2 38 18 2 2 4" xfId="11891" xr:uid="{00000000-0005-0000-0000-00006A2E0000}"/>
    <cellStyle name="Normal 2 2 38 18 2 2 5" xfId="11892" xr:uid="{00000000-0005-0000-0000-00006B2E0000}"/>
    <cellStyle name="Normal 2 2 38 18 2 2 6" xfId="11893" xr:uid="{00000000-0005-0000-0000-00006C2E0000}"/>
    <cellStyle name="Normal 2 2 38 18 2 2 7" xfId="11894" xr:uid="{00000000-0005-0000-0000-00006D2E0000}"/>
    <cellStyle name="Normal 2 2 38 18 2 3" xfId="11895" xr:uid="{00000000-0005-0000-0000-00006E2E0000}"/>
    <cellStyle name="Normal 2 2 38 18 2 3 2" xfId="11896" xr:uid="{00000000-0005-0000-0000-00006F2E0000}"/>
    <cellStyle name="Normal 2 2 38 18 2 3 2 2" xfId="11897" xr:uid="{00000000-0005-0000-0000-0000702E0000}"/>
    <cellStyle name="Normal 2 2 38 18 2 3 3" xfId="11898" xr:uid="{00000000-0005-0000-0000-0000712E0000}"/>
    <cellStyle name="Normal 2 2 38 18 2 3 3 2" xfId="11899" xr:uid="{00000000-0005-0000-0000-0000722E0000}"/>
    <cellStyle name="Normal 2 2 38 18 2 3 4" xfId="11900" xr:uid="{00000000-0005-0000-0000-0000732E0000}"/>
    <cellStyle name="Normal 2 2 38 18 2 3 5" xfId="11901" xr:uid="{00000000-0005-0000-0000-0000742E0000}"/>
    <cellStyle name="Normal 2 2 38 18 2 3 6" xfId="11902" xr:uid="{00000000-0005-0000-0000-0000752E0000}"/>
    <cellStyle name="Normal 2 2 38 18 2 3 7" xfId="11903" xr:uid="{00000000-0005-0000-0000-0000762E0000}"/>
    <cellStyle name="Normal 2 2 38 18 2 4" xfId="11904" xr:uid="{00000000-0005-0000-0000-0000772E0000}"/>
    <cellStyle name="Normal 2 2 38 18 2 4 2" xfId="11905" xr:uid="{00000000-0005-0000-0000-0000782E0000}"/>
    <cellStyle name="Normal 2 2 38 18 2 4 3" xfId="11906" xr:uid="{00000000-0005-0000-0000-0000792E0000}"/>
    <cellStyle name="Normal 2 2 38 18 2 4 4" xfId="11907" xr:uid="{00000000-0005-0000-0000-00007A2E0000}"/>
    <cellStyle name="Normal 2 2 38 18 2 4 5" xfId="11908" xr:uid="{00000000-0005-0000-0000-00007B2E0000}"/>
    <cellStyle name="Normal 2 2 38 18 2 5" xfId="11909" xr:uid="{00000000-0005-0000-0000-00007C2E0000}"/>
    <cellStyle name="Normal 2 2 38 18 2 5 2" xfId="11910" xr:uid="{00000000-0005-0000-0000-00007D2E0000}"/>
    <cellStyle name="Normal 2 2 38 18 2 5 3" xfId="11911" xr:uid="{00000000-0005-0000-0000-00007E2E0000}"/>
    <cellStyle name="Normal 2 2 38 18 2 5 4" xfId="11912" xr:uid="{00000000-0005-0000-0000-00007F2E0000}"/>
    <cellStyle name="Normal 2 2 38 18 2 5 5" xfId="11913" xr:uid="{00000000-0005-0000-0000-0000802E0000}"/>
    <cellStyle name="Normal 2 2 38 18 2 6" xfId="11914" xr:uid="{00000000-0005-0000-0000-0000812E0000}"/>
    <cellStyle name="Normal 2 2 38 18 2 6 2" xfId="11915" xr:uid="{00000000-0005-0000-0000-0000822E0000}"/>
    <cellStyle name="Normal 2 2 38 18 2 6 3" xfId="11916" xr:uid="{00000000-0005-0000-0000-0000832E0000}"/>
    <cellStyle name="Normal 2 2 38 18 2 6 4" xfId="11917" xr:uid="{00000000-0005-0000-0000-0000842E0000}"/>
    <cellStyle name="Normal 2 2 38 18 2 6 5" xfId="11918" xr:uid="{00000000-0005-0000-0000-0000852E0000}"/>
    <cellStyle name="Normal 2 2 38 18 2 7" xfId="11919" xr:uid="{00000000-0005-0000-0000-0000862E0000}"/>
    <cellStyle name="Normal 2 2 38 18 2 7 2" xfId="11920" xr:uid="{00000000-0005-0000-0000-0000872E0000}"/>
    <cellStyle name="Normal 2 2 38 18 2 7 3" xfId="11921" xr:uid="{00000000-0005-0000-0000-0000882E0000}"/>
    <cellStyle name="Normal 2 2 38 18 2 7 4" xfId="11922" xr:uid="{00000000-0005-0000-0000-0000892E0000}"/>
    <cellStyle name="Normal 2 2 38 18 2 7 5" xfId="11923" xr:uid="{00000000-0005-0000-0000-00008A2E0000}"/>
    <cellStyle name="Normal 2 2 38 18 2 8" xfId="11924" xr:uid="{00000000-0005-0000-0000-00008B2E0000}"/>
    <cellStyle name="Normal 2 2 38 18 2 8 2" xfId="11925" xr:uid="{00000000-0005-0000-0000-00008C2E0000}"/>
    <cellStyle name="Normal 2 2 38 18 2 8 3" xfId="11926" xr:uid="{00000000-0005-0000-0000-00008D2E0000}"/>
    <cellStyle name="Normal 2 2 38 18 2 8 4" xfId="11927" xr:uid="{00000000-0005-0000-0000-00008E2E0000}"/>
    <cellStyle name="Normal 2 2 38 18 2 8 5" xfId="11928" xr:uid="{00000000-0005-0000-0000-00008F2E0000}"/>
    <cellStyle name="Normal 2 2 38 18 2 9" xfId="11929" xr:uid="{00000000-0005-0000-0000-0000902E0000}"/>
    <cellStyle name="Normal 2 2 38 18 2 9 2" xfId="11930" xr:uid="{00000000-0005-0000-0000-0000912E0000}"/>
    <cellStyle name="Normal 2 2 38 18 2_35. Propiedades de Inv" xfId="11931" xr:uid="{00000000-0005-0000-0000-0000922E0000}"/>
    <cellStyle name="Normal 2 2 38 18 3" xfId="11932" xr:uid="{00000000-0005-0000-0000-0000932E0000}"/>
    <cellStyle name="Normal 2 2 38 18 3 2" xfId="11933" xr:uid="{00000000-0005-0000-0000-0000942E0000}"/>
    <cellStyle name="Normal 2 2 38 18 3 2 2" xfId="11934" xr:uid="{00000000-0005-0000-0000-0000952E0000}"/>
    <cellStyle name="Normal 2 2 38 18 3 3" xfId="11935" xr:uid="{00000000-0005-0000-0000-0000962E0000}"/>
    <cellStyle name="Normal 2 2 38 18 3 3 2" xfId="11936" xr:uid="{00000000-0005-0000-0000-0000972E0000}"/>
    <cellStyle name="Normal 2 2 38 18 3 4" xfId="11937" xr:uid="{00000000-0005-0000-0000-0000982E0000}"/>
    <cellStyle name="Normal 2 2 38 18 3 5" xfId="11938" xr:uid="{00000000-0005-0000-0000-0000992E0000}"/>
    <cellStyle name="Normal 2 2 38 18 3 6" xfId="11939" xr:uid="{00000000-0005-0000-0000-00009A2E0000}"/>
    <cellStyle name="Normal 2 2 38 18 3 7" xfId="11940" xr:uid="{00000000-0005-0000-0000-00009B2E0000}"/>
    <cellStyle name="Normal 2 2 38 18 4" xfId="11941" xr:uid="{00000000-0005-0000-0000-00009C2E0000}"/>
    <cellStyle name="Normal 2 2 38 18 4 2" xfId="11942" xr:uid="{00000000-0005-0000-0000-00009D2E0000}"/>
    <cellStyle name="Normal 2 2 38 18 4 2 2" xfId="11943" xr:uid="{00000000-0005-0000-0000-00009E2E0000}"/>
    <cellStyle name="Normal 2 2 38 18 4 3" xfId="11944" xr:uid="{00000000-0005-0000-0000-00009F2E0000}"/>
    <cellStyle name="Normal 2 2 38 18 4 3 2" xfId="11945" xr:uid="{00000000-0005-0000-0000-0000A02E0000}"/>
    <cellStyle name="Normal 2 2 38 18 4 4" xfId="11946" xr:uid="{00000000-0005-0000-0000-0000A12E0000}"/>
    <cellStyle name="Normal 2 2 38 18 4 5" xfId="11947" xr:uid="{00000000-0005-0000-0000-0000A22E0000}"/>
    <cellStyle name="Normal 2 2 38 18 4 6" xfId="11948" xr:uid="{00000000-0005-0000-0000-0000A32E0000}"/>
    <cellStyle name="Normal 2 2 38 18 4 7" xfId="11949" xr:uid="{00000000-0005-0000-0000-0000A42E0000}"/>
    <cellStyle name="Normal 2 2 38 18 5" xfId="11950" xr:uid="{00000000-0005-0000-0000-0000A52E0000}"/>
    <cellStyle name="Normal 2 2 38 18 5 2" xfId="11951" xr:uid="{00000000-0005-0000-0000-0000A62E0000}"/>
    <cellStyle name="Normal 2 2 38 18 5 3" xfId="11952" xr:uid="{00000000-0005-0000-0000-0000A72E0000}"/>
    <cellStyle name="Normal 2 2 38 18 5 4" xfId="11953" xr:uid="{00000000-0005-0000-0000-0000A82E0000}"/>
    <cellStyle name="Normal 2 2 38 18 5 5" xfId="11954" xr:uid="{00000000-0005-0000-0000-0000A92E0000}"/>
    <cellStyle name="Normal 2 2 38 18 6" xfId="11955" xr:uid="{00000000-0005-0000-0000-0000AA2E0000}"/>
    <cellStyle name="Normal 2 2 38 18 6 2" xfId="11956" xr:uid="{00000000-0005-0000-0000-0000AB2E0000}"/>
    <cellStyle name="Normal 2 2 38 18 6 3" xfId="11957" xr:uid="{00000000-0005-0000-0000-0000AC2E0000}"/>
    <cellStyle name="Normal 2 2 38 18 6 4" xfId="11958" xr:uid="{00000000-0005-0000-0000-0000AD2E0000}"/>
    <cellStyle name="Normal 2 2 38 18 6 5" xfId="11959" xr:uid="{00000000-0005-0000-0000-0000AE2E0000}"/>
    <cellStyle name="Normal 2 2 38 18 7" xfId="11960" xr:uid="{00000000-0005-0000-0000-0000AF2E0000}"/>
    <cellStyle name="Normal 2 2 38 18 7 2" xfId="11961" xr:uid="{00000000-0005-0000-0000-0000B02E0000}"/>
    <cellStyle name="Normal 2 2 38 18 7 3" xfId="11962" xr:uid="{00000000-0005-0000-0000-0000B12E0000}"/>
    <cellStyle name="Normal 2 2 38 18 7 4" xfId="11963" xr:uid="{00000000-0005-0000-0000-0000B22E0000}"/>
    <cellStyle name="Normal 2 2 38 18 7 5" xfId="11964" xr:uid="{00000000-0005-0000-0000-0000B32E0000}"/>
    <cellStyle name="Normal 2 2 38 18 8" xfId="11965" xr:uid="{00000000-0005-0000-0000-0000B42E0000}"/>
    <cellStyle name="Normal 2 2 38 18 8 2" xfId="11966" xr:uid="{00000000-0005-0000-0000-0000B52E0000}"/>
    <cellStyle name="Normal 2 2 38 18 8 3" xfId="11967" xr:uid="{00000000-0005-0000-0000-0000B62E0000}"/>
    <cellStyle name="Normal 2 2 38 18 8 4" xfId="11968" xr:uid="{00000000-0005-0000-0000-0000B72E0000}"/>
    <cellStyle name="Normal 2 2 38 18 8 5" xfId="11969" xr:uid="{00000000-0005-0000-0000-0000B82E0000}"/>
    <cellStyle name="Normal 2 2 38 18 9" xfId="11970" xr:uid="{00000000-0005-0000-0000-0000B92E0000}"/>
    <cellStyle name="Normal 2 2 38 18 9 2" xfId="11971" xr:uid="{00000000-0005-0000-0000-0000BA2E0000}"/>
    <cellStyle name="Normal 2 2 38 18 9 3" xfId="11972" xr:uid="{00000000-0005-0000-0000-0000BB2E0000}"/>
    <cellStyle name="Normal 2 2 38 18 9 4" xfId="11973" xr:uid="{00000000-0005-0000-0000-0000BC2E0000}"/>
    <cellStyle name="Normal 2 2 38 18 9 5" xfId="11974" xr:uid="{00000000-0005-0000-0000-0000BD2E0000}"/>
    <cellStyle name="Normal 2 2 38 18_35. Propiedades de Inv" xfId="11975" xr:uid="{00000000-0005-0000-0000-0000BE2E0000}"/>
    <cellStyle name="Normal 2 2 38 19" xfId="11976" xr:uid="{00000000-0005-0000-0000-0000BF2E0000}"/>
    <cellStyle name="Normal 2 2 38 19 10" xfId="11977" xr:uid="{00000000-0005-0000-0000-0000C02E0000}"/>
    <cellStyle name="Normal 2 2 38 19 10 2" xfId="11978" xr:uid="{00000000-0005-0000-0000-0000C12E0000}"/>
    <cellStyle name="Normal 2 2 38 19 11" xfId="11979" xr:uid="{00000000-0005-0000-0000-0000C22E0000}"/>
    <cellStyle name="Normal 2 2 38 19 11 2" xfId="11980" xr:uid="{00000000-0005-0000-0000-0000C32E0000}"/>
    <cellStyle name="Normal 2 2 38 19 12" xfId="11981" xr:uid="{00000000-0005-0000-0000-0000C42E0000}"/>
    <cellStyle name="Normal 2 2 38 19 12 2" xfId="11982" xr:uid="{00000000-0005-0000-0000-0000C52E0000}"/>
    <cellStyle name="Normal 2 2 38 19 13" xfId="11983" xr:uid="{00000000-0005-0000-0000-0000C62E0000}"/>
    <cellStyle name="Normal 2 2 38 19 13 2" xfId="11984" xr:uid="{00000000-0005-0000-0000-0000C72E0000}"/>
    <cellStyle name="Normal 2 2 38 19 14" xfId="11985" xr:uid="{00000000-0005-0000-0000-0000C82E0000}"/>
    <cellStyle name="Normal 2 2 38 19 15" xfId="11986" xr:uid="{00000000-0005-0000-0000-0000C92E0000}"/>
    <cellStyle name="Normal 2 2 38 19 16" xfId="11987" xr:uid="{00000000-0005-0000-0000-0000CA2E0000}"/>
    <cellStyle name="Normal 2 2 38 19 17" xfId="11988" xr:uid="{00000000-0005-0000-0000-0000CB2E0000}"/>
    <cellStyle name="Normal 2 2 38 19 2" xfId="11989" xr:uid="{00000000-0005-0000-0000-0000CC2E0000}"/>
    <cellStyle name="Normal 2 2 38 19 2 10" xfId="11990" xr:uid="{00000000-0005-0000-0000-0000CD2E0000}"/>
    <cellStyle name="Normal 2 2 38 19 2 10 2" xfId="11991" xr:uid="{00000000-0005-0000-0000-0000CE2E0000}"/>
    <cellStyle name="Normal 2 2 38 19 2 11" xfId="11992" xr:uid="{00000000-0005-0000-0000-0000CF2E0000}"/>
    <cellStyle name="Normal 2 2 38 19 2 11 2" xfId="11993" xr:uid="{00000000-0005-0000-0000-0000D02E0000}"/>
    <cellStyle name="Normal 2 2 38 19 2 12" xfId="11994" xr:uid="{00000000-0005-0000-0000-0000D12E0000}"/>
    <cellStyle name="Normal 2 2 38 19 2 13" xfId="11995" xr:uid="{00000000-0005-0000-0000-0000D22E0000}"/>
    <cellStyle name="Normal 2 2 38 19 2 14" xfId="11996" xr:uid="{00000000-0005-0000-0000-0000D32E0000}"/>
    <cellStyle name="Normal 2 2 38 19 2 15" xfId="11997" xr:uid="{00000000-0005-0000-0000-0000D42E0000}"/>
    <cellStyle name="Normal 2 2 38 19 2 2" xfId="11998" xr:uid="{00000000-0005-0000-0000-0000D52E0000}"/>
    <cellStyle name="Normal 2 2 38 19 2 2 2" xfId="11999" xr:uid="{00000000-0005-0000-0000-0000D62E0000}"/>
    <cellStyle name="Normal 2 2 38 19 2 2 2 2" xfId="12000" xr:uid="{00000000-0005-0000-0000-0000D72E0000}"/>
    <cellStyle name="Normal 2 2 38 19 2 2 3" xfId="12001" xr:uid="{00000000-0005-0000-0000-0000D82E0000}"/>
    <cellStyle name="Normal 2 2 38 19 2 2 3 2" xfId="12002" xr:uid="{00000000-0005-0000-0000-0000D92E0000}"/>
    <cellStyle name="Normal 2 2 38 19 2 2 4" xfId="12003" xr:uid="{00000000-0005-0000-0000-0000DA2E0000}"/>
    <cellStyle name="Normal 2 2 38 19 2 2 5" xfId="12004" xr:uid="{00000000-0005-0000-0000-0000DB2E0000}"/>
    <cellStyle name="Normal 2 2 38 19 2 2 6" xfId="12005" xr:uid="{00000000-0005-0000-0000-0000DC2E0000}"/>
    <cellStyle name="Normal 2 2 38 19 2 2 7" xfId="12006" xr:uid="{00000000-0005-0000-0000-0000DD2E0000}"/>
    <cellStyle name="Normal 2 2 38 19 2 3" xfId="12007" xr:uid="{00000000-0005-0000-0000-0000DE2E0000}"/>
    <cellStyle name="Normal 2 2 38 19 2 3 2" xfId="12008" xr:uid="{00000000-0005-0000-0000-0000DF2E0000}"/>
    <cellStyle name="Normal 2 2 38 19 2 3 2 2" xfId="12009" xr:uid="{00000000-0005-0000-0000-0000E02E0000}"/>
    <cellStyle name="Normal 2 2 38 19 2 3 3" xfId="12010" xr:uid="{00000000-0005-0000-0000-0000E12E0000}"/>
    <cellStyle name="Normal 2 2 38 19 2 3 3 2" xfId="12011" xr:uid="{00000000-0005-0000-0000-0000E22E0000}"/>
    <cellStyle name="Normal 2 2 38 19 2 3 4" xfId="12012" xr:uid="{00000000-0005-0000-0000-0000E32E0000}"/>
    <cellStyle name="Normal 2 2 38 19 2 3 5" xfId="12013" xr:uid="{00000000-0005-0000-0000-0000E42E0000}"/>
    <cellStyle name="Normal 2 2 38 19 2 3 6" xfId="12014" xr:uid="{00000000-0005-0000-0000-0000E52E0000}"/>
    <cellStyle name="Normal 2 2 38 19 2 3 7" xfId="12015" xr:uid="{00000000-0005-0000-0000-0000E62E0000}"/>
    <cellStyle name="Normal 2 2 38 19 2 4" xfId="12016" xr:uid="{00000000-0005-0000-0000-0000E72E0000}"/>
    <cellStyle name="Normal 2 2 38 19 2 4 2" xfId="12017" xr:uid="{00000000-0005-0000-0000-0000E82E0000}"/>
    <cellStyle name="Normal 2 2 38 19 2 4 3" xfId="12018" xr:uid="{00000000-0005-0000-0000-0000E92E0000}"/>
    <cellStyle name="Normal 2 2 38 19 2 4 4" xfId="12019" xr:uid="{00000000-0005-0000-0000-0000EA2E0000}"/>
    <cellStyle name="Normal 2 2 38 19 2 4 5" xfId="12020" xr:uid="{00000000-0005-0000-0000-0000EB2E0000}"/>
    <cellStyle name="Normal 2 2 38 19 2 5" xfId="12021" xr:uid="{00000000-0005-0000-0000-0000EC2E0000}"/>
    <cellStyle name="Normal 2 2 38 19 2 5 2" xfId="12022" xr:uid="{00000000-0005-0000-0000-0000ED2E0000}"/>
    <cellStyle name="Normal 2 2 38 19 2 5 3" xfId="12023" xr:uid="{00000000-0005-0000-0000-0000EE2E0000}"/>
    <cellStyle name="Normal 2 2 38 19 2 5 4" xfId="12024" xr:uid="{00000000-0005-0000-0000-0000EF2E0000}"/>
    <cellStyle name="Normal 2 2 38 19 2 5 5" xfId="12025" xr:uid="{00000000-0005-0000-0000-0000F02E0000}"/>
    <cellStyle name="Normal 2 2 38 19 2 6" xfId="12026" xr:uid="{00000000-0005-0000-0000-0000F12E0000}"/>
    <cellStyle name="Normal 2 2 38 19 2 6 2" xfId="12027" xr:uid="{00000000-0005-0000-0000-0000F22E0000}"/>
    <cellStyle name="Normal 2 2 38 19 2 6 3" xfId="12028" xr:uid="{00000000-0005-0000-0000-0000F32E0000}"/>
    <cellStyle name="Normal 2 2 38 19 2 6 4" xfId="12029" xr:uid="{00000000-0005-0000-0000-0000F42E0000}"/>
    <cellStyle name="Normal 2 2 38 19 2 6 5" xfId="12030" xr:uid="{00000000-0005-0000-0000-0000F52E0000}"/>
    <cellStyle name="Normal 2 2 38 19 2 7" xfId="12031" xr:uid="{00000000-0005-0000-0000-0000F62E0000}"/>
    <cellStyle name="Normal 2 2 38 19 2 7 2" xfId="12032" xr:uid="{00000000-0005-0000-0000-0000F72E0000}"/>
    <cellStyle name="Normal 2 2 38 19 2 7 3" xfId="12033" xr:uid="{00000000-0005-0000-0000-0000F82E0000}"/>
    <cellStyle name="Normal 2 2 38 19 2 7 4" xfId="12034" xr:uid="{00000000-0005-0000-0000-0000F92E0000}"/>
    <cellStyle name="Normal 2 2 38 19 2 7 5" xfId="12035" xr:uid="{00000000-0005-0000-0000-0000FA2E0000}"/>
    <cellStyle name="Normal 2 2 38 19 2 8" xfId="12036" xr:uid="{00000000-0005-0000-0000-0000FB2E0000}"/>
    <cellStyle name="Normal 2 2 38 19 2 8 2" xfId="12037" xr:uid="{00000000-0005-0000-0000-0000FC2E0000}"/>
    <cellStyle name="Normal 2 2 38 19 2 8 3" xfId="12038" xr:uid="{00000000-0005-0000-0000-0000FD2E0000}"/>
    <cellStyle name="Normal 2 2 38 19 2 8 4" xfId="12039" xr:uid="{00000000-0005-0000-0000-0000FE2E0000}"/>
    <cellStyle name="Normal 2 2 38 19 2 8 5" xfId="12040" xr:uid="{00000000-0005-0000-0000-0000FF2E0000}"/>
    <cellStyle name="Normal 2 2 38 19 2 9" xfId="12041" xr:uid="{00000000-0005-0000-0000-0000002F0000}"/>
    <cellStyle name="Normal 2 2 38 19 2 9 2" xfId="12042" xr:uid="{00000000-0005-0000-0000-0000012F0000}"/>
    <cellStyle name="Normal 2 2 38 19 2_35. Propiedades de Inv" xfId="12043" xr:uid="{00000000-0005-0000-0000-0000022F0000}"/>
    <cellStyle name="Normal 2 2 38 19 3" xfId="12044" xr:uid="{00000000-0005-0000-0000-0000032F0000}"/>
    <cellStyle name="Normal 2 2 38 19 3 2" xfId="12045" xr:uid="{00000000-0005-0000-0000-0000042F0000}"/>
    <cellStyle name="Normal 2 2 38 19 3 2 2" xfId="12046" xr:uid="{00000000-0005-0000-0000-0000052F0000}"/>
    <cellStyle name="Normal 2 2 38 19 3 3" xfId="12047" xr:uid="{00000000-0005-0000-0000-0000062F0000}"/>
    <cellStyle name="Normal 2 2 38 19 3 3 2" xfId="12048" xr:uid="{00000000-0005-0000-0000-0000072F0000}"/>
    <cellStyle name="Normal 2 2 38 19 3 4" xfId="12049" xr:uid="{00000000-0005-0000-0000-0000082F0000}"/>
    <cellStyle name="Normal 2 2 38 19 3 5" xfId="12050" xr:uid="{00000000-0005-0000-0000-0000092F0000}"/>
    <cellStyle name="Normal 2 2 38 19 3 6" xfId="12051" xr:uid="{00000000-0005-0000-0000-00000A2F0000}"/>
    <cellStyle name="Normal 2 2 38 19 3 7" xfId="12052" xr:uid="{00000000-0005-0000-0000-00000B2F0000}"/>
    <cellStyle name="Normal 2 2 38 19 4" xfId="12053" xr:uid="{00000000-0005-0000-0000-00000C2F0000}"/>
    <cellStyle name="Normal 2 2 38 19 4 2" xfId="12054" xr:uid="{00000000-0005-0000-0000-00000D2F0000}"/>
    <cellStyle name="Normal 2 2 38 19 4 2 2" xfId="12055" xr:uid="{00000000-0005-0000-0000-00000E2F0000}"/>
    <cellStyle name="Normal 2 2 38 19 4 3" xfId="12056" xr:uid="{00000000-0005-0000-0000-00000F2F0000}"/>
    <cellStyle name="Normal 2 2 38 19 4 3 2" xfId="12057" xr:uid="{00000000-0005-0000-0000-0000102F0000}"/>
    <cellStyle name="Normal 2 2 38 19 4 4" xfId="12058" xr:uid="{00000000-0005-0000-0000-0000112F0000}"/>
    <cellStyle name="Normal 2 2 38 19 4 5" xfId="12059" xr:uid="{00000000-0005-0000-0000-0000122F0000}"/>
    <cellStyle name="Normal 2 2 38 19 4 6" xfId="12060" xr:uid="{00000000-0005-0000-0000-0000132F0000}"/>
    <cellStyle name="Normal 2 2 38 19 4 7" xfId="12061" xr:uid="{00000000-0005-0000-0000-0000142F0000}"/>
    <cellStyle name="Normal 2 2 38 19 5" xfId="12062" xr:uid="{00000000-0005-0000-0000-0000152F0000}"/>
    <cellStyle name="Normal 2 2 38 19 5 2" xfId="12063" xr:uid="{00000000-0005-0000-0000-0000162F0000}"/>
    <cellStyle name="Normal 2 2 38 19 5 3" xfId="12064" xr:uid="{00000000-0005-0000-0000-0000172F0000}"/>
    <cellStyle name="Normal 2 2 38 19 5 4" xfId="12065" xr:uid="{00000000-0005-0000-0000-0000182F0000}"/>
    <cellStyle name="Normal 2 2 38 19 5 5" xfId="12066" xr:uid="{00000000-0005-0000-0000-0000192F0000}"/>
    <cellStyle name="Normal 2 2 38 19 6" xfId="12067" xr:uid="{00000000-0005-0000-0000-00001A2F0000}"/>
    <cellStyle name="Normal 2 2 38 19 6 2" xfId="12068" xr:uid="{00000000-0005-0000-0000-00001B2F0000}"/>
    <cellStyle name="Normal 2 2 38 19 6 3" xfId="12069" xr:uid="{00000000-0005-0000-0000-00001C2F0000}"/>
    <cellStyle name="Normal 2 2 38 19 6 4" xfId="12070" xr:uid="{00000000-0005-0000-0000-00001D2F0000}"/>
    <cellStyle name="Normal 2 2 38 19 6 5" xfId="12071" xr:uid="{00000000-0005-0000-0000-00001E2F0000}"/>
    <cellStyle name="Normal 2 2 38 19 7" xfId="12072" xr:uid="{00000000-0005-0000-0000-00001F2F0000}"/>
    <cellStyle name="Normal 2 2 38 19 7 2" xfId="12073" xr:uid="{00000000-0005-0000-0000-0000202F0000}"/>
    <cellStyle name="Normal 2 2 38 19 7 3" xfId="12074" xr:uid="{00000000-0005-0000-0000-0000212F0000}"/>
    <cellStyle name="Normal 2 2 38 19 7 4" xfId="12075" xr:uid="{00000000-0005-0000-0000-0000222F0000}"/>
    <cellStyle name="Normal 2 2 38 19 7 5" xfId="12076" xr:uid="{00000000-0005-0000-0000-0000232F0000}"/>
    <cellStyle name="Normal 2 2 38 19 8" xfId="12077" xr:uid="{00000000-0005-0000-0000-0000242F0000}"/>
    <cellStyle name="Normal 2 2 38 19 8 2" xfId="12078" xr:uid="{00000000-0005-0000-0000-0000252F0000}"/>
    <cellStyle name="Normal 2 2 38 19 8 3" xfId="12079" xr:uid="{00000000-0005-0000-0000-0000262F0000}"/>
    <cellStyle name="Normal 2 2 38 19 8 4" xfId="12080" xr:uid="{00000000-0005-0000-0000-0000272F0000}"/>
    <cellStyle name="Normal 2 2 38 19 8 5" xfId="12081" xr:uid="{00000000-0005-0000-0000-0000282F0000}"/>
    <cellStyle name="Normal 2 2 38 19 9" xfId="12082" xr:uid="{00000000-0005-0000-0000-0000292F0000}"/>
    <cellStyle name="Normal 2 2 38 19 9 2" xfId="12083" xr:uid="{00000000-0005-0000-0000-00002A2F0000}"/>
    <cellStyle name="Normal 2 2 38 19 9 3" xfId="12084" xr:uid="{00000000-0005-0000-0000-00002B2F0000}"/>
    <cellStyle name="Normal 2 2 38 19 9 4" xfId="12085" xr:uid="{00000000-0005-0000-0000-00002C2F0000}"/>
    <cellStyle name="Normal 2 2 38 19 9 5" xfId="12086" xr:uid="{00000000-0005-0000-0000-00002D2F0000}"/>
    <cellStyle name="Normal 2 2 38 19_35. Propiedades de Inv" xfId="12087" xr:uid="{00000000-0005-0000-0000-00002E2F0000}"/>
    <cellStyle name="Normal 2 2 38 2" xfId="12088" xr:uid="{00000000-0005-0000-0000-00002F2F0000}"/>
    <cellStyle name="Normal 2 2 38 2 10" xfId="12089" xr:uid="{00000000-0005-0000-0000-0000302F0000}"/>
    <cellStyle name="Normal 2 2 38 2 10 2" xfId="12090" xr:uid="{00000000-0005-0000-0000-0000312F0000}"/>
    <cellStyle name="Normal 2 2 38 2 10 3" xfId="12091" xr:uid="{00000000-0005-0000-0000-0000322F0000}"/>
    <cellStyle name="Normal 2 2 38 2 10 4" xfId="12092" xr:uid="{00000000-0005-0000-0000-0000332F0000}"/>
    <cellStyle name="Normal 2 2 38 2 10 5" xfId="12093" xr:uid="{00000000-0005-0000-0000-0000342F0000}"/>
    <cellStyle name="Normal 2 2 38 2 11" xfId="12094" xr:uid="{00000000-0005-0000-0000-0000352F0000}"/>
    <cellStyle name="Normal 2 2 38 2 11 2" xfId="12095" xr:uid="{00000000-0005-0000-0000-0000362F0000}"/>
    <cellStyle name="Normal 2 2 38 2 11 3" xfId="12096" xr:uid="{00000000-0005-0000-0000-0000372F0000}"/>
    <cellStyle name="Normal 2 2 38 2 11 4" xfId="12097" xr:uid="{00000000-0005-0000-0000-0000382F0000}"/>
    <cellStyle name="Normal 2 2 38 2 11 5" xfId="12098" xr:uid="{00000000-0005-0000-0000-0000392F0000}"/>
    <cellStyle name="Normal 2 2 38 2 12" xfId="12099" xr:uid="{00000000-0005-0000-0000-00003A2F0000}"/>
    <cellStyle name="Normal 2 2 38 2 12 2" xfId="12100" xr:uid="{00000000-0005-0000-0000-00003B2F0000}"/>
    <cellStyle name="Normal 2 2 38 2 12 3" xfId="12101" xr:uid="{00000000-0005-0000-0000-00003C2F0000}"/>
    <cellStyle name="Normal 2 2 38 2 12 4" xfId="12102" xr:uid="{00000000-0005-0000-0000-00003D2F0000}"/>
    <cellStyle name="Normal 2 2 38 2 12 5" xfId="12103" xr:uid="{00000000-0005-0000-0000-00003E2F0000}"/>
    <cellStyle name="Normal 2 2 38 2 13" xfId="12104" xr:uid="{00000000-0005-0000-0000-00003F2F0000}"/>
    <cellStyle name="Normal 2 2 38 2 13 2" xfId="12105" xr:uid="{00000000-0005-0000-0000-0000402F0000}"/>
    <cellStyle name="Normal 2 2 38 2 13 3" xfId="12106" xr:uid="{00000000-0005-0000-0000-0000412F0000}"/>
    <cellStyle name="Normal 2 2 38 2 13 4" xfId="12107" xr:uid="{00000000-0005-0000-0000-0000422F0000}"/>
    <cellStyle name="Normal 2 2 38 2 13 5" xfId="12108" xr:uid="{00000000-0005-0000-0000-0000432F0000}"/>
    <cellStyle name="Normal 2 2 38 2 14" xfId="12109" xr:uid="{00000000-0005-0000-0000-0000442F0000}"/>
    <cellStyle name="Normal 2 2 38 2 14 2" xfId="12110" xr:uid="{00000000-0005-0000-0000-0000452F0000}"/>
    <cellStyle name="Normal 2 2 38 2 14 3" xfId="12111" xr:uid="{00000000-0005-0000-0000-0000462F0000}"/>
    <cellStyle name="Normal 2 2 38 2 14 4" xfId="12112" xr:uid="{00000000-0005-0000-0000-0000472F0000}"/>
    <cellStyle name="Normal 2 2 38 2 14 5" xfId="12113" xr:uid="{00000000-0005-0000-0000-0000482F0000}"/>
    <cellStyle name="Normal 2 2 38 2 15" xfId="12114" xr:uid="{00000000-0005-0000-0000-0000492F0000}"/>
    <cellStyle name="Normal 2 2 38 2 15 2" xfId="12115" xr:uid="{00000000-0005-0000-0000-00004A2F0000}"/>
    <cellStyle name="Normal 2 2 38 2 16" xfId="12116" xr:uid="{00000000-0005-0000-0000-00004B2F0000}"/>
    <cellStyle name="Normal 2 2 38 2 16 2" xfId="12117" xr:uid="{00000000-0005-0000-0000-00004C2F0000}"/>
    <cellStyle name="Normal 2 2 38 2 17" xfId="12118" xr:uid="{00000000-0005-0000-0000-00004D2F0000}"/>
    <cellStyle name="Normal 2 2 38 2 17 2" xfId="12119" xr:uid="{00000000-0005-0000-0000-00004E2F0000}"/>
    <cellStyle name="Normal 2 2 38 2 18" xfId="12120" xr:uid="{00000000-0005-0000-0000-00004F2F0000}"/>
    <cellStyle name="Normal 2 2 38 2 19" xfId="12121" xr:uid="{00000000-0005-0000-0000-0000502F0000}"/>
    <cellStyle name="Normal 2 2 38 2 2" xfId="12122" xr:uid="{00000000-0005-0000-0000-0000512F0000}"/>
    <cellStyle name="Normal 2 2 38 2 2 10" xfId="12123" xr:uid="{00000000-0005-0000-0000-0000522F0000}"/>
    <cellStyle name="Normal 2 2 38 2 2 11" xfId="12124" xr:uid="{00000000-0005-0000-0000-0000532F0000}"/>
    <cellStyle name="Normal 2 2 38 2 2 2" xfId="12125" xr:uid="{00000000-0005-0000-0000-0000542F0000}"/>
    <cellStyle name="Normal 2 2 38 2 2 2 2" xfId="12126" xr:uid="{00000000-0005-0000-0000-0000552F0000}"/>
    <cellStyle name="Normal 2 2 38 2 2 2 2 2" xfId="12127" xr:uid="{00000000-0005-0000-0000-0000562F0000}"/>
    <cellStyle name="Normal 2 2 38 2 2 2 3" xfId="12128" xr:uid="{00000000-0005-0000-0000-0000572F0000}"/>
    <cellStyle name="Normal 2 2 38 2 2 2 3 2" xfId="12129" xr:uid="{00000000-0005-0000-0000-0000582F0000}"/>
    <cellStyle name="Normal 2 2 38 2 2 2 4" xfId="12130" xr:uid="{00000000-0005-0000-0000-0000592F0000}"/>
    <cellStyle name="Normal 2 2 38 2 2 2 5" xfId="12131" xr:uid="{00000000-0005-0000-0000-00005A2F0000}"/>
    <cellStyle name="Normal 2 2 38 2 2 2 6" xfId="12132" xr:uid="{00000000-0005-0000-0000-00005B2F0000}"/>
    <cellStyle name="Normal 2 2 38 2 2 2 7" xfId="12133" xr:uid="{00000000-0005-0000-0000-00005C2F0000}"/>
    <cellStyle name="Normal 2 2 38 2 2 3" xfId="12134" xr:uid="{00000000-0005-0000-0000-00005D2F0000}"/>
    <cellStyle name="Normal 2 2 38 2 2 3 2" xfId="12135" xr:uid="{00000000-0005-0000-0000-00005E2F0000}"/>
    <cellStyle name="Normal 2 2 38 2 2 3 2 2" xfId="12136" xr:uid="{00000000-0005-0000-0000-00005F2F0000}"/>
    <cellStyle name="Normal 2 2 38 2 2 3 3" xfId="12137" xr:uid="{00000000-0005-0000-0000-0000602F0000}"/>
    <cellStyle name="Normal 2 2 38 2 2 3 3 2" xfId="12138" xr:uid="{00000000-0005-0000-0000-0000612F0000}"/>
    <cellStyle name="Normal 2 2 38 2 2 3 4" xfId="12139" xr:uid="{00000000-0005-0000-0000-0000622F0000}"/>
    <cellStyle name="Normal 2 2 38 2 2 3 5" xfId="12140" xr:uid="{00000000-0005-0000-0000-0000632F0000}"/>
    <cellStyle name="Normal 2 2 38 2 2 3 6" xfId="12141" xr:uid="{00000000-0005-0000-0000-0000642F0000}"/>
    <cellStyle name="Normal 2 2 38 2 2 3 7" xfId="12142" xr:uid="{00000000-0005-0000-0000-0000652F0000}"/>
    <cellStyle name="Normal 2 2 38 2 2 4" xfId="12143" xr:uid="{00000000-0005-0000-0000-0000662F0000}"/>
    <cellStyle name="Normal 2 2 38 2 2 4 2" xfId="12144" xr:uid="{00000000-0005-0000-0000-0000672F0000}"/>
    <cellStyle name="Normal 2 2 38 2 2 5" xfId="12145" xr:uid="{00000000-0005-0000-0000-0000682F0000}"/>
    <cellStyle name="Normal 2 2 38 2 2 5 2" xfId="12146" xr:uid="{00000000-0005-0000-0000-0000692F0000}"/>
    <cellStyle name="Normal 2 2 38 2 2 6" xfId="12147" xr:uid="{00000000-0005-0000-0000-00006A2F0000}"/>
    <cellStyle name="Normal 2 2 38 2 2 6 2" xfId="12148" xr:uid="{00000000-0005-0000-0000-00006B2F0000}"/>
    <cellStyle name="Normal 2 2 38 2 2 7" xfId="12149" xr:uid="{00000000-0005-0000-0000-00006C2F0000}"/>
    <cellStyle name="Normal 2 2 38 2 2 8" xfId="12150" xr:uid="{00000000-0005-0000-0000-00006D2F0000}"/>
    <cellStyle name="Normal 2 2 38 2 2 9" xfId="12151" xr:uid="{00000000-0005-0000-0000-00006E2F0000}"/>
    <cellStyle name="Normal 2 2 38 2 2_35. Propiedades de Inv" xfId="12152" xr:uid="{00000000-0005-0000-0000-00006F2F0000}"/>
    <cellStyle name="Normal 2 2 38 2 20" xfId="12153" xr:uid="{00000000-0005-0000-0000-0000702F0000}"/>
    <cellStyle name="Normal 2 2 38 2 21" xfId="12154" xr:uid="{00000000-0005-0000-0000-0000712F0000}"/>
    <cellStyle name="Normal 2 2 38 2 22" xfId="12155" xr:uid="{00000000-0005-0000-0000-0000722F0000}"/>
    <cellStyle name="Normal 2 2 38 2 3" xfId="12156" xr:uid="{00000000-0005-0000-0000-0000732F0000}"/>
    <cellStyle name="Normal 2 2 38 2 3 10" xfId="12157" xr:uid="{00000000-0005-0000-0000-0000742F0000}"/>
    <cellStyle name="Normal 2 2 38 2 3 2" xfId="12158" xr:uid="{00000000-0005-0000-0000-0000752F0000}"/>
    <cellStyle name="Normal 2 2 38 2 3 2 2" xfId="12159" xr:uid="{00000000-0005-0000-0000-0000762F0000}"/>
    <cellStyle name="Normal 2 2 38 2 3 2 3" xfId="12160" xr:uid="{00000000-0005-0000-0000-0000772F0000}"/>
    <cellStyle name="Normal 2 2 38 2 3 2 4" xfId="12161" xr:uid="{00000000-0005-0000-0000-0000782F0000}"/>
    <cellStyle name="Normal 2 2 38 2 3 2 5" xfId="12162" xr:uid="{00000000-0005-0000-0000-0000792F0000}"/>
    <cellStyle name="Normal 2 2 38 2 3 3" xfId="12163" xr:uid="{00000000-0005-0000-0000-00007A2F0000}"/>
    <cellStyle name="Normal 2 2 38 2 3 3 2" xfId="12164" xr:uid="{00000000-0005-0000-0000-00007B2F0000}"/>
    <cellStyle name="Normal 2 2 38 2 3 3 3" xfId="12165" xr:uid="{00000000-0005-0000-0000-00007C2F0000}"/>
    <cellStyle name="Normal 2 2 38 2 3 3 4" xfId="12166" xr:uid="{00000000-0005-0000-0000-00007D2F0000}"/>
    <cellStyle name="Normal 2 2 38 2 3 3 5" xfId="12167" xr:uid="{00000000-0005-0000-0000-00007E2F0000}"/>
    <cellStyle name="Normal 2 2 38 2 3 4" xfId="12168" xr:uid="{00000000-0005-0000-0000-00007F2F0000}"/>
    <cellStyle name="Normal 2 2 38 2 3 4 2" xfId="12169" xr:uid="{00000000-0005-0000-0000-0000802F0000}"/>
    <cellStyle name="Normal 2 2 38 2 3 5" xfId="12170" xr:uid="{00000000-0005-0000-0000-0000812F0000}"/>
    <cellStyle name="Normal 2 2 38 2 3 5 2" xfId="12171" xr:uid="{00000000-0005-0000-0000-0000822F0000}"/>
    <cellStyle name="Normal 2 2 38 2 3 6" xfId="12172" xr:uid="{00000000-0005-0000-0000-0000832F0000}"/>
    <cellStyle name="Normal 2 2 38 2 3 7" xfId="12173" xr:uid="{00000000-0005-0000-0000-0000842F0000}"/>
    <cellStyle name="Normal 2 2 38 2 3 8" xfId="12174" xr:uid="{00000000-0005-0000-0000-0000852F0000}"/>
    <cellStyle name="Normal 2 2 38 2 3 9" xfId="12175" xr:uid="{00000000-0005-0000-0000-0000862F0000}"/>
    <cellStyle name="Normal 2 2 38 2 3_35. Propiedades de Inv" xfId="12176" xr:uid="{00000000-0005-0000-0000-0000872F0000}"/>
    <cellStyle name="Normal 2 2 38 2 4" xfId="12177" xr:uid="{00000000-0005-0000-0000-0000882F0000}"/>
    <cellStyle name="Normal 2 2 38 2 4 10" xfId="12178" xr:uid="{00000000-0005-0000-0000-0000892F0000}"/>
    <cellStyle name="Normal 2 2 38 2 4 2" xfId="12179" xr:uid="{00000000-0005-0000-0000-00008A2F0000}"/>
    <cellStyle name="Normal 2 2 38 2 4 2 2" xfId="12180" xr:uid="{00000000-0005-0000-0000-00008B2F0000}"/>
    <cellStyle name="Normal 2 2 38 2 4 2 3" xfId="12181" xr:uid="{00000000-0005-0000-0000-00008C2F0000}"/>
    <cellStyle name="Normal 2 2 38 2 4 2 4" xfId="12182" xr:uid="{00000000-0005-0000-0000-00008D2F0000}"/>
    <cellStyle name="Normal 2 2 38 2 4 2 5" xfId="12183" xr:uid="{00000000-0005-0000-0000-00008E2F0000}"/>
    <cellStyle name="Normal 2 2 38 2 4 3" xfId="12184" xr:uid="{00000000-0005-0000-0000-00008F2F0000}"/>
    <cellStyle name="Normal 2 2 38 2 4 3 2" xfId="12185" xr:uid="{00000000-0005-0000-0000-0000902F0000}"/>
    <cellStyle name="Normal 2 2 38 2 4 3 3" xfId="12186" xr:uid="{00000000-0005-0000-0000-0000912F0000}"/>
    <cellStyle name="Normal 2 2 38 2 4 3 4" xfId="12187" xr:uid="{00000000-0005-0000-0000-0000922F0000}"/>
    <cellStyle name="Normal 2 2 38 2 4 3 5" xfId="12188" xr:uid="{00000000-0005-0000-0000-0000932F0000}"/>
    <cellStyle name="Normal 2 2 38 2 4 4" xfId="12189" xr:uid="{00000000-0005-0000-0000-0000942F0000}"/>
    <cellStyle name="Normal 2 2 38 2 4 4 2" xfId="12190" xr:uid="{00000000-0005-0000-0000-0000952F0000}"/>
    <cellStyle name="Normal 2 2 38 2 4 5" xfId="12191" xr:uid="{00000000-0005-0000-0000-0000962F0000}"/>
    <cellStyle name="Normal 2 2 38 2 4 5 2" xfId="12192" xr:uid="{00000000-0005-0000-0000-0000972F0000}"/>
    <cellStyle name="Normal 2 2 38 2 4 6" xfId="12193" xr:uid="{00000000-0005-0000-0000-0000982F0000}"/>
    <cellStyle name="Normal 2 2 38 2 4 7" xfId="12194" xr:uid="{00000000-0005-0000-0000-0000992F0000}"/>
    <cellStyle name="Normal 2 2 38 2 4 8" xfId="12195" xr:uid="{00000000-0005-0000-0000-00009A2F0000}"/>
    <cellStyle name="Normal 2 2 38 2 4 9" xfId="12196" xr:uid="{00000000-0005-0000-0000-00009B2F0000}"/>
    <cellStyle name="Normal 2 2 38 2 4_35. Propiedades de Inv" xfId="12197" xr:uid="{00000000-0005-0000-0000-00009C2F0000}"/>
    <cellStyle name="Normal 2 2 38 2 5" xfId="12198" xr:uid="{00000000-0005-0000-0000-00009D2F0000}"/>
    <cellStyle name="Normal 2 2 38 2 5 2" xfId="12199" xr:uid="{00000000-0005-0000-0000-00009E2F0000}"/>
    <cellStyle name="Normal 2 2 38 2 5 2 2" xfId="12200" xr:uid="{00000000-0005-0000-0000-00009F2F0000}"/>
    <cellStyle name="Normal 2 2 38 2 5 2 3" xfId="12201" xr:uid="{00000000-0005-0000-0000-0000A02F0000}"/>
    <cellStyle name="Normal 2 2 38 2 5 2 4" xfId="12202" xr:uid="{00000000-0005-0000-0000-0000A12F0000}"/>
    <cellStyle name="Normal 2 2 38 2 5 2 5" xfId="12203" xr:uid="{00000000-0005-0000-0000-0000A22F0000}"/>
    <cellStyle name="Normal 2 2 38 2 5 3" xfId="12204" xr:uid="{00000000-0005-0000-0000-0000A32F0000}"/>
    <cellStyle name="Normal 2 2 38 2 5 3 2" xfId="12205" xr:uid="{00000000-0005-0000-0000-0000A42F0000}"/>
    <cellStyle name="Normal 2 2 38 2 5 3 3" xfId="12206" xr:uid="{00000000-0005-0000-0000-0000A52F0000}"/>
    <cellStyle name="Normal 2 2 38 2 5 3 4" xfId="12207" xr:uid="{00000000-0005-0000-0000-0000A62F0000}"/>
    <cellStyle name="Normal 2 2 38 2 5 3 5" xfId="12208" xr:uid="{00000000-0005-0000-0000-0000A72F0000}"/>
    <cellStyle name="Normal 2 2 38 2 5 4" xfId="12209" xr:uid="{00000000-0005-0000-0000-0000A82F0000}"/>
    <cellStyle name="Normal 2 2 38 2 5 5" xfId="12210" xr:uid="{00000000-0005-0000-0000-0000A92F0000}"/>
    <cellStyle name="Normal 2 2 38 2 5 6" xfId="12211" xr:uid="{00000000-0005-0000-0000-0000AA2F0000}"/>
    <cellStyle name="Normal 2 2 38 2 5 7" xfId="12212" xr:uid="{00000000-0005-0000-0000-0000AB2F0000}"/>
    <cellStyle name="Normal 2 2 38 2 5 8" xfId="12213" xr:uid="{00000000-0005-0000-0000-0000AC2F0000}"/>
    <cellStyle name="Normal 2 2 38 2 5_35. Propiedades de Inv" xfId="12214" xr:uid="{00000000-0005-0000-0000-0000AD2F0000}"/>
    <cellStyle name="Normal 2 2 38 2 6" xfId="12215" xr:uid="{00000000-0005-0000-0000-0000AE2F0000}"/>
    <cellStyle name="Normal 2 2 38 2 6 2" xfId="12216" xr:uid="{00000000-0005-0000-0000-0000AF2F0000}"/>
    <cellStyle name="Normal 2 2 38 2 6 2 2" xfId="12217" xr:uid="{00000000-0005-0000-0000-0000B02F0000}"/>
    <cellStyle name="Normal 2 2 38 2 6 2 3" xfId="12218" xr:uid="{00000000-0005-0000-0000-0000B12F0000}"/>
    <cellStyle name="Normal 2 2 38 2 6 2 4" xfId="12219" xr:uid="{00000000-0005-0000-0000-0000B22F0000}"/>
    <cellStyle name="Normal 2 2 38 2 6 2 5" xfId="12220" xr:uid="{00000000-0005-0000-0000-0000B32F0000}"/>
    <cellStyle name="Normal 2 2 38 2 6 3" xfId="12221" xr:uid="{00000000-0005-0000-0000-0000B42F0000}"/>
    <cellStyle name="Normal 2 2 38 2 6 3 2" xfId="12222" xr:uid="{00000000-0005-0000-0000-0000B52F0000}"/>
    <cellStyle name="Normal 2 2 38 2 6 3 3" xfId="12223" xr:uid="{00000000-0005-0000-0000-0000B62F0000}"/>
    <cellStyle name="Normal 2 2 38 2 6 3 4" xfId="12224" xr:uid="{00000000-0005-0000-0000-0000B72F0000}"/>
    <cellStyle name="Normal 2 2 38 2 6 3 5" xfId="12225" xr:uid="{00000000-0005-0000-0000-0000B82F0000}"/>
    <cellStyle name="Normal 2 2 38 2 6 4" xfId="12226" xr:uid="{00000000-0005-0000-0000-0000B92F0000}"/>
    <cellStyle name="Normal 2 2 38 2 6 5" xfId="12227" xr:uid="{00000000-0005-0000-0000-0000BA2F0000}"/>
    <cellStyle name="Normal 2 2 38 2 6 6" xfId="12228" xr:uid="{00000000-0005-0000-0000-0000BB2F0000}"/>
    <cellStyle name="Normal 2 2 38 2 6 7" xfId="12229" xr:uid="{00000000-0005-0000-0000-0000BC2F0000}"/>
    <cellStyle name="Normal 2 2 38 2 6 8" xfId="12230" xr:uid="{00000000-0005-0000-0000-0000BD2F0000}"/>
    <cellStyle name="Normal 2 2 38 2 6_35. Propiedades de Inv" xfId="12231" xr:uid="{00000000-0005-0000-0000-0000BE2F0000}"/>
    <cellStyle name="Normal 2 2 38 2 7" xfId="12232" xr:uid="{00000000-0005-0000-0000-0000BF2F0000}"/>
    <cellStyle name="Normal 2 2 38 2 7 2" xfId="12233" xr:uid="{00000000-0005-0000-0000-0000C02F0000}"/>
    <cellStyle name="Normal 2 2 38 2 7 3" xfId="12234" xr:uid="{00000000-0005-0000-0000-0000C12F0000}"/>
    <cellStyle name="Normal 2 2 38 2 7 4" xfId="12235" xr:uid="{00000000-0005-0000-0000-0000C22F0000}"/>
    <cellStyle name="Normal 2 2 38 2 7 5" xfId="12236" xr:uid="{00000000-0005-0000-0000-0000C32F0000}"/>
    <cellStyle name="Normal 2 2 38 2 8" xfId="12237" xr:uid="{00000000-0005-0000-0000-0000C42F0000}"/>
    <cellStyle name="Normal 2 2 38 2 8 2" xfId="12238" xr:uid="{00000000-0005-0000-0000-0000C52F0000}"/>
    <cellStyle name="Normal 2 2 38 2 8 3" xfId="12239" xr:uid="{00000000-0005-0000-0000-0000C62F0000}"/>
    <cellStyle name="Normal 2 2 38 2 8 4" xfId="12240" xr:uid="{00000000-0005-0000-0000-0000C72F0000}"/>
    <cellStyle name="Normal 2 2 38 2 8 5" xfId="12241" xr:uid="{00000000-0005-0000-0000-0000C82F0000}"/>
    <cellStyle name="Normal 2 2 38 2 9" xfId="12242" xr:uid="{00000000-0005-0000-0000-0000C92F0000}"/>
    <cellStyle name="Normal 2 2 38 2 9 2" xfId="12243" xr:uid="{00000000-0005-0000-0000-0000CA2F0000}"/>
    <cellStyle name="Normal 2 2 38 2 9 3" xfId="12244" xr:uid="{00000000-0005-0000-0000-0000CB2F0000}"/>
    <cellStyle name="Normal 2 2 38 2 9 4" xfId="12245" xr:uid="{00000000-0005-0000-0000-0000CC2F0000}"/>
    <cellStyle name="Normal 2 2 38 2 9 5" xfId="12246" xr:uid="{00000000-0005-0000-0000-0000CD2F0000}"/>
    <cellStyle name="Normal 2 2 38 2_35. Propiedades de Inv" xfId="12247" xr:uid="{00000000-0005-0000-0000-0000CE2F0000}"/>
    <cellStyle name="Normal 2 2 38 20" xfId="12248" xr:uid="{00000000-0005-0000-0000-0000CF2F0000}"/>
    <cellStyle name="Normal 2 2 38 20 2" xfId="12249" xr:uid="{00000000-0005-0000-0000-0000D02F0000}"/>
    <cellStyle name="Normal 2 2 38 20 3" xfId="12250" xr:uid="{00000000-0005-0000-0000-0000D12F0000}"/>
    <cellStyle name="Normal 2 2 38 20 4" xfId="12251" xr:uid="{00000000-0005-0000-0000-0000D22F0000}"/>
    <cellStyle name="Normal 2 2 38 20 5" xfId="12252" xr:uid="{00000000-0005-0000-0000-0000D32F0000}"/>
    <cellStyle name="Normal 2 2 38 21" xfId="12253" xr:uid="{00000000-0005-0000-0000-0000D42F0000}"/>
    <cellStyle name="Normal 2 2 38 21 2" xfId="12254" xr:uid="{00000000-0005-0000-0000-0000D52F0000}"/>
    <cellStyle name="Normal 2 2 38 21 3" xfId="12255" xr:uid="{00000000-0005-0000-0000-0000D62F0000}"/>
    <cellStyle name="Normal 2 2 38 21 4" xfId="12256" xr:uid="{00000000-0005-0000-0000-0000D72F0000}"/>
    <cellStyle name="Normal 2 2 38 21 5" xfId="12257" xr:uid="{00000000-0005-0000-0000-0000D82F0000}"/>
    <cellStyle name="Normal 2 2 38 22" xfId="12258" xr:uid="{00000000-0005-0000-0000-0000D92F0000}"/>
    <cellStyle name="Normal 2 2 38 22 2" xfId="12259" xr:uid="{00000000-0005-0000-0000-0000DA2F0000}"/>
    <cellStyle name="Normal 2 2 38 22 3" xfId="12260" xr:uid="{00000000-0005-0000-0000-0000DB2F0000}"/>
    <cellStyle name="Normal 2 2 38 22 4" xfId="12261" xr:uid="{00000000-0005-0000-0000-0000DC2F0000}"/>
    <cellStyle name="Normal 2 2 38 22 5" xfId="12262" xr:uid="{00000000-0005-0000-0000-0000DD2F0000}"/>
    <cellStyle name="Normal 2 2 38 23" xfId="12263" xr:uid="{00000000-0005-0000-0000-0000DE2F0000}"/>
    <cellStyle name="Normal 2 2 38 23 2" xfId="12264" xr:uid="{00000000-0005-0000-0000-0000DF2F0000}"/>
    <cellStyle name="Normal 2 2 38 23 3" xfId="12265" xr:uid="{00000000-0005-0000-0000-0000E02F0000}"/>
    <cellStyle name="Normal 2 2 38 23 4" xfId="12266" xr:uid="{00000000-0005-0000-0000-0000E12F0000}"/>
    <cellStyle name="Normal 2 2 38 23 5" xfId="12267" xr:uid="{00000000-0005-0000-0000-0000E22F0000}"/>
    <cellStyle name="Normal 2 2 38 24" xfId="12268" xr:uid="{00000000-0005-0000-0000-0000E32F0000}"/>
    <cellStyle name="Normal 2 2 38 24 2" xfId="12269" xr:uid="{00000000-0005-0000-0000-0000E42F0000}"/>
    <cellStyle name="Normal 2 2 38 24 3" xfId="12270" xr:uid="{00000000-0005-0000-0000-0000E52F0000}"/>
    <cellStyle name="Normal 2 2 38 24 4" xfId="12271" xr:uid="{00000000-0005-0000-0000-0000E62F0000}"/>
    <cellStyle name="Normal 2 2 38 24 5" xfId="12272" xr:uid="{00000000-0005-0000-0000-0000E72F0000}"/>
    <cellStyle name="Normal 2 2 38 25" xfId="12273" xr:uid="{00000000-0005-0000-0000-0000E82F0000}"/>
    <cellStyle name="Normal 2 2 38 25 2" xfId="12274" xr:uid="{00000000-0005-0000-0000-0000E92F0000}"/>
    <cellStyle name="Normal 2 2 38 25 3" xfId="12275" xr:uid="{00000000-0005-0000-0000-0000EA2F0000}"/>
    <cellStyle name="Normal 2 2 38 25 4" xfId="12276" xr:uid="{00000000-0005-0000-0000-0000EB2F0000}"/>
    <cellStyle name="Normal 2 2 38 25 5" xfId="12277" xr:uid="{00000000-0005-0000-0000-0000EC2F0000}"/>
    <cellStyle name="Normal 2 2 38 26" xfId="12278" xr:uid="{00000000-0005-0000-0000-0000ED2F0000}"/>
    <cellStyle name="Normal 2 2 38 26 2" xfId="12279" xr:uid="{00000000-0005-0000-0000-0000EE2F0000}"/>
    <cellStyle name="Normal 2 2 38 26 3" xfId="12280" xr:uid="{00000000-0005-0000-0000-0000EF2F0000}"/>
    <cellStyle name="Normal 2 2 38 26 4" xfId="12281" xr:uid="{00000000-0005-0000-0000-0000F02F0000}"/>
    <cellStyle name="Normal 2 2 38 26 5" xfId="12282" xr:uid="{00000000-0005-0000-0000-0000F12F0000}"/>
    <cellStyle name="Normal 2 2 38 27" xfId="12283" xr:uid="{00000000-0005-0000-0000-0000F22F0000}"/>
    <cellStyle name="Normal 2 2 38 27 2" xfId="12284" xr:uid="{00000000-0005-0000-0000-0000F32F0000}"/>
    <cellStyle name="Normal 2 2 38 27 3" xfId="12285" xr:uid="{00000000-0005-0000-0000-0000F42F0000}"/>
    <cellStyle name="Normal 2 2 38 27 4" xfId="12286" xr:uid="{00000000-0005-0000-0000-0000F52F0000}"/>
    <cellStyle name="Normal 2 2 38 27 5" xfId="12287" xr:uid="{00000000-0005-0000-0000-0000F62F0000}"/>
    <cellStyle name="Normal 2 2 38 28" xfId="12288" xr:uid="{00000000-0005-0000-0000-0000F72F0000}"/>
    <cellStyle name="Normal 2 2 38 28 2" xfId="12289" xr:uid="{00000000-0005-0000-0000-0000F82F0000}"/>
    <cellStyle name="Normal 2 2 38 29" xfId="12290" xr:uid="{00000000-0005-0000-0000-0000F92F0000}"/>
    <cellStyle name="Normal 2 2 38 29 2" xfId="12291" xr:uid="{00000000-0005-0000-0000-0000FA2F0000}"/>
    <cellStyle name="Normal 2 2 38 3" xfId="12292" xr:uid="{00000000-0005-0000-0000-0000FB2F0000}"/>
    <cellStyle name="Normal 2 2 38 3 10" xfId="12293" xr:uid="{00000000-0005-0000-0000-0000FC2F0000}"/>
    <cellStyle name="Normal 2 2 38 3 10 2" xfId="12294" xr:uid="{00000000-0005-0000-0000-0000FD2F0000}"/>
    <cellStyle name="Normal 2 2 38 3 11" xfId="12295" xr:uid="{00000000-0005-0000-0000-0000FE2F0000}"/>
    <cellStyle name="Normal 2 2 38 3 11 2" xfId="12296" xr:uid="{00000000-0005-0000-0000-0000FF2F0000}"/>
    <cellStyle name="Normal 2 2 38 3 12" xfId="12297" xr:uid="{00000000-0005-0000-0000-000000300000}"/>
    <cellStyle name="Normal 2 2 38 3 13" xfId="12298" xr:uid="{00000000-0005-0000-0000-000001300000}"/>
    <cellStyle name="Normal 2 2 38 3 14" xfId="12299" xr:uid="{00000000-0005-0000-0000-000002300000}"/>
    <cellStyle name="Normal 2 2 38 3 15" xfId="12300" xr:uid="{00000000-0005-0000-0000-000003300000}"/>
    <cellStyle name="Normal 2 2 38 3 16" xfId="12301" xr:uid="{00000000-0005-0000-0000-000004300000}"/>
    <cellStyle name="Normal 2 2 38 3 2" xfId="12302" xr:uid="{00000000-0005-0000-0000-000005300000}"/>
    <cellStyle name="Normal 2 2 38 3 2 10" xfId="12303" xr:uid="{00000000-0005-0000-0000-000006300000}"/>
    <cellStyle name="Normal 2 2 38 3 2 2" xfId="12304" xr:uid="{00000000-0005-0000-0000-000007300000}"/>
    <cellStyle name="Normal 2 2 38 3 2 2 2" xfId="12305" xr:uid="{00000000-0005-0000-0000-000008300000}"/>
    <cellStyle name="Normal 2 2 38 3 2 2 3" xfId="12306" xr:uid="{00000000-0005-0000-0000-000009300000}"/>
    <cellStyle name="Normal 2 2 38 3 2 2 4" xfId="12307" xr:uid="{00000000-0005-0000-0000-00000A300000}"/>
    <cellStyle name="Normal 2 2 38 3 2 2 5" xfId="12308" xr:uid="{00000000-0005-0000-0000-00000B300000}"/>
    <cellStyle name="Normal 2 2 38 3 2 3" xfId="12309" xr:uid="{00000000-0005-0000-0000-00000C300000}"/>
    <cellStyle name="Normal 2 2 38 3 2 3 2" xfId="12310" xr:uid="{00000000-0005-0000-0000-00000D300000}"/>
    <cellStyle name="Normal 2 2 38 3 2 3 3" xfId="12311" xr:uid="{00000000-0005-0000-0000-00000E300000}"/>
    <cellStyle name="Normal 2 2 38 3 2 3 4" xfId="12312" xr:uid="{00000000-0005-0000-0000-00000F300000}"/>
    <cellStyle name="Normal 2 2 38 3 2 3 5" xfId="12313" xr:uid="{00000000-0005-0000-0000-000010300000}"/>
    <cellStyle name="Normal 2 2 38 3 2 4" xfId="12314" xr:uid="{00000000-0005-0000-0000-000011300000}"/>
    <cellStyle name="Normal 2 2 38 3 2 4 2" xfId="12315" xr:uid="{00000000-0005-0000-0000-000012300000}"/>
    <cellStyle name="Normal 2 2 38 3 2 5" xfId="12316" xr:uid="{00000000-0005-0000-0000-000013300000}"/>
    <cellStyle name="Normal 2 2 38 3 2 5 2" xfId="12317" xr:uid="{00000000-0005-0000-0000-000014300000}"/>
    <cellStyle name="Normal 2 2 38 3 2 6" xfId="12318" xr:uid="{00000000-0005-0000-0000-000015300000}"/>
    <cellStyle name="Normal 2 2 38 3 2 7" xfId="12319" xr:uid="{00000000-0005-0000-0000-000016300000}"/>
    <cellStyle name="Normal 2 2 38 3 2 8" xfId="12320" xr:uid="{00000000-0005-0000-0000-000017300000}"/>
    <cellStyle name="Normal 2 2 38 3 2 9" xfId="12321" xr:uid="{00000000-0005-0000-0000-000018300000}"/>
    <cellStyle name="Normal 2 2 38 3 2_35. Propiedades de Inv" xfId="12322" xr:uid="{00000000-0005-0000-0000-000019300000}"/>
    <cellStyle name="Normal 2 2 38 3 3" xfId="12323" xr:uid="{00000000-0005-0000-0000-00001A300000}"/>
    <cellStyle name="Normal 2 2 38 3 3 10" xfId="12324" xr:uid="{00000000-0005-0000-0000-00001B300000}"/>
    <cellStyle name="Normal 2 2 38 3 3 2" xfId="12325" xr:uid="{00000000-0005-0000-0000-00001C300000}"/>
    <cellStyle name="Normal 2 2 38 3 3 2 2" xfId="12326" xr:uid="{00000000-0005-0000-0000-00001D300000}"/>
    <cellStyle name="Normal 2 2 38 3 3 2 3" xfId="12327" xr:uid="{00000000-0005-0000-0000-00001E300000}"/>
    <cellStyle name="Normal 2 2 38 3 3 2 4" xfId="12328" xr:uid="{00000000-0005-0000-0000-00001F300000}"/>
    <cellStyle name="Normal 2 2 38 3 3 2 5" xfId="12329" xr:uid="{00000000-0005-0000-0000-000020300000}"/>
    <cellStyle name="Normal 2 2 38 3 3 3" xfId="12330" xr:uid="{00000000-0005-0000-0000-000021300000}"/>
    <cellStyle name="Normal 2 2 38 3 3 3 2" xfId="12331" xr:uid="{00000000-0005-0000-0000-000022300000}"/>
    <cellStyle name="Normal 2 2 38 3 3 3 3" xfId="12332" xr:uid="{00000000-0005-0000-0000-000023300000}"/>
    <cellStyle name="Normal 2 2 38 3 3 3 4" xfId="12333" xr:uid="{00000000-0005-0000-0000-000024300000}"/>
    <cellStyle name="Normal 2 2 38 3 3 3 5" xfId="12334" xr:uid="{00000000-0005-0000-0000-000025300000}"/>
    <cellStyle name="Normal 2 2 38 3 3 4" xfId="12335" xr:uid="{00000000-0005-0000-0000-000026300000}"/>
    <cellStyle name="Normal 2 2 38 3 3 4 2" xfId="12336" xr:uid="{00000000-0005-0000-0000-000027300000}"/>
    <cellStyle name="Normal 2 2 38 3 3 5" xfId="12337" xr:uid="{00000000-0005-0000-0000-000028300000}"/>
    <cellStyle name="Normal 2 2 38 3 3 5 2" xfId="12338" xr:uid="{00000000-0005-0000-0000-000029300000}"/>
    <cellStyle name="Normal 2 2 38 3 3 6" xfId="12339" xr:uid="{00000000-0005-0000-0000-00002A300000}"/>
    <cellStyle name="Normal 2 2 38 3 3 7" xfId="12340" xr:uid="{00000000-0005-0000-0000-00002B300000}"/>
    <cellStyle name="Normal 2 2 38 3 3 8" xfId="12341" xr:uid="{00000000-0005-0000-0000-00002C300000}"/>
    <cellStyle name="Normal 2 2 38 3 3 9" xfId="12342" xr:uid="{00000000-0005-0000-0000-00002D300000}"/>
    <cellStyle name="Normal 2 2 38 3 3_35. Propiedades de Inv" xfId="12343" xr:uid="{00000000-0005-0000-0000-00002E300000}"/>
    <cellStyle name="Normal 2 2 38 3 4" xfId="12344" xr:uid="{00000000-0005-0000-0000-00002F300000}"/>
    <cellStyle name="Normal 2 2 38 3 4 2" xfId="12345" xr:uid="{00000000-0005-0000-0000-000030300000}"/>
    <cellStyle name="Normal 2 2 38 3 4 2 2" xfId="12346" xr:uid="{00000000-0005-0000-0000-000031300000}"/>
    <cellStyle name="Normal 2 2 38 3 4 2 3" xfId="12347" xr:uid="{00000000-0005-0000-0000-000032300000}"/>
    <cellStyle name="Normal 2 2 38 3 4 2 4" xfId="12348" xr:uid="{00000000-0005-0000-0000-000033300000}"/>
    <cellStyle name="Normal 2 2 38 3 4 2 5" xfId="12349" xr:uid="{00000000-0005-0000-0000-000034300000}"/>
    <cellStyle name="Normal 2 2 38 3 4 3" xfId="12350" xr:uid="{00000000-0005-0000-0000-000035300000}"/>
    <cellStyle name="Normal 2 2 38 3 4 3 2" xfId="12351" xr:uid="{00000000-0005-0000-0000-000036300000}"/>
    <cellStyle name="Normal 2 2 38 3 4 3 3" xfId="12352" xr:uid="{00000000-0005-0000-0000-000037300000}"/>
    <cellStyle name="Normal 2 2 38 3 4 3 4" xfId="12353" xr:uid="{00000000-0005-0000-0000-000038300000}"/>
    <cellStyle name="Normal 2 2 38 3 4 3 5" xfId="12354" xr:uid="{00000000-0005-0000-0000-000039300000}"/>
    <cellStyle name="Normal 2 2 38 3 4 4" xfId="12355" xr:uid="{00000000-0005-0000-0000-00003A300000}"/>
    <cellStyle name="Normal 2 2 38 3 4 5" xfId="12356" xr:uid="{00000000-0005-0000-0000-00003B300000}"/>
    <cellStyle name="Normal 2 2 38 3 4 6" xfId="12357" xr:uid="{00000000-0005-0000-0000-00003C300000}"/>
    <cellStyle name="Normal 2 2 38 3 4 7" xfId="12358" xr:uid="{00000000-0005-0000-0000-00003D300000}"/>
    <cellStyle name="Normal 2 2 38 3 4 8" xfId="12359" xr:uid="{00000000-0005-0000-0000-00003E300000}"/>
    <cellStyle name="Normal 2 2 38 3 4_35. Propiedades de Inv" xfId="12360" xr:uid="{00000000-0005-0000-0000-00003F300000}"/>
    <cellStyle name="Normal 2 2 38 3 5" xfId="12361" xr:uid="{00000000-0005-0000-0000-000040300000}"/>
    <cellStyle name="Normal 2 2 38 3 5 2" xfId="12362" xr:uid="{00000000-0005-0000-0000-000041300000}"/>
    <cellStyle name="Normal 2 2 38 3 5 2 2" xfId="12363" xr:uid="{00000000-0005-0000-0000-000042300000}"/>
    <cellStyle name="Normal 2 2 38 3 5 2 3" xfId="12364" xr:uid="{00000000-0005-0000-0000-000043300000}"/>
    <cellStyle name="Normal 2 2 38 3 5 2 4" xfId="12365" xr:uid="{00000000-0005-0000-0000-000044300000}"/>
    <cellStyle name="Normal 2 2 38 3 5 2 5" xfId="12366" xr:uid="{00000000-0005-0000-0000-000045300000}"/>
    <cellStyle name="Normal 2 2 38 3 5 3" xfId="12367" xr:uid="{00000000-0005-0000-0000-000046300000}"/>
    <cellStyle name="Normal 2 2 38 3 5 3 2" xfId="12368" xr:uid="{00000000-0005-0000-0000-000047300000}"/>
    <cellStyle name="Normal 2 2 38 3 5 3 3" xfId="12369" xr:uid="{00000000-0005-0000-0000-000048300000}"/>
    <cellStyle name="Normal 2 2 38 3 5 3 4" xfId="12370" xr:uid="{00000000-0005-0000-0000-000049300000}"/>
    <cellStyle name="Normal 2 2 38 3 5 3 5" xfId="12371" xr:uid="{00000000-0005-0000-0000-00004A300000}"/>
    <cellStyle name="Normal 2 2 38 3 5 4" xfId="12372" xr:uid="{00000000-0005-0000-0000-00004B300000}"/>
    <cellStyle name="Normal 2 2 38 3 5 5" xfId="12373" xr:uid="{00000000-0005-0000-0000-00004C300000}"/>
    <cellStyle name="Normal 2 2 38 3 5 6" xfId="12374" xr:uid="{00000000-0005-0000-0000-00004D300000}"/>
    <cellStyle name="Normal 2 2 38 3 5 7" xfId="12375" xr:uid="{00000000-0005-0000-0000-00004E300000}"/>
    <cellStyle name="Normal 2 2 38 3 5 8" xfId="12376" xr:uid="{00000000-0005-0000-0000-00004F300000}"/>
    <cellStyle name="Normal 2 2 38 3 5_35. Propiedades de Inv" xfId="12377" xr:uid="{00000000-0005-0000-0000-000050300000}"/>
    <cellStyle name="Normal 2 2 38 3 6" xfId="12378" xr:uid="{00000000-0005-0000-0000-000051300000}"/>
    <cellStyle name="Normal 2 2 38 3 6 2" xfId="12379" xr:uid="{00000000-0005-0000-0000-000052300000}"/>
    <cellStyle name="Normal 2 2 38 3 6 2 2" xfId="12380" xr:uid="{00000000-0005-0000-0000-000053300000}"/>
    <cellStyle name="Normal 2 2 38 3 6 2 3" xfId="12381" xr:uid="{00000000-0005-0000-0000-000054300000}"/>
    <cellStyle name="Normal 2 2 38 3 6 2 4" xfId="12382" xr:uid="{00000000-0005-0000-0000-000055300000}"/>
    <cellStyle name="Normal 2 2 38 3 6 2 5" xfId="12383" xr:uid="{00000000-0005-0000-0000-000056300000}"/>
    <cellStyle name="Normal 2 2 38 3 6 3" xfId="12384" xr:uid="{00000000-0005-0000-0000-000057300000}"/>
    <cellStyle name="Normal 2 2 38 3 6 3 2" xfId="12385" xr:uid="{00000000-0005-0000-0000-000058300000}"/>
    <cellStyle name="Normal 2 2 38 3 6 3 3" xfId="12386" xr:uid="{00000000-0005-0000-0000-000059300000}"/>
    <cellStyle name="Normal 2 2 38 3 6 3 4" xfId="12387" xr:uid="{00000000-0005-0000-0000-00005A300000}"/>
    <cellStyle name="Normal 2 2 38 3 6 3 5" xfId="12388" xr:uid="{00000000-0005-0000-0000-00005B300000}"/>
    <cellStyle name="Normal 2 2 38 3 6 4" xfId="12389" xr:uid="{00000000-0005-0000-0000-00005C300000}"/>
    <cellStyle name="Normal 2 2 38 3 6 5" xfId="12390" xr:uid="{00000000-0005-0000-0000-00005D300000}"/>
    <cellStyle name="Normal 2 2 38 3 6 6" xfId="12391" xr:uid="{00000000-0005-0000-0000-00005E300000}"/>
    <cellStyle name="Normal 2 2 38 3 6 7" xfId="12392" xr:uid="{00000000-0005-0000-0000-00005F300000}"/>
    <cellStyle name="Normal 2 2 38 3 6 8" xfId="12393" xr:uid="{00000000-0005-0000-0000-000060300000}"/>
    <cellStyle name="Normal 2 2 38 3 6_35. Propiedades de Inv" xfId="12394" xr:uid="{00000000-0005-0000-0000-000061300000}"/>
    <cellStyle name="Normal 2 2 38 3 7" xfId="12395" xr:uid="{00000000-0005-0000-0000-000062300000}"/>
    <cellStyle name="Normal 2 2 38 3 7 2" xfId="12396" xr:uid="{00000000-0005-0000-0000-000063300000}"/>
    <cellStyle name="Normal 2 2 38 3 7 3" xfId="12397" xr:uid="{00000000-0005-0000-0000-000064300000}"/>
    <cellStyle name="Normal 2 2 38 3 7 4" xfId="12398" xr:uid="{00000000-0005-0000-0000-000065300000}"/>
    <cellStyle name="Normal 2 2 38 3 7 5" xfId="12399" xr:uid="{00000000-0005-0000-0000-000066300000}"/>
    <cellStyle name="Normal 2 2 38 3 8" xfId="12400" xr:uid="{00000000-0005-0000-0000-000067300000}"/>
    <cellStyle name="Normal 2 2 38 3 8 2" xfId="12401" xr:uid="{00000000-0005-0000-0000-000068300000}"/>
    <cellStyle name="Normal 2 2 38 3 8 3" xfId="12402" xr:uid="{00000000-0005-0000-0000-000069300000}"/>
    <cellStyle name="Normal 2 2 38 3 8 4" xfId="12403" xr:uid="{00000000-0005-0000-0000-00006A300000}"/>
    <cellStyle name="Normal 2 2 38 3 8 5" xfId="12404" xr:uid="{00000000-0005-0000-0000-00006B300000}"/>
    <cellStyle name="Normal 2 2 38 3 9" xfId="12405" xr:uid="{00000000-0005-0000-0000-00006C300000}"/>
    <cellStyle name="Normal 2 2 38 3 9 2" xfId="12406" xr:uid="{00000000-0005-0000-0000-00006D300000}"/>
    <cellStyle name="Normal 2 2 38 3_35. Propiedades de Inv" xfId="12407" xr:uid="{00000000-0005-0000-0000-00006E300000}"/>
    <cellStyle name="Normal 2 2 38 30" xfId="12408" xr:uid="{00000000-0005-0000-0000-00006F300000}"/>
    <cellStyle name="Normal 2 2 38 30 2" xfId="12409" xr:uid="{00000000-0005-0000-0000-000070300000}"/>
    <cellStyle name="Normal 2 2 38 31" xfId="12410" xr:uid="{00000000-0005-0000-0000-000071300000}"/>
    <cellStyle name="Normal 2 2 38 31 2" xfId="12411" xr:uid="{00000000-0005-0000-0000-000072300000}"/>
    <cellStyle name="Normal 2 2 38 32" xfId="12412" xr:uid="{00000000-0005-0000-0000-000073300000}"/>
    <cellStyle name="Normal 2 2 38 32 2" xfId="12413" xr:uid="{00000000-0005-0000-0000-000074300000}"/>
    <cellStyle name="Normal 2 2 38 33" xfId="12414" xr:uid="{00000000-0005-0000-0000-000075300000}"/>
    <cellStyle name="Normal 2 2 38 34" xfId="12415" xr:uid="{00000000-0005-0000-0000-000076300000}"/>
    <cellStyle name="Normal 2 2 38 35" xfId="12416" xr:uid="{00000000-0005-0000-0000-000077300000}"/>
    <cellStyle name="Normal 2 2 38 36" xfId="12417" xr:uid="{00000000-0005-0000-0000-000078300000}"/>
    <cellStyle name="Normal 2 2 38 37" xfId="12418" xr:uid="{00000000-0005-0000-0000-000079300000}"/>
    <cellStyle name="Normal 2 2 38 4" xfId="12419" xr:uid="{00000000-0005-0000-0000-00007A300000}"/>
    <cellStyle name="Normal 2 2 38 4 10" xfId="12420" xr:uid="{00000000-0005-0000-0000-00007B300000}"/>
    <cellStyle name="Normal 2 2 38 4 10 2" xfId="12421" xr:uid="{00000000-0005-0000-0000-00007C300000}"/>
    <cellStyle name="Normal 2 2 38 4 11" xfId="12422" xr:uid="{00000000-0005-0000-0000-00007D300000}"/>
    <cellStyle name="Normal 2 2 38 4 12" xfId="12423" xr:uid="{00000000-0005-0000-0000-00007E300000}"/>
    <cellStyle name="Normal 2 2 38 4 13" xfId="12424" xr:uid="{00000000-0005-0000-0000-00007F300000}"/>
    <cellStyle name="Normal 2 2 38 4 14" xfId="12425" xr:uid="{00000000-0005-0000-0000-000080300000}"/>
    <cellStyle name="Normal 2 2 38 4 15" xfId="12426" xr:uid="{00000000-0005-0000-0000-000081300000}"/>
    <cellStyle name="Normal 2 2 38 4 2" xfId="12427" xr:uid="{00000000-0005-0000-0000-000082300000}"/>
    <cellStyle name="Normal 2 2 38 4 2 2" xfId="12428" xr:uid="{00000000-0005-0000-0000-000083300000}"/>
    <cellStyle name="Normal 2 2 38 4 2 2 2" xfId="12429" xr:uid="{00000000-0005-0000-0000-000084300000}"/>
    <cellStyle name="Normal 2 2 38 4 2 2 3" xfId="12430" xr:uid="{00000000-0005-0000-0000-000085300000}"/>
    <cellStyle name="Normal 2 2 38 4 2 2 4" xfId="12431" xr:uid="{00000000-0005-0000-0000-000086300000}"/>
    <cellStyle name="Normal 2 2 38 4 2 2 5" xfId="12432" xr:uid="{00000000-0005-0000-0000-000087300000}"/>
    <cellStyle name="Normal 2 2 38 4 2 3" xfId="12433" xr:uid="{00000000-0005-0000-0000-000088300000}"/>
    <cellStyle name="Normal 2 2 38 4 2 3 2" xfId="12434" xr:uid="{00000000-0005-0000-0000-000089300000}"/>
    <cellStyle name="Normal 2 2 38 4 2 3 3" xfId="12435" xr:uid="{00000000-0005-0000-0000-00008A300000}"/>
    <cellStyle name="Normal 2 2 38 4 2 3 4" xfId="12436" xr:uid="{00000000-0005-0000-0000-00008B300000}"/>
    <cellStyle name="Normal 2 2 38 4 2 3 5" xfId="12437" xr:uid="{00000000-0005-0000-0000-00008C300000}"/>
    <cellStyle name="Normal 2 2 38 4 2 4" xfId="12438" xr:uid="{00000000-0005-0000-0000-00008D300000}"/>
    <cellStyle name="Normal 2 2 38 4 2 5" xfId="12439" xr:uid="{00000000-0005-0000-0000-00008E300000}"/>
    <cellStyle name="Normal 2 2 38 4 2 6" xfId="12440" xr:uid="{00000000-0005-0000-0000-00008F300000}"/>
    <cellStyle name="Normal 2 2 38 4 2 7" xfId="12441" xr:uid="{00000000-0005-0000-0000-000090300000}"/>
    <cellStyle name="Normal 2 2 38 4 2 8" xfId="12442" xr:uid="{00000000-0005-0000-0000-000091300000}"/>
    <cellStyle name="Normal 2 2 38 4 2_35. Propiedades de Inv" xfId="12443" xr:uid="{00000000-0005-0000-0000-000092300000}"/>
    <cellStyle name="Normal 2 2 38 4 3" xfId="12444" xr:uid="{00000000-0005-0000-0000-000093300000}"/>
    <cellStyle name="Normal 2 2 38 4 3 2" xfId="12445" xr:uid="{00000000-0005-0000-0000-000094300000}"/>
    <cellStyle name="Normal 2 2 38 4 3 2 2" xfId="12446" xr:uid="{00000000-0005-0000-0000-000095300000}"/>
    <cellStyle name="Normal 2 2 38 4 3 2 3" xfId="12447" xr:uid="{00000000-0005-0000-0000-000096300000}"/>
    <cellStyle name="Normal 2 2 38 4 3 2 4" xfId="12448" xr:uid="{00000000-0005-0000-0000-000097300000}"/>
    <cellStyle name="Normal 2 2 38 4 3 2 5" xfId="12449" xr:uid="{00000000-0005-0000-0000-000098300000}"/>
    <cellStyle name="Normal 2 2 38 4 3 3" xfId="12450" xr:uid="{00000000-0005-0000-0000-000099300000}"/>
    <cellStyle name="Normal 2 2 38 4 3 3 2" xfId="12451" xr:uid="{00000000-0005-0000-0000-00009A300000}"/>
    <cellStyle name="Normal 2 2 38 4 3 3 3" xfId="12452" xr:uid="{00000000-0005-0000-0000-00009B300000}"/>
    <cellStyle name="Normal 2 2 38 4 3 3 4" xfId="12453" xr:uid="{00000000-0005-0000-0000-00009C300000}"/>
    <cellStyle name="Normal 2 2 38 4 3 3 5" xfId="12454" xr:uid="{00000000-0005-0000-0000-00009D300000}"/>
    <cellStyle name="Normal 2 2 38 4 3 4" xfId="12455" xr:uid="{00000000-0005-0000-0000-00009E300000}"/>
    <cellStyle name="Normal 2 2 38 4 3 5" xfId="12456" xr:uid="{00000000-0005-0000-0000-00009F300000}"/>
    <cellStyle name="Normal 2 2 38 4 3 6" xfId="12457" xr:uid="{00000000-0005-0000-0000-0000A0300000}"/>
    <cellStyle name="Normal 2 2 38 4 3 7" xfId="12458" xr:uid="{00000000-0005-0000-0000-0000A1300000}"/>
    <cellStyle name="Normal 2 2 38 4 3 8" xfId="12459" xr:uid="{00000000-0005-0000-0000-0000A2300000}"/>
    <cellStyle name="Normal 2 2 38 4 3_35. Propiedades de Inv" xfId="12460" xr:uid="{00000000-0005-0000-0000-0000A3300000}"/>
    <cellStyle name="Normal 2 2 38 4 4" xfId="12461" xr:uid="{00000000-0005-0000-0000-0000A4300000}"/>
    <cellStyle name="Normal 2 2 38 4 4 2" xfId="12462" xr:uid="{00000000-0005-0000-0000-0000A5300000}"/>
    <cellStyle name="Normal 2 2 38 4 4 2 2" xfId="12463" xr:uid="{00000000-0005-0000-0000-0000A6300000}"/>
    <cellStyle name="Normal 2 2 38 4 4 2 3" xfId="12464" xr:uid="{00000000-0005-0000-0000-0000A7300000}"/>
    <cellStyle name="Normal 2 2 38 4 4 2 4" xfId="12465" xr:uid="{00000000-0005-0000-0000-0000A8300000}"/>
    <cellStyle name="Normal 2 2 38 4 4 2 5" xfId="12466" xr:uid="{00000000-0005-0000-0000-0000A9300000}"/>
    <cellStyle name="Normal 2 2 38 4 4 3" xfId="12467" xr:uid="{00000000-0005-0000-0000-0000AA300000}"/>
    <cellStyle name="Normal 2 2 38 4 4 3 2" xfId="12468" xr:uid="{00000000-0005-0000-0000-0000AB300000}"/>
    <cellStyle name="Normal 2 2 38 4 4 3 3" xfId="12469" xr:uid="{00000000-0005-0000-0000-0000AC300000}"/>
    <cellStyle name="Normal 2 2 38 4 4 3 4" xfId="12470" xr:uid="{00000000-0005-0000-0000-0000AD300000}"/>
    <cellStyle name="Normal 2 2 38 4 4 3 5" xfId="12471" xr:uid="{00000000-0005-0000-0000-0000AE300000}"/>
    <cellStyle name="Normal 2 2 38 4 4 4" xfId="12472" xr:uid="{00000000-0005-0000-0000-0000AF300000}"/>
    <cellStyle name="Normal 2 2 38 4 4 5" xfId="12473" xr:uid="{00000000-0005-0000-0000-0000B0300000}"/>
    <cellStyle name="Normal 2 2 38 4 4 6" xfId="12474" xr:uid="{00000000-0005-0000-0000-0000B1300000}"/>
    <cellStyle name="Normal 2 2 38 4 4 7" xfId="12475" xr:uid="{00000000-0005-0000-0000-0000B2300000}"/>
    <cellStyle name="Normal 2 2 38 4 4 8" xfId="12476" xr:uid="{00000000-0005-0000-0000-0000B3300000}"/>
    <cellStyle name="Normal 2 2 38 4 4_35. Propiedades de Inv" xfId="12477" xr:uid="{00000000-0005-0000-0000-0000B4300000}"/>
    <cellStyle name="Normal 2 2 38 4 5" xfId="12478" xr:uid="{00000000-0005-0000-0000-0000B5300000}"/>
    <cellStyle name="Normal 2 2 38 4 5 2" xfId="12479" xr:uid="{00000000-0005-0000-0000-0000B6300000}"/>
    <cellStyle name="Normal 2 2 38 4 5 2 2" xfId="12480" xr:uid="{00000000-0005-0000-0000-0000B7300000}"/>
    <cellStyle name="Normal 2 2 38 4 5 2 3" xfId="12481" xr:uid="{00000000-0005-0000-0000-0000B8300000}"/>
    <cellStyle name="Normal 2 2 38 4 5 2 4" xfId="12482" xr:uid="{00000000-0005-0000-0000-0000B9300000}"/>
    <cellStyle name="Normal 2 2 38 4 5 2 5" xfId="12483" xr:uid="{00000000-0005-0000-0000-0000BA300000}"/>
    <cellStyle name="Normal 2 2 38 4 5 3" xfId="12484" xr:uid="{00000000-0005-0000-0000-0000BB300000}"/>
    <cellStyle name="Normal 2 2 38 4 5 3 2" xfId="12485" xr:uid="{00000000-0005-0000-0000-0000BC300000}"/>
    <cellStyle name="Normal 2 2 38 4 5 3 3" xfId="12486" xr:uid="{00000000-0005-0000-0000-0000BD300000}"/>
    <cellStyle name="Normal 2 2 38 4 5 3 4" xfId="12487" xr:uid="{00000000-0005-0000-0000-0000BE300000}"/>
    <cellStyle name="Normal 2 2 38 4 5 3 5" xfId="12488" xr:uid="{00000000-0005-0000-0000-0000BF300000}"/>
    <cellStyle name="Normal 2 2 38 4 5 4" xfId="12489" xr:uid="{00000000-0005-0000-0000-0000C0300000}"/>
    <cellStyle name="Normal 2 2 38 4 5 5" xfId="12490" xr:uid="{00000000-0005-0000-0000-0000C1300000}"/>
    <cellStyle name="Normal 2 2 38 4 5 6" xfId="12491" xr:uid="{00000000-0005-0000-0000-0000C2300000}"/>
    <cellStyle name="Normal 2 2 38 4 5 7" xfId="12492" xr:uid="{00000000-0005-0000-0000-0000C3300000}"/>
    <cellStyle name="Normal 2 2 38 4 5 8" xfId="12493" xr:uid="{00000000-0005-0000-0000-0000C4300000}"/>
    <cellStyle name="Normal 2 2 38 4 5_35. Propiedades de Inv" xfId="12494" xr:uid="{00000000-0005-0000-0000-0000C5300000}"/>
    <cellStyle name="Normal 2 2 38 4 6" xfId="12495" xr:uid="{00000000-0005-0000-0000-0000C6300000}"/>
    <cellStyle name="Normal 2 2 38 4 6 2" xfId="12496" xr:uid="{00000000-0005-0000-0000-0000C7300000}"/>
    <cellStyle name="Normal 2 2 38 4 6 2 2" xfId="12497" xr:uid="{00000000-0005-0000-0000-0000C8300000}"/>
    <cellStyle name="Normal 2 2 38 4 6 2 3" xfId="12498" xr:uid="{00000000-0005-0000-0000-0000C9300000}"/>
    <cellStyle name="Normal 2 2 38 4 6 2 4" xfId="12499" xr:uid="{00000000-0005-0000-0000-0000CA300000}"/>
    <cellStyle name="Normal 2 2 38 4 6 2 5" xfId="12500" xr:uid="{00000000-0005-0000-0000-0000CB300000}"/>
    <cellStyle name="Normal 2 2 38 4 6 3" xfId="12501" xr:uid="{00000000-0005-0000-0000-0000CC300000}"/>
    <cellStyle name="Normal 2 2 38 4 6 3 2" xfId="12502" xr:uid="{00000000-0005-0000-0000-0000CD300000}"/>
    <cellStyle name="Normal 2 2 38 4 6 3 3" xfId="12503" xr:uid="{00000000-0005-0000-0000-0000CE300000}"/>
    <cellStyle name="Normal 2 2 38 4 6 3 4" xfId="12504" xr:uid="{00000000-0005-0000-0000-0000CF300000}"/>
    <cellStyle name="Normal 2 2 38 4 6 3 5" xfId="12505" xr:uid="{00000000-0005-0000-0000-0000D0300000}"/>
    <cellStyle name="Normal 2 2 38 4 6 4" xfId="12506" xr:uid="{00000000-0005-0000-0000-0000D1300000}"/>
    <cellStyle name="Normal 2 2 38 4 6 5" xfId="12507" xr:uid="{00000000-0005-0000-0000-0000D2300000}"/>
    <cellStyle name="Normal 2 2 38 4 6 6" xfId="12508" xr:uid="{00000000-0005-0000-0000-0000D3300000}"/>
    <cellStyle name="Normal 2 2 38 4 6 7" xfId="12509" xr:uid="{00000000-0005-0000-0000-0000D4300000}"/>
    <cellStyle name="Normal 2 2 38 4 6 8" xfId="12510" xr:uid="{00000000-0005-0000-0000-0000D5300000}"/>
    <cellStyle name="Normal 2 2 38 4 6_35. Propiedades de Inv" xfId="12511" xr:uid="{00000000-0005-0000-0000-0000D6300000}"/>
    <cellStyle name="Normal 2 2 38 4 7" xfId="12512" xr:uid="{00000000-0005-0000-0000-0000D7300000}"/>
    <cellStyle name="Normal 2 2 38 4 7 2" xfId="12513" xr:uid="{00000000-0005-0000-0000-0000D8300000}"/>
    <cellStyle name="Normal 2 2 38 4 7 3" xfId="12514" xr:uid="{00000000-0005-0000-0000-0000D9300000}"/>
    <cellStyle name="Normal 2 2 38 4 7 4" xfId="12515" xr:uid="{00000000-0005-0000-0000-0000DA300000}"/>
    <cellStyle name="Normal 2 2 38 4 7 5" xfId="12516" xr:uid="{00000000-0005-0000-0000-0000DB300000}"/>
    <cellStyle name="Normal 2 2 38 4 8" xfId="12517" xr:uid="{00000000-0005-0000-0000-0000DC300000}"/>
    <cellStyle name="Normal 2 2 38 4 8 2" xfId="12518" xr:uid="{00000000-0005-0000-0000-0000DD300000}"/>
    <cellStyle name="Normal 2 2 38 4 8 3" xfId="12519" xr:uid="{00000000-0005-0000-0000-0000DE300000}"/>
    <cellStyle name="Normal 2 2 38 4 8 4" xfId="12520" xr:uid="{00000000-0005-0000-0000-0000DF300000}"/>
    <cellStyle name="Normal 2 2 38 4 8 5" xfId="12521" xr:uid="{00000000-0005-0000-0000-0000E0300000}"/>
    <cellStyle name="Normal 2 2 38 4 9" xfId="12522" xr:uid="{00000000-0005-0000-0000-0000E1300000}"/>
    <cellStyle name="Normal 2 2 38 4 9 2" xfId="12523" xr:uid="{00000000-0005-0000-0000-0000E2300000}"/>
    <cellStyle name="Normal 2 2 38 4_35. Propiedades de Inv" xfId="12524" xr:uid="{00000000-0005-0000-0000-0000E3300000}"/>
    <cellStyle name="Normal 2 2 38 5" xfId="12525" xr:uid="{00000000-0005-0000-0000-0000E4300000}"/>
    <cellStyle name="Normal 2 2 38 5 10" xfId="12526" xr:uid="{00000000-0005-0000-0000-0000E5300000}"/>
    <cellStyle name="Normal 2 2 38 5 10 2" xfId="12527" xr:uid="{00000000-0005-0000-0000-0000E6300000}"/>
    <cellStyle name="Normal 2 2 38 5 11" xfId="12528" xr:uid="{00000000-0005-0000-0000-0000E7300000}"/>
    <cellStyle name="Normal 2 2 38 5 12" xfId="12529" xr:uid="{00000000-0005-0000-0000-0000E8300000}"/>
    <cellStyle name="Normal 2 2 38 5 13" xfId="12530" xr:uid="{00000000-0005-0000-0000-0000E9300000}"/>
    <cellStyle name="Normal 2 2 38 5 14" xfId="12531" xr:uid="{00000000-0005-0000-0000-0000EA300000}"/>
    <cellStyle name="Normal 2 2 38 5 15" xfId="12532" xr:uid="{00000000-0005-0000-0000-0000EB300000}"/>
    <cellStyle name="Normal 2 2 38 5 2" xfId="12533" xr:uid="{00000000-0005-0000-0000-0000EC300000}"/>
    <cellStyle name="Normal 2 2 38 5 2 2" xfId="12534" xr:uid="{00000000-0005-0000-0000-0000ED300000}"/>
    <cellStyle name="Normal 2 2 38 5 2 2 2" xfId="12535" xr:uid="{00000000-0005-0000-0000-0000EE300000}"/>
    <cellStyle name="Normal 2 2 38 5 2 2 3" xfId="12536" xr:uid="{00000000-0005-0000-0000-0000EF300000}"/>
    <cellStyle name="Normal 2 2 38 5 2 2 4" xfId="12537" xr:uid="{00000000-0005-0000-0000-0000F0300000}"/>
    <cellStyle name="Normal 2 2 38 5 2 2 5" xfId="12538" xr:uid="{00000000-0005-0000-0000-0000F1300000}"/>
    <cellStyle name="Normal 2 2 38 5 2 3" xfId="12539" xr:uid="{00000000-0005-0000-0000-0000F2300000}"/>
    <cellStyle name="Normal 2 2 38 5 2 3 2" xfId="12540" xr:uid="{00000000-0005-0000-0000-0000F3300000}"/>
    <cellStyle name="Normal 2 2 38 5 2 3 3" xfId="12541" xr:uid="{00000000-0005-0000-0000-0000F4300000}"/>
    <cellStyle name="Normal 2 2 38 5 2 3 4" xfId="12542" xr:uid="{00000000-0005-0000-0000-0000F5300000}"/>
    <cellStyle name="Normal 2 2 38 5 2 3 5" xfId="12543" xr:uid="{00000000-0005-0000-0000-0000F6300000}"/>
    <cellStyle name="Normal 2 2 38 5 2 4" xfId="12544" xr:uid="{00000000-0005-0000-0000-0000F7300000}"/>
    <cellStyle name="Normal 2 2 38 5 2 5" xfId="12545" xr:uid="{00000000-0005-0000-0000-0000F8300000}"/>
    <cellStyle name="Normal 2 2 38 5 2 6" xfId="12546" xr:uid="{00000000-0005-0000-0000-0000F9300000}"/>
    <cellStyle name="Normal 2 2 38 5 2 7" xfId="12547" xr:uid="{00000000-0005-0000-0000-0000FA300000}"/>
    <cellStyle name="Normal 2 2 38 5 2 8" xfId="12548" xr:uid="{00000000-0005-0000-0000-0000FB300000}"/>
    <cellStyle name="Normal 2 2 38 5 2_35. Propiedades de Inv" xfId="12549" xr:uid="{00000000-0005-0000-0000-0000FC300000}"/>
    <cellStyle name="Normal 2 2 38 5 3" xfId="12550" xr:uid="{00000000-0005-0000-0000-0000FD300000}"/>
    <cellStyle name="Normal 2 2 38 5 3 2" xfId="12551" xr:uid="{00000000-0005-0000-0000-0000FE300000}"/>
    <cellStyle name="Normal 2 2 38 5 3 2 2" xfId="12552" xr:uid="{00000000-0005-0000-0000-0000FF300000}"/>
    <cellStyle name="Normal 2 2 38 5 3 2 3" xfId="12553" xr:uid="{00000000-0005-0000-0000-000000310000}"/>
    <cellStyle name="Normal 2 2 38 5 3 2 4" xfId="12554" xr:uid="{00000000-0005-0000-0000-000001310000}"/>
    <cellStyle name="Normal 2 2 38 5 3 2 5" xfId="12555" xr:uid="{00000000-0005-0000-0000-000002310000}"/>
    <cellStyle name="Normal 2 2 38 5 3 3" xfId="12556" xr:uid="{00000000-0005-0000-0000-000003310000}"/>
    <cellStyle name="Normal 2 2 38 5 3 3 2" xfId="12557" xr:uid="{00000000-0005-0000-0000-000004310000}"/>
    <cellStyle name="Normal 2 2 38 5 3 3 3" xfId="12558" xr:uid="{00000000-0005-0000-0000-000005310000}"/>
    <cellStyle name="Normal 2 2 38 5 3 3 4" xfId="12559" xr:uid="{00000000-0005-0000-0000-000006310000}"/>
    <cellStyle name="Normal 2 2 38 5 3 3 5" xfId="12560" xr:uid="{00000000-0005-0000-0000-000007310000}"/>
    <cellStyle name="Normal 2 2 38 5 3 4" xfId="12561" xr:uid="{00000000-0005-0000-0000-000008310000}"/>
    <cellStyle name="Normal 2 2 38 5 3 5" xfId="12562" xr:uid="{00000000-0005-0000-0000-000009310000}"/>
    <cellStyle name="Normal 2 2 38 5 3 6" xfId="12563" xr:uid="{00000000-0005-0000-0000-00000A310000}"/>
    <cellStyle name="Normal 2 2 38 5 3 7" xfId="12564" xr:uid="{00000000-0005-0000-0000-00000B310000}"/>
    <cellStyle name="Normal 2 2 38 5 3 8" xfId="12565" xr:uid="{00000000-0005-0000-0000-00000C310000}"/>
    <cellStyle name="Normal 2 2 38 5 3_35. Propiedades de Inv" xfId="12566" xr:uid="{00000000-0005-0000-0000-00000D310000}"/>
    <cellStyle name="Normal 2 2 38 5 4" xfId="12567" xr:uid="{00000000-0005-0000-0000-00000E310000}"/>
    <cellStyle name="Normal 2 2 38 5 4 2" xfId="12568" xr:uid="{00000000-0005-0000-0000-00000F310000}"/>
    <cellStyle name="Normal 2 2 38 5 4 2 2" xfId="12569" xr:uid="{00000000-0005-0000-0000-000010310000}"/>
    <cellStyle name="Normal 2 2 38 5 4 2 3" xfId="12570" xr:uid="{00000000-0005-0000-0000-000011310000}"/>
    <cellStyle name="Normal 2 2 38 5 4 2 4" xfId="12571" xr:uid="{00000000-0005-0000-0000-000012310000}"/>
    <cellStyle name="Normal 2 2 38 5 4 2 5" xfId="12572" xr:uid="{00000000-0005-0000-0000-000013310000}"/>
    <cellStyle name="Normal 2 2 38 5 4 3" xfId="12573" xr:uid="{00000000-0005-0000-0000-000014310000}"/>
    <cellStyle name="Normal 2 2 38 5 4 3 2" xfId="12574" xr:uid="{00000000-0005-0000-0000-000015310000}"/>
    <cellStyle name="Normal 2 2 38 5 4 3 3" xfId="12575" xr:uid="{00000000-0005-0000-0000-000016310000}"/>
    <cellStyle name="Normal 2 2 38 5 4 3 4" xfId="12576" xr:uid="{00000000-0005-0000-0000-000017310000}"/>
    <cellStyle name="Normal 2 2 38 5 4 3 5" xfId="12577" xr:uid="{00000000-0005-0000-0000-000018310000}"/>
    <cellStyle name="Normal 2 2 38 5 4 4" xfId="12578" xr:uid="{00000000-0005-0000-0000-000019310000}"/>
    <cellStyle name="Normal 2 2 38 5 4 5" xfId="12579" xr:uid="{00000000-0005-0000-0000-00001A310000}"/>
    <cellStyle name="Normal 2 2 38 5 4 6" xfId="12580" xr:uid="{00000000-0005-0000-0000-00001B310000}"/>
    <cellStyle name="Normal 2 2 38 5 4 7" xfId="12581" xr:uid="{00000000-0005-0000-0000-00001C310000}"/>
    <cellStyle name="Normal 2 2 38 5 4 8" xfId="12582" xr:uid="{00000000-0005-0000-0000-00001D310000}"/>
    <cellStyle name="Normal 2 2 38 5 4_35. Propiedades de Inv" xfId="12583" xr:uid="{00000000-0005-0000-0000-00001E310000}"/>
    <cellStyle name="Normal 2 2 38 5 5" xfId="12584" xr:uid="{00000000-0005-0000-0000-00001F310000}"/>
    <cellStyle name="Normal 2 2 38 5 5 2" xfId="12585" xr:uid="{00000000-0005-0000-0000-000020310000}"/>
    <cellStyle name="Normal 2 2 38 5 5 2 2" xfId="12586" xr:uid="{00000000-0005-0000-0000-000021310000}"/>
    <cellStyle name="Normal 2 2 38 5 5 2 3" xfId="12587" xr:uid="{00000000-0005-0000-0000-000022310000}"/>
    <cellStyle name="Normal 2 2 38 5 5 2 4" xfId="12588" xr:uid="{00000000-0005-0000-0000-000023310000}"/>
    <cellStyle name="Normal 2 2 38 5 5 2 5" xfId="12589" xr:uid="{00000000-0005-0000-0000-000024310000}"/>
    <cellStyle name="Normal 2 2 38 5 5 3" xfId="12590" xr:uid="{00000000-0005-0000-0000-000025310000}"/>
    <cellStyle name="Normal 2 2 38 5 5 3 2" xfId="12591" xr:uid="{00000000-0005-0000-0000-000026310000}"/>
    <cellStyle name="Normal 2 2 38 5 5 3 3" xfId="12592" xr:uid="{00000000-0005-0000-0000-000027310000}"/>
    <cellStyle name="Normal 2 2 38 5 5 3 4" xfId="12593" xr:uid="{00000000-0005-0000-0000-000028310000}"/>
    <cellStyle name="Normal 2 2 38 5 5 3 5" xfId="12594" xr:uid="{00000000-0005-0000-0000-000029310000}"/>
    <cellStyle name="Normal 2 2 38 5 5 4" xfId="12595" xr:uid="{00000000-0005-0000-0000-00002A310000}"/>
    <cellStyle name="Normal 2 2 38 5 5 5" xfId="12596" xr:uid="{00000000-0005-0000-0000-00002B310000}"/>
    <cellStyle name="Normal 2 2 38 5 5 6" xfId="12597" xr:uid="{00000000-0005-0000-0000-00002C310000}"/>
    <cellStyle name="Normal 2 2 38 5 5 7" xfId="12598" xr:uid="{00000000-0005-0000-0000-00002D310000}"/>
    <cellStyle name="Normal 2 2 38 5 5 8" xfId="12599" xr:uid="{00000000-0005-0000-0000-00002E310000}"/>
    <cellStyle name="Normal 2 2 38 5 5_35. Propiedades de Inv" xfId="12600" xr:uid="{00000000-0005-0000-0000-00002F310000}"/>
    <cellStyle name="Normal 2 2 38 5 6" xfId="12601" xr:uid="{00000000-0005-0000-0000-000030310000}"/>
    <cellStyle name="Normal 2 2 38 5 6 2" xfId="12602" xr:uid="{00000000-0005-0000-0000-000031310000}"/>
    <cellStyle name="Normal 2 2 38 5 6 2 2" xfId="12603" xr:uid="{00000000-0005-0000-0000-000032310000}"/>
    <cellStyle name="Normal 2 2 38 5 6 2 3" xfId="12604" xr:uid="{00000000-0005-0000-0000-000033310000}"/>
    <cellStyle name="Normal 2 2 38 5 6 2 4" xfId="12605" xr:uid="{00000000-0005-0000-0000-000034310000}"/>
    <cellStyle name="Normal 2 2 38 5 6 2 5" xfId="12606" xr:uid="{00000000-0005-0000-0000-000035310000}"/>
    <cellStyle name="Normal 2 2 38 5 6 3" xfId="12607" xr:uid="{00000000-0005-0000-0000-000036310000}"/>
    <cellStyle name="Normal 2 2 38 5 6 3 2" xfId="12608" xr:uid="{00000000-0005-0000-0000-000037310000}"/>
    <cellStyle name="Normal 2 2 38 5 6 3 3" xfId="12609" xr:uid="{00000000-0005-0000-0000-000038310000}"/>
    <cellStyle name="Normal 2 2 38 5 6 3 4" xfId="12610" xr:uid="{00000000-0005-0000-0000-000039310000}"/>
    <cellStyle name="Normal 2 2 38 5 6 3 5" xfId="12611" xr:uid="{00000000-0005-0000-0000-00003A310000}"/>
    <cellStyle name="Normal 2 2 38 5 6 4" xfId="12612" xr:uid="{00000000-0005-0000-0000-00003B310000}"/>
    <cellStyle name="Normal 2 2 38 5 6 5" xfId="12613" xr:uid="{00000000-0005-0000-0000-00003C310000}"/>
    <cellStyle name="Normal 2 2 38 5 6 6" xfId="12614" xr:uid="{00000000-0005-0000-0000-00003D310000}"/>
    <cellStyle name="Normal 2 2 38 5 6 7" xfId="12615" xr:uid="{00000000-0005-0000-0000-00003E310000}"/>
    <cellStyle name="Normal 2 2 38 5 6 8" xfId="12616" xr:uid="{00000000-0005-0000-0000-00003F310000}"/>
    <cellStyle name="Normal 2 2 38 5 6_35. Propiedades de Inv" xfId="12617" xr:uid="{00000000-0005-0000-0000-000040310000}"/>
    <cellStyle name="Normal 2 2 38 5 7" xfId="12618" xr:uid="{00000000-0005-0000-0000-000041310000}"/>
    <cellStyle name="Normal 2 2 38 5 7 2" xfId="12619" xr:uid="{00000000-0005-0000-0000-000042310000}"/>
    <cellStyle name="Normal 2 2 38 5 7 3" xfId="12620" xr:uid="{00000000-0005-0000-0000-000043310000}"/>
    <cellStyle name="Normal 2 2 38 5 7 4" xfId="12621" xr:uid="{00000000-0005-0000-0000-000044310000}"/>
    <cellStyle name="Normal 2 2 38 5 7 5" xfId="12622" xr:uid="{00000000-0005-0000-0000-000045310000}"/>
    <cellStyle name="Normal 2 2 38 5 8" xfId="12623" xr:uid="{00000000-0005-0000-0000-000046310000}"/>
    <cellStyle name="Normal 2 2 38 5 8 2" xfId="12624" xr:uid="{00000000-0005-0000-0000-000047310000}"/>
    <cellStyle name="Normal 2 2 38 5 8 3" xfId="12625" xr:uid="{00000000-0005-0000-0000-000048310000}"/>
    <cellStyle name="Normal 2 2 38 5 8 4" xfId="12626" xr:uid="{00000000-0005-0000-0000-000049310000}"/>
    <cellStyle name="Normal 2 2 38 5 8 5" xfId="12627" xr:uid="{00000000-0005-0000-0000-00004A310000}"/>
    <cellStyle name="Normal 2 2 38 5 9" xfId="12628" xr:uid="{00000000-0005-0000-0000-00004B310000}"/>
    <cellStyle name="Normal 2 2 38 5 9 2" xfId="12629" xr:uid="{00000000-0005-0000-0000-00004C310000}"/>
    <cellStyle name="Normal 2 2 38 5_35. Propiedades de Inv" xfId="12630" xr:uid="{00000000-0005-0000-0000-00004D310000}"/>
    <cellStyle name="Normal 2 2 38 6" xfId="12631" xr:uid="{00000000-0005-0000-0000-00004E310000}"/>
    <cellStyle name="Normal 2 2 38 6 10" xfId="12632" xr:uid="{00000000-0005-0000-0000-00004F310000}"/>
    <cellStyle name="Normal 2 2 38 6 11" xfId="12633" xr:uid="{00000000-0005-0000-0000-000050310000}"/>
    <cellStyle name="Normal 2 2 38 6 12" xfId="12634" xr:uid="{00000000-0005-0000-0000-000051310000}"/>
    <cellStyle name="Normal 2 2 38 6 13" xfId="12635" xr:uid="{00000000-0005-0000-0000-000052310000}"/>
    <cellStyle name="Normal 2 2 38 6 2" xfId="12636" xr:uid="{00000000-0005-0000-0000-000053310000}"/>
    <cellStyle name="Normal 2 2 38 6 2 2" xfId="12637" xr:uid="{00000000-0005-0000-0000-000054310000}"/>
    <cellStyle name="Normal 2 2 38 6 2 2 2" xfId="12638" xr:uid="{00000000-0005-0000-0000-000055310000}"/>
    <cellStyle name="Normal 2 2 38 6 2 2 3" xfId="12639" xr:uid="{00000000-0005-0000-0000-000056310000}"/>
    <cellStyle name="Normal 2 2 38 6 2 2 4" xfId="12640" xr:uid="{00000000-0005-0000-0000-000057310000}"/>
    <cellStyle name="Normal 2 2 38 6 2 2 5" xfId="12641" xr:uid="{00000000-0005-0000-0000-000058310000}"/>
    <cellStyle name="Normal 2 2 38 6 2 3" xfId="12642" xr:uid="{00000000-0005-0000-0000-000059310000}"/>
    <cellStyle name="Normal 2 2 38 6 2 3 2" xfId="12643" xr:uid="{00000000-0005-0000-0000-00005A310000}"/>
    <cellStyle name="Normal 2 2 38 6 2 3 3" xfId="12644" xr:uid="{00000000-0005-0000-0000-00005B310000}"/>
    <cellStyle name="Normal 2 2 38 6 2 3 4" xfId="12645" xr:uid="{00000000-0005-0000-0000-00005C310000}"/>
    <cellStyle name="Normal 2 2 38 6 2 3 5" xfId="12646" xr:uid="{00000000-0005-0000-0000-00005D310000}"/>
    <cellStyle name="Normal 2 2 38 6 2 4" xfId="12647" xr:uid="{00000000-0005-0000-0000-00005E310000}"/>
    <cellStyle name="Normal 2 2 38 6 2 5" xfId="12648" xr:uid="{00000000-0005-0000-0000-00005F310000}"/>
    <cellStyle name="Normal 2 2 38 6 2 6" xfId="12649" xr:uid="{00000000-0005-0000-0000-000060310000}"/>
    <cellStyle name="Normal 2 2 38 6 2 7" xfId="12650" xr:uid="{00000000-0005-0000-0000-000061310000}"/>
    <cellStyle name="Normal 2 2 38 6 2 8" xfId="12651" xr:uid="{00000000-0005-0000-0000-000062310000}"/>
    <cellStyle name="Normal 2 2 38 6 2_35. Propiedades de Inv" xfId="12652" xr:uid="{00000000-0005-0000-0000-000063310000}"/>
    <cellStyle name="Normal 2 2 38 6 3" xfId="12653" xr:uid="{00000000-0005-0000-0000-000064310000}"/>
    <cellStyle name="Normal 2 2 38 6 3 2" xfId="12654" xr:uid="{00000000-0005-0000-0000-000065310000}"/>
    <cellStyle name="Normal 2 2 38 6 3 2 2" xfId="12655" xr:uid="{00000000-0005-0000-0000-000066310000}"/>
    <cellStyle name="Normal 2 2 38 6 3 2 3" xfId="12656" xr:uid="{00000000-0005-0000-0000-000067310000}"/>
    <cellStyle name="Normal 2 2 38 6 3 2 4" xfId="12657" xr:uid="{00000000-0005-0000-0000-000068310000}"/>
    <cellStyle name="Normal 2 2 38 6 3 2 5" xfId="12658" xr:uid="{00000000-0005-0000-0000-000069310000}"/>
    <cellStyle name="Normal 2 2 38 6 3 3" xfId="12659" xr:uid="{00000000-0005-0000-0000-00006A310000}"/>
    <cellStyle name="Normal 2 2 38 6 3 3 2" xfId="12660" xr:uid="{00000000-0005-0000-0000-00006B310000}"/>
    <cellStyle name="Normal 2 2 38 6 3 3 3" xfId="12661" xr:uid="{00000000-0005-0000-0000-00006C310000}"/>
    <cellStyle name="Normal 2 2 38 6 3 3 4" xfId="12662" xr:uid="{00000000-0005-0000-0000-00006D310000}"/>
    <cellStyle name="Normal 2 2 38 6 3 3 5" xfId="12663" xr:uid="{00000000-0005-0000-0000-00006E310000}"/>
    <cellStyle name="Normal 2 2 38 6 3 4" xfId="12664" xr:uid="{00000000-0005-0000-0000-00006F310000}"/>
    <cellStyle name="Normal 2 2 38 6 3 5" xfId="12665" xr:uid="{00000000-0005-0000-0000-000070310000}"/>
    <cellStyle name="Normal 2 2 38 6 3 6" xfId="12666" xr:uid="{00000000-0005-0000-0000-000071310000}"/>
    <cellStyle name="Normal 2 2 38 6 3 7" xfId="12667" xr:uid="{00000000-0005-0000-0000-000072310000}"/>
    <cellStyle name="Normal 2 2 38 6 3 8" xfId="12668" xr:uid="{00000000-0005-0000-0000-000073310000}"/>
    <cellStyle name="Normal 2 2 38 6 3_35. Propiedades de Inv" xfId="12669" xr:uid="{00000000-0005-0000-0000-000074310000}"/>
    <cellStyle name="Normal 2 2 38 6 4" xfId="12670" xr:uid="{00000000-0005-0000-0000-000075310000}"/>
    <cellStyle name="Normal 2 2 38 6 4 2" xfId="12671" xr:uid="{00000000-0005-0000-0000-000076310000}"/>
    <cellStyle name="Normal 2 2 38 6 4 2 2" xfId="12672" xr:uid="{00000000-0005-0000-0000-000077310000}"/>
    <cellStyle name="Normal 2 2 38 6 4 2 3" xfId="12673" xr:uid="{00000000-0005-0000-0000-000078310000}"/>
    <cellStyle name="Normal 2 2 38 6 4 2 4" xfId="12674" xr:uid="{00000000-0005-0000-0000-000079310000}"/>
    <cellStyle name="Normal 2 2 38 6 4 2 5" xfId="12675" xr:uid="{00000000-0005-0000-0000-00007A310000}"/>
    <cellStyle name="Normal 2 2 38 6 4 3" xfId="12676" xr:uid="{00000000-0005-0000-0000-00007B310000}"/>
    <cellStyle name="Normal 2 2 38 6 4 3 2" xfId="12677" xr:uid="{00000000-0005-0000-0000-00007C310000}"/>
    <cellStyle name="Normal 2 2 38 6 4 3 3" xfId="12678" xr:uid="{00000000-0005-0000-0000-00007D310000}"/>
    <cellStyle name="Normal 2 2 38 6 4 3 4" xfId="12679" xr:uid="{00000000-0005-0000-0000-00007E310000}"/>
    <cellStyle name="Normal 2 2 38 6 4 3 5" xfId="12680" xr:uid="{00000000-0005-0000-0000-00007F310000}"/>
    <cellStyle name="Normal 2 2 38 6 4 4" xfId="12681" xr:uid="{00000000-0005-0000-0000-000080310000}"/>
    <cellStyle name="Normal 2 2 38 6 4 5" xfId="12682" xr:uid="{00000000-0005-0000-0000-000081310000}"/>
    <cellStyle name="Normal 2 2 38 6 4 6" xfId="12683" xr:uid="{00000000-0005-0000-0000-000082310000}"/>
    <cellStyle name="Normal 2 2 38 6 4 7" xfId="12684" xr:uid="{00000000-0005-0000-0000-000083310000}"/>
    <cellStyle name="Normal 2 2 38 6 4 8" xfId="12685" xr:uid="{00000000-0005-0000-0000-000084310000}"/>
    <cellStyle name="Normal 2 2 38 6 4_35. Propiedades de Inv" xfId="12686" xr:uid="{00000000-0005-0000-0000-000085310000}"/>
    <cellStyle name="Normal 2 2 38 6 5" xfId="12687" xr:uid="{00000000-0005-0000-0000-000086310000}"/>
    <cellStyle name="Normal 2 2 38 6 5 2" xfId="12688" xr:uid="{00000000-0005-0000-0000-000087310000}"/>
    <cellStyle name="Normal 2 2 38 6 5 2 2" xfId="12689" xr:uid="{00000000-0005-0000-0000-000088310000}"/>
    <cellStyle name="Normal 2 2 38 6 5 2 3" xfId="12690" xr:uid="{00000000-0005-0000-0000-000089310000}"/>
    <cellStyle name="Normal 2 2 38 6 5 2 4" xfId="12691" xr:uid="{00000000-0005-0000-0000-00008A310000}"/>
    <cellStyle name="Normal 2 2 38 6 5 2 5" xfId="12692" xr:uid="{00000000-0005-0000-0000-00008B310000}"/>
    <cellStyle name="Normal 2 2 38 6 5 3" xfId="12693" xr:uid="{00000000-0005-0000-0000-00008C310000}"/>
    <cellStyle name="Normal 2 2 38 6 5 3 2" xfId="12694" xr:uid="{00000000-0005-0000-0000-00008D310000}"/>
    <cellStyle name="Normal 2 2 38 6 5 3 3" xfId="12695" xr:uid="{00000000-0005-0000-0000-00008E310000}"/>
    <cellStyle name="Normal 2 2 38 6 5 3 4" xfId="12696" xr:uid="{00000000-0005-0000-0000-00008F310000}"/>
    <cellStyle name="Normal 2 2 38 6 5 3 5" xfId="12697" xr:uid="{00000000-0005-0000-0000-000090310000}"/>
    <cellStyle name="Normal 2 2 38 6 5 4" xfId="12698" xr:uid="{00000000-0005-0000-0000-000091310000}"/>
    <cellStyle name="Normal 2 2 38 6 5 5" xfId="12699" xr:uid="{00000000-0005-0000-0000-000092310000}"/>
    <cellStyle name="Normal 2 2 38 6 5 6" xfId="12700" xr:uid="{00000000-0005-0000-0000-000093310000}"/>
    <cellStyle name="Normal 2 2 38 6 5 7" xfId="12701" xr:uid="{00000000-0005-0000-0000-000094310000}"/>
    <cellStyle name="Normal 2 2 38 6 5 8" xfId="12702" xr:uid="{00000000-0005-0000-0000-000095310000}"/>
    <cellStyle name="Normal 2 2 38 6 5_35. Propiedades de Inv" xfId="12703" xr:uid="{00000000-0005-0000-0000-000096310000}"/>
    <cellStyle name="Normal 2 2 38 6 6" xfId="12704" xr:uid="{00000000-0005-0000-0000-000097310000}"/>
    <cellStyle name="Normal 2 2 38 6 6 2" xfId="12705" xr:uid="{00000000-0005-0000-0000-000098310000}"/>
    <cellStyle name="Normal 2 2 38 6 6 2 2" xfId="12706" xr:uid="{00000000-0005-0000-0000-000099310000}"/>
    <cellStyle name="Normal 2 2 38 6 6 2 3" xfId="12707" xr:uid="{00000000-0005-0000-0000-00009A310000}"/>
    <cellStyle name="Normal 2 2 38 6 6 2 4" xfId="12708" xr:uid="{00000000-0005-0000-0000-00009B310000}"/>
    <cellStyle name="Normal 2 2 38 6 6 2 5" xfId="12709" xr:uid="{00000000-0005-0000-0000-00009C310000}"/>
    <cellStyle name="Normal 2 2 38 6 6 3" xfId="12710" xr:uid="{00000000-0005-0000-0000-00009D310000}"/>
    <cellStyle name="Normal 2 2 38 6 6 3 2" xfId="12711" xr:uid="{00000000-0005-0000-0000-00009E310000}"/>
    <cellStyle name="Normal 2 2 38 6 6 3 3" xfId="12712" xr:uid="{00000000-0005-0000-0000-00009F310000}"/>
    <cellStyle name="Normal 2 2 38 6 6 3 4" xfId="12713" xr:uid="{00000000-0005-0000-0000-0000A0310000}"/>
    <cellStyle name="Normal 2 2 38 6 6 3 5" xfId="12714" xr:uid="{00000000-0005-0000-0000-0000A1310000}"/>
    <cellStyle name="Normal 2 2 38 6 6 4" xfId="12715" xr:uid="{00000000-0005-0000-0000-0000A2310000}"/>
    <cellStyle name="Normal 2 2 38 6 6 5" xfId="12716" xr:uid="{00000000-0005-0000-0000-0000A3310000}"/>
    <cellStyle name="Normal 2 2 38 6 6 6" xfId="12717" xr:uid="{00000000-0005-0000-0000-0000A4310000}"/>
    <cellStyle name="Normal 2 2 38 6 6 7" xfId="12718" xr:uid="{00000000-0005-0000-0000-0000A5310000}"/>
    <cellStyle name="Normal 2 2 38 6 6 8" xfId="12719" xr:uid="{00000000-0005-0000-0000-0000A6310000}"/>
    <cellStyle name="Normal 2 2 38 6 6_35. Propiedades de Inv" xfId="12720" xr:uid="{00000000-0005-0000-0000-0000A7310000}"/>
    <cellStyle name="Normal 2 2 38 6 7" xfId="12721" xr:uid="{00000000-0005-0000-0000-0000A8310000}"/>
    <cellStyle name="Normal 2 2 38 6 7 2" xfId="12722" xr:uid="{00000000-0005-0000-0000-0000A9310000}"/>
    <cellStyle name="Normal 2 2 38 6 7 3" xfId="12723" xr:uid="{00000000-0005-0000-0000-0000AA310000}"/>
    <cellStyle name="Normal 2 2 38 6 7 4" xfId="12724" xr:uid="{00000000-0005-0000-0000-0000AB310000}"/>
    <cellStyle name="Normal 2 2 38 6 7 5" xfId="12725" xr:uid="{00000000-0005-0000-0000-0000AC310000}"/>
    <cellStyle name="Normal 2 2 38 6 8" xfId="12726" xr:uid="{00000000-0005-0000-0000-0000AD310000}"/>
    <cellStyle name="Normal 2 2 38 6 8 2" xfId="12727" xr:uid="{00000000-0005-0000-0000-0000AE310000}"/>
    <cellStyle name="Normal 2 2 38 6 8 3" xfId="12728" xr:uid="{00000000-0005-0000-0000-0000AF310000}"/>
    <cellStyle name="Normal 2 2 38 6 8 4" xfId="12729" xr:uid="{00000000-0005-0000-0000-0000B0310000}"/>
    <cellStyle name="Normal 2 2 38 6 8 5" xfId="12730" xr:uid="{00000000-0005-0000-0000-0000B1310000}"/>
    <cellStyle name="Normal 2 2 38 6 9" xfId="12731" xr:uid="{00000000-0005-0000-0000-0000B2310000}"/>
    <cellStyle name="Normal 2 2 38 6_35. Propiedades de Inv" xfId="12732" xr:uid="{00000000-0005-0000-0000-0000B3310000}"/>
    <cellStyle name="Normal 2 2 38 7" xfId="12733" xr:uid="{00000000-0005-0000-0000-0000B4310000}"/>
    <cellStyle name="Normal 2 2 38 7 10" xfId="12734" xr:uid="{00000000-0005-0000-0000-0000B5310000}"/>
    <cellStyle name="Normal 2 2 38 7 11" xfId="12735" xr:uid="{00000000-0005-0000-0000-0000B6310000}"/>
    <cellStyle name="Normal 2 2 38 7 12" xfId="12736" xr:uid="{00000000-0005-0000-0000-0000B7310000}"/>
    <cellStyle name="Normal 2 2 38 7 13" xfId="12737" xr:uid="{00000000-0005-0000-0000-0000B8310000}"/>
    <cellStyle name="Normal 2 2 38 7 2" xfId="12738" xr:uid="{00000000-0005-0000-0000-0000B9310000}"/>
    <cellStyle name="Normal 2 2 38 7 2 2" xfId="12739" xr:uid="{00000000-0005-0000-0000-0000BA310000}"/>
    <cellStyle name="Normal 2 2 38 7 2 2 2" xfId="12740" xr:uid="{00000000-0005-0000-0000-0000BB310000}"/>
    <cellStyle name="Normal 2 2 38 7 2 2 3" xfId="12741" xr:uid="{00000000-0005-0000-0000-0000BC310000}"/>
    <cellStyle name="Normal 2 2 38 7 2 2 4" xfId="12742" xr:uid="{00000000-0005-0000-0000-0000BD310000}"/>
    <cellStyle name="Normal 2 2 38 7 2 2 5" xfId="12743" xr:uid="{00000000-0005-0000-0000-0000BE310000}"/>
    <cellStyle name="Normal 2 2 38 7 2 3" xfId="12744" xr:uid="{00000000-0005-0000-0000-0000BF310000}"/>
    <cellStyle name="Normal 2 2 38 7 2 3 2" xfId="12745" xr:uid="{00000000-0005-0000-0000-0000C0310000}"/>
    <cellStyle name="Normal 2 2 38 7 2 3 3" xfId="12746" xr:uid="{00000000-0005-0000-0000-0000C1310000}"/>
    <cellStyle name="Normal 2 2 38 7 2 3 4" xfId="12747" xr:uid="{00000000-0005-0000-0000-0000C2310000}"/>
    <cellStyle name="Normal 2 2 38 7 2 3 5" xfId="12748" xr:uid="{00000000-0005-0000-0000-0000C3310000}"/>
    <cellStyle name="Normal 2 2 38 7 2 4" xfId="12749" xr:uid="{00000000-0005-0000-0000-0000C4310000}"/>
    <cellStyle name="Normal 2 2 38 7 2 5" xfId="12750" xr:uid="{00000000-0005-0000-0000-0000C5310000}"/>
    <cellStyle name="Normal 2 2 38 7 2 6" xfId="12751" xr:uid="{00000000-0005-0000-0000-0000C6310000}"/>
    <cellStyle name="Normal 2 2 38 7 2 7" xfId="12752" xr:uid="{00000000-0005-0000-0000-0000C7310000}"/>
    <cellStyle name="Normal 2 2 38 7 2 8" xfId="12753" xr:uid="{00000000-0005-0000-0000-0000C8310000}"/>
    <cellStyle name="Normal 2 2 38 7 2_35. Propiedades de Inv" xfId="12754" xr:uid="{00000000-0005-0000-0000-0000C9310000}"/>
    <cellStyle name="Normal 2 2 38 7 3" xfId="12755" xr:uid="{00000000-0005-0000-0000-0000CA310000}"/>
    <cellStyle name="Normal 2 2 38 7 3 2" xfId="12756" xr:uid="{00000000-0005-0000-0000-0000CB310000}"/>
    <cellStyle name="Normal 2 2 38 7 3 2 2" xfId="12757" xr:uid="{00000000-0005-0000-0000-0000CC310000}"/>
    <cellStyle name="Normal 2 2 38 7 3 2 3" xfId="12758" xr:uid="{00000000-0005-0000-0000-0000CD310000}"/>
    <cellStyle name="Normal 2 2 38 7 3 2 4" xfId="12759" xr:uid="{00000000-0005-0000-0000-0000CE310000}"/>
    <cellStyle name="Normal 2 2 38 7 3 2 5" xfId="12760" xr:uid="{00000000-0005-0000-0000-0000CF310000}"/>
    <cellStyle name="Normal 2 2 38 7 3 3" xfId="12761" xr:uid="{00000000-0005-0000-0000-0000D0310000}"/>
    <cellStyle name="Normal 2 2 38 7 3 3 2" xfId="12762" xr:uid="{00000000-0005-0000-0000-0000D1310000}"/>
    <cellStyle name="Normal 2 2 38 7 3 3 3" xfId="12763" xr:uid="{00000000-0005-0000-0000-0000D2310000}"/>
    <cellStyle name="Normal 2 2 38 7 3 3 4" xfId="12764" xr:uid="{00000000-0005-0000-0000-0000D3310000}"/>
    <cellStyle name="Normal 2 2 38 7 3 3 5" xfId="12765" xr:uid="{00000000-0005-0000-0000-0000D4310000}"/>
    <cellStyle name="Normal 2 2 38 7 3 4" xfId="12766" xr:uid="{00000000-0005-0000-0000-0000D5310000}"/>
    <cellStyle name="Normal 2 2 38 7 3 5" xfId="12767" xr:uid="{00000000-0005-0000-0000-0000D6310000}"/>
    <cellStyle name="Normal 2 2 38 7 3 6" xfId="12768" xr:uid="{00000000-0005-0000-0000-0000D7310000}"/>
    <cellStyle name="Normal 2 2 38 7 3 7" xfId="12769" xr:uid="{00000000-0005-0000-0000-0000D8310000}"/>
    <cellStyle name="Normal 2 2 38 7 3 8" xfId="12770" xr:uid="{00000000-0005-0000-0000-0000D9310000}"/>
    <cellStyle name="Normal 2 2 38 7 3_35. Propiedades de Inv" xfId="12771" xr:uid="{00000000-0005-0000-0000-0000DA310000}"/>
    <cellStyle name="Normal 2 2 38 7 4" xfId="12772" xr:uid="{00000000-0005-0000-0000-0000DB310000}"/>
    <cellStyle name="Normal 2 2 38 7 4 2" xfId="12773" xr:uid="{00000000-0005-0000-0000-0000DC310000}"/>
    <cellStyle name="Normal 2 2 38 7 4 2 2" xfId="12774" xr:uid="{00000000-0005-0000-0000-0000DD310000}"/>
    <cellStyle name="Normal 2 2 38 7 4 2 3" xfId="12775" xr:uid="{00000000-0005-0000-0000-0000DE310000}"/>
    <cellStyle name="Normal 2 2 38 7 4 2 4" xfId="12776" xr:uid="{00000000-0005-0000-0000-0000DF310000}"/>
    <cellStyle name="Normal 2 2 38 7 4 2 5" xfId="12777" xr:uid="{00000000-0005-0000-0000-0000E0310000}"/>
    <cellStyle name="Normal 2 2 38 7 4 3" xfId="12778" xr:uid="{00000000-0005-0000-0000-0000E1310000}"/>
    <cellStyle name="Normal 2 2 38 7 4 3 2" xfId="12779" xr:uid="{00000000-0005-0000-0000-0000E2310000}"/>
    <cellStyle name="Normal 2 2 38 7 4 3 3" xfId="12780" xr:uid="{00000000-0005-0000-0000-0000E3310000}"/>
    <cellStyle name="Normal 2 2 38 7 4 3 4" xfId="12781" xr:uid="{00000000-0005-0000-0000-0000E4310000}"/>
    <cellStyle name="Normal 2 2 38 7 4 3 5" xfId="12782" xr:uid="{00000000-0005-0000-0000-0000E5310000}"/>
    <cellStyle name="Normal 2 2 38 7 4 4" xfId="12783" xr:uid="{00000000-0005-0000-0000-0000E6310000}"/>
    <cellStyle name="Normal 2 2 38 7 4 5" xfId="12784" xr:uid="{00000000-0005-0000-0000-0000E7310000}"/>
    <cellStyle name="Normal 2 2 38 7 4 6" xfId="12785" xr:uid="{00000000-0005-0000-0000-0000E8310000}"/>
    <cellStyle name="Normal 2 2 38 7 4 7" xfId="12786" xr:uid="{00000000-0005-0000-0000-0000E9310000}"/>
    <cellStyle name="Normal 2 2 38 7 4 8" xfId="12787" xr:uid="{00000000-0005-0000-0000-0000EA310000}"/>
    <cellStyle name="Normal 2 2 38 7 4_35. Propiedades de Inv" xfId="12788" xr:uid="{00000000-0005-0000-0000-0000EB310000}"/>
    <cellStyle name="Normal 2 2 38 7 5" xfId="12789" xr:uid="{00000000-0005-0000-0000-0000EC310000}"/>
    <cellStyle name="Normal 2 2 38 7 5 2" xfId="12790" xr:uid="{00000000-0005-0000-0000-0000ED310000}"/>
    <cellStyle name="Normal 2 2 38 7 5 2 2" xfId="12791" xr:uid="{00000000-0005-0000-0000-0000EE310000}"/>
    <cellStyle name="Normal 2 2 38 7 5 2 3" xfId="12792" xr:uid="{00000000-0005-0000-0000-0000EF310000}"/>
    <cellStyle name="Normal 2 2 38 7 5 2 4" xfId="12793" xr:uid="{00000000-0005-0000-0000-0000F0310000}"/>
    <cellStyle name="Normal 2 2 38 7 5 2 5" xfId="12794" xr:uid="{00000000-0005-0000-0000-0000F1310000}"/>
    <cellStyle name="Normal 2 2 38 7 5 3" xfId="12795" xr:uid="{00000000-0005-0000-0000-0000F2310000}"/>
    <cellStyle name="Normal 2 2 38 7 5 3 2" xfId="12796" xr:uid="{00000000-0005-0000-0000-0000F3310000}"/>
    <cellStyle name="Normal 2 2 38 7 5 3 3" xfId="12797" xr:uid="{00000000-0005-0000-0000-0000F4310000}"/>
    <cellStyle name="Normal 2 2 38 7 5 3 4" xfId="12798" xr:uid="{00000000-0005-0000-0000-0000F5310000}"/>
    <cellStyle name="Normal 2 2 38 7 5 3 5" xfId="12799" xr:uid="{00000000-0005-0000-0000-0000F6310000}"/>
    <cellStyle name="Normal 2 2 38 7 5 4" xfId="12800" xr:uid="{00000000-0005-0000-0000-0000F7310000}"/>
    <cellStyle name="Normal 2 2 38 7 5 5" xfId="12801" xr:uid="{00000000-0005-0000-0000-0000F8310000}"/>
    <cellStyle name="Normal 2 2 38 7 5 6" xfId="12802" xr:uid="{00000000-0005-0000-0000-0000F9310000}"/>
    <cellStyle name="Normal 2 2 38 7 5 7" xfId="12803" xr:uid="{00000000-0005-0000-0000-0000FA310000}"/>
    <cellStyle name="Normal 2 2 38 7 5 8" xfId="12804" xr:uid="{00000000-0005-0000-0000-0000FB310000}"/>
    <cellStyle name="Normal 2 2 38 7 5_35. Propiedades de Inv" xfId="12805" xr:uid="{00000000-0005-0000-0000-0000FC310000}"/>
    <cellStyle name="Normal 2 2 38 7 6" xfId="12806" xr:uid="{00000000-0005-0000-0000-0000FD310000}"/>
    <cellStyle name="Normal 2 2 38 7 6 2" xfId="12807" xr:uid="{00000000-0005-0000-0000-0000FE310000}"/>
    <cellStyle name="Normal 2 2 38 7 6 2 2" xfId="12808" xr:uid="{00000000-0005-0000-0000-0000FF310000}"/>
    <cellStyle name="Normal 2 2 38 7 6 2 3" xfId="12809" xr:uid="{00000000-0005-0000-0000-000000320000}"/>
    <cellStyle name="Normal 2 2 38 7 6 2 4" xfId="12810" xr:uid="{00000000-0005-0000-0000-000001320000}"/>
    <cellStyle name="Normal 2 2 38 7 6 2 5" xfId="12811" xr:uid="{00000000-0005-0000-0000-000002320000}"/>
    <cellStyle name="Normal 2 2 38 7 6 3" xfId="12812" xr:uid="{00000000-0005-0000-0000-000003320000}"/>
    <cellStyle name="Normal 2 2 38 7 6 3 2" xfId="12813" xr:uid="{00000000-0005-0000-0000-000004320000}"/>
    <cellStyle name="Normal 2 2 38 7 6 3 3" xfId="12814" xr:uid="{00000000-0005-0000-0000-000005320000}"/>
    <cellStyle name="Normal 2 2 38 7 6 3 4" xfId="12815" xr:uid="{00000000-0005-0000-0000-000006320000}"/>
    <cellStyle name="Normal 2 2 38 7 6 3 5" xfId="12816" xr:uid="{00000000-0005-0000-0000-000007320000}"/>
    <cellStyle name="Normal 2 2 38 7 6 4" xfId="12817" xr:uid="{00000000-0005-0000-0000-000008320000}"/>
    <cellStyle name="Normal 2 2 38 7 6 5" xfId="12818" xr:uid="{00000000-0005-0000-0000-000009320000}"/>
    <cellStyle name="Normal 2 2 38 7 6 6" xfId="12819" xr:uid="{00000000-0005-0000-0000-00000A320000}"/>
    <cellStyle name="Normal 2 2 38 7 6 7" xfId="12820" xr:uid="{00000000-0005-0000-0000-00000B320000}"/>
    <cellStyle name="Normal 2 2 38 7 6 8" xfId="12821" xr:uid="{00000000-0005-0000-0000-00000C320000}"/>
    <cellStyle name="Normal 2 2 38 7 6_35. Propiedades de Inv" xfId="12822" xr:uid="{00000000-0005-0000-0000-00000D320000}"/>
    <cellStyle name="Normal 2 2 38 7 7" xfId="12823" xr:uid="{00000000-0005-0000-0000-00000E320000}"/>
    <cellStyle name="Normal 2 2 38 7 7 2" xfId="12824" xr:uid="{00000000-0005-0000-0000-00000F320000}"/>
    <cellStyle name="Normal 2 2 38 7 7 3" xfId="12825" xr:uid="{00000000-0005-0000-0000-000010320000}"/>
    <cellStyle name="Normal 2 2 38 7 7 4" xfId="12826" xr:uid="{00000000-0005-0000-0000-000011320000}"/>
    <cellStyle name="Normal 2 2 38 7 7 5" xfId="12827" xr:uid="{00000000-0005-0000-0000-000012320000}"/>
    <cellStyle name="Normal 2 2 38 7 8" xfId="12828" xr:uid="{00000000-0005-0000-0000-000013320000}"/>
    <cellStyle name="Normal 2 2 38 7 8 2" xfId="12829" xr:uid="{00000000-0005-0000-0000-000014320000}"/>
    <cellStyle name="Normal 2 2 38 7 8 3" xfId="12830" xr:uid="{00000000-0005-0000-0000-000015320000}"/>
    <cellStyle name="Normal 2 2 38 7 8 4" xfId="12831" xr:uid="{00000000-0005-0000-0000-000016320000}"/>
    <cellStyle name="Normal 2 2 38 7 8 5" xfId="12832" xr:uid="{00000000-0005-0000-0000-000017320000}"/>
    <cellStyle name="Normal 2 2 38 7 9" xfId="12833" xr:uid="{00000000-0005-0000-0000-000018320000}"/>
    <cellStyle name="Normal 2 2 38 7_35. Propiedades de Inv" xfId="12834" xr:uid="{00000000-0005-0000-0000-000019320000}"/>
    <cellStyle name="Normal 2 2 38 8" xfId="12835" xr:uid="{00000000-0005-0000-0000-00001A320000}"/>
    <cellStyle name="Normal 2 2 38 8 10" xfId="12836" xr:uid="{00000000-0005-0000-0000-00001B320000}"/>
    <cellStyle name="Normal 2 2 38 8 11" xfId="12837" xr:uid="{00000000-0005-0000-0000-00001C320000}"/>
    <cellStyle name="Normal 2 2 38 8 12" xfId="12838" xr:uid="{00000000-0005-0000-0000-00001D320000}"/>
    <cellStyle name="Normal 2 2 38 8 13" xfId="12839" xr:uid="{00000000-0005-0000-0000-00001E320000}"/>
    <cellStyle name="Normal 2 2 38 8 2" xfId="12840" xr:uid="{00000000-0005-0000-0000-00001F320000}"/>
    <cellStyle name="Normal 2 2 38 8 2 2" xfId="12841" xr:uid="{00000000-0005-0000-0000-000020320000}"/>
    <cellStyle name="Normal 2 2 38 8 2 2 2" xfId="12842" xr:uid="{00000000-0005-0000-0000-000021320000}"/>
    <cellStyle name="Normal 2 2 38 8 2 2 3" xfId="12843" xr:uid="{00000000-0005-0000-0000-000022320000}"/>
    <cellStyle name="Normal 2 2 38 8 2 2 4" xfId="12844" xr:uid="{00000000-0005-0000-0000-000023320000}"/>
    <cellStyle name="Normal 2 2 38 8 2 2 5" xfId="12845" xr:uid="{00000000-0005-0000-0000-000024320000}"/>
    <cellStyle name="Normal 2 2 38 8 2 3" xfId="12846" xr:uid="{00000000-0005-0000-0000-000025320000}"/>
    <cellStyle name="Normal 2 2 38 8 2 3 2" xfId="12847" xr:uid="{00000000-0005-0000-0000-000026320000}"/>
    <cellStyle name="Normal 2 2 38 8 2 3 3" xfId="12848" xr:uid="{00000000-0005-0000-0000-000027320000}"/>
    <cellStyle name="Normal 2 2 38 8 2 3 4" xfId="12849" xr:uid="{00000000-0005-0000-0000-000028320000}"/>
    <cellStyle name="Normal 2 2 38 8 2 3 5" xfId="12850" xr:uid="{00000000-0005-0000-0000-000029320000}"/>
    <cellStyle name="Normal 2 2 38 8 2 4" xfId="12851" xr:uid="{00000000-0005-0000-0000-00002A320000}"/>
    <cellStyle name="Normal 2 2 38 8 2 5" xfId="12852" xr:uid="{00000000-0005-0000-0000-00002B320000}"/>
    <cellStyle name="Normal 2 2 38 8 2 6" xfId="12853" xr:uid="{00000000-0005-0000-0000-00002C320000}"/>
    <cellStyle name="Normal 2 2 38 8 2 7" xfId="12854" xr:uid="{00000000-0005-0000-0000-00002D320000}"/>
    <cellStyle name="Normal 2 2 38 8 2 8" xfId="12855" xr:uid="{00000000-0005-0000-0000-00002E320000}"/>
    <cellStyle name="Normal 2 2 38 8 2_35. Propiedades de Inv" xfId="12856" xr:uid="{00000000-0005-0000-0000-00002F320000}"/>
    <cellStyle name="Normal 2 2 38 8 3" xfId="12857" xr:uid="{00000000-0005-0000-0000-000030320000}"/>
    <cellStyle name="Normal 2 2 38 8 3 2" xfId="12858" xr:uid="{00000000-0005-0000-0000-000031320000}"/>
    <cellStyle name="Normal 2 2 38 8 3 2 2" xfId="12859" xr:uid="{00000000-0005-0000-0000-000032320000}"/>
    <cellStyle name="Normal 2 2 38 8 3 2 3" xfId="12860" xr:uid="{00000000-0005-0000-0000-000033320000}"/>
    <cellStyle name="Normal 2 2 38 8 3 2 4" xfId="12861" xr:uid="{00000000-0005-0000-0000-000034320000}"/>
    <cellStyle name="Normal 2 2 38 8 3 2 5" xfId="12862" xr:uid="{00000000-0005-0000-0000-000035320000}"/>
    <cellStyle name="Normal 2 2 38 8 3 3" xfId="12863" xr:uid="{00000000-0005-0000-0000-000036320000}"/>
    <cellStyle name="Normal 2 2 38 8 3 3 2" xfId="12864" xr:uid="{00000000-0005-0000-0000-000037320000}"/>
    <cellStyle name="Normal 2 2 38 8 3 3 3" xfId="12865" xr:uid="{00000000-0005-0000-0000-000038320000}"/>
    <cellStyle name="Normal 2 2 38 8 3 3 4" xfId="12866" xr:uid="{00000000-0005-0000-0000-000039320000}"/>
    <cellStyle name="Normal 2 2 38 8 3 3 5" xfId="12867" xr:uid="{00000000-0005-0000-0000-00003A320000}"/>
    <cellStyle name="Normal 2 2 38 8 3 4" xfId="12868" xr:uid="{00000000-0005-0000-0000-00003B320000}"/>
    <cellStyle name="Normal 2 2 38 8 3 5" xfId="12869" xr:uid="{00000000-0005-0000-0000-00003C320000}"/>
    <cellStyle name="Normal 2 2 38 8 3 6" xfId="12870" xr:uid="{00000000-0005-0000-0000-00003D320000}"/>
    <cellStyle name="Normal 2 2 38 8 3 7" xfId="12871" xr:uid="{00000000-0005-0000-0000-00003E320000}"/>
    <cellStyle name="Normal 2 2 38 8 3 8" xfId="12872" xr:uid="{00000000-0005-0000-0000-00003F320000}"/>
    <cellStyle name="Normal 2 2 38 8 3_35. Propiedades de Inv" xfId="12873" xr:uid="{00000000-0005-0000-0000-000040320000}"/>
    <cellStyle name="Normal 2 2 38 8 4" xfId="12874" xr:uid="{00000000-0005-0000-0000-000041320000}"/>
    <cellStyle name="Normal 2 2 38 8 4 2" xfId="12875" xr:uid="{00000000-0005-0000-0000-000042320000}"/>
    <cellStyle name="Normal 2 2 38 8 4 2 2" xfId="12876" xr:uid="{00000000-0005-0000-0000-000043320000}"/>
    <cellStyle name="Normal 2 2 38 8 4 2 3" xfId="12877" xr:uid="{00000000-0005-0000-0000-000044320000}"/>
    <cellStyle name="Normal 2 2 38 8 4 2 4" xfId="12878" xr:uid="{00000000-0005-0000-0000-000045320000}"/>
    <cellStyle name="Normal 2 2 38 8 4 2 5" xfId="12879" xr:uid="{00000000-0005-0000-0000-000046320000}"/>
    <cellStyle name="Normal 2 2 38 8 4 3" xfId="12880" xr:uid="{00000000-0005-0000-0000-000047320000}"/>
    <cellStyle name="Normal 2 2 38 8 4 3 2" xfId="12881" xr:uid="{00000000-0005-0000-0000-000048320000}"/>
    <cellStyle name="Normal 2 2 38 8 4 3 3" xfId="12882" xr:uid="{00000000-0005-0000-0000-000049320000}"/>
    <cellStyle name="Normal 2 2 38 8 4 3 4" xfId="12883" xr:uid="{00000000-0005-0000-0000-00004A320000}"/>
    <cellStyle name="Normal 2 2 38 8 4 3 5" xfId="12884" xr:uid="{00000000-0005-0000-0000-00004B320000}"/>
    <cellStyle name="Normal 2 2 38 8 4 4" xfId="12885" xr:uid="{00000000-0005-0000-0000-00004C320000}"/>
    <cellStyle name="Normal 2 2 38 8 4 5" xfId="12886" xr:uid="{00000000-0005-0000-0000-00004D320000}"/>
    <cellStyle name="Normal 2 2 38 8 4 6" xfId="12887" xr:uid="{00000000-0005-0000-0000-00004E320000}"/>
    <cellStyle name="Normal 2 2 38 8 4 7" xfId="12888" xr:uid="{00000000-0005-0000-0000-00004F320000}"/>
    <cellStyle name="Normal 2 2 38 8 4 8" xfId="12889" xr:uid="{00000000-0005-0000-0000-000050320000}"/>
    <cellStyle name="Normal 2 2 38 8 4_35. Propiedades de Inv" xfId="12890" xr:uid="{00000000-0005-0000-0000-000051320000}"/>
    <cellStyle name="Normal 2 2 38 8 5" xfId="12891" xr:uid="{00000000-0005-0000-0000-000052320000}"/>
    <cellStyle name="Normal 2 2 38 8 5 2" xfId="12892" xr:uid="{00000000-0005-0000-0000-000053320000}"/>
    <cellStyle name="Normal 2 2 38 8 5 2 2" xfId="12893" xr:uid="{00000000-0005-0000-0000-000054320000}"/>
    <cellStyle name="Normal 2 2 38 8 5 2 3" xfId="12894" xr:uid="{00000000-0005-0000-0000-000055320000}"/>
    <cellStyle name="Normal 2 2 38 8 5 2 4" xfId="12895" xr:uid="{00000000-0005-0000-0000-000056320000}"/>
    <cellStyle name="Normal 2 2 38 8 5 2 5" xfId="12896" xr:uid="{00000000-0005-0000-0000-000057320000}"/>
    <cellStyle name="Normal 2 2 38 8 5 3" xfId="12897" xr:uid="{00000000-0005-0000-0000-000058320000}"/>
    <cellStyle name="Normal 2 2 38 8 5 3 2" xfId="12898" xr:uid="{00000000-0005-0000-0000-000059320000}"/>
    <cellStyle name="Normal 2 2 38 8 5 3 3" xfId="12899" xr:uid="{00000000-0005-0000-0000-00005A320000}"/>
    <cellStyle name="Normal 2 2 38 8 5 3 4" xfId="12900" xr:uid="{00000000-0005-0000-0000-00005B320000}"/>
    <cellStyle name="Normal 2 2 38 8 5 3 5" xfId="12901" xr:uid="{00000000-0005-0000-0000-00005C320000}"/>
    <cellStyle name="Normal 2 2 38 8 5 4" xfId="12902" xr:uid="{00000000-0005-0000-0000-00005D320000}"/>
    <cellStyle name="Normal 2 2 38 8 5 5" xfId="12903" xr:uid="{00000000-0005-0000-0000-00005E320000}"/>
    <cellStyle name="Normal 2 2 38 8 5 6" xfId="12904" xr:uid="{00000000-0005-0000-0000-00005F320000}"/>
    <cellStyle name="Normal 2 2 38 8 5 7" xfId="12905" xr:uid="{00000000-0005-0000-0000-000060320000}"/>
    <cellStyle name="Normal 2 2 38 8 5 8" xfId="12906" xr:uid="{00000000-0005-0000-0000-000061320000}"/>
    <cellStyle name="Normal 2 2 38 8 5_35. Propiedades de Inv" xfId="12907" xr:uid="{00000000-0005-0000-0000-000062320000}"/>
    <cellStyle name="Normal 2 2 38 8 6" xfId="12908" xr:uid="{00000000-0005-0000-0000-000063320000}"/>
    <cellStyle name="Normal 2 2 38 8 6 2" xfId="12909" xr:uid="{00000000-0005-0000-0000-000064320000}"/>
    <cellStyle name="Normal 2 2 38 8 6 2 2" xfId="12910" xr:uid="{00000000-0005-0000-0000-000065320000}"/>
    <cellStyle name="Normal 2 2 38 8 6 2 3" xfId="12911" xr:uid="{00000000-0005-0000-0000-000066320000}"/>
    <cellStyle name="Normal 2 2 38 8 6 2 4" xfId="12912" xr:uid="{00000000-0005-0000-0000-000067320000}"/>
    <cellStyle name="Normal 2 2 38 8 6 2 5" xfId="12913" xr:uid="{00000000-0005-0000-0000-000068320000}"/>
    <cellStyle name="Normal 2 2 38 8 6 3" xfId="12914" xr:uid="{00000000-0005-0000-0000-000069320000}"/>
    <cellStyle name="Normal 2 2 38 8 6 3 2" xfId="12915" xr:uid="{00000000-0005-0000-0000-00006A320000}"/>
    <cellStyle name="Normal 2 2 38 8 6 3 3" xfId="12916" xr:uid="{00000000-0005-0000-0000-00006B320000}"/>
    <cellStyle name="Normal 2 2 38 8 6 3 4" xfId="12917" xr:uid="{00000000-0005-0000-0000-00006C320000}"/>
    <cellStyle name="Normal 2 2 38 8 6 3 5" xfId="12918" xr:uid="{00000000-0005-0000-0000-00006D320000}"/>
    <cellStyle name="Normal 2 2 38 8 6 4" xfId="12919" xr:uid="{00000000-0005-0000-0000-00006E320000}"/>
    <cellStyle name="Normal 2 2 38 8 6 5" xfId="12920" xr:uid="{00000000-0005-0000-0000-00006F320000}"/>
    <cellStyle name="Normal 2 2 38 8 6 6" xfId="12921" xr:uid="{00000000-0005-0000-0000-000070320000}"/>
    <cellStyle name="Normal 2 2 38 8 6 7" xfId="12922" xr:uid="{00000000-0005-0000-0000-000071320000}"/>
    <cellStyle name="Normal 2 2 38 8 6 8" xfId="12923" xr:uid="{00000000-0005-0000-0000-000072320000}"/>
    <cellStyle name="Normal 2 2 38 8 6_35. Propiedades de Inv" xfId="12924" xr:uid="{00000000-0005-0000-0000-000073320000}"/>
    <cellStyle name="Normal 2 2 38 8 7" xfId="12925" xr:uid="{00000000-0005-0000-0000-000074320000}"/>
    <cellStyle name="Normal 2 2 38 8 7 2" xfId="12926" xr:uid="{00000000-0005-0000-0000-000075320000}"/>
    <cellStyle name="Normal 2 2 38 8 7 3" xfId="12927" xr:uid="{00000000-0005-0000-0000-000076320000}"/>
    <cellStyle name="Normal 2 2 38 8 7 4" xfId="12928" xr:uid="{00000000-0005-0000-0000-000077320000}"/>
    <cellStyle name="Normal 2 2 38 8 7 5" xfId="12929" xr:uid="{00000000-0005-0000-0000-000078320000}"/>
    <cellStyle name="Normal 2 2 38 8 8" xfId="12930" xr:uid="{00000000-0005-0000-0000-000079320000}"/>
    <cellStyle name="Normal 2 2 38 8 8 2" xfId="12931" xr:uid="{00000000-0005-0000-0000-00007A320000}"/>
    <cellStyle name="Normal 2 2 38 8 8 3" xfId="12932" xr:uid="{00000000-0005-0000-0000-00007B320000}"/>
    <cellStyle name="Normal 2 2 38 8 8 4" xfId="12933" xr:uid="{00000000-0005-0000-0000-00007C320000}"/>
    <cellStyle name="Normal 2 2 38 8 8 5" xfId="12934" xr:uid="{00000000-0005-0000-0000-00007D320000}"/>
    <cellStyle name="Normal 2 2 38 8 9" xfId="12935" xr:uid="{00000000-0005-0000-0000-00007E320000}"/>
    <cellStyle name="Normal 2 2 38 8_35. Propiedades de Inv" xfId="12936" xr:uid="{00000000-0005-0000-0000-00007F320000}"/>
    <cellStyle name="Normal 2 2 38 9" xfId="12937" xr:uid="{00000000-0005-0000-0000-000080320000}"/>
    <cellStyle name="Normal 2 2 38 9 10" xfId="12938" xr:uid="{00000000-0005-0000-0000-000081320000}"/>
    <cellStyle name="Normal 2 2 38 9 11" xfId="12939" xr:uid="{00000000-0005-0000-0000-000082320000}"/>
    <cellStyle name="Normal 2 2 38 9 12" xfId="12940" xr:uid="{00000000-0005-0000-0000-000083320000}"/>
    <cellStyle name="Normal 2 2 38 9 13" xfId="12941" xr:uid="{00000000-0005-0000-0000-000084320000}"/>
    <cellStyle name="Normal 2 2 38 9 2" xfId="12942" xr:uid="{00000000-0005-0000-0000-000085320000}"/>
    <cellStyle name="Normal 2 2 38 9 2 2" xfId="12943" xr:uid="{00000000-0005-0000-0000-000086320000}"/>
    <cellStyle name="Normal 2 2 38 9 2 2 2" xfId="12944" xr:uid="{00000000-0005-0000-0000-000087320000}"/>
    <cellStyle name="Normal 2 2 38 9 2 2 3" xfId="12945" xr:uid="{00000000-0005-0000-0000-000088320000}"/>
    <cellStyle name="Normal 2 2 38 9 2 2 4" xfId="12946" xr:uid="{00000000-0005-0000-0000-000089320000}"/>
    <cellStyle name="Normal 2 2 38 9 2 2 5" xfId="12947" xr:uid="{00000000-0005-0000-0000-00008A320000}"/>
    <cellStyle name="Normal 2 2 38 9 2 3" xfId="12948" xr:uid="{00000000-0005-0000-0000-00008B320000}"/>
    <cellStyle name="Normal 2 2 38 9 2 3 2" xfId="12949" xr:uid="{00000000-0005-0000-0000-00008C320000}"/>
    <cellStyle name="Normal 2 2 38 9 2 3 3" xfId="12950" xr:uid="{00000000-0005-0000-0000-00008D320000}"/>
    <cellStyle name="Normal 2 2 38 9 2 3 4" xfId="12951" xr:uid="{00000000-0005-0000-0000-00008E320000}"/>
    <cellStyle name="Normal 2 2 38 9 2 3 5" xfId="12952" xr:uid="{00000000-0005-0000-0000-00008F320000}"/>
    <cellStyle name="Normal 2 2 38 9 2 4" xfId="12953" xr:uid="{00000000-0005-0000-0000-000090320000}"/>
    <cellStyle name="Normal 2 2 38 9 2 5" xfId="12954" xr:uid="{00000000-0005-0000-0000-000091320000}"/>
    <cellStyle name="Normal 2 2 38 9 2 6" xfId="12955" xr:uid="{00000000-0005-0000-0000-000092320000}"/>
    <cellStyle name="Normal 2 2 38 9 2 7" xfId="12956" xr:uid="{00000000-0005-0000-0000-000093320000}"/>
    <cellStyle name="Normal 2 2 38 9 2 8" xfId="12957" xr:uid="{00000000-0005-0000-0000-000094320000}"/>
    <cellStyle name="Normal 2 2 38 9 2_35. Propiedades de Inv" xfId="12958" xr:uid="{00000000-0005-0000-0000-000095320000}"/>
    <cellStyle name="Normal 2 2 38 9 3" xfId="12959" xr:uid="{00000000-0005-0000-0000-000096320000}"/>
    <cellStyle name="Normal 2 2 38 9 3 2" xfId="12960" xr:uid="{00000000-0005-0000-0000-000097320000}"/>
    <cellStyle name="Normal 2 2 38 9 3 2 2" xfId="12961" xr:uid="{00000000-0005-0000-0000-000098320000}"/>
    <cellStyle name="Normal 2 2 38 9 3 2 3" xfId="12962" xr:uid="{00000000-0005-0000-0000-000099320000}"/>
    <cellStyle name="Normal 2 2 38 9 3 2 4" xfId="12963" xr:uid="{00000000-0005-0000-0000-00009A320000}"/>
    <cellStyle name="Normal 2 2 38 9 3 2 5" xfId="12964" xr:uid="{00000000-0005-0000-0000-00009B320000}"/>
    <cellStyle name="Normal 2 2 38 9 3 3" xfId="12965" xr:uid="{00000000-0005-0000-0000-00009C320000}"/>
    <cellStyle name="Normal 2 2 38 9 3 3 2" xfId="12966" xr:uid="{00000000-0005-0000-0000-00009D320000}"/>
    <cellStyle name="Normal 2 2 38 9 3 3 3" xfId="12967" xr:uid="{00000000-0005-0000-0000-00009E320000}"/>
    <cellStyle name="Normal 2 2 38 9 3 3 4" xfId="12968" xr:uid="{00000000-0005-0000-0000-00009F320000}"/>
    <cellStyle name="Normal 2 2 38 9 3 3 5" xfId="12969" xr:uid="{00000000-0005-0000-0000-0000A0320000}"/>
    <cellStyle name="Normal 2 2 38 9 3 4" xfId="12970" xr:uid="{00000000-0005-0000-0000-0000A1320000}"/>
    <cellStyle name="Normal 2 2 38 9 3 5" xfId="12971" xr:uid="{00000000-0005-0000-0000-0000A2320000}"/>
    <cellStyle name="Normal 2 2 38 9 3 6" xfId="12972" xr:uid="{00000000-0005-0000-0000-0000A3320000}"/>
    <cellStyle name="Normal 2 2 38 9 3 7" xfId="12973" xr:uid="{00000000-0005-0000-0000-0000A4320000}"/>
    <cellStyle name="Normal 2 2 38 9 3 8" xfId="12974" xr:uid="{00000000-0005-0000-0000-0000A5320000}"/>
    <cellStyle name="Normal 2 2 38 9 3_35. Propiedades de Inv" xfId="12975" xr:uid="{00000000-0005-0000-0000-0000A6320000}"/>
    <cellStyle name="Normal 2 2 38 9 4" xfId="12976" xr:uid="{00000000-0005-0000-0000-0000A7320000}"/>
    <cellStyle name="Normal 2 2 38 9 4 2" xfId="12977" xr:uid="{00000000-0005-0000-0000-0000A8320000}"/>
    <cellStyle name="Normal 2 2 38 9 4 2 2" xfId="12978" xr:uid="{00000000-0005-0000-0000-0000A9320000}"/>
    <cellStyle name="Normal 2 2 38 9 4 2 3" xfId="12979" xr:uid="{00000000-0005-0000-0000-0000AA320000}"/>
    <cellStyle name="Normal 2 2 38 9 4 2 4" xfId="12980" xr:uid="{00000000-0005-0000-0000-0000AB320000}"/>
    <cellStyle name="Normal 2 2 38 9 4 2 5" xfId="12981" xr:uid="{00000000-0005-0000-0000-0000AC320000}"/>
    <cellStyle name="Normal 2 2 38 9 4 3" xfId="12982" xr:uid="{00000000-0005-0000-0000-0000AD320000}"/>
    <cellStyle name="Normal 2 2 38 9 4 3 2" xfId="12983" xr:uid="{00000000-0005-0000-0000-0000AE320000}"/>
    <cellStyle name="Normal 2 2 38 9 4 3 3" xfId="12984" xr:uid="{00000000-0005-0000-0000-0000AF320000}"/>
    <cellStyle name="Normal 2 2 38 9 4 3 4" xfId="12985" xr:uid="{00000000-0005-0000-0000-0000B0320000}"/>
    <cellStyle name="Normal 2 2 38 9 4 3 5" xfId="12986" xr:uid="{00000000-0005-0000-0000-0000B1320000}"/>
    <cellStyle name="Normal 2 2 38 9 4 4" xfId="12987" xr:uid="{00000000-0005-0000-0000-0000B2320000}"/>
    <cellStyle name="Normal 2 2 38 9 4 5" xfId="12988" xr:uid="{00000000-0005-0000-0000-0000B3320000}"/>
    <cellStyle name="Normal 2 2 38 9 4 6" xfId="12989" xr:uid="{00000000-0005-0000-0000-0000B4320000}"/>
    <cellStyle name="Normal 2 2 38 9 4 7" xfId="12990" xr:uid="{00000000-0005-0000-0000-0000B5320000}"/>
    <cellStyle name="Normal 2 2 38 9 4 8" xfId="12991" xr:uid="{00000000-0005-0000-0000-0000B6320000}"/>
    <cellStyle name="Normal 2 2 38 9 4_35. Propiedades de Inv" xfId="12992" xr:uid="{00000000-0005-0000-0000-0000B7320000}"/>
    <cellStyle name="Normal 2 2 38 9 5" xfId="12993" xr:uid="{00000000-0005-0000-0000-0000B8320000}"/>
    <cellStyle name="Normal 2 2 38 9 5 2" xfId="12994" xr:uid="{00000000-0005-0000-0000-0000B9320000}"/>
    <cellStyle name="Normal 2 2 38 9 5 2 2" xfId="12995" xr:uid="{00000000-0005-0000-0000-0000BA320000}"/>
    <cellStyle name="Normal 2 2 38 9 5 2 3" xfId="12996" xr:uid="{00000000-0005-0000-0000-0000BB320000}"/>
    <cellStyle name="Normal 2 2 38 9 5 2 4" xfId="12997" xr:uid="{00000000-0005-0000-0000-0000BC320000}"/>
    <cellStyle name="Normal 2 2 38 9 5 2 5" xfId="12998" xr:uid="{00000000-0005-0000-0000-0000BD320000}"/>
    <cellStyle name="Normal 2 2 38 9 5 3" xfId="12999" xr:uid="{00000000-0005-0000-0000-0000BE320000}"/>
    <cellStyle name="Normal 2 2 38 9 5 3 2" xfId="13000" xr:uid="{00000000-0005-0000-0000-0000BF320000}"/>
    <cellStyle name="Normal 2 2 38 9 5 3 3" xfId="13001" xr:uid="{00000000-0005-0000-0000-0000C0320000}"/>
    <cellStyle name="Normal 2 2 38 9 5 3 4" xfId="13002" xr:uid="{00000000-0005-0000-0000-0000C1320000}"/>
    <cellStyle name="Normal 2 2 38 9 5 3 5" xfId="13003" xr:uid="{00000000-0005-0000-0000-0000C2320000}"/>
    <cellStyle name="Normal 2 2 38 9 5 4" xfId="13004" xr:uid="{00000000-0005-0000-0000-0000C3320000}"/>
    <cellStyle name="Normal 2 2 38 9 5 5" xfId="13005" xr:uid="{00000000-0005-0000-0000-0000C4320000}"/>
    <cellStyle name="Normal 2 2 38 9 5 6" xfId="13006" xr:uid="{00000000-0005-0000-0000-0000C5320000}"/>
    <cellStyle name="Normal 2 2 38 9 5 7" xfId="13007" xr:uid="{00000000-0005-0000-0000-0000C6320000}"/>
    <cellStyle name="Normal 2 2 38 9 5 8" xfId="13008" xr:uid="{00000000-0005-0000-0000-0000C7320000}"/>
    <cellStyle name="Normal 2 2 38 9 5_35. Propiedades de Inv" xfId="13009" xr:uid="{00000000-0005-0000-0000-0000C8320000}"/>
    <cellStyle name="Normal 2 2 38 9 6" xfId="13010" xr:uid="{00000000-0005-0000-0000-0000C9320000}"/>
    <cellStyle name="Normal 2 2 38 9 6 2" xfId="13011" xr:uid="{00000000-0005-0000-0000-0000CA320000}"/>
    <cellStyle name="Normal 2 2 38 9 6 2 2" xfId="13012" xr:uid="{00000000-0005-0000-0000-0000CB320000}"/>
    <cellStyle name="Normal 2 2 38 9 6 2 3" xfId="13013" xr:uid="{00000000-0005-0000-0000-0000CC320000}"/>
    <cellStyle name="Normal 2 2 38 9 6 2 4" xfId="13014" xr:uid="{00000000-0005-0000-0000-0000CD320000}"/>
    <cellStyle name="Normal 2 2 38 9 6 2 5" xfId="13015" xr:uid="{00000000-0005-0000-0000-0000CE320000}"/>
    <cellStyle name="Normal 2 2 38 9 6 3" xfId="13016" xr:uid="{00000000-0005-0000-0000-0000CF320000}"/>
    <cellStyle name="Normal 2 2 38 9 6 3 2" xfId="13017" xr:uid="{00000000-0005-0000-0000-0000D0320000}"/>
    <cellStyle name="Normal 2 2 38 9 6 3 3" xfId="13018" xr:uid="{00000000-0005-0000-0000-0000D1320000}"/>
    <cellStyle name="Normal 2 2 38 9 6 3 4" xfId="13019" xr:uid="{00000000-0005-0000-0000-0000D2320000}"/>
    <cellStyle name="Normal 2 2 38 9 6 3 5" xfId="13020" xr:uid="{00000000-0005-0000-0000-0000D3320000}"/>
    <cellStyle name="Normal 2 2 38 9 6 4" xfId="13021" xr:uid="{00000000-0005-0000-0000-0000D4320000}"/>
    <cellStyle name="Normal 2 2 38 9 6 5" xfId="13022" xr:uid="{00000000-0005-0000-0000-0000D5320000}"/>
    <cellStyle name="Normal 2 2 38 9 6 6" xfId="13023" xr:uid="{00000000-0005-0000-0000-0000D6320000}"/>
    <cellStyle name="Normal 2 2 38 9 6 7" xfId="13024" xr:uid="{00000000-0005-0000-0000-0000D7320000}"/>
    <cellStyle name="Normal 2 2 38 9 6 8" xfId="13025" xr:uid="{00000000-0005-0000-0000-0000D8320000}"/>
    <cellStyle name="Normal 2 2 38 9 6_35. Propiedades de Inv" xfId="13026" xr:uid="{00000000-0005-0000-0000-0000D9320000}"/>
    <cellStyle name="Normal 2 2 38 9 7" xfId="13027" xr:uid="{00000000-0005-0000-0000-0000DA320000}"/>
    <cellStyle name="Normal 2 2 38 9 7 2" xfId="13028" xr:uid="{00000000-0005-0000-0000-0000DB320000}"/>
    <cellStyle name="Normal 2 2 38 9 7 3" xfId="13029" xr:uid="{00000000-0005-0000-0000-0000DC320000}"/>
    <cellStyle name="Normal 2 2 38 9 7 4" xfId="13030" xr:uid="{00000000-0005-0000-0000-0000DD320000}"/>
    <cellStyle name="Normal 2 2 38 9 7 5" xfId="13031" xr:uid="{00000000-0005-0000-0000-0000DE320000}"/>
    <cellStyle name="Normal 2 2 38 9 8" xfId="13032" xr:uid="{00000000-0005-0000-0000-0000DF320000}"/>
    <cellStyle name="Normal 2 2 38 9 8 2" xfId="13033" xr:uid="{00000000-0005-0000-0000-0000E0320000}"/>
    <cellStyle name="Normal 2 2 38 9 8 3" xfId="13034" xr:uid="{00000000-0005-0000-0000-0000E1320000}"/>
    <cellStyle name="Normal 2 2 38 9 8 4" xfId="13035" xr:uid="{00000000-0005-0000-0000-0000E2320000}"/>
    <cellStyle name="Normal 2 2 38 9 8 5" xfId="13036" xr:uid="{00000000-0005-0000-0000-0000E3320000}"/>
    <cellStyle name="Normal 2 2 38 9 9" xfId="13037" xr:uid="{00000000-0005-0000-0000-0000E4320000}"/>
    <cellStyle name="Normal 2 2 38 9_35. Propiedades de Inv" xfId="13038" xr:uid="{00000000-0005-0000-0000-0000E5320000}"/>
    <cellStyle name="Normal 2 2 38_35. Propiedades de Inv" xfId="13039" xr:uid="{00000000-0005-0000-0000-0000E6320000}"/>
    <cellStyle name="Normal 2 2 39" xfId="13040" xr:uid="{00000000-0005-0000-0000-0000E7320000}"/>
    <cellStyle name="Normal 2 2 39 2" xfId="13041" xr:uid="{00000000-0005-0000-0000-0000E8320000}"/>
    <cellStyle name="Normal 2 2 39 3" xfId="13042" xr:uid="{00000000-0005-0000-0000-0000E9320000}"/>
    <cellStyle name="Normal 2 2 39 4" xfId="13043" xr:uid="{00000000-0005-0000-0000-0000EA320000}"/>
    <cellStyle name="Normal 2 2 39 5" xfId="13044" xr:uid="{00000000-0005-0000-0000-0000EB320000}"/>
    <cellStyle name="Normal 2 2 4" xfId="13045" xr:uid="{00000000-0005-0000-0000-0000EC320000}"/>
    <cellStyle name="Normal 2 2 4 10" xfId="13046" xr:uid="{00000000-0005-0000-0000-0000ED320000}"/>
    <cellStyle name="Normal 2 2 4 10 2" xfId="13047" xr:uid="{00000000-0005-0000-0000-0000EE320000}"/>
    <cellStyle name="Normal 2 2 4 10 3" xfId="13048" xr:uid="{00000000-0005-0000-0000-0000EF320000}"/>
    <cellStyle name="Normal 2 2 4 10 4" xfId="13049" xr:uid="{00000000-0005-0000-0000-0000F0320000}"/>
    <cellStyle name="Normal 2 2 4 10 5" xfId="13050" xr:uid="{00000000-0005-0000-0000-0000F1320000}"/>
    <cellStyle name="Normal 2 2 4 11" xfId="13051" xr:uid="{00000000-0005-0000-0000-0000F2320000}"/>
    <cellStyle name="Normal 2 2 4 11 2" xfId="13052" xr:uid="{00000000-0005-0000-0000-0000F3320000}"/>
    <cellStyle name="Normal 2 2 4 11 3" xfId="13053" xr:uid="{00000000-0005-0000-0000-0000F4320000}"/>
    <cellStyle name="Normal 2 2 4 11 4" xfId="13054" xr:uid="{00000000-0005-0000-0000-0000F5320000}"/>
    <cellStyle name="Normal 2 2 4 11 5" xfId="13055" xr:uid="{00000000-0005-0000-0000-0000F6320000}"/>
    <cellStyle name="Normal 2 2 4 12" xfId="13056" xr:uid="{00000000-0005-0000-0000-0000F7320000}"/>
    <cellStyle name="Normal 2 2 4 12 2" xfId="13057" xr:uid="{00000000-0005-0000-0000-0000F8320000}"/>
    <cellStyle name="Normal 2 2 4 12 2 2" xfId="13058" xr:uid="{00000000-0005-0000-0000-0000F9320000}"/>
    <cellStyle name="Normal 2 2 4 13" xfId="13059" xr:uid="{00000000-0005-0000-0000-0000FA320000}"/>
    <cellStyle name="Normal 2 2 4 13 2" xfId="13060" xr:uid="{00000000-0005-0000-0000-0000FB320000}"/>
    <cellStyle name="Normal 2 2 4 13 2 2" xfId="13061" xr:uid="{00000000-0005-0000-0000-0000FC320000}"/>
    <cellStyle name="Normal 2 2 4 14" xfId="13062" xr:uid="{00000000-0005-0000-0000-0000FD320000}"/>
    <cellStyle name="Normal 2 2 4 14 2" xfId="13063" xr:uid="{00000000-0005-0000-0000-0000FE320000}"/>
    <cellStyle name="Normal 2 2 4 15" xfId="13064" xr:uid="{00000000-0005-0000-0000-0000FF320000}"/>
    <cellStyle name="Normal 2 2 4 16" xfId="13065" xr:uid="{00000000-0005-0000-0000-000000330000}"/>
    <cellStyle name="Normal 2 2 4 17" xfId="13066" xr:uid="{00000000-0005-0000-0000-000001330000}"/>
    <cellStyle name="Normal 2 2 4 18" xfId="13067" xr:uid="{00000000-0005-0000-0000-000002330000}"/>
    <cellStyle name="Normal 2 2 4 19" xfId="13068" xr:uid="{00000000-0005-0000-0000-000003330000}"/>
    <cellStyle name="Normal 2 2 4 2" xfId="13069" xr:uid="{00000000-0005-0000-0000-000004330000}"/>
    <cellStyle name="Normal 2 2 4 2 2" xfId="13070" xr:uid="{00000000-0005-0000-0000-000005330000}"/>
    <cellStyle name="Normal 2 2 4 2 2 2" xfId="13071" xr:uid="{00000000-0005-0000-0000-000006330000}"/>
    <cellStyle name="Normal 2 2 4 2 2 3" xfId="13072" xr:uid="{00000000-0005-0000-0000-000007330000}"/>
    <cellStyle name="Normal 2 2 4 2 2 4" xfId="13073" xr:uid="{00000000-0005-0000-0000-000008330000}"/>
    <cellStyle name="Normal 2 2 4 2 2 5" xfId="13074" xr:uid="{00000000-0005-0000-0000-000009330000}"/>
    <cellStyle name="Normal 2 2 4 2 3" xfId="13075" xr:uid="{00000000-0005-0000-0000-00000A330000}"/>
    <cellStyle name="Normal 2 2 4 2 3 2" xfId="13076" xr:uid="{00000000-0005-0000-0000-00000B330000}"/>
    <cellStyle name="Normal 2 2 4 2 3 3" xfId="13077" xr:uid="{00000000-0005-0000-0000-00000C330000}"/>
    <cellStyle name="Normal 2 2 4 2 3 4" xfId="13078" xr:uid="{00000000-0005-0000-0000-00000D330000}"/>
    <cellStyle name="Normal 2 2 4 2 3 5" xfId="13079" xr:uid="{00000000-0005-0000-0000-00000E330000}"/>
    <cellStyle name="Normal 2 2 4 2 4" xfId="13080" xr:uid="{00000000-0005-0000-0000-00000F330000}"/>
    <cellStyle name="Normal 2 2 4 2 5" xfId="13081" xr:uid="{00000000-0005-0000-0000-000010330000}"/>
    <cellStyle name="Normal 2 2 4 2 6" xfId="13082" xr:uid="{00000000-0005-0000-0000-000011330000}"/>
    <cellStyle name="Normal 2 2 4 2 7" xfId="13083" xr:uid="{00000000-0005-0000-0000-000012330000}"/>
    <cellStyle name="Normal 2 2 4 2 8" xfId="13084" xr:uid="{00000000-0005-0000-0000-000013330000}"/>
    <cellStyle name="Normal 2 2 4 2_35. Propiedades de Inv" xfId="13085" xr:uid="{00000000-0005-0000-0000-000014330000}"/>
    <cellStyle name="Normal 2 2 4 3" xfId="13086" xr:uid="{00000000-0005-0000-0000-000015330000}"/>
    <cellStyle name="Normal 2 2 4 3 2" xfId="13087" xr:uid="{00000000-0005-0000-0000-000016330000}"/>
    <cellStyle name="Normal 2 2 4 3 2 2" xfId="13088" xr:uid="{00000000-0005-0000-0000-000017330000}"/>
    <cellStyle name="Normal 2 2 4 3 2 3" xfId="13089" xr:uid="{00000000-0005-0000-0000-000018330000}"/>
    <cellStyle name="Normal 2 2 4 3 2 4" xfId="13090" xr:uid="{00000000-0005-0000-0000-000019330000}"/>
    <cellStyle name="Normal 2 2 4 3 2 5" xfId="13091" xr:uid="{00000000-0005-0000-0000-00001A330000}"/>
    <cellStyle name="Normal 2 2 4 3 3" xfId="13092" xr:uid="{00000000-0005-0000-0000-00001B330000}"/>
    <cellStyle name="Normal 2 2 4 3 3 2" xfId="13093" xr:uid="{00000000-0005-0000-0000-00001C330000}"/>
    <cellStyle name="Normal 2 2 4 3 3 3" xfId="13094" xr:uid="{00000000-0005-0000-0000-00001D330000}"/>
    <cellStyle name="Normal 2 2 4 3 3 4" xfId="13095" xr:uid="{00000000-0005-0000-0000-00001E330000}"/>
    <cellStyle name="Normal 2 2 4 3 3 5" xfId="13096" xr:uid="{00000000-0005-0000-0000-00001F330000}"/>
    <cellStyle name="Normal 2 2 4 3 4" xfId="13097" xr:uid="{00000000-0005-0000-0000-000020330000}"/>
    <cellStyle name="Normal 2 2 4 3 5" xfId="13098" xr:uid="{00000000-0005-0000-0000-000021330000}"/>
    <cellStyle name="Normal 2 2 4 3 6" xfId="13099" xr:uid="{00000000-0005-0000-0000-000022330000}"/>
    <cellStyle name="Normal 2 2 4 3 7" xfId="13100" xr:uid="{00000000-0005-0000-0000-000023330000}"/>
    <cellStyle name="Normal 2 2 4 3 8" xfId="13101" xr:uid="{00000000-0005-0000-0000-000024330000}"/>
    <cellStyle name="Normal 2 2 4 3_35. Propiedades de Inv" xfId="13102" xr:uid="{00000000-0005-0000-0000-000025330000}"/>
    <cellStyle name="Normal 2 2 4 4" xfId="13103" xr:uid="{00000000-0005-0000-0000-000026330000}"/>
    <cellStyle name="Normal 2 2 4 4 2" xfId="13104" xr:uid="{00000000-0005-0000-0000-000027330000}"/>
    <cellStyle name="Normal 2 2 4 4 2 2" xfId="13105" xr:uid="{00000000-0005-0000-0000-000028330000}"/>
    <cellStyle name="Normal 2 2 4 4 2 3" xfId="13106" xr:uid="{00000000-0005-0000-0000-000029330000}"/>
    <cellStyle name="Normal 2 2 4 4 2 4" xfId="13107" xr:uid="{00000000-0005-0000-0000-00002A330000}"/>
    <cellStyle name="Normal 2 2 4 4 2 5" xfId="13108" xr:uid="{00000000-0005-0000-0000-00002B330000}"/>
    <cellStyle name="Normal 2 2 4 4 3" xfId="13109" xr:uid="{00000000-0005-0000-0000-00002C330000}"/>
    <cellStyle name="Normal 2 2 4 4 3 2" xfId="13110" xr:uid="{00000000-0005-0000-0000-00002D330000}"/>
    <cellStyle name="Normal 2 2 4 4 3 3" xfId="13111" xr:uid="{00000000-0005-0000-0000-00002E330000}"/>
    <cellStyle name="Normal 2 2 4 4 3 4" xfId="13112" xr:uid="{00000000-0005-0000-0000-00002F330000}"/>
    <cellStyle name="Normal 2 2 4 4 3 5" xfId="13113" xr:uid="{00000000-0005-0000-0000-000030330000}"/>
    <cellStyle name="Normal 2 2 4 4 4" xfId="13114" xr:uid="{00000000-0005-0000-0000-000031330000}"/>
    <cellStyle name="Normal 2 2 4 4 5" xfId="13115" xr:uid="{00000000-0005-0000-0000-000032330000}"/>
    <cellStyle name="Normal 2 2 4 4 6" xfId="13116" xr:uid="{00000000-0005-0000-0000-000033330000}"/>
    <cellStyle name="Normal 2 2 4 4 7" xfId="13117" xr:uid="{00000000-0005-0000-0000-000034330000}"/>
    <cellStyle name="Normal 2 2 4 4 8" xfId="13118" xr:uid="{00000000-0005-0000-0000-000035330000}"/>
    <cellStyle name="Normal 2 2 4 4_35. Propiedades de Inv" xfId="13119" xr:uid="{00000000-0005-0000-0000-000036330000}"/>
    <cellStyle name="Normal 2 2 4 5" xfId="13120" xr:uid="{00000000-0005-0000-0000-000037330000}"/>
    <cellStyle name="Normal 2 2 4 5 2" xfId="13121" xr:uid="{00000000-0005-0000-0000-000038330000}"/>
    <cellStyle name="Normal 2 2 4 5 2 2" xfId="13122" xr:uid="{00000000-0005-0000-0000-000039330000}"/>
    <cellStyle name="Normal 2 2 4 5 2 3" xfId="13123" xr:uid="{00000000-0005-0000-0000-00003A330000}"/>
    <cellStyle name="Normal 2 2 4 5 2 4" xfId="13124" xr:uid="{00000000-0005-0000-0000-00003B330000}"/>
    <cellStyle name="Normal 2 2 4 5 2 5" xfId="13125" xr:uid="{00000000-0005-0000-0000-00003C330000}"/>
    <cellStyle name="Normal 2 2 4 5 3" xfId="13126" xr:uid="{00000000-0005-0000-0000-00003D330000}"/>
    <cellStyle name="Normal 2 2 4 5 3 2" xfId="13127" xr:uid="{00000000-0005-0000-0000-00003E330000}"/>
    <cellStyle name="Normal 2 2 4 5 3 3" xfId="13128" xr:uid="{00000000-0005-0000-0000-00003F330000}"/>
    <cellStyle name="Normal 2 2 4 5 3 4" xfId="13129" xr:uid="{00000000-0005-0000-0000-000040330000}"/>
    <cellStyle name="Normal 2 2 4 5 3 5" xfId="13130" xr:uid="{00000000-0005-0000-0000-000041330000}"/>
    <cellStyle name="Normal 2 2 4 5 4" xfId="13131" xr:uid="{00000000-0005-0000-0000-000042330000}"/>
    <cellStyle name="Normal 2 2 4 5 5" xfId="13132" xr:uid="{00000000-0005-0000-0000-000043330000}"/>
    <cellStyle name="Normal 2 2 4 5 6" xfId="13133" xr:uid="{00000000-0005-0000-0000-000044330000}"/>
    <cellStyle name="Normal 2 2 4 5 7" xfId="13134" xr:uid="{00000000-0005-0000-0000-000045330000}"/>
    <cellStyle name="Normal 2 2 4 5 8" xfId="13135" xr:uid="{00000000-0005-0000-0000-000046330000}"/>
    <cellStyle name="Normal 2 2 4 5_35. Propiedades de Inv" xfId="13136" xr:uid="{00000000-0005-0000-0000-000047330000}"/>
    <cellStyle name="Normal 2 2 4 6" xfId="13137" xr:uid="{00000000-0005-0000-0000-000048330000}"/>
    <cellStyle name="Normal 2 2 4 6 2" xfId="13138" xr:uid="{00000000-0005-0000-0000-000049330000}"/>
    <cellStyle name="Normal 2 2 4 6 2 2" xfId="13139" xr:uid="{00000000-0005-0000-0000-00004A330000}"/>
    <cellStyle name="Normal 2 2 4 6 2 3" xfId="13140" xr:uid="{00000000-0005-0000-0000-00004B330000}"/>
    <cellStyle name="Normal 2 2 4 6 2 4" xfId="13141" xr:uid="{00000000-0005-0000-0000-00004C330000}"/>
    <cellStyle name="Normal 2 2 4 6 2 5" xfId="13142" xr:uid="{00000000-0005-0000-0000-00004D330000}"/>
    <cellStyle name="Normal 2 2 4 6 3" xfId="13143" xr:uid="{00000000-0005-0000-0000-00004E330000}"/>
    <cellStyle name="Normal 2 2 4 6 3 2" xfId="13144" xr:uid="{00000000-0005-0000-0000-00004F330000}"/>
    <cellStyle name="Normal 2 2 4 6 3 3" xfId="13145" xr:uid="{00000000-0005-0000-0000-000050330000}"/>
    <cellStyle name="Normal 2 2 4 6 3 4" xfId="13146" xr:uid="{00000000-0005-0000-0000-000051330000}"/>
    <cellStyle name="Normal 2 2 4 6 3 5" xfId="13147" xr:uid="{00000000-0005-0000-0000-000052330000}"/>
    <cellStyle name="Normal 2 2 4 6 4" xfId="13148" xr:uid="{00000000-0005-0000-0000-000053330000}"/>
    <cellStyle name="Normal 2 2 4 6 5" xfId="13149" xr:uid="{00000000-0005-0000-0000-000054330000}"/>
    <cellStyle name="Normal 2 2 4 6 6" xfId="13150" xr:uid="{00000000-0005-0000-0000-000055330000}"/>
    <cellStyle name="Normal 2 2 4 6 7" xfId="13151" xr:uid="{00000000-0005-0000-0000-000056330000}"/>
    <cellStyle name="Normal 2 2 4 6 8" xfId="13152" xr:uid="{00000000-0005-0000-0000-000057330000}"/>
    <cellStyle name="Normal 2 2 4 6_35. Propiedades de Inv" xfId="13153" xr:uid="{00000000-0005-0000-0000-000058330000}"/>
    <cellStyle name="Normal 2 2 4 7" xfId="13154" xr:uid="{00000000-0005-0000-0000-000059330000}"/>
    <cellStyle name="Normal 2 2 4 7 2" xfId="13155" xr:uid="{00000000-0005-0000-0000-00005A330000}"/>
    <cellStyle name="Normal 2 2 4 7 2 2" xfId="13156" xr:uid="{00000000-0005-0000-0000-00005B330000}"/>
    <cellStyle name="Normal 2 2 4 7 2 3" xfId="13157" xr:uid="{00000000-0005-0000-0000-00005C330000}"/>
    <cellStyle name="Normal 2 2 4 7 2 4" xfId="13158" xr:uid="{00000000-0005-0000-0000-00005D330000}"/>
    <cellStyle name="Normal 2 2 4 7 2 5" xfId="13159" xr:uid="{00000000-0005-0000-0000-00005E330000}"/>
    <cellStyle name="Normal 2 2 4 7 3" xfId="13160" xr:uid="{00000000-0005-0000-0000-00005F330000}"/>
    <cellStyle name="Normal 2 2 4 7 3 2" xfId="13161" xr:uid="{00000000-0005-0000-0000-000060330000}"/>
    <cellStyle name="Normal 2 2 4 7 3 3" xfId="13162" xr:uid="{00000000-0005-0000-0000-000061330000}"/>
    <cellStyle name="Normal 2 2 4 7 3 4" xfId="13163" xr:uid="{00000000-0005-0000-0000-000062330000}"/>
    <cellStyle name="Normal 2 2 4 7 3 5" xfId="13164" xr:uid="{00000000-0005-0000-0000-000063330000}"/>
    <cellStyle name="Normal 2 2 4 7 4" xfId="13165" xr:uid="{00000000-0005-0000-0000-000064330000}"/>
    <cellStyle name="Normal 2 2 4 7 5" xfId="13166" xr:uid="{00000000-0005-0000-0000-000065330000}"/>
    <cellStyle name="Normal 2 2 4 7 6" xfId="13167" xr:uid="{00000000-0005-0000-0000-000066330000}"/>
    <cellStyle name="Normal 2 2 4 7 7" xfId="13168" xr:uid="{00000000-0005-0000-0000-000067330000}"/>
    <cellStyle name="Normal 2 2 4 7_35. Propiedades de Inv" xfId="13169" xr:uid="{00000000-0005-0000-0000-000068330000}"/>
    <cellStyle name="Normal 2 2 4 8" xfId="13170" xr:uid="{00000000-0005-0000-0000-000069330000}"/>
    <cellStyle name="Normal 2 2 4 8 2" xfId="13171" xr:uid="{00000000-0005-0000-0000-00006A330000}"/>
    <cellStyle name="Normal 2 2 4 8 2 2" xfId="13172" xr:uid="{00000000-0005-0000-0000-00006B330000}"/>
    <cellStyle name="Normal 2 2 4 8 2 3" xfId="13173" xr:uid="{00000000-0005-0000-0000-00006C330000}"/>
    <cellStyle name="Normal 2 2 4 8 2 4" xfId="13174" xr:uid="{00000000-0005-0000-0000-00006D330000}"/>
    <cellStyle name="Normal 2 2 4 8 2 5" xfId="13175" xr:uid="{00000000-0005-0000-0000-00006E330000}"/>
    <cellStyle name="Normal 2 2 4 8 3" xfId="13176" xr:uid="{00000000-0005-0000-0000-00006F330000}"/>
    <cellStyle name="Normal 2 2 4 8 3 2" xfId="13177" xr:uid="{00000000-0005-0000-0000-000070330000}"/>
    <cellStyle name="Normal 2 2 4 8 3 3" xfId="13178" xr:uid="{00000000-0005-0000-0000-000071330000}"/>
    <cellStyle name="Normal 2 2 4 8 3 4" xfId="13179" xr:uid="{00000000-0005-0000-0000-000072330000}"/>
    <cellStyle name="Normal 2 2 4 8 3 5" xfId="13180" xr:uid="{00000000-0005-0000-0000-000073330000}"/>
    <cellStyle name="Normal 2 2 4 8 4" xfId="13181" xr:uid="{00000000-0005-0000-0000-000074330000}"/>
    <cellStyle name="Normal 2 2 4 8 5" xfId="13182" xr:uid="{00000000-0005-0000-0000-000075330000}"/>
    <cellStyle name="Normal 2 2 4 8 6" xfId="13183" xr:uid="{00000000-0005-0000-0000-000076330000}"/>
    <cellStyle name="Normal 2 2 4 8 7" xfId="13184" xr:uid="{00000000-0005-0000-0000-000077330000}"/>
    <cellStyle name="Normal 2 2 4 8_35. Propiedades de Inv" xfId="13185" xr:uid="{00000000-0005-0000-0000-000078330000}"/>
    <cellStyle name="Normal 2 2 4 9" xfId="13186" xr:uid="{00000000-0005-0000-0000-000079330000}"/>
    <cellStyle name="Normal 2 2 4 9 2" xfId="13187" xr:uid="{00000000-0005-0000-0000-00007A330000}"/>
    <cellStyle name="Normal 2 2 4 9 2 2" xfId="13188" xr:uid="{00000000-0005-0000-0000-00007B330000}"/>
    <cellStyle name="Normal 2 2 4 9 2 3" xfId="13189" xr:uid="{00000000-0005-0000-0000-00007C330000}"/>
    <cellStyle name="Normal 2 2 4 9 2 4" xfId="13190" xr:uid="{00000000-0005-0000-0000-00007D330000}"/>
    <cellStyle name="Normal 2 2 4 9 2 5" xfId="13191" xr:uid="{00000000-0005-0000-0000-00007E330000}"/>
    <cellStyle name="Normal 2 2 4 9 3" xfId="13192" xr:uid="{00000000-0005-0000-0000-00007F330000}"/>
    <cellStyle name="Normal 2 2 4 9 3 2" xfId="13193" xr:uid="{00000000-0005-0000-0000-000080330000}"/>
    <cellStyle name="Normal 2 2 4 9 3 3" xfId="13194" xr:uid="{00000000-0005-0000-0000-000081330000}"/>
    <cellStyle name="Normal 2 2 4 9 3 4" xfId="13195" xr:uid="{00000000-0005-0000-0000-000082330000}"/>
    <cellStyle name="Normal 2 2 4 9 3 5" xfId="13196" xr:uid="{00000000-0005-0000-0000-000083330000}"/>
    <cellStyle name="Normal 2 2 4 9 4" xfId="13197" xr:uid="{00000000-0005-0000-0000-000084330000}"/>
    <cellStyle name="Normal 2 2 4 9 5" xfId="13198" xr:uid="{00000000-0005-0000-0000-000085330000}"/>
    <cellStyle name="Normal 2 2 4 9 6" xfId="13199" xr:uid="{00000000-0005-0000-0000-000086330000}"/>
    <cellStyle name="Normal 2 2 4 9 7" xfId="13200" xr:uid="{00000000-0005-0000-0000-000087330000}"/>
    <cellStyle name="Normal 2 2 4 9_35. Propiedades de Inv" xfId="13201" xr:uid="{00000000-0005-0000-0000-000088330000}"/>
    <cellStyle name="Normal 2 2 4_35. Propiedades de Inv" xfId="13202" xr:uid="{00000000-0005-0000-0000-000089330000}"/>
    <cellStyle name="Normal 2 2 40" xfId="13203" xr:uid="{00000000-0005-0000-0000-00008A330000}"/>
    <cellStyle name="Normal 2 2 40 2" xfId="13204" xr:uid="{00000000-0005-0000-0000-00008B330000}"/>
    <cellStyle name="Normal 2 2 40 3" xfId="13205" xr:uid="{00000000-0005-0000-0000-00008C330000}"/>
    <cellStyle name="Normal 2 2 40 4" xfId="13206" xr:uid="{00000000-0005-0000-0000-00008D330000}"/>
    <cellStyle name="Normal 2 2 40 5" xfId="13207" xr:uid="{00000000-0005-0000-0000-00008E330000}"/>
    <cellStyle name="Normal 2 2 41" xfId="13208" xr:uid="{00000000-0005-0000-0000-00008F330000}"/>
    <cellStyle name="Normal 2 2 41 2" xfId="13209" xr:uid="{00000000-0005-0000-0000-000090330000}"/>
    <cellStyle name="Normal 2 2 41 3" xfId="13210" xr:uid="{00000000-0005-0000-0000-000091330000}"/>
    <cellStyle name="Normal 2 2 41 4" xfId="13211" xr:uid="{00000000-0005-0000-0000-000092330000}"/>
    <cellStyle name="Normal 2 2 41 5" xfId="13212" xr:uid="{00000000-0005-0000-0000-000093330000}"/>
    <cellStyle name="Normal 2 2 42" xfId="13213" xr:uid="{00000000-0005-0000-0000-000094330000}"/>
    <cellStyle name="Normal 2 2 42 2" xfId="13214" xr:uid="{00000000-0005-0000-0000-000095330000}"/>
    <cellStyle name="Normal 2 2 42 3" xfId="13215" xr:uid="{00000000-0005-0000-0000-000096330000}"/>
    <cellStyle name="Normal 2 2 42 4" xfId="13216" xr:uid="{00000000-0005-0000-0000-000097330000}"/>
    <cellStyle name="Normal 2 2 42 5" xfId="13217" xr:uid="{00000000-0005-0000-0000-000098330000}"/>
    <cellStyle name="Normal 2 2 43" xfId="13218" xr:uid="{00000000-0005-0000-0000-000099330000}"/>
    <cellStyle name="Normal 2 2 43 2" xfId="13219" xr:uid="{00000000-0005-0000-0000-00009A330000}"/>
    <cellStyle name="Normal 2 2 43 3" xfId="13220" xr:uid="{00000000-0005-0000-0000-00009B330000}"/>
    <cellStyle name="Normal 2 2 43 4" xfId="13221" xr:uid="{00000000-0005-0000-0000-00009C330000}"/>
    <cellStyle name="Normal 2 2 43 5" xfId="13222" xr:uid="{00000000-0005-0000-0000-00009D330000}"/>
    <cellStyle name="Normal 2 2 44" xfId="13223" xr:uid="{00000000-0005-0000-0000-00009E330000}"/>
    <cellStyle name="Normal 2 2 44 2" xfId="13224" xr:uid="{00000000-0005-0000-0000-00009F330000}"/>
    <cellStyle name="Normal 2 2 44 3" xfId="13225" xr:uid="{00000000-0005-0000-0000-0000A0330000}"/>
    <cellStyle name="Normal 2 2 44 4" xfId="13226" xr:uid="{00000000-0005-0000-0000-0000A1330000}"/>
    <cellStyle name="Normal 2 2 44 5" xfId="13227" xr:uid="{00000000-0005-0000-0000-0000A2330000}"/>
    <cellStyle name="Normal 2 2 45" xfId="13228" xr:uid="{00000000-0005-0000-0000-0000A3330000}"/>
    <cellStyle name="Normal 2 2 45 2" xfId="13229" xr:uid="{00000000-0005-0000-0000-0000A4330000}"/>
    <cellStyle name="Normal 2 2 45 3" xfId="13230" xr:uid="{00000000-0005-0000-0000-0000A5330000}"/>
    <cellStyle name="Normal 2 2 45 4" xfId="13231" xr:uid="{00000000-0005-0000-0000-0000A6330000}"/>
    <cellStyle name="Normal 2 2 45 5" xfId="13232" xr:uid="{00000000-0005-0000-0000-0000A7330000}"/>
    <cellStyle name="Normal 2 2 46" xfId="13233" xr:uid="{00000000-0005-0000-0000-0000A8330000}"/>
    <cellStyle name="Normal 2 2 46 2" xfId="13234" xr:uid="{00000000-0005-0000-0000-0000A9330000}"/>
    <cellStyle name="Normal 2 2 46 3" xfId="13235" xr:uid="{00000000-0005-0000-0000-0000AA330000}"/>
    <cellStyle name="Normal 2 2 46 4" xfId="13236" xr:uid="{00000000-0005-0000-0000-0000AB330000}"/>
    <cellStyle name="Normal 2 2 46 5" xfId="13237" xr:uid="{00000000-0005-0000-0000-0000AC330000}"/>
    <cellStyle name="Normal 2 2 47" xfId="13238" xr:uid="{00000000-0005-0000-0000-0000AD330000}"/>
    <cellStyle name="Normal 2 2 47 2" xfId="13239" xr:uid="{00000000-0005-0000-0000-0000AE330000}"/>
    <cellStyle name="Normal 2 2 47 3" xfId="13240" xr:uid="{00000000-0005-0000-0000-0000AF330000}"/>
    <cellStyle name="Normal 2 2 47 4" xfId="13241" xr:uid="{00000000-0005-0000-0000-0000B0330000}"/>
    <cellStyle name="Normal 2 2 47 5" xfId="13242" xr:uid="{00000000-0005-0000-0000-0000B1330000}"/>
    <cellStyle name="Normal 2 2 48" xfId="13243" xr:uid="{00000000-0005-0000-0000-0000B2330000}"/>
    <cellStyle name="Normal 2 2 48 2" xfId="13244" xr:uid="{00000000-0005-0000-0000-0000B3330000}"/>
    <cellStyle name="Normal 2 2 48 3" xfId="13245" xr:uid="{00000000-0005-0000-0000-0000B4330000}"/>
    <cellStyle name="Normal 2 2 48 4" xfId="13246" xr:uid="{00000000-0005-0000-0000-0000B5330000}"/>
    <cellStyle name="Normal 2 2 48 5" xfId="13247" xr:uid="{00000000-0005-0000-0000-0000B6330000}"/>
    <cellStyle name="Normal 2 2 49" xfId="13248" xr:uid="{00000000-0005-0000-0000-0000B7330000}"/>
    <cellStyle name="Normal 2 2 49 2" xfId="13249" xr:uid="{00000000-0005-0000-0000-0000B8330000}"/>
    <cellStyle name="Normal 2 2 49 3" xfId="13250" xr:uid="{00000000-0005-0000-0000-0000B9330000}"/>
    <cellStyle name="Normal 2 2 49 4" xfId="13251" xr:uid="{00000000-0005-0000-0000-0000BA330000}"/>
    <cellStyle name="Normal 2 2 49 5" xfId="13252" xr:uid="{00000000-0005-0000-0000-0000BB330000}"/>
    <cellStyle name="Normal 2 2 5" xfId="13253" xr:uid="{00000000-0005-0000-0000-0000BC330000}"/>
    <cellStyle name="Normal 2 2 5 10" xfId="13254" xr:uid="{00000000-0005-0000-0000-0000BD330000}"/>
    <cellStyle name="Normal 2 2 5 10 2" xfId="13255" xr:uid="{00000000-0005-0000-0000-0000BE330000}"/>
    <cellStyle name="Normal 2 2 5 10 3" xfId="13256" xr:uid="{00000000-0005-0000-0000-0000BF330000}"/>
    <cellStyle name="Normal 2 2 5 10 4" xfId="13257" xr:uid="{00000000-0005-0000-0000-0000C0330000}"/>
    <cellStyle name="Normal 2 2 5 10 5" xfId="13258" xr:uid="{00000000-0005-0000-0000-0000C1330000}"/>
    <cellStyle name="Normal 2 2 5 11" xfId="13259" xr:uid="{00000000-0005-0000-0000-0000C2330000}"/>
    <cellStyle name="Normal 2 2 5 11 2" xfId="13260" xr:uid="{00000000-0005-0000-0000-0000C3330000}"/>
    <cellStyle name="Normal 2 2 5 11 3" xfId="13261" xr:uid="{00000000-0005-0000-0000-0000C4330000}"/>
    <cellStyle name="Normal 2 2 5 11 4" xfId="13262" xr:uid="{00000000-0005-0000-0000-0000C5330000}"/>
    <cellStyle name="Normal 2 2 5 11 5" xfId="13263" xr:uid="{00000000-0005-0000-0000-0000C6330000}"/>
    <cellStyle name="Normal 2 2 5 12" xfId="13264" xr:uid="{00000000-0005-0000-0000-0000C7330000}"/>
    <cellStyle name="Normal 2 2 5 12 2" xfId="13265" xr:uid="{00000000-0005-0000-0000-0000C8330000}"/>
    <cellStyle name="Normal 2 2 5 13" xfId="13266" xr:uid="{00000000-0005-0000-0000-0000C9330000}"/>
    <cellStyle name="Normal 2 2 5 14" xfId="13267" xr:uid="{00000000-0005-0000-0000-0000CA330000}"/>
    <cellStyle name="Normal 2 2 5 15" xfId="13268" xr:uid="{00000000-0005-0000-0000-0000CB330000}"/>
    <cellStyle name="Normal 2 2 5 16" xfId="13269" xr:uid="{00000000-0005-0000-0000-0000CC330000}"/>
    <cellStyle name="Normal 2 2 5 17" xfId="13270" xr:uid="{00000000-0005-0000-0000-0000CD330000}"/>
    <cellStyle name="Normal 2 2 5 18" xfId="13271" xr:uid="{00000000-0005-0000-0000-0000CE330000}"/>
    <cellStyle name="Normal 2 2 5 19" xfId="13272" xr:uid="{00000000-0005-0000-0000-0000CF330000}"/>
    <cellStyle name="Normal 2 2 5 2" xfId="13273" xr:uid="{00000000-0005-0000-0000-0000D0330000}"/>
    <cellStyle name="Normal 2 2 5 2 2" xfId="13274" xr:uid="{00000000-0005-0000-0000-0000D1330000}"/>
    <cellStyle name="Normal 2 2 5 2 2 2" xfId="13275" xr:uid="{00000000-0005-0000-0000-0000D2330000}"/>
    <cellStyle name="Normal 2 2 5 2 2 3" xfId="13276" xr:uid="{00000000-0005-0000-0000-0000D3330000}"/>
    <cellStyle name="Normal 2 2 5 2 2 4" xfId="13277" xr:uid="{00000000-0005-0000-0000-0000D4330000}"/>
    <cellStyle name="Normal 2 2 5 2 2 5" xfId="13278" xr:uid="{00000000-0005-0000-0000-0000D5330000}"/>
    <cellStyle name="Normal 2 2 5 2 3" xfId="13279" xr:uid="{00000000-0005-0000-0000-0000D6330000}"/>
    <cellStyle name="Normal 2 2 5 2 3 2" xfId="13280" xr:uid="{00000000-0005-0000-0000-0000D7330000}"/>
    <cellStyle name="Normal 2 2 5 2 3 3" xfId="13281" xr:uid="{00000000-0005-0000-0000-0000D8330000}"/>
    <cellStyle name="Normal 2 2 5 2 3 4" xfId="13282" xr:uid="{00000000-0005-0000-0000-0000D9330000}"/>
    <cellStyle name="Normal 2 2 5 2 3 5" xfId="13283" xr:uid="{00000000-0005-0000-0000-0000DA330000}"/>
    <cellStyle name="Normal 2 2 5 2 4" xfId="13284" xr:uid="{00000000-0005-0000-0000-0000DB330000}"/>
    <cellStyle name="Normal 2 2 5 2 5" xfId="13285" xr:uid="{00000000-0005-0000-0000-0000DC330000}"/>
    <cellStyle name="Normal 2 2 5 2 6" xfId="13286" xr:uid="{00000000-0005-0000-0000-0000DD330000}"/>
    <cellStyle name="Normal 2 2 5 2 7" xfId="13287" xr:uid="{00000000-0005-0000-0000-0000DE330000}"/>
    <cellStyle name="Normal 2 2 5 2 8" xfId="13288" xr:uid="{00000000-0005-0000-0000-0000DF330000}"/>
    <cellStyle name="Normal 2 2 5 2_35. Propiedades de Inv" xfId="13289" xr:uid="{00000000-0005-0000-0000-0000E0330000}"/>
    <cellStyle name="Normal 2 2 5 3" xfId="13290" xr:uid="{00000000-0005-0000-0000-0000E1330000}"/>
    <cellStyle name="Normal 2 2 5 3 2" xfId="13291" xr:uid="{00000000-0005-0000-0000-0000E2330000}"/>
    <cellStyle name="Normal 2 2 5 3 2 2" xfId="13292" xr:uid="{00000000-0005-0000-0000-0000E3330000}"/>
    <cellStyle name="Normal 2 2 5 3 2 3" xfId="13293" xr:uid="{00000000-0005-0000-0000-0000E4330000}"/>
    <cellStyle name="Normal 2 2 5 3 2 4" xfId="13294" xr:uid="{00000000-0005-0000-0000-0000E5330000}"/>
    <cellStyle name="Normal 2 2 5 3 2 5" xfId="13295" xr:uid="{00000000-0005-0000-0000-0000E6330000}"/>
    <cellStyle name="Normal 2 2 5 3 3" xfId="13296" xr:uid="{00000000-0005-0000-0000-0000E7330000}"/>
    <cellStyle name="Normal 2 2 5 3 3 2" xfId="13297" xr:uid="{00000000-0005-0000-0000-0000E8330000}"/>
    <cellStyle name="Normal 2 2 5 3 3 3" xfId="13298" xr:uid="{00000000-0005-0000-0000-0000E9330000}"/>
    <cellStyle name="Normal 2 2 5 3 3 4" xfId="13299" xr:uid="{00000000-0005-0000-0000-0000EA330000}"/>
    <cellStyle name="Normal 2 2 5 3 3 5" xfId="13300" xr:uid="{00000000-0005-0000-0000-0000EB330000}"/>
    <cellStyle name="Normal 2 2 5 3 4" xfId="13301" xr:uid="{00000000-0005-0000-0000-0000EC330000}"/>
    <cellStyle name="Normal 2 2 5 3 5" xfId="13302" xr:uid="{00000000-0005-0000-0000-0000ED330000}"/>
    <cellStyle name="Normal 2 2 5 3 6" xfId="13303" xr:uid="{00000000-0005-0000-0000-0000EE330000}"/>
    <cellStyle name="Normal 2 2 5 3 7" xfId="13304" xr:uid="{00000000-0005-0000-0000-0000EF330000}"/>
    <cellStyle name="Normal 2 2 5 3 8" xfId="13305" xr:uid="{00000000-0005-0000-0000-0000F0330000}"/>
    <cellStyle name="Normal 2 2 5 3_35. Propiedades de Inv" xfId="13306" xr:uid="{00000000-0005-0000-0000-0000F1330000}"/>
    <cellStyle name="Normal 2 2 5 4" xfId="13307" xr:uid="{00000000-0005-0000-0000-0000F2330000}"/>
    <cellStyle name="Normal 2 2 5 4 2" xfId="13308" xr:uid="{00000000-0005-0000-0000-0000F3330000}"/>
    <cellStyle name="Normal 2 2 5 4 2 2" xfId="13309" xr:uid="{00000000-0005-0000-0000-0000F4330000}"/>
    <cellStyle name="Normal 2 2 5 4 2 3" xfId="13310" xr:uid="{00000000-0005-0000-0000-0000F5330000}"/>
    <cellStyle name="Normal 2 2 5 4 2 4" xfId="13311" xr:uid="{00000000-0005-0000-0000-0000F6330000}"/>
    <cellStyle name="Normal 2 2 5 4 2 5" xfId="13312" xr:uid="{00000000-0005-0000-0000-0000F7330000}"/>
    <cellStyle name="Normal 2 2 5 4 3" xfId="13313" xr:uid="{00000000-0005-0000-0000-0000F8330000}"/>
    <cellStyle name="Normal 2 2 5 4 3 2" xfId="13314" xr:uid="{00000000-0005-0000-0000-0000F9330000}"/>
    <cellStyle name="Normal 2 2 5 4 3 3" xfId="13315" xr:uid="{00000000-0005-0000-0000-0000FA330000}"/>
    <cellStyle name="Normal 2 2 5 4 3 4" xfId="13316" xr:uid="{00000000-0005-0000-0000-0000FB330000}"/>
    <cellStyle name="Normal 2 2 5 4 3 5" xfId="13317" xr:uid="{00000000-0005-0000-0000-0000FC330000}"/>
    <cellStyle name="Normal 2 2 5 4 4" xfId="13318" xr:uid="{00000000-0005-0000-0000-0000FD330000}"/>
    <cellStyle name="Normal 2 2 5 4 5" xfId="13319" xr:uid="{00000000-0005-0000-0000-0000FE330000}"/>
    <cellStyle name="Normal 2 2 5 4 6" xfId="13320" xr:uid="{00000000-0005-0000-0000-0000FF330000}"/>
    <cellStyle name="Normal 2 2 5 4 7" xfId="13321" xr:uid="{00000000-0005-0000-0000-000000340000}"/>
    <cellStyle name="Normal 2 2 5 4 8" xfId="13322" xr:uid="{00000000-0005-0000-0000-000001340000}"/>
    <cellStyle name="Normal 2 2 5 4_35. Propiedades de Inv" xfId="13323" xr:uid="{00000000-0005-0000-0000-000002340000}"/>
    <cellStyle name="Normal 2 2 5 5" xfId="13324" xr:uid="{00000000-0005-0000-0000-000003340000}"/>
    <cellStyle name="Normal 2 2 5 5 2" xfId="13325" xr:uid="{00000000-0005-0000-0000-000004340000}"/>
    <cellStyle name="Normal 2 2 5 5 2 2" xfId="13326" xr:uid="{00000000-0005-0000-0000-000005340000}"/>
    <cellStyle name="Normal 2 2 5 5 2 3" xfId="13327" xr:uid="{00000000-0005-0000-0000-000006340000}"/>
    <cellStyle name="Normal 2 2 5 5 2 4" xfId="13328" xr:uid="{00000000-0005-0000-0000-000007340000}"/>
    <cellStyle name="Normal 2 2 5 5 2 5" xfId="13329" xr:uid="{00000000-0005-0000-0000-000008340000}"/>
    <cellStyle name="Normal 2 2 5 5 3" xfId="13330" xr:uid="{00000000-0005-0000-0000-000009340000}"/>
    <cellStyle name="Normal 2 2 5 5 3 2" xfId="13331" xr:uid="{00000000-0005-0000-0000-00000A340000}"/>
    <cellStyle name="Normal 2 2 5 5 3 3" xfId="13332" xr:uid="{00000000-0005-0000-0000-00000B340000}"/>
    <cellStyle name="Normal 2 2 5 5 3 4" xfId="13333" xr:uid="{00000000-0005-0000-0000-00000C340000}"/>
    <cellStyle name="Normal 2 2 5 5 3 5" xfId="13334" xr:uid="{00000000-0005-0000-0000-00000D340000}"/>
    <cellStyle name="Normal 2 2 5 5 4" xfId="13335" xr:uid="{00000000-0005-0000-0000-00000E340000}"/>
    <cellStyle name="Normal 2 2 5 5 5" xfId="13336" xr:uid="{00000000-0005-0000-0000-00000F340000}"/>
    <cellStyle name="Normal 2 2 5 5 6" xfId="13337" xr:uid="{00000000-0005-0000-0000-000010340000}"/>
    <cellStyle name="Normal 2 2 5 5 7" xfId="13338" xr:uid="{00000000-0005-0000-0000-000011340000}"/>
    <cellStyle name="Normal 2 2 5 5 8" xfId="13339" xr:uid="{00000000-0005-0000-0000-000012340000}"/>
    <cellStyle name="Normal 2 2 5 5_35. Propiedades de Inv" xfId="13340" xr:uid="{00000000-0005-0000-0000-000013340000}"/>
    <cellStyle name="Normal 2 2 5 6" xfId="13341" xr:uid="{00000000-0005-0000-0000-000014340000}"/>
    <cellStyle name="Normal 2 2 5 6 2" xfId="13342" xr:uid="{00000000-0005-0000-0000-000015340000}"/>
    <cellStyle name="Normal 2 2 5 6 2 2" xfId="13343" xr:uid="{00000000-0005-0000-0000-000016340000}"/>
    <cellStyle name="Normal 2 2 5 6 2 3" xfId="13344" xr:uid="{00000000-0005-0000-0000-000017340000}"/>
    <cellStyle name="Normal 2 2 5 6 2 4" xfId="13345" xr:uid="{00000000-0005-0000-0000-000018340000}"/>
    <cellStyle name="Normal 2 2 5 6 2 5" xfId="13346" xr:uid="{00000000-0005-0000-0000-000019340000}"/>
    <cellStyle name="Normal 2 2 5 6 3" xfId="13347" xr:uid="{00000000-0005-0000-0000-00001A340000}"/>
    <cellStyle name="Normal 2 2 5 6 3 2" xfId="13348" xr:uid="{00000000-0005-0000-0000-00001B340000}"/>
    <cellStyle name="Normal 2 2 5 6 3 3" xfId="13349" xr:uid="{00000000-0005-0000-0000-00001C340000}"/>
    <cellStyle name="Normal 2 2 5 6 3 4" xfId="13350" xr:uid="{00000000-0005-0000-0000-00001D340000}"/>
    <cellStyle name="Normal 2 2 5 6 3 5" xfId="13351" xr:uid="{00000000-0005-0000-0000-00001E340000}"/>
    <cellStyle name="Normal 2 2 5 6 4" xfId="13352" xr:uid="{00000000-0005-0000-0000-00001F340000}"/>
    <cellStyle name="Normal 2 2 5 6 5" xfId="13353" xr:uid="{00000000-0005-0000-0000-000020340000}"/>
    <cellStyle name="Normal 2 2 5 6 6" xfId="13354" xr:uid="{00000000-0005-0000-0000-000021340000}"/>
    <cellStyle name="Normal 2 2 5 6 7" xfId="13355" xr:uid="{00000000-0005-0000-0000-000022340000}"/>
    <cellStyle name="Normal 2 2 5 6 8" xfId="13356" xr:uid="{00000000-0005-0000-0000-000023340000}"/>
    <cellStyle name="Normal 2 2 5 6_35. Propiedades de Inv" xfId="13357" xr:uid="{00000000-0005-0000-0000-000024340000}"/>
    <cellStyle name="Normal 2 2 5 7" xfId="13358" xr:uid="{00000000-0005-0000-0000-000025340000}"/>
    <cellStyle name="Normal 2 2 5 7 2" xfId="13359" xr:uid="{00000000-0005-0000-0000-000026340000}"/>
    <cellStyle name="Normal 2 2 5 7 2 2" xfId="13360" xr:uid="{00000000-0005-0000-0000-000027340000}"/>
    <cellStyle name="Normal 2 2 5 7 2 3" xfId="13361" xr:uid="{00000000-0005-0000-0000-000028340000}"/>
    <cellStyle name="Normal 2 2 5 7 2 4" xfId="13362" xr:uid="{00000000-0005-0000-0000-000029340000}"/>
    <cellStyle name="Normal 2 2 5 7 2 5" xfId="13363" xr:uid="{00000000-0005-0000-0000-00002A340000}"/>
    <cellStyle name="Normal 2 2 5 7 3" xfId="13364" xr:uid="{00000000-0005-0000-0000-00002B340000}"/>
    <cellStyle name="Normal 2 2 5 7 3 2" xfId="13365" xr:uid="{00000000-0005-0000-0000-00002C340000}"/>
    <cellStyle name="Normal 2 2 5 7 3 3" xfId="13366" xr:uid="{00000000-0005-0000-0000-00002D340000}"/>
    <cellStyle name="Normal 2 2 5 7 3 4" xfId="13367" xr:uid="{00000000-0005-0000-0000-00002E340000}"/>
    <cellStyle name="Normal 2 2 5 7 3 5" xfId="13368" xr:uid="{00000000-0005-0000-0000-00002F340000}"/>
    <cellStyle name="Normal 2 2 5 7 4" xfId="13369" xr:uid="{00000000-0005-0000-0000-000030340000}"/>
    <cellStyle name="Normal 2 2 5 7 5" xfId="13370" xr:uid="{00000000-0005-0000-0000-000031340000}"/>
    <cellStyle name="Normal 2 2 5 7 6" xfId="13371" xr:uid="{00000000-0005-0000-0000-000032340000}"/>
    <cellStyle name="Normal 2 2 5 7 7" xfId="13372" xr:uid="{00000000-0005-0000-0000-000033340000}"/>
    <cellStyle name="Normal 2 2 5 7_35. Propiedades de Inv" xfId="13373" xr:uid="{00000000-0005-0000-0000-000034340000}"/>
    <cellStyle name="Normal 2 2 5 8" xfId="13374" xr:uid="{00000000-0005-0000-0000-000035340000}"/>
    <cellStyle name="Normal 2 2 5 8 2" xfId="13375" xr:uid="{00000000-0005-0000-0000-000036340000}"/>
    <cellStyle name="Normal 2 2 5 8 2 2" xfId="13376" xr:uid="{00000000-0005-0000-0000-000037340000}"/>
    <cellStyle name="Normal 2 2 5 8 2 3" xfId="13377" xr:uid="{00000000-0005-0000-0000-000038340000}"/>
    <cellStyle name="Normal 2 2 5 8 2 4" xfId="13378" xr:uid="{00000000-0005-0000-0000-000039340000}"/>
    <cellStyle name="Normal 2 2 5 8 2 5" xfId="13379" xr:uid="{00000000-0005-0000-0000-00003A340000}"/>
    <cellStyle name="Normal 2 2 5 8 3" xfId="13380" xr:uid="{00000000-0005-0000-0000-00003B340000}"/>
    <cellStyle name="Normal 2 2 5 8 3 2" xfId="13381" xr:uid="{00000000-0005-0000-0000-00003C340000}"/>
    <cellStyle name="Normal 2 2 5 8 3 3" xfId="13382" xr:uid="{00000000-0005-0000-0000-00003D340000}"/>
    <cellStyle name="Normal 2 2 5 8 3 4" xfId="13383" xr:uid="{00000000-0005-0000-0000-00003E340000}"/>
    <cellStyle name="Normal 2 2 5 8 3 5" xfId="13384" xr:uid="{00000000-0005-0000-0000-00003F340000}"/>
    <cellStyle name="Normal 2 2 5 8 4" xfId="13385" xr:uid="{00000000-0005-0000-0000-000040340000}"/>
    <cellStyle name="Normal 2 2 5 8 5" xfId="13386" xr:uid="{00000000-0005-0000-0000-000041340000}"/>
    <cellStyle name="Normal 2 2 5 8 6" xfId="13387" xr:uid="{00000000-0005-0000-0000-000042340000}"/>
    <cellStyle name="Normal 2 2 5 8 7" xfId="13388" xr:uid="{00000000-0005-0000-0000-000043340000}"/>
    <cellStyle name="Normal 2 2 5 8_35. Propiedades de Inv" xfId="13389" xr:uid="{00000000-0005-0000-0000-000044340000}"/>
    <cellStyle name="Normal 2 2 5 9" xfId="13390" xr:uid="{00000000-0005-0000-0000-000045340000}"/>
    <cellStyle name="Normal 2 2 5 9 2" xfId="13391" xr:uid="{00000000-0005-0000-0000-000046340000}"/>
    <cellStyle name="Normal 2 2 5 9 2 2" xfId="13392" xr:uid="{00000000-0005-0000-0000-000047340000}"/>
    <cellStyle name="Normal 2 2 5 9 2 3" xfId="13393" xr:uid="{00000000-0005-0000-0000-000048340000}"/>
    <cellStyle name="Normal 2 2 5 9 2 4" xfId="13394" xr:uid="{00000000-0005-0000-0000-000049340000}"/>
    <cellStyle name="Normal 2 2 5 9 2 5" xfId="13395" xr:uid="{00000000-0005-0000-0000-00004A340000}"/>
    <cellStyle name="Normal 2 2 5 9 3" xfId="13396" xr:uid="{00000000-0005-0000-0000-00004B340000}"/>
    <cellStyle name="Normal 2 2 5 9 3 2" xfId="13397" xr:uid="{00000000-0005-0000-0000-00004C340000}"/>
    <cellStyle name="Normal 2 2 5 9 3 3" xfId="13398" xr:uid="{00000000-0005-0000-0000-00004D340000}"/>
    <cellStyle name="Normal 2 2 5 9 3 4" xfId="13399" xr:uid="{00000000-0005-0000-0000-00004E340000}"/>
    <cellStyle name="Normal 2 2 5 9 3 5" xfId="13400" xr:uid="{00000000-0005-0000-0000-00004F340000}"/>
    <cellStyle name="Normal 2 2 5 9 4" xfId="13401" xr:uid="{00000000-0005-0000-0000-000050340000}"/>
    <cellStyle name="Normal 2 2 5 9 5" xfId="13402" xr:uid="{00000000-0005-0000-0000-000051340000}"/>
    <cellStyle name="Normal 2 2 5 9 6" xfId="13403" xr:uid="{00000000-0005-0000-0000-000052340000}"/>
    <cellStyle name="Normal 2 2 5 9 7" xfId="13404" xr:uid="{00000000-0005-0000-0000-000053340000}"/>
    <cellStyle name="Normal 2 2 5 9_35. Propiedades de Inv" xfId="13405" xr:uid="{00000000-0005-0000-0000-000054340000}"/>
    <cellStyle name="Normal 2 2 5_35. Propiedades de Inv" xfId="13406" xr:uid="{00000000-0005-0000-0000-000055340000}"/>
    <cellStyle name="Normal 2 2 50" xfId="13407" xr:uid="{00000000-0005-0000-0000-000056340000}"/>
    <cellStyle name="Normal 2 2 50 2" xfId="13408" xr:uid="{00000000-0005-0000-0000-000057340000}"/>
    <cellStyle name="Normal 2 2 50 3" xfId="13409" xr:uid="{00000000-0005-0000-0000-000058340000}"/>
    <cellStyle name="Normal 2 2 50 4" xfId="13410" xr:uid="{00000000-0005-0000-0000-000059340000}"/>
    <cellStyle name="Normal 2 2 50 5" xfId="13411" xr:uid="{00000000-0005-0000-0000-00005A340000}"/>
    <cellStyle name="Normal 2 2 51" xfId="13412" xr:uid="{00000000-0005-0000-0000-00005B340000}"/>
    <cellStyle name="Normal 2 2 51 2" xfId="13413" xr:uid="{00000000-0005-0000-0000-00005C340000}"/>
    <cellStyle name="Normal 2 2 51 3" xfId="13414" xr:uid="{00000000-0005-0000-0000-00005D340000}"/>
    <cellStyle name="Normal 2 2 51 4" xfId="13415" xr:uid="{00000000-0005-0000-0000-00005E340000}"/>
    <cellStyle name="Normal 2 2 51 5" xfId="13416" xr:uid="{00000000-0005-0000-0000-00005F340000}"/>
    <cellStyle name="Normal 2 2 52" xfId="13417" xr:uid="{00000000-0005-0000-0000-000060340000}"/>
    <cellStyle name="Normal 2 2 52 2" xfId="13418" xr:uid="{00000000-0005-0000-0000-000061340000}"/>
    <cellStyle name="Normal 2 2 52 3" xfId="13419" xr:uid="{00000000-0005-0000-0000-000062340000}"/>
    <cellStyle name="Normal 2 2 52 4" xfId="13420" xr:uid="{00000000-0005-0000-0000-000063340000}"/>
    <cellStyle name="Normal 2 2 52 5" xfId="13421" xr:uid="{00000000-0005-0000-0000-000064340000}"/>
    <cellStyle name="Normal 2 2 53" xfId="13422" xr:uid="{00000000-0005-0000-0000-000065340000}"/>
    <cellStyle name="Normal 2 2 53 2" xfId="13423" xr:uid="{00000000-0005-0000-0000-000066340000}"/>
    <cellStyle name="Normal 2 2 53 3" xfId="13424" xr:uid="{00000000-0005-0000-0000-000067340000}"/>
    <cellStyle name="Normal 2 2 53 4" xfId="13425" xr:uid="{00000000-0005-0000-0000-000068340000}"/>
    <cellStyle name="Normal 2 2 53 5" xfId="13426" xr:uid="{00000000-0005-0000-0000-000069340000}"/>
    <cellStyle name="Normal 2 2 54" xfId="13427" xr:uid="{00000000-0005-0000-0000-00006A340000}"/>
    <cellStyle name="Normal 2 2 54 2" xfId="13428" xr:uid="{00000000-0005-0000-0000-00006B340000}"/>
    <cellStyle name="Normal 2 2 54 3" xfId="13429" xr:uid="{00000000-0005-0000-0000-00006C340000}"/>
    <cellStyle name="Normal 2 2 54 4" xfId="13430" xr:uid="{00000000-0005-0000-0000-00006D340000}"/>
    <cellStyle name="Normal 2 2 54 5" xfId="13431" xr:uid="{00000000-0005-0000-0000-00006E340000}"/>
    <cellStyle name="Normal 2 2 55" xfId="13432" xr:uid="{00000000-0005-0000-0000-00006F340000}"/>
    <cellStyle name="Normal 2 2 55 2" xfId="13433" xr:uid="{00000000-0005-0000-0000-000070340000}"/>
    <cellStyle name="Normal 2 2 55 3" xfId="13434" xr:uid="{00000000-0005-0000-0000-000071340000}"/>
    <cellStyle name="Normal 2 2 55 4" xfId="13435" xr:uid="{00000000-0005-0000-0000-000072340000}"/>
    <cellStyle name="Normal 2 2 55 5" xfId="13436" xr:uid="{00000000-0005-0000-0000-000073340000}"/>
    <cellStyle name="Normal 2 2 56" xfId="13437" xr:uid="{00000000-0005-0000-0000-000074340000}"/>
    <cellStyle name="Normal 2 2 56 2" xfId="13438" xr:uid="{00000000-0005-0000-0000-000075340000}"/>
    <cellStyle name="Normal 2 2 56 3" xfId="13439" xr:uid="{00000000-0005-0000-0000-000076340000}"/>
    <cellStyle name="Normal 2 2 56 4" xfId="13440" xr:uid="{00000000-0005-0000-0000-000077340000}"/>
    <cellStyle name="Normal 2 2 56 5" xfId="13441" xr:uid="{00000000-0005-0000-0000-000078340000}"/>
    <cellStyle name="Normal 2 2 57" xfId="13442" xr:uid="{00000000-0005-0000-0000-000079340000}"/>
    <cellStyle name="Normal 2 2 57 2" xfId="13443" xr:uid="{00000000-0005-0000-0000-00007A340000}"/>
    <cellStyle name="Normal 2 2 57 3" xfId="13444" xr:uid="{00000000-0005-0000-0000-00007B340000}"/>
    <cellStyle name="Normal 2 2 57 4" xfId="13445" xr:uid="{00000000-0005-0000-0000-00007C340000}"/>
    <cellStyle name="Normal 2 2 57 5" xfId="13446" xr:uid="{00000000-0005-0000-0000-00007D340000}"/>
    <cellStyle name="Normal 2 2 58" xfId="13447" xr:uid="{00000000-0005-0000-0000-00007E340000}"/>
    <cellStyle name="Normal 2 2 58 2" xfId="13448" xr:uid="{00000000-0005-0000-0000-00007F340000}"/>
    <cellStyle name="Normal 2 2 58 3" xfId="13449" xr:uid="{00000000-0005-0000-0000-000080340000}"/>
    <cellStyle name="Normal 2 2 58 4" xfId="13450" xr:uid="{00000000-0005-0000-0000-000081340000}"/>
    <cellStyle name="Normal 2 2 58 5" xfId="13451" xr:uid="{00000000-0005-0000-0000-000082340000}"/>
    <cellStyle name="Normal 2 2 59" xfId="13452" xr:uid="{00000000-0005-0000-0000-000083340000}"/>
    <cellStyle name="Normal 2 2 59 2" xfId="13453" xr:uid="{00000000-0005-0000-0000-000084340000}"/>
    <cellStyle name="Normal 2 2 59 3" xfId="13454" xr:uid="{00000000-0005-0000-0000-000085340000}"/>
    <cellStyle name="Normal 2 2 59 4" xfId="13455" xr:uid="{00000000-0005-0000-0000-000086340000}"/>
    <cellStyle name="Normal 2 2 59 5" xfId="13456" xr:uid="{00000000-0005-0000-0000-000087340000}"/>
    <cellStyle name="Normal 2 2 6" xfId="13457" xr:uid="{00000000-0005-0000-0000-000088340000}"/>
    <cellStyle name="Normal 2 2 6 10" xfId="13458" xr:uid="{00000000-0005-0000-0000-000089340000}"/>
    <cellStyle name="Normal 2 2 6 10 2" xfId="13459" xr:uid="{00000000-0005-0000-0000-00008A340000}"/>
    <cellStyle name="Normal 2 2 6 10 3" xfId="13460" xr:uid="{00000000-0005-0000-0000-00008B340000}"/>
    <cellStyle name="Normal 2 2 6 10 4" xfId="13461" xr:uid="{00000000-0005-0000-0000-00008C340000}"/>
    <cellStyle name="Normal 2 2 6 10 5" xfId="13462" xr:uid="{00000000-0005-0000-0000-00008D340000}"/>
    <cellStyle name="Normal 2 2 6 11" xfId="13463" xr:uid="{00000000-0005-0000-0000-00008E340000}"/>
    <cellStyle name="Normal 2 2 6 11 2" xfId="13464" xr:uid="{00000000-0005-0000-0000-00008F340000}"/>
    <cellStyle name="Normal 2 2 6 11 3" xfId="13465" xr:uid="{00000000-0005-0000-0000-000090340000}"/>
    <cellStyle name="Normal 2 2 6 11 4" xfId="13466" xr:uid="{00000000-0005-0000-0000-000091340000}"/>
    <cellStyle name="Normal 2 2 6 11 5" xfId="13467" xr:uid="{00000000-0005-0000-0000-000092340000}"/>
    <cellStyle name="Normal 2 2 6 12" xfId="13468" xr:uid="{00000000-0005-0000-0000-000093340000}"/>
    <cellStyle name="Normal 2 2 6 12 2" xfId="13469" xr:uid="{00000000-0005-0000-0000-000094340000}"/>
    <cellStyle name="Normal 2 2 6 13" xfId="13470" xr:uid="{00000000-0005-0000-0000-000095340000}"/>
    <cellStyle name="Normal 2 2 6 14" xfId="13471" xr:uid="{00000000-0005-0000-0000-000096340000}"/>
    <cellStyle name="Normal 2 2 6 15" xfId="13472" xr:uid="{00000000-0005-0000-0000-000097340000}"/>
    <cellStyle name="Normal 2 2 6 16" xfId="13473" xr:uid="{00000000-0005-0000-0000-000098340000}"/>
    <cellStyle name="Normal 2 2 6 2" xfId="13474" xr:uid="{00000000-0005-0000-0000-000099340000}"/>
    <cellStyle name="Normal 2 2 6 2 2" xfId="13475" xr:uid="{00000000-0005-0000-0000-00009A340000}"/>
    <cellStyle name="Normal 2 2 6 2 2 2" xfId="13476" xr:uid="{00000000-0005-0000-0000-00009B340000}"/>
    <cellStyle name="Normal 2 2 6 2 2 3" xfId="13477" xr:uid="{00000000-0005-0000-0000-00009C340000}"/>
    <cellStyle name="Normal 2 2 6 2 2 4" xfId="13478" xr:uid="{00000000-0005-0000-0000-00009D340000}"/>
    <cellStyle name="Normal 2 2 6 2 2 5" xfId="13479" xr:uid="{00000000-0005-0000-0000-00009E340000}"/>
    <cellStyle name="Normal 2 2 6 2 3" xfId="13480" xr:uid="{00000000-0005-0000-0000-00009F340000}"/>
    <cellStyle name="Normal 2 2 6 2 3 2" xfId="13481" xr:uid="{00000000-0005-0000-0000-0000A0340000}"/>
    <cellStyle name="Normal 2 2 6 2 3 3" xfId="13482" xr:uid="{00000000-0005-0000-0000-0000A1340000}"/>
    <cellStyle name="Normal 2 2 6 2 3 4" xfId="13483" xr:uid="{00000000-0005-0000-0000-0000A2340000}"/>
    <cellStyle name="Normal 2 2 6 2 3 5" xfId="13484" xr:uid="{00000000-0005-0000-0000-0000A3340000}"/>
    <cellStyle name="Normal 2 2 6 2 4" xfId="13485" xr:uid="{00000000-0005-0000-0000-0000A4340000}"/>
    <cellStyle name="Normal 2 2 6 2 5" xfId="13486" xr:uid="{00000000-0005-0000-0000-0000A5340000}"/>
    <cellStyle name="Normal 2 2 6 2 6" xfId="13487" xr:uid="{00000000-0005-0000-0000-0000A6340000}"/>
    <cellStyle name="Normal 2 2 6 2 7" xfId="13488" xr:uid="{00000000-0005-0000-0000-0000A7340000}"/>
    <cellStyle name="Normal 2 2 6 2 8" xfId="13489" xr:uid="{00000000-0005-0000-0000-0000A8340000}"/>
    <cellStyle name="Normal 2 2 6 2_35. Propiedades de Inv" xfId="13490" xr:uid="{00000000-0005-0000-0000-0000A9340000}"/>
    <cellStyle name="Normal 2 2 6 3" xfId="13491" xr:uid="{00000000-0005-0000-0000-0000AA340000}"/>
    <cellStyle name="Normal 2 2 6 3 2" xfId="13492" xr:uid="{00000000-0005-0000-0000-0000AB340000}"/>
    <cellStyle name="Normal 2 2 6 3 2 2" xfId="13493" xr:uid="{00000000-0005-0000-0000-0000AC340000}"/>
    <cellStyle name="Normal 2 2 6 3 2 3" xfId="13494" xr:uid="{00000000-0005-0000-0000-0000AD340000}"/>
    <cellStyle name="Normal 2 2 6 3 2 4" xfId="13495" xr:uid="{00000000-0005-0000-0000-0000AE340000}"/>
    <cellStyle name="Normal 2 2 6 3 2 5" xfId="13496" xr:uid="{00000000-0005-0000-0000-0000AF340000}"/>
    <cellStyle name="Normal 2 2 6 3 3" xfId="13497" xr:uid="{00000000-0005-0000-0000-0000B0340000}"/>
    <cellStyle name="Normal 2 2 6 3 3 2" xfId="13498" xr:uid="{00000000-0005-0000-0000-0000B1340000}"/>
    <cellStyle name="Normal 2 2 6 3 3 3" xfId="13499" xr:uid="{00000000-0005-0000-0000-0000B2340000}"/>
    <cellStyle name="Normal 2 2 6 3 3 4" xfId="13500" xr:uid="{00000000-0005-0000-0000-0000B3340000}"/>
    <cellStyle name="Normal 2 2 6 3 3 5" xfId="13501" xr:uid="{00000000-0005-0000-0000-0000B4340000}"/>
    <cellStyle name="Normal 2 2 6 3 4" xfId="13502" xr:uid="{00000000-0005-0000-0000-0000B5340000}"/>
    <cellStyle name="Normal 2 2 6 3 5" xfId="13503" xr:uid="{00000000-0005-0000-0000-0000B6340000}"/>
    <cellStyle name="Normal 2 2 6 3 6" xfId="13504" xr:uid="{00000000-0005-0000-0000-0000B7340000}"/>
    <cellStyle name="Normal 2 2 6 3 7" xfId="13505" xr:uid="{00000000-0005-0000-0000-0000B8340000}"/>
    <cellStyle name="Normal 2 2 6 3 8" xfId="13506" xr:uid="{00000000-0005-0000-0000-0000B9340000}"/>
    <cellStyle name="Normal 2 2 6 3_35. Propiedades de Inv" xfId="13507" xr:uid="{00000000-0005-0000-0000-0000BA340000}"/>
    <cellStyle name="Normal 2 2 6 4" xfId="13508" xr:uid="{00000000-0005-0000-0000-0000BB340000}"/>
    <cellStyle name="Normal 2 2 6 4 2" xfId="13509" xr:uid="{00000000-0005-0000-0000-0000BC340000}"/>
    <cellStyle name="Normal 2 2 6 4 2 2" xfId="13510" xr:uid="{00000000-0005-0000-0000-0000BD340000}"/>
    <cellStyle name="Normal 2 2 6 4 2 3" xfId="13511" xr:uid="{00000000-0005-0000-0000-0000BE340000}"/>
    <cellStyle name="Normal 2 2 6 4 2 4" xfId="13512" xr:uid="{00000000-0005-0000-0000-0000BF340000}"/>
    <cellStyle name="Normal 2 2 6 4 2 5" xfId="13513" xr:uid="{00000000-0005-0000-0000-0000C0340000}"/>
    <cellStyle name="Normal 2 2 6 4 3" xfId="13514" xr:uid="{00000000-0005-0000-0000-0000C1340000}"/>
    <cellStyle name="Normal 2 2 6 4 3 2" xfId="13515" xr:uid="{00000000-0005-0000-0000-0000C2340000}"/>
    <cellStyle name="Normal 2 2 6 4 3 3" xfId="13516" xr:uid="{00000000-0005-0000-0000-0000C3340000}"/>
    <cellStyle name="Normal 2 2 6 4 3 4" xfId="13517" xr:uid="{00000000-0005-0000-0000-0000C4340000}"/>
    <cellStyle name="Normal 2 2 6 4 3 5" xfId="13518" xr:uid="{00000000-0005-0000-0000-0000C5340000}"/>
    <cellStyle name="Normal 2 2 6 4 4" xfId="13519" xr:uid="{00000000-0005-0000-0000-0000C6340000}"/>
    <cellStyle name="Normal 2 2 6 4 5" xfId="13520" xr:uid="{00000000-0005-0000-0000-0000C7340000}"/>
    <cellStyle name="Normal 2 2 6 4 6" xfId="13521" xr:uid="{00000000-0005-0000-0000-0000C8340000}"/>
    <cellStyle name="Normal 2 2 6 4 7" xfId="13522" xr:uid="{00000000-0005-0000-0000-0000C9340000}"/>
    <cellStyle name="Normal 2 2 6 4 8" xfId="13523" xr:uid="{00000000-0005-0000-0000-0000CA340000}"/>
    <cellStyle name="Normal 2 2 6 4_35. Propiedades de Inv" xfId="13524" xr:uid="{00000000-0005-0000-0000-0000CB340000}"/>
    <cellStyle name="Normal 2 2 6 5" xfId="13525" xr:uid="{00000000-0005-0000-0000-0000CC340000}"/>
    <cellStyle name="Normal 2 2 6 5 2" xfId="13526" xr:uid="{00000000-0005-0000-0000-0000CD340000}"/>
    <cellStyle name="Normal 2 2 6 5 2 2" xfId="13527" xr:uid="{00000000-0005-0000-0000-0000CE340000}"/>
    <cellStyle name="Normal 2 2 6 5 2 3" xfId="13528" xr:uid="{00000000-0005-0000-0000-0000CF340000}"/>
    <cellStyle name="Normal 2 2 6 5 2 4" xfId="13529" xr:uid="{00000000-0005-0000-0000-0000D0340000}"/>
    <cellStyle name="Normal 2 2 6 5 2 5" xfId="13530" xr:uid="{00000000-0005-0000-0000-0000D1340000}"/>
    <cellStyle name="Normal 2 2 6 5 3" xfId="13531" xr:uid="{00000000-0005-0000-0000-0000D2340000}"/>
    <cellStyle name="Normal 2 2 6 5 3 2" xfId="13532" xr:uid="{00000000-0005-0000-0000-0000D3340000}"/>
    <cellStyle name="Normal 2 2 6 5 3 3" xfId="13533" xr:uid="{00000000-0005-0000-0000-0000D4340000}"/>
    <cellStyle name="Normal 2 2 6 5 3 4" xfId="13534" xr:uid="{00000000-0005-0000-0000-0000D5340000}"/>
    <cellStyle name="Normal 2 2 6 5 3 5" xfId="13535" xr:uid="{00000000-0005-0000-0000-0000D6340000}"/>
    <cellStyle name="Normal 2 2 6 5 4" xfId="13536" xr:uid="{00000000-0005-0000-0000-0000D7340000}"/>
    <cellStyle name="Normal 2 2 6 5 5" xfId="13537" xr:uid="{00000000-0005-0000-0000-0000D8340000}"/>
    <cellStyle name="Normal 2 2 6 5 6" xfId="13538" xr:uid="{00000000-0005-0000-0000-0000D9340000}"/>
    <cellStyle name="Normal 2 2 6 5 7" xfId="13539" xr:uid="{00000000-0005-0000-0000-0000DA340000}"/>
    <cellStyle name="Normal 2 2 6 5 8" xfId="13540" xr:uid="{00000000-0005-0000-0000-0000DB340000}"/>
    <cellStyle name="Normal 2 2 6 5_35. Propiedades de Inv" xfId="13541" xr:uid="{00000000-0005-0000-0000-0000DC340000}"/>
    <cellStyle name="Normal 2 2 6 6" xfId="13542" xr:uid="{00000000-0005-0000-0000-0000DD340000}"/>
    <cellStyle name="Normal 2 2 6 6 2" xfId="13543" xr:uid="{00000000-0005-0000-0000-0000DE340000}"/>
    <cellStyle name="Normal 2 2 6 6 2 2" xfId="13544" xr:uid="{00000000-0005-0000-0000-0000DF340000}"/>
    <cellStyle name="Normal 2 2 6 6 2 3" xfId="13545" xr:uid="{00000000-0005-0000-0000-0000E0340000}"/>
    <cellStyle name="Normal 2 2 6 6 2 4" xfId="13546" xr:uid="{00000000-0005-0000-0000-0000E1340000}"/>
    <cellStyle name="Normal 2 2 6 6 2 5" xfId="13547" xr:uid="{00000000-0005-0000-0000-0000E2340000}"/>
    <cellStyle name="Normal 2 2 6 6 3" xfId="13548" xr:uid="{00000000-0005-0000-0000-0000E3340000}"/>
    <cellStyle name="Normal 2 2 6 6 3 2" xfId="13549" xr:uid="{00000000-0005-0000-0000-0000E4340000}"/>
    <cellStyle name="Normal 2 2 6 6 3 3" xfId="13550" xr:uid="{00000000-0005-0000-0000-0000E5340000}"/>
    <cellStyle name="Normal 2 2 6 6 3 4" xfId="13551" xr:uid="{00000000-0005-0000-0000-0000E6340000}"/>
    <cellStyle name="Normal 2 2 6 6 3 5" xfId="13552" xr:uid="{00000000-0005-0000-0000-0000E7340000}"/>
    <cellStyle name="Normal 2 2 6 6 4" xfId="13553" xr:uid="{00000000-0005-0000-0000-0000E8340000}"/>
    <cellStyle name="Normal 2 2 6 6 5" xfId="13554" xr:uid="{00000000-0005-0000-0000-0000E9340000}"/>
    <cellStyle name="Normal 2 2 6 6 6" xfId="13555" xr:uid="{00000000-0005-0000-0000-0000EA340000}"/>
    <cellStyle name="Normal 2 2 6 6 7" xfId="13556" xr:uid="{00000000-0005-0000-0000-0000EB340000}"/>
    <cellStyle name="Normal 2 2 6 6 8" xfId="13557" xr:uid="{00000000-0005-0000-0000-0000EC340000}"/>
    <cellStyle name="Normal 2 2 6 6_35. Propiedades de Inv" xfId="13558" xr:uid="{00000000-0005-0000-0000-0000ED340000}"/>
    <cellStyle name="Normal 2 2 6 7" xfId="13559" xr:uid="{00000000-0005-0000-0000-0000EE340000}"/>
    <cellStyle name="Normal 2 2 6 7 2" xfId="13560" xr:uid="{00000000-0005-0000-0000-0000EF340000}"/>
    <cellStyle name="Normal 2 2 6 7 2 2" xfId="13561" xr:uid="{00000000-0005-0000-0000-0000F0340000}"/>
    <cellStyle name="Normal 2 2 6 7 2 3" xfId="13562" xr:uid="{00000000-0005-0000-0000-0000F1340000}"/>
    <cellStyle name="Normal 2 2 6 7 2 4" xfId="13563" xr:uid="{00000000-0005-0000-0000-0000F2340000}"/>
    <cellStyle name="Normal 2 2 6 7 2 5" xfId="13564" xr:uid="{00000000-0005-0000-0000-0000F3340000}"/>
    <cellStyle name="Normal 2 2 6 7 3" xfId="13565" xr:uid="{00000000-0005-0000-0000-0000F4340000}"/>
    <cellStyle name="Normal 2 2 6 7 3 2" xfId="13566" xr:uid="{00000000-0005-0000-0000-0000F5340000}"/>
    <cellStyle name="Normal 2 2 6 7 3 3" xfId="13567" xr:uid="{00000000-0005-0000-0000-0000F6340000}"/>
    <cellStyle name="Normal 2 2 6 7 3 4" xfId="13568" xr:uid="{00000000-0005-0000-0000-0000F7340000}"/>
    <cellStyle name="Normal 2 2 6 7 3 5" xfId="13569" xr:uid="{00000000-0005-0000-0000-0000F8340000}"/>
    <cellStyle name="Normal 2 2 6 7 4" xfId="13570" xr:uid="{00000000-0005-0000-0000-0000F9340000}"/>
    <cellStyle name="Normal 2 2 6 7 5" xfId="13571" xr:uid="{00000000-0005-0000-0000-0000FA340000}"/>
    <cellStyle name="Normal 2 2 6 7 6" xfId="13572" xr:uid="{00000000-0005-0000-0000-0000FB340000}"/>
    <cellStyle name="Normal 2 2 6 7 7" xfId="13573" xr:uid="{00000000-0005-0000-0000-0000FC340000}"/>
    <cellStyle name="Normal 2 2 6 7_35. Propiedades de Inv" xfId="13574" xr:uid="{00000000-0005-0000-0000-0000FD340000}"/>
    <cellStyle name="Normal 2 2 6 8" xfId="13575" xr:uid="{00000000-0005-0000-0000-0000FE340000}"/>
    <cellStyle name="Normal 2 2 6 8 2" xfId="13576" xr:uid="{00000000-0005-0000-0000-0000FF340000}"/>
    <cellStyle name="Normal 2 2 6 8 2 2" xfId="13577" xr:uid="{00000000-0005-0000-0000-000000350000}"/>
    <cellStyle name="Normal 2 2 6 8 2 3" xfId="13578" xr:uid="{00000000-0005-0000-0000-000001350000}"/>
    <cellStyle name="Normal 2 2 6 8 2 4" xfId="13579" xr:uid="{00000000-0005-0000-0000-000002350000}"/>
    <cellStyle name="Normal 2 2 6 8 2 5" xfId="13580" xr:uid="{00000000-0005-0000-0000-000003350000}"/>
    <cellStyle name="Normal 2 2 6 8 3" xfId="13581" xr:uid="{00000000-0005-0000-0000-000004350000}"/>
    <cellStyle name="Normal 2 2 6 8 3 2" xfId="13582" xr:uid="{00000000-0005-0000-0000-000005350000}"/>
    <cellStyle name="Normal 2 2 6 8 3 3" xfId="13583" xr:uid="{00000000-0005-0000-0000-000006350000}"/>
    <cellStyle name="Normal 2 2 6 8 3 4" xfId="13584" xr:uid="{00000000-0005-0000-0000-000007350000}"/>
    <cellStyle name="Normal 2 2 6 8 3 5" xfId="13585" xr:uid="{00000000-0005-0000-0000-000008350000}"/>
    <cellStyle name="Normal 2 2 6 8 4" xfId="13586" xr:uid="{00000000-0005-0000-0000-000009350000}"/>
    <cellStyle name="Normal 2 2 6 8 5" xfId="13587" xr:uid="{00000000-0005-0000-0000-00000A350000}"/>
    <cellStyle name="Normal 2 2 6 8 6" xfId="13588" xr:uid="{00000000-0005-0000-0000-00000B350000}"/>
    <cellStyle name="Normal 2 2 6 8 7" xfId="13589" xr:uid="{00000000-0005-0000-0000-00000C350000}"/>
    <cellStyle name="Normal 2 2 6 8_35. Propiedades de Inv" xfId="13590" xr:uid="{00000000-0005-0000-0000-00000D350000}"/>
    <cellStyle name="Normal 2 2 6 9" xfId="13591" xr:uid="{00000000-0005-0000-0000-00000E350000}"/>
    <cellStyle name="Normal 2 2 6 9 2" xfId="13592" xr:uid="{00000000-0005-0000-0000-00000F350000}"/>
    <cellStyle name="Normal 2 2 6 9 2 2" xfId="13593" xr:uid="{00000000-0005-0000-0000-000010350000}"/>
    <cellStyle name="Normal 2 2 6 9 2 3" xfId="13594" xr:uid="{00000000-0005-0000-0000-000011350000}"/>
    <cellStyle name="Normal 2 2 6 9 2 4" xfId="13595" xr:uid="{00000000-0005-0000-0000-000012350000}"/>
    <cellStyle name="Normal 2 2 6 9 2 5" xfId="13596" xr:uid="{00000000-0005-0000-0000-000013350000}"/>
    <cellStyle name="Normal 2 2 6 9 3" xfId="13597" xr:uid="{00000000-0005-0000-0000-000014350000}"/>
    <cellStyle name="Normal 2 2 6 9 3 2" xfId="13598" xr:uid="{00000000-0005-0000-0000-000015350000}"/>
    <cellStyle name="Normal 2 2 6 9 3 3" xfId="13599" xr:uid="{00000000-0005-0000-0000-000016350000}"/>
    <cellStyle name="Normal 2 2 6 9 3 4" xfId="13600" xr:uid="{00000000-0005-0000-0000-000017350000}"/>
    <cellStyle name="Normal 2 2 6 9 3 5" xfId="13601" xr:uid="{00000000-0005-0000-0000-000018350000}"/>
    <cellStyle name="Normal 2 2 6 9 4" xfId="13602" xr:uid="{00000000-0005-0000-0000-000019350000}"/>
    <cellStyle name="Normal 2 2 6 9 5" xfId="13603" xr:uid="{00000000-0005-0000-0000-00001A350000}"/>
    <cellStyle name="Normal 2 2 6 9 6" xfId="13604" xr:uid="{00000000-0005-0000-0000-00001B350000}"/>
    <cellStyle name="Normal 2 2 6 9 7" xfId="13605" xr:uid="{00000000-0005-0000-0000-00001C350000}"/>
    <cellStyle name="Normal 2 2 6 9_35. Propiedades de Inv" xfId="13606" xr:uid="{00000000-0005-0000-0000-00001D350000}"/>
    <cellStyle name="Normal 2 2 6_35. Propiedades de Inv" xfId="13607" xr:uid="{00000000-0005-0000-0000-00001E350000}"/>
    <cellStyle name="Normal 2 2 60" xfId="13608" xr:uid="{00000000-0005-0000-0000-00001F350000}"/>
    <cellStyle name="Normal 2 2 60 2" xfId="13609" xr:uid="{00000000-0005-0000-0000-000020350000}"/>
    <cellStyle name="Normal 2 2 60 3" xfId="13610" xr:uid="{00000000-0005-0000-0000-000021350000}"/>
    <cellStyle name="Normal 2 2 60 4" xfId="13611" xr:uid="{00000000-0005-0000-0000-000022350000}"/>
    <cellStyle name="Normal 2 2 60 5" xfId="13612" xr:uid="{00000000-0005-0000-0000-000023350000}"/>
    <cellStyle name="Normal 2 2 61" xfId="13613" xr:uid="{00000000-0005-0000-0000-000024350000}"/>
    <cellStyle name="Normal 2 2 61 2" xfId="13614" xr:uid="{00000000-0005-0000-0000-000025350000}"/>
    <cellStyle name="Normal 2 2 61 3" xfId="13615" xr:uid="{00000000-0005-0000-0000-000026350000}"/>
    <cellStyle name="Normal 2 2 61 4" xfId="13616" xr:uid="{00000000-0005-0000-0000-000027350000}"/>
    <cellStyle name="Normal 2 2 61 5" xfId="13617" xr:uid="{00000000-0005-0000-0000-000028350000}"/>
    <cellStyle name="Normal 2 2 62" xfId="13618" xr:uid="{00000000-0005-0000-0000-000029350000}"/>
    <cellStyle name="Normal 2 2 62 2" xfId="13619" xr:uid="{00000000-0005-0000-0000-00002A350000}"/>
    <cellStyle name="Normal 2 2 62 3" xfId="13620" xr:uid="{00000000-0005-0000-0000-00002B350000}"/>
    <cellStyle name="Normal 2 2 62 4" xfId="13621" xr:uid="{00000000-0005-0000-0000-00002C350000}"/>
    <cellStyle name="Normal 2 2 62 5" xfId="13622" xr:uid="{00000000-0005-0000-0000-00002D350000}"/>
    <cellStyle name="Normal 2 2 63" xfId="13623" xr:uid="{00000000-0005-0000-0000-00002E350000}"/>
    <cellStyle name="Normal 2 2 63 2" xfId="13624" xr:uid="{00000000-0005-0000-0000-00002F350000}"/>
    <cellStyle name="Normal 2 2 63 3" xfId="13625" xr:uid="{00000000-0005-0000-0000-000030350000}"/>
    <cellStyle name="Normal 2 2 63 4" xfId="13626" xr:uid="{00000000-0005-0000-0000-000031350000}"/>
    <cellStyle name="Normal 2 2 63 5" xfId="13627" xr:uid="{00000000-0005-0000-0000-000032350000}"/>
    <cellStyle name="Normal 2 2 64" xfId="13628" xr:uid="{00000000-0005-0000-0000-000033350000}"/>
    <cellStyle name="Normal 2 2 64 2" xfId="13629" xr:uid="{00000000-0005-0000-0000-000034350000}"/>
    <cellStyle name="Normal 2 2 64 3" xfId="13630" xr:uid="{00000000-0005-0000-0000-000035350000}"/>
    <cellStyle name="Normal 2 2 64 4" xfId="13631" xr:uid="{00000000-0005-0000-0000-000036350000}"/>
    <cellStyle name="Normal 2 2 64 5" xfId="13632" xr:uid="{00000000-0005-0000-0000-000037350000}"/>
    <cellStyle name="Normal 2 2 65" xfId="13633" xr:uid="{00000000-0005-0000-0000-000038350000}"/>
    <cellStyle name="Normal 2 2 65 2" xfId="13634" xr:uid="{00000000-0005-0000-0000-000039350000}"/>
    <cellStyle name="Normal 2 2 65 3" xfId="13635" xr:uid="{00000000-0005-0000-0000-00003A350000}"/>
    <cellStyle name="Normal 2 2 65 4" xfId="13636" xr:uid="{00000000-0005-0000-0000-00003B350000}"/>
    <cellStyle name="Normal 2 2 65 5" xfId="13637" xr:uid="{00000000-0005-0000-0000-00003C350000}"/>
    <cellStyle name="Normal 2 2 66" xfId="13638" xr:uid="{00000000-0005-0000-0000-00003D350000}"/>
    <cellStyle name="Normal 2 2 66 2" xfId="13639" xr:uid="{00000000-0005-0000-0000-00003E350000}"/>
    <cellStyle name="Normal 2 2 66 3" xfId="13640" xr:uid="{00000000-0005-0000-0000-00003F350000}"/>
    <cellStyle name="Normal 2 2 66 4" xfId="13641" xr:uid="{00000000-0005-0000-0000-000040350000}"/>
    <cellStyle name="Normal 2 2 66 5" xfId="13642" xr:uid="{00000000-0005-0000-0000-000041350000}"/>
    <cellStyle name="Normal 2 2 67" xfId="13643" xr:uid="{00000000-0005-0000-0000-000042350000}"/>
    <cellStyle name="Normal 2 2 67 2" xfId="13644" xr:uid="{00000000-0005-0000-0000-000043350000}"/>
    <cellStyle name="Normal 2 2 67 3" xfId="13645" xr:uid="{00000000-0005-0000-0000-000044350000}"/>
    <cellStyle name="Normal 2 2 67 4" xfId="13646" xr:uid="{00000000-0005-0000-0000-000045350000}"/>
    <cellStyle name="Normal 2 2 67 5" xfId="13647" xr:uid="{00000000-0005-0000-0000-000046350000}"/>
    <cellStyle name="Normal 2 2 68" xfId="13648" xr:uid="{00000000-0005-0000-0000-000047350000}"/>
    <cellStyle name="Normal 2 2 68 2" xfId="13649" xr:uid="{00000000-0005-0000-0000-000048350000}"/>
    <cellStyle name="Normal 2 2 68 3" xfId="13650" xr:uid="{00000000-0005-0000-0000-000049350000}"/>
    <cellStyle name="Normal 2 2 68 4" xfId="13651" xr:uid="{00000000-0005-0000-0000-00004A350000}"/>
    <cellStyle name="Normal 2 2 68 5" xfId="13652" xr:uid="{00000000-0005-0000-0000-00004B350000}"/>
    <cellStyle name="Normal 2 2 69" xfId="13653" xr:uid="{00000000-0005-0000-0000-00004C350000}"/>
    <cellStyle name="Normal 2 2 69 2" xfId="13654" xr:uid="{00000000-0005-0000-0000-00004D350000}"/>
    <cellStyle name="Normal 2 2 69 3" xfId="13655" xr:uid="{00000000-0005-0000-0000-00004E350000}"/>
    <cellStyle name="Normal 2 2 69 4" xfId="13656" xr:uid="{00000000-0005-0000-0000-00004F350000}"/>
    <cellStyle name="Normal 2 2 69 5" xfId="13657" xr:uid="{00000000-0005-0000-0000-000050350000}"/>
    <cellStyle name="Normal 2 2 7" xfId="13658" xr:uid="{00000000-0005-0000-0000-000051350000}"/>
    <cellStyle name="Normal 2 2 7 10" xfId="13659" xr:uid="{00000000-0005-0000-0000-000052350000}"/>
    <cellStyle name="Normal 2 2 7 10 10" xfId="13660" xr:uid="{00000000-0005-0000-0000-000053350000}"/>
    <cellStyle name="Normal 2 2 7 10 11" xfId="13661" xr:uid="{00000000-0005-0000-0000-000054350000}"/>
    <cellStyle name="Normal 2 2 7 10 12" xfId="13662" xr:uid="{00000000-0005-0000-0000-000055350000}"/>
    <cellStyle name="Normal 2 2 7 10 13" xfId="13663" xr:uid="{00000000-0005-0000-0000-000056350000}"/>
    <cellStyle name="Normal 2 2 7 10 2" xfId="13664" xr:uid="{00000000-0005-0000-0000-000057350000}"/>
    <cellStyle name="Normal 2 2 7 10 2 2" xfId="13665" xr:uid="{00000000-0005-0000-0000-000058350000}"/>
    <cellStyle name="Normal 2 2 7 10 2 2 2" xfId="13666" xr:uid="{00000000-0005-0000-0000-000059350000}"/>
    <cellStyle name="Normal 2 2 7 10 2 2 3" xfId="13667" xr:uid="{00000000-0005-0000-0000-00005A350000}"/>
    <cellStyle name="Normal 2 2 7 10 2 2 4" xfId="13668" xr:uid="{00000000-0005-0000-0000-00005B350000}"/>
    <cellStyle name="Normal 2 2 7 10 2 2 5" xfId="13669" xr:uid="{00000000-0005-0000-0000-00005C350000}"/>
    <cellStyle name="Normal 2 2 7 10 2 3" xfId="13670" xr:uid="{00000000-0005-0000-0000-00005D350000}"/>
    <cellStyle name="Normal 2 2 7 10 2 3 2" xfId="13671" xr:uid="{00000000-0005-0000-0000-00005E350000}"/>
    <cellStyle name="Normal 2 2 7 10 2 3 3" xfId="13672" xr:uid="{00000000-0005-0000-0000-00005F350000}"/>
    <cellStyle name="Normal 2 2 7 10 2 3 4" xfId="13673" xr:uid="{00000000-0005-0000-0000-000060350000}"/>
    <cellStyle name="Normal 2 2 7 10 2 3 5" xfId="13674" xr:uid="{00000000-0005-0000-0000-000061350000}"/>
    <cellStyle name="Normal 2 2 7 10 2 4" xfId="13675" xr:uid="{00000000-0005-0000-0000-000062350000}"/>
    <cellStyle name="Normal 2 2 7 10 2 5" xfId="13676" xr:uid="{00000000-0005-0000-0000-000063350000}"/>
    <cellStyle name="Normal 2 2 7 10 2 6" xfId="13677" xr:uid="{00000000-0005-0000-0000-000064350000}"/>
    <cellStyle name="Normal 2 2 7 10 2 7" xfId="13678" xr:uid="{00000000-0005-0000-0000-000065350000}"/>
    <cellStyle name="Normal 2 2 7 10 2 8" xfId="13679" xr:uid="{00000000-0005-0000-0000-000066350000}"/>
    <cellStyle name="Normal 2 2 7 10 2_35. Propiedades de Inv" xfId="13680" xr:uid="{00000000-0005-0000-0000-000067350000}"/>
    <cellStyle name="Normal 2 2 7 10 3" xfId="13681" xr:uid="{00000000-0005-0000-0000-000068350000}"/>
    <cellStyle name="Normal 2 2 7 10 3 2" xfId="13682" xr:uid="{00000000-0005-0000-0000-000069350000}"/>
    <cellStyle name="Normal 2 2 7 10 3 2 2" xfId="13683" xr:uid="{00000000-0005-0000-0000-00006A350000}"/>
    <cellStyle name="Normal 2 2 7 10 3 2 3" xfId="13684" xr:uid="{00000000-0005-0000-0000-00006B350000}"/>
    <cellStyle name="Normal 2 2 7 10 3 2 4" xfId="13685" xr:uid="{00000000-0005-0000-0000-00006C350000}"/>
    <cellStyle name="Normal 2 2 7 10 3 2 5" xfId="13686" xr:uid="{00000000-0005-0000-0000-00006D350000}"/>
    <cellStyle name="Normal 2 2 7 10 3 3" xfId="13687" xr:uid="{00000000-0005-0000-0000-00006E350000}"/>
    <cellStyle name="Normal 2 2 7 10 3 3 2" xfId="13688" xr:uid="{00000000-0005-0000-0000-00006F350000}"/>
    <cellStyle name="Normal 2 2 7 10 3 3 3" xfId="13689" xr:uid="{00000000-0005-0000-0000-000070350000}"/>
    <cellStyle name="Normal 2 2 7 10 3 3 4" xfId="13690" xr:uid="{00000000-0005-0000-0000-000071350000}"/>
    <cellStyle name="Normal 2 2 7 10 3 3 5" xfId="13691" xr:uid="{00000000-0005-0000-0000-000072350000}"/>
    <cellStyle name="Normal 2 2 7 10 3 4" xfId="13692" xr:uid="{00000000-0005-0000-0000-000073350000}"/>
    <cellStyle name="Normal 2 2 7 10 3 5" xfId="13693" xr:uid="{00000000-0005-0000-0000-000074350000}"/>
    <cellStyle name="Normal 2 2 7 10 3 6" xfId="13694" xr:uid="{00000000-0005-0000-0000-000075350000}"/>
    <cellStyle name="Normal 2 2 7 10 3 7" xfId="13695" xr:uid="{00000000-0005-0000-0000-000076350000}"/>
    <cellStyle name="Normal 2 2 7 10 3 8" xfId="13696" xr:uid="{00000000-0005-0000-0000-000077350000}"/>
    <cellStyle name="Normal 2 2 7 10 3_35. Propiedades de Inv" xfId="13697" xr:uid="{00000000-0005-0000-0000-000078350000}"/>
    <cellStyle name="Normal 2 2 7 10 4" xfId="13698" xr:uid="{00000000-0005-0000-0000-000079350000}"/>
    <cellStyle name="Normal 2 2 7 10 4 2" xfId="13699" xr:uid="{00000000-0005-0000-0000-00007A350000}"/>
    <cellStyle name="Normal 2 2 7 10 4 2 2" xfId="13700" xr:uid="{00000000-0005-0000-0000-00007B350000}"/>
    <cellStyle name="Normal 2 2 7 10 4 2 3" xfId="13701" xr:uid="{00000000-0005-0000-0000-00007C350000}"/>
    <cellStyle name="Normal 2 2 7 10 4 2 4" xfId="13702" xr:uid="{00000000-0005-0000-0000-00007D350000}"/>
    <cellStyle name="Normal 2 2 7 10 4 2 5" xfId="13703" xr:uid="{00000000-0005-0000-0000-00007E350000}"/>
    <cellStyle name="Normal 2 2 7 10 4 3" xfId="13704" xr:uid="{00000000-0005-0000-0000-00007F350000}"/>
    <cellStyle name="Normal 2 2 7 10 4 3 2" xfId="13705" xr:uid="{00000000-0005-0000-0000-000080350000}"/>
    <cellStyle name="Normal 2 2 7 10 4 3 3" xfId="13706" xr:uid="{00000000-0005-0000-0000-000081350000}"/>
    <cellStyle name="Normal 2 2 7 10 4 3 4" xfId="13707" xr:uid="{00000000-0005-0000-0000-000082350000}"/>
    <cellStyle name="Normal 2 2 7 10 4 3 5" xfId="13708" xr:uid="{00000000-0005-0000-0000-000083350000}"/>
    <cellStyle name="Normal 2 2 7 10 4 4" xfId="13709" xr:uid="{00000000-0005-0000-0000-000084350000}"/>
    <cellStyle name="Normal 2 2 7 10 4 5" xfId="13710" xr:uid="{00000000-0005-0000-0000-000085350000}"/>
    <cellStyle name="Normal 2 2 7 10 4 6" xfId="13711" xr:uid="{00000000-0005-0000-0000-000086350000}"/>
    <cellStyle name="Normal 2 2 7 10 4 7" xfId="13712" xr:uid="{00000000-0005-0000-0000-000087350000}"/>
    <cellStyle name="Normal 2 2 7 10 4 8" xfId="13713" xr:uid="{00000000-0005-0000-0000-000088350000}"/>
    <cellStyle name="Normal 2 2 7 10 4_35. Propiedades de Inv" xfId="13714" xr:uid="{00000000-0005-0000-0000-000089350000}"/>
    <cellStyle name="Normal 2 2 7 10 5" xfId="13715" xr:uid="{00000000-0005-0000-0000-00008A350000}"/>
    <cellStyle name="Normal 2 2 7 10 5 2" xfId="13716" xr:uid="{00000000-0005-0000-0000-00008B350000}"/>
    <cellStyle name="Normal 2 2 7 10 5 2 2" xfId="13717" xr:uid="{00000000-0005-0000-0000-00008C350000}"/>
    <cellStyle name="Normal 2 2 7 10 5 2 3" xfId="13718" xr:uid="{00000000-0005-0000-0000-00008D350000}"/>
    <cellStyle name="Normal 2 2 7 10 5 2 4" xfId="13719" xr:uid="{00000000-0005-0000-0000-00008E350000}"/>
    <cellStyle name="Normal 2 2 7 10 5 2 5" xfId="13720" xr:uid="{00000000-0005-0000-0000-00008F350000}"/>
    <cellStyle name="Normal 2 2 7 10 5 3" xfId="13721" xr:uid="{00000000-0005-0000-0000-000090350000}"/>
    <cellStyle name="Normal 2 2 7 10 5 3 2" xfId="13722" xr:uid="{00000000-0005-0000-0000-000091350000}"/>
    <cellStyle name="Normal 2 2 7 10 5 3 3" xfId="13723" xr:uid="{00000000-0005-0000-0000-000092350000}"/>
    <cellStyle name="Normal 2 2 7 10 5 3 4" xfId="13724" xr:uid="{00000000-0005-0000-0000-000093350000}"/>
    <cellStyle name="Normal 2 2 7 10 5 3 5" xfId="13725" xr:uid="{00000000-0005-0000-0000-000094350000}"/>
    <cellStyle name="Normal 2 2 7 10 5 4" xfId="13726" xr:uid="{00000000-0005-0000-0000-000095350000}"/>
    <cellStyle name="Normal 2 2 7 10 5 5" xfId="13727" xr:uid="{00000000-0005-0000-0000-000096350000}"/>
    <cellStyle name="Normal 2 2 7 10 5 6" xfId="13728" xr:uid="{00000000-0005-0000-0000-000097350000}"/>
    <cellStyle name="Normal 2 2 7 10 5 7" xfId="13729" xr:uid="{00000000-0005-0000-0000-000098350000}"/>
    <cellStyle name="Normal 2 2 7 10 5 8" xfId="13730" xr:uid="{00000000-0005-0000-0000-000099350000}"/>
    <cellStyle name="Normal 2 2 7 10 5_35. Propiedades de Inv" xfId="13731" xr:uid="{00000000-0005-0000-0000-00009A350000}"/>
    <cellStyle name="Normal 2 2 7 10 6" xfId="13732" xr:uid="{00000000-0005-0000-0000-00009B350000}"/>
    <cellStyle name="Normal 2 2 7 10 6 2" xfId="13733" xr:uid="{00000000-0005-0000-0000-00009C350000}"/>
    <cellStyle name="Normal 2 2 7 10 6 2 2" xfId="13734" xr:uid="{00000000-0005-0000-0000-00009D350000}"/>
    <cellStyle name="Normal 2 2 7 10 6 2 3" xfId="13735" xr:uid="{00000000-0005-0000-0000-00009E350000}"/>
    <cellStyle name="Normal 2 2 7 10 6 2 4" xfId="13736" xr:uid="{00000000-0005-0000-0000-00009F350000}"/>
    <cellStyle name="Normal 2 2 7 10 6 2 5" xfId="13737" xr:uid="{00000000-0005-0000-0000-0000A0350000}"/>
    <cellStyle name="Normal 2 2 7 10 6 3" xfId="13738" xr:uid="{00000000-0005-0000-0000-0000A1350000}"/>
    <cellStyle name="Normal 2 2 7 10 6 3 2" xfId="13739" xr:uid="{00000000-0005-0000-0000-0000A2350000}"/>
    <cellStyle name="Normal 2 2 7 10 6 3 3" xfId="13740" xr:uid="{00000000-0005-0000-0000-0000A3350000}"/>
    <cellStyle name="Normal 2 2 7 10 6 3 4" xfId="13741" xr:uid="{00000000-0005-0000-0000-0000A4350000}"/>
    <cellStyle name="Normal 2 2 7 10 6 3 5" xfId="13742" xr:uid="{00000000-0005-0000-0000-0000A5350000}"/>
    <cellStyle name="Normal 2 2 7 10 6 4" xfId="13743" xr:uid="{00000000-0005-0000-0000-0000A6350000}"/>
    <cellStyle name="Normal 2 2 7 10 6 5" xfId="13744" xr:uid="{00000000-0005-0000-0000-0000A7350000}"/>
    <cellStyle name="Normal 2 2 7 10 6 6" xfId="13745" xr:uid="{00000000-0005-0000-0000-0000A8350000}"/>
    <cellStyle name="Normal 2 2 7 10 6 7" xfId="13746" xr:uid="{00000000-0005-0000-0000-0000A9350000}"/>
    <cellStyle name="Normal 2 2 7 10 6 8" xfId="13747" xr:uid="{00000000-0005-0000-0000-0000AA350000}"/>
    <cellStyle name="Normal 2 2 7 10 6_35. Propiedades de Inv" xfId="13748" xr:uid="{00000000-0005-0000-0000-0000AB350000}"/>
    <cellStyle name="Normal 2 2 7 10 7" xfId="13749" xr:uid="{00000000-0005-0000-0000-0000AC350000}"/>
    <cellStyle name="Normal 2 2 7 10 7 2" xfId="13750" xr:uid="{00000000-0005-0000-0000-0000AD350000}"/>
    <cellStyle name="Normal 2 2 7 10 7 3" xfId="13751" xr:uid="{00000000-0005-0000-0000-0000AE350000}"/>
    <cellStyle name="Normal 2 2 7 10 7 4" xfId="13752" xr:uid="{00000000-0005-0000-0000-0000AF350000}"/>
    <cellStyle name="Normal 2 2 7 10 7 5" xfId="13753" xr:uid="{00000000-0005-0000-0000-0000B0350000}"/>
    <cellStyle name="Normal 2 2 7 10 8" xfId="13754" xr:uid="{00000000-0005-0000-0000-0000B1350000}"/>
    <cellStyle name="Normal 2 2 7 10 8 2" xfId="13755" xr:uid="{00000000-0005-0000-0000-0000B2350000}"/>
    <cellStyle name="Normal 2 2 7 10 8 3" xfId="13756" xr:uid="{00000000-0005-0000-0000-0000B3350000}"/>
    <cellStyle name="Normal 2 2 7 10 8 4" xfId="13757" xr:uid="{00000000-0005-0000-0000-0000B4350000}"/>
    <cellStyle name="Normal 2 2 7 10 8 5" xfId="13758" xr:uid="{00000000-0005-0000-0000-0000B5350000}"/>
    <cellStyle name="Normal 2 2 7 10 9" xfId="13759" xr:uid="{00000000-0005-0000-0000-0000B6350000}"/>
    <cellStyle name="Normal 2 2 7 10_35. Propiedades de Inv" xfId="13760" xr:uid="{00000000-0005-0000-0000-0000B7350000}"/>
    <cellStyle name="Normal 2 2 7 11" xfId="13761" xr:uid="{00000000-0005-0000-0000-0000B8350000}"/>
    <cellStyle name="Normal 2 2 7 11 10" xfId="13762" xr:uid="{00000000-0005-0000-0000-0000B9350000}"/>
    <cellStyle name="Normal 2 2 7 11 11" xfId="13763" xr:uid="{00000000-0005-0000-0000-0000BA350000}"/>
    <cellStyle name="Normal 2 2 7 11 12" xfId="13764" xr:uid="{00000000-0005-0000-0000-0000BB350000}"/>
    <cellStyle name="Normal 2 2 7 11 13" xfId="13765" xr:uid="{00000000-0005-0000-0000-0000BC350000}"/>
    <cellStyle name="Normal 2 2 7 11 2" xfId="13766" xr:uid="{00000000-0005-0000-0000-0000BD350000}"/>
    <cellStyle name="Normal 2 2 7 11 2 2" xfId="13767" xr:uid="{00000000-0005-0000-0000-0000BE350000}"/>
    <cellStyle name="Normal 2 2 7 11 2 2 2" xfId="13768" xr:uid="{00000000-0005-0000-0000-0000BF350000}"/>
    <cellStyle name="Normal 2 2 7 11 2 2 3" xfId="13769" xr:uid="{00000000-0005-0000-0000-0000C0350000}"/>
    <cellStyle name="Normal 2 2 7 11 2 2 4" xfId="13770" xr:uid="{00000000-0005-0000-0000-0000C1350000}"/>
    <cellStyle name="Normal 2 2 7 11 2 2 5" xfId="13771" xr:uid="{00000000-0005-0000-0000-0000C2350000}"/>
    <cellStyle name="Normal 2 2 7 11 2 3" xfId="13772" xr:uid="{00000000-0005-0000-0000-0000C3350000}"/>
    <cellStyle name="Normal 2 2 7 11 2 3 2" xfId="13773" xr:uid="{00000000-0005-0000-0000-0000C4350000}"/>
    <cellStyle name="Normal 2 2 7 11 2 3 3" xfId="13774" xr:uid="{00000000-0005-0000-0000-0000C5350000}"/>
    <cellStyle name="Normal 2 2 7 11 2 3 4" xfId="13775" xr:uid="{00000000-0005-0000-0000-0000C6350000}"/>
    <cellStyle name="Normal 2 2 7 11 2 3 5" xfId="13776" xr:uid="{00000000-0005-0000-0000-0000C7350000}"/>
    <cellStyle name="Normal 2 2 7 11 2 4" xfId="13777" xr:uid="{00000000-0005-0000-0000-0000C8350000}"/>
    <cellStyle name="Normal 2 2 7 11 2 5" xfId="13778" xr:uid="{00000000-0005-0000-0000-0000C9350000}"/>
    <cellStyle name="Normal 2 2 7 11 2 6" xfId="13779" xr:uid="{00000000-0005-0000-0000-0000CA350000}"/>
    <cellStyle name="Normal 2 2 7 11 2 7" xfId="13780" xr:uid="{00000000-0005-0000-0000-0000CB350000}"/>
    <cellStyle name="Normal 2 2 7 11 2 8" xfId="13781" xr:uid="{00000000-0005-0000-0000-0000CC350000}"/>
    <cellStyle name="Normal 2 2 7 11 2_35. Propiedades de Inv" xfId="13782" xr:uid="{00000000-0005-0000-0000-0000CD350000}"/>
    <cellStyle name="Normal 2 2 7 11 3" xfId="13783" xr:uid="{00000000-0005-0000-0000-0000CE350000}"/>
    <cellStyle name="Normal 2 2 7 11 3 2" xfId="13784" xr:uid="{00000000-0005-0000-0000-0000CF350000}"/>
    <cellStyle name="Normal 2 2 7 11 3 2 2" xfId="13785" xr:uid="{00000000-0005-0000-0000-0000D0350000}"/>
    <cellStyle name="Normal 2 2 7 11 3 2 3" xfId="13786" xr:uid="{00000000-0005-0000-0000-0000D1350000}"/>
    <cellStyle name="Normal 2 2 7 11 3 2 4" xfId="13787" xr:uid="{00000000-0005-0000-0000-0000D2350000}"/>
    <cellStyle name="Normal 2 2 7 11 3 2 5" xfId="13788" xr:uid="{00000000-0005-0000-0000-0000D3350000}"/>
    <cellStyle name="Normal 2 2 7 11 3 3" xfId="13789" xr:uid="{00000000-0005-0000-0000-0000D4350000}"/>
    <cellStyle name="Normal 2 2 7 11 3 3 2" xfId="13790" xr:uid="{00000000-0005-0000-0000-0000D5350000}"/>
    <cellStyle name="Normal 2 2 7 11 3 3 3" xfId="13791" xr:uid="{00000000-0005-0000-0000-0000D6350000}"/>
    <cellStyle name="Normal 2 2 7 11 3 3 4" xfId="13792" xr:uid="{00000000-0005-0000-0000-0000D7350000}"/>
    <cellStyle name="Normal 2 2 7 11 3 3 5" xfId="13793" xr:uid="{00000000-0005-0000-0000-0000D8350000}"/>
    <cellStyle name="Normal 2 2 7 11 3 4" xfId="13794" xr:uid="{00000000-0005-0000-0000-0000D9350000}"/>
    <cellStyle name="Normal 2 2 7 11 3 5" xfId="13795" xr:uid="{00000000-0005-0000-0000-0000DA350000}"/>
    <cellStyle name="Normal 2 2 7 11 3 6" xfId="13796" xr:uid="{00000000-0005-0000-0000-0000DB350000}"/>
    <cellStyle name="Normal 2 2 7 11 3 7" xfId="13797" xr:uid="{00000000-0005-0000-0000-0000DC350000}"/>
    <cellStyle name="Normal 2 2 7 11 3 8" xfId="13798" xr:uid="{00000000-0005-0000-0000-0000DD350000}"/>
    <cellStyle name="Normal 2 2 7 11 3_35. Propiedades de Inv" xfId="13799" xr:uid="{00000000-0005-0000-0000-0000DE350000}"/>
    <cellStyle name="Normal 2 2 7 11 4" xfId="13800" xr:uid="{00000000-0005-0000-0000-0000DF350000}"/>
    <cellStyle name="Normal 2 2 7 11 4 2" xfId="13801" xr:uid="{00000000-0005-0000-0000-0000E0350000}"/>
    <cellStyle name="Normal 2 2 7 11 4 2 2" xfId="13802" xr:uid="{00000000-0005-0000-0000-0000E1350000}"/>
    <cellStyle name="Normal 2 2 7 11 4 2 3" xfId="13803" xr:uid="{00000000-0005-0000-0000-0000E2350000}"/>
    <cellStyle name="Normal 2 2 7 11 4 2 4" xfId="13804" xr:uid="{00000000-0005-0000-0000-0000E3350000}"/>
    <cellStyle name="Normal 2 2 7 11 4 2 5" xfId="13805" xr:uid="{00000000-0005-0000-0000-0000E4350000}"/>
    <cellStyle name="Normal 2 2 7 11 4 3" xfId="13806" xr:uid="{00000000-0005-0000-0000-0000E5350000}"/>
    <cellStyle name="Normal 2 2 7 11 4 3 2" xfId="13807" xr:uid="{00000000-0005-0000-0000-0000E6350000}"/>
    <cellStyle name="Normal 2 2 7 11 4 3 3" xfId="13808" xr:uid="{00000000-0005-0000-0000-0000E7350000}"/>
    <cellStyle name="Normal 2 2 7 11 4 3 4" xfId="13809" xr:uid="{00000000-0005-0000-0000-0000E8350000}"/>
    <cellStyle name="Normal 2 2 7 11 4 3 5" xfId="13810" xr:uid="{00000000-0005-0000-0000-0000E9350000}"/>
    <cellStyle name="Normal 2 2 7 11 4 4" xfId="13811" xr:uid="{00000000-0005-0000-0000-0000EA350000}"/>
    <cellStyle name="Normal 2 2 7 11 4 5" xfId="13812" xr:uid="{00000000-0005-0000-0000-0000EB350000}"/>
    <cellStyle name="Normal 2 2 7 11 4 6" xfId="13813" xr:uid="{00000000-0005-0000-0000-0000EC350000}"/>
    <cellStyle name="Normal 2 2 7 11 4 7" xfId="13814" xr:uid="{00000000-0005-0000-0000-0000ED350000}"/>
    <cellStyle name="Normal 2 2 7 11 4 8" xfId="13815" xr:uid="{00000000-0005-0000-0000-0000EE350000}"/>
    <cellStyle name="Normal 2 2 7 11 4_35. Propiedades de Inv" xfId="13816" xr:uid="{00000000-0005-0000-0000-0000EF350000}"/>
    <cellStyle name="Normal 2 2 7 11 5" xfId="13817" xr:uid="{00000000-0005-0000-0000-0000F0350000}"/>
    <cellStyle name="Normal 2 2 7 11 5 2" xfId="13818" xr:uid="{00000000-0005-0000-0000-0000F1350000}"/>
    <cellStyle name="Normal 2 2 7 11 5 2 2" xfId="13819" xr:uid="{00000000-0005-0000-0000-0000F2350000}"/>
    <cellStyle name="Normal 2 2 7 11 5 2 3" xfId="13820" xr:uid="{00000000-0005-0000-0000-0000F3350000}"/>
    <cellStyle name="Normal 2 2 7 11 5 2 4" xfId="13821" xr:uid="{00000000-0005-0000-0000-0000F4350000}"/>
    <cellStyle name="Normal 2 2 7 11 5 2 5" xfId="13822" xr:uid="{00000000-0005-0000-0000-0000F5350000}"/>
    <cellStyle name="Normal 2 2 7 11 5 3" xfId="13823" xr:uid="{00000000-0005-0000-0000-0000F6350000}"/>
    <cellStyle name="Normal 2 2 7 11 5 3 2" xfId="13824" xr:uid="{00000000-0005-0000-0000-0000F7350000}"/>
    <cellStyle name="Normal 2 2 7 11 5 3 3" xfId="13825" xr:uid="{00000000-0005-0000-0000-0000F8350000}"/>
    <cellStyle name="Normal 2 2 7 11 5 3 4" xfId="13826" xr:uid="{00000000-0005-0000-0000-0000F9350000}"/>
    <cellStyle name="Normal 2 2 7 11 5 3 5" xfId="13827" xr:uid="{00000000-0005-0000-0000-0000FA350000}"/>
    <cellStyle name="Normal 2 2 7 11 5 4" xfId="13828" xr:uid="{00000000-0005-0000-0000-0000FB350000}"/>
    <cellStyle name="Normal 2 2 7 11 5 5" xfId="13829" xr:uid="{00000000-0005-0000-0000-0000FC350000}"/>
    <cellStyle name="Normal 2 2 7 11 5 6" xfId="13830" xr:uid="{00000000-0005-0000-0000-0000FD350000}"/>
    <cellStyle name="Normal 2 2 7 11 5 7" xfId="13831" xr:uid="{00000000-0005-0000-0000-0000FE350000}"/>
    <cellStyle name="Normal 2 2 7 11 5 8" xfId="13832" xr:uid="{00000000-0005-0000-0000-0000FF350000}"/>
    <cellStyle name="Normal 2 2 7 11 5_35. Propiedades de Inv" xfId="13833" xr:uid="{00000000-0005-0000-0000-000000360000}"/>
    <cellStyle name="Normal 2 2 7 11 6" xfId="13834" xr:uid="{00000000-0005-0000-0000-000001360000}"/>
    <cellStyle name="Normal 2 2 7 11 6 2" xfId="13835" xr:uid="{00000000-0005-0000-0000-000002360000}"/>
    <cellStyle name="Normal 2 2 7 11 6 2 2" xfId="13836" xr:uid="{00000000-0005-0000-0000-000003360000}"/>
    <cellStyle name="Normal 2 2 7 11 6 2 3" xfId="13837" xr:uid="{00000000-0005-0000-0000-000004360000}"/>
    <cellStyle name="Normal 2 2 7 11 6 2 4" xfId="13838" xr:uid="{00000000-0005-0000-0000-000005360000}"/>
    <cellStyle name="Normal 2 2 7 11 6 2 5" xfId="13839" xr:uid="{00000000-0005-0000-0000-000006360000}"/>
    <cellStyle name="Normal 2 2 7 11 6 3" xfId="13840" xr:uid="{00000000-0005-0000-0000-000007360000}"/>
    <cellStyle name="Normal 2 2 7 11 6 3 2" xfId="13841" xr:uid="{00000000-0005-0000-0000-000008360000}"/>
    <cellStyle name="Normal 2 2 7 11 6 3 3" xfId="13842" xr:uid="{00000000-0005-0000-0000-000009360000}"/>
    <cellStyle name="Normal 2 2 7 11 6 3 4" xfId="13843" xr:uid="{00000000-0005-0000-0000-00000A360000}"/>
    <cellStyle name="Normal 2 2 7 11 6 3 5" xfId="13844" xr:uid="{00000000-0005-0000-0000-00000B360000}"/>
    <cellStyle name="Normal 2 2 7 11 6 4" xfId="13845" xr:uid="{00000000-0005-0000-0000-00000C360000}"/>
    <cellStyle name="Normal 2 2 7 11 6 5" xfId="13846" xr:uid="{00000000-0005-0000-0000-00000D360000}"/>
    <cellStyle name="Normal 2 2 7 11 6 6" xfId="13847" xr:uid="{00000000-0005-0000-0000-00000E360000}"/>
    <cellStyle name="Normal 2 2 7 11 6 7" xfId="13848" xr:uid="{00000000-0005-0000-0000-00000F360000}"/>
    <cellStyle name="Normal 2 2 7 11 6 8" xfId="13849" xr:uid="{00000000-0005-0000-0000-000010360000}"/>
    <cellStyle name="Normal 2 2 7 11 6_35. Propiedades de Inv" xfId="13850" xr:uid="{00000000-0005-0000-0000-000011360000}"/>
    <cellStyle name="Normal 2 2 7 11 7" xfId="13851" xr:uid="{00000000-0005-0000-0000-000012360000}"/>
    <cellStyle name="Normal 2 2 7 11 7 2" xfId="13852" xr:uid="{00000000-0005-0000-0000-000013360000}"/>
    <cellStyle name="Normal 2 2 7 11 7 3" xfId="13853" xr:uid="{00000000-0005-0000-0000-000014360000}"/>
    <cellStyle name="Normal 2 2 7 11 7 4" xfId="13854" xr:uid="{00000000-0005-0000-0000-000015360000}"/>
    <cellStyle name="Normal 2 2 7 11 7 5" xfId="13855" xr:uid="{00000000-0005-0000-0000-000016360000}"/>
    <cellStyle name="Normal 2 2 7 11 8" xfId="13856" xr:uid="{00000000-0005-0000-0000-000017360000}"/>
    <cellStyle name="Normal 2 2 7 11 8 2" xfId="13857" xr:uid="{00000000-0005-0000-0000-000018360000}"/>
    <cellStyle name="Normal 2 2 7 11 8 3" xfId="13858" xr:uid="{00000000-0005-0000-0000-000019360000}"/>
    <cellStyle name="Normal 2 2 7 11 8 4" xfId="13859" xr:uid="{00000000-0005-0000-0000-00001A360000}"/>
    <cellStyle name="Normal 2 2 7 11 8 5" xfId="13860" xr:uid="{00000000-0005-0000-0000-00001B360000}"/>
    <cellStyle name="Normal 2 2 7 11 9" xfId="13861" xr:uid="{00000000-0005-0000-0000-00001C360000}"/>
    <cellStyle name="Normal 2 2 7 11_35. Propiedades de Inv" xfId="13862" xr:uid="{00000000-0005-0000-0000-00001D360000}"/>
    <cellStyle name="Normal 2 2 7 12" xfId="13863" xr:uid="{00000000-0005-0000-0000-00001E360000}"/>
    <cellStyle name="Normal 2 2 7 12 2" xfId="13864" xr:uid="{00000000-0005-0000-0000-00001F360000}"/>
    <cellStyle name="Normal 2 2 7 12 2 2" xfId="13865" xr:uid="{00000000-0005-0000-0000-000020360000}"/>
    <cellStyle name="Normal 2 2 7 12 2 3" xfId="13866" xr:uid="{00000000-0005-0000-0000-000021360000}"/>
    <cellStyle name="Normal 2 2 7 12 2 4" xfId="13867" xr:uid="{00000000-0005-0000-0000-000022360000}"/>
    <cellStyle name="Normal 2 2 7 12 2 5" xfId="13868" xr:uid="{00000000-0005-0000-0000-000023360000}"/>
    <cellStyle name="Normal 2 2 7 12 3" xfId="13869" xr:uid="{00000000-0005-0000-0000-000024360000}"/>
    <cellStyle name="Normal 2 2 7 12 3 2" xfId="13870" xr:uid="{00000000-0005-0000-0000-000025360000}"/>
    <cellStyle name="Normal 2 2 7 12 3 3" xfId="13871" xr:uid="{00000000-0005-0000-0000-000026360000}"/>
    <cellStyle name="Normal 2 2 7 12 3 4" xfId="13872" xr:uid="{00000000-0005-0000-0000-000027360000}"/>
    <cellStyle name="Normal 2 2 7 12 3 5" xfId="13873" xr:uid="{00000000-0005-0000-0000-000028360000}"/>
    <cellStyle name="Normal 2 2 7 12 4" xfId="13874" xr:uid="{00000000-0005-0000-0000-000029360000}"/>
    <cellStyle name="Normal 2 2 7 12 5" xfId="13875" xr:uid="{00000000-0005-0000-0000-00002A360000}"/>
    <cellStyle name="Normal 2 2 7 12 6" xfId="13876" xr:uid="{00000000-0005-0000-0000-00002B360000}"/>
    <cellStyle name="Normal 2 2 7 12 7" xfId="13877" xr:uid="{00000000-0005-0000-0000-00002C360000}"/>
    <cellStyle name="Normal 2 2 7 12 8" xfId="13878" xr:uid="{00000000-0005-0000-0000-00002D360000}"/>
    <cellStyle name="Normal 2 2 7 12_35. Propiedades de Inv" xfId="13879" xr:uid="{00000000-0005-0000-0000-00002E360000}"/>
    <cellStyle name="Normal 2 2 7 13" xfId="13880" xr:uid="{00000000-0005-0000-0000-00002F360000}"/>
    <cellStyle name="Normal 2 2 7 13 2" xfId="13881" xr:uid="{00000000-0005-0000-0000-000030360000}"/>
    <cellStyle name="Normal 2 2 7 13 2 2" xfId="13882" xr:uid="{00000000-0005-0000-0000-000031360000}"/>
    <cellStyle name="Normal 2 2 7 13 2 3" xfId="13883" xr:uid="{00000000-0005-0000-0000-000032360000}"/>
    <cellStyle name="Normal 2 2 7 13 2 4" xfId="13884" xr:uid="{00000000-0005-0000-0000-000033360000}"/>
    <cellStyle name="Normal 2 2 7 13 2 5" xfId="13885" xr:uid="{00000000-0005-0000-0000-000034360000}"/>
    <cellStyle name="Normal 2 2 7 13 3" xfId="13886" xr:uid="{00000000-0005-0000-0000-000035360000}"/>
    <cellStyle name="Normal 2 2 7 13 3 2" xfId="13887" xr:uid="{00000000-0005-0000-0000-000036360000}"/>
    <cellStyle name="Normal 2 2 7 13 3 3" xfId="13888" xr:uid="{00000000-0005-0000-0000-000037360000}"/>
    <cellStyle name="Normal 2 2 7 13 3 4" xfId="13889" xr:uid="{00000000-0005-0000-0000-000038360000}"/>
    <cellStyle name="Normal 2 2 7 13 3 5" xfId="13890" xr:uid="{00000000-0005-0000-0000-000039360000}"/>
    <cellStyle name="Normal 2 2 7 13 4" xfId="13891" xr:uid="{00000000-0005-0000-0000-00003A360000}"/>
    <cellStyle name="Normal 2 2 7 13 5" xfId="13892" xr:uid="{00000000-0005-0000-0000-00003B360000}"/>
    <cellStyle name="Normal 2 2 7 13 6" xfId="13893" xr:uid="{00000000-0005-0000-0000-00003C360000}"/>
    <cellStyle name="Normal 2 2 7 13 7" xfId="13894" xr:uid="{00000000-0005-0000-0000-00003D360000}"/>
    <cellStyle name="Normal 2 2 7 13 8" xfId="13895" xr:uid="{00000000-0005-0000-0000-00003E360000}"/>
    <cellStyle name="Normal 2 2 7 13_35. Propiedades de Inv" xfId="13896" xr:uid="{00000000-0005-0000-0000-00003F360000}"/>
    <cellStyle name="Normal 2 2 7 14" xfId="13897" xr:uid="{00000000-0005-0000-0000-000040360000}"/>
    <cellStyle name="Normal 2 2 7 14 2" xfId="13898" xr:uid="{00000000-0005-0000-0000-000041360000}"/>
    <cellStyle name="Normal 2 2 7 14 2 2" xfId="13899" xr:uid="{00000000-0005-0000-0000-000042360000}"/>
    <cellStyle name="Normal 2 2 7 14 2 3" xfId="13900" xr:uid="{00000000-0005-0000-0000-000043360000}"/>
    <cellStyle name="Normal 2 2 7 14 2 4" xfId="13901" xr:uid="{00000000-0005-0000-0000-000044360000}"/>
    <cellStyle name="Normal 2 2 7 14 2 5" xfId="13902" xr:uid="{00000000-0005-0000-0000-000045360000}"/>
    <cellStyle name="Normal 2 2 7 14 3" xfId="13903" xr:uid="{00000000-0005-0000-0000-000046360000}"/>
    <cellStyle name="Normal 2 2 7 14 3 2" xfId="13904" xr:uid="{00000000-0005-0000-0000-000047360000}"/>
    <cellStyle name="Normal 2 2 7 14 3 3" xfId="13905" xr:uid="{00000000-0005-0000-0000-000048360000}"/>
    <cellStyle name="Normal 2 2 7 14 3 4" xfId="13906" xr:uid="{00000000-0005-0000-0000-000049360000}"/>
    <cellStyle name="Normal 2 2 7 14 3 5" xfId="13907" xr:uid="{00000000-0005-0000-0000-00004A360000}"/>
    <cellStyle name="Normal 2 2 7 14 4" xfId="13908" xr:uid="{00000000-0005-0000-0000-00004B360000}"/>
    <cellStyle name="Normal 2 2 7 14 5" xfId="13909" xr:uid="{00000000-0005-0000-0000-00004C360000}"/>
    <cellStyle name="Normal 2 2 7 14 6" xfId="13910" xr:uid="{00000000-0005-0000-0000-00004D360000}"/>
    <cellStyle name="Normal 2 2 7 14 7" xfId="13911" xr:uid="{00000000-0005-0000-0000-00004E360000}"/>
    <cellStyle name="Normal 2 2 7 14 8" xfId="13912" xr:uid="{00000000-0005-0000-0000-00004F360000}"/>
    <cellStyle name="Normal 2 2 7 14_35. Propiedades de Inv" xfId="13913" xr:uid="{00000000-0005-0000-0000-000050360000}"/>
    <cellStyle name="Normal 2 2 7 15" xfId="13914" xr:uid="{00000000-0005-0000-0000-000051360000}"/>
    <cellStyle name="Normal 2 2 7 15 2" xfId="13915" xr:uid="{00000000-0005-0000-0000-000052360000}"/>
    <cellStyle name="Normal 2 2 7 15 2 2" xfId="13916" xr:uid="{00000000-0005-0000-0000-000053360000}"/>
    <cellStyle name="Normal 2 2 7 15 2 3" xfId="13917" xr:uid="{00000000-0005-0000-0000-000054360000}"/>
    <cellStyle name="Normal 2 2 7 15 2 4" xfId="13918" xr:uid="{00000000-0005-0000-0000-000055360000}"/>
    <cellStyle name="Normal 2 2 7 15 2 5" xfId="13919" xr:uid="{00000000-0005-0000-0000-000056360000}"/>
    <cellStyle name="Normal 2 2 7 15 3" xfId="13920" xr:uid="{00000000-0005-0000-0000-000057360000}"/>
    <cellStyle name="Normal 2 2 7 15 3 2" xfId="13921" xr:uid="{00000000-0005-0000-0000-000058360000}"/>
    <cellStyle name="Normal 2 2 7 15 3 3" xfId="13922" xr:uid="{00000000-0005-0000-0000-000059360000}"/>
    <cellStyle name="Normal 2 2 7 15 3 4" xfId="13923" xr:uid="{00000000-0005-0000-0000-00005A360000}"/>
    <cellStyle name="Normal 2 2 7 15 3 5" xfId="13924" xr:uid="{00000000-0005-0000-0000-00005B360000}"/>
    <cellStyle name="Normal 2 2 7 15 4" xfId="13925" xr:uid="{00000000-0005-0000-0000-00005C360000}"/>
    <cellStyle name="Normal 2 2 7 15 5" xfId="13926" xr:uid="{00000000-0005-0000-0000-00005D360000}"/>
    <cellStyle name="Normal 2 2 7 15 6" xfId="13927" xr:uid="{00000000-0005-0000-0000-00005E360000}"/>
    <cellStyle name="Normal 2 2 7 15 7" xfId="13928" xr:uid="{00000000-0005-0000-0000-00005F360000}"/>
    <cellStyle name="Normal 2 2 7 15 8" xfId="13929" xr:uid="{00000000-0005-0000-0000-000060360000}"/>
    <cellStyle name="Normal 2 2 7 15_35. Propiedades de Inv" xfId="13930" xr:uid="{00000000-0005-0000-0000-000061360000}"/>
    <cellStyle name="Normal 2 2 7 16" xfId="13931" xr:uid="{00000000-0005-0000-0000-000062360000}"/>
    <cellStyle name="Normal 2 2 7 16 2" xfId="13932" xr:uid="{00000000-0005-0000-0000-000063360000}"/>
    <cellStyle name="Normal 2 2 7 16 2 2" xfId="13933" xr:uid="{00000000-0005-0000-0000-000064360000}"/>
    <cellStyle name="Normal 2 2 7 16 2 3" xfId="13934" xr:uid="{00000000-0005-0000-0000-000065360000}"/>
    <cellStyle name="Normal 2 2 7 16 2 4" xfId="13935" xr:uid="{00000000-0005-0000-0000-000066360000}"/>
    <cellStyle name="Normal 2 2 7 16 2 5" xfId="13936" xr:uid="{00000000-0005-0000-0000-000067360000}"/>
    <cellStyle name="Normal 2 2 7 16 3" xfId="13937" xr:uid="{00000000-0005-0000-0000-000068360000}"/>
    <cellStyle name="Normal 2 2 7 16 3 2" xfId="13938" xr:uid="{00000000-0005-0000-0000-000069360000}"/>
    <cellStyle name="Normal 2 2 7 16 3 3" xfId="13939" xr:uid="{00000000-0005-0000-0000-00006A360000}"/>
    <cellStyle name="Normal 2 2 7 16 3 4" xfId="13940" xr:uid="{00000000-0005-0000-0000-00006B360000}"/>
    <cellStyle name="Normal 2 2 7 16 3 5" xfId="13941" xr:uid="{00000000-0005-0000-0000-00006C360000}"/>
    <cellStyle name="Normal 2 2 7 16 4" xfId="13942" xr:uid="{00000000-0005-0000-0000-00006D360000}"/>
    <cellStyle name="Normal 2 2 7 16 5" xfId="13943" xr:uid="{00000000-0005-0000-0000-00006E360000}"/>
    <cellStyle name="Normal 2 2 7 16 6" xfId="13944" xr:uid="{00000000-0005-0000-0000-00006F360000}"/>
    <cellStyle name="Normal 2 2 7 16 7" xfId="13945" xr:uid="{00000000-0005-0000-0000-000070360000}"/>
    <cellStyle name="Normal 2 2 7 16 8" xfId="13946" xr:uid="{00000000-0005-0000-0000-000071360000}"/>
    <cellStyle name="Normal 2 2 7 16_35. Propiedades de Inv" xfId="13947" xr:uid="{00000000-0005-0000-0000-000072360000}"/>
    <cellStyle name="Normal 2 2 7 17" xfId="13948" xr:uid="{00000000-0005-0000-0000-000073360000}"/>
    <cellStyle name="Normal 2 2 7 17 2" xfId="13949" xr:uid="{00000000-0005-0000-0000-000074360000}"/>
    <cellStyle name="Normal 2 2 7 17 2 2" xfId="13950" xr:uid="{00000000-0005-0000-0000-000075360000}"/>
    <cellStyle name="Normal 2 2 7 17 2 3" xfId="13951" xr:uid="{00000000-0005-0000-0000-000076360000}"/>
    <cellStyle name="Normal 2 2 7 17 2 4" xfId="13952" xr:uid="{00000000-0005-0000-0000-000077360000}"/>
    <cellStyle name="Normal 2 2 7 17 2 5" xfId="13953" xr:uid="{00000000-0005-0000-0000-000078360000}"/>
    <cellStyle name="Normal 2 2 7 17 3" xfId="13954" xr:uid="{00000000-0005-0000-0000-000079360000}"/>
    <cellStyle name="Normal 2 2 7 17 3 2" xfId="13955" xr:uid="{00000000-0005-0000-0000-00007A360000}"/>
    <cellStyle name="Normal 2 2 7 17 3 3" xfId="13956" xr:uid="{00000000-0005-0000-0000-00007B360000}"/>
    <cellStyle name="Normal 2 2 7 17 3 4" xfId="13957" xr:uid="{00000000-0005-0000-0000-00007C360000}"/>
    <cellStyle name="Normal 2 2 7 17 3 5" xfId="13958" xr:uid="{00000000-0005-0000-0000-00007D360000}"/>
    <cellStyle name="Normal 2 2 7 17 4" xfId="13959" xr:uid="{00000000-0005-0000-0000-00007E360000}"/>
    <cellStyle name="Normal 2 2 7 17 5" xfId="13960" xr:uid="{00000000-0005-0000-0000-00007F360000}"/>
    <cellStyle name="Normal 2 2 7 17 6" xfId="13961" xr:uid="{00000000-0005-0000-0000-000080360000}"/>
    <cellStyle name="Normal 2 2 7 17 7" xfId="13962" xr:uid="{00000000-0005-0000-0000-000081360000}"/>
    <cellStyle name="Normal 2 2 7 17_35. Propiedades de Inv" xfId="13963" xr:uid="{00000000-0005-0000-0000-000082360000}"/>
    <cellStyle name="Normal 2 2 7 18" xfId="13964" xr:uid="{00000000-0005-0000-0000-000083360000}"/>
    <cellStyle name="Normal 2 2 7 18 2" xfId="13965" xr:uid="{00000000-0005-0000-0000-000084360000}"/>
    <cellStyle name="Normal 2 2 7 18 2 2" xfId="13966" xr:uid="{00000000-0005-0000-0000-000085360000}"/>
    <cellStyle name="Normal 2 2 7 18 2 3" xfId="13967" xr:uid="{00000000-0005-0000-0000-000086360000}"/>
    <cellStyle name="Normal 2 2 7 18 2 4" xfId="13968" xr:uid="{00000000-0005-0000-0000-000087360000}"/>
    <cellStyle name="Normal 2 2 7 18 2 5" xfId="13969" xr:uid="{00000000-0005-0000-0000-000088360000}"/>
    <cellStyle name="Normal 2 2 7 18 3" xfId="13970" xr:uid="{00000000-0005-0000-0000-000089360000}"/>
    <cellStyle name="Normal 2 2 7 18 3 2" xfId="13971" xr:uid="{00000000-0005-0000-0000-00008A360000}"/>
    <cellStyle name="Normal 2 2 7 18 3 3" xfId="13972" xr:uid="{00000000-0005-0000-0000-00008B360000}"/>
    <cellStyle name="Normal 2 2 7 18 3 4" xfId="13973" xr:uid="{00000000-0005-0000-0000-00008C360000}"/>
    <cellStyle name="Normal 2 2 7 18 3 5" xfId="13974" xr:uid="{00000000-0005-0000-0000-00008D360000}"/>
    <cellStyle name="Normal 2 2 7 18 4" xfId="13975" xr:uid="{00000000-0005-0000-0000-00008E360000}"/>
    <cellStyle name="Normal 2 2 7 18 5" xfId="13976" xr:uid="{00000000-0005-0000-0000-00008F360000}"/>
    <cellStyle name="Normal 2 2 7 18 6" xfId="13977" xr:uid="{00000000-0005-0000-0000-000090360000}"/>
    <cellStyle name="Normal 2 2 7 18 7" xfId="13978" xr:uid="{00000000-0005-0000-0000-000091360000}"/>
    <cellStyle name="Normal 2 2 7 18_35. Propiedades de Inv" xfId="13979" xr:uid="{00000000-0005-0000-0000-000092360000}"/>
    <cellStyle name="Normal 2 2 7 19" xfId="13980" xr:uid="{00000000-0005-0000-0000-000093360000}"/>
    <cellStyle name="Normal 2 2 7 19 2" xfId="13981" xr:uid="{00000000-0005-0000-0000-000094360000}"/>
    <cellStyle name="Normal 2 2 7 19 2 2" xfId="13982" xr:uid="{00000000-0005-0000-0000-000095360000}"/>
    <cellStyle name="Normal 2 2 7 19 2 3" xfId="13983" xr:uid="{00000000-0005-0000-0000-000096360000}"/>
    <cellStyle name="Normal 2 2 7 19 2 4" xfId="13984" xr:uid="{00000000-0005-0000-0000-000097360000}"/>
    <cellStyle name="Normal 2 2 7 19 2 5" xfId="13985" xr:uid="{00000000-0005-0000-0000-000098360000}"/>
    <cellStyle name="Normal 2 2 7 19 3" xfId="13986" xr:uid="{00000000-0005-0000-0000-000099360000}"/>
    <cellStyle name="Normal 2 2 7 19 3 2" xfId="13987" xr:uid="{00000000-0005-0000-0000-00009A360000}"/>
    <cellStyle name="Normal 2 2 7 19 3 3" xfId="13988" xr:uid="{00000000-0005-0000-0000-00009B360000}"/>
    <cellStyle name="Normal 2 2 7 19 3 4" xfId="13989" xr:uid="{00000000-0005-0000-0000-00009C360000}"/>
    <cellStyle name="Normal 2 2 7 19 3 5" xfId="13990" xr:uid="{00000000-0005-0000-0000-00009D360000}"/>
    <cellStyle name="Normal 2 2 7 19 4" xfId="13991" xr:uid="{00000000-0005-0000-0000-00009E360000}"/>
    <cellStyle name="Normal 2 2 7 19 5" xfId="13992" xr:uid="{00000000-0005-0000-0000-00009F360000}"/>
    <cellStyle name="Normal 2 2 7 19 6" xfId="13993" xr:uid="{00000000-0005-0000-0000-0000A0360000}"/>
    <cellStyle name="Normal 2 2 7 19 7" xfId="13994" xr:uid="{00000000-0005-0000-0000-0000A1360000}"/>
    <cellStyle name="Normal 2 2 7 19_35. Propiedades de Inv" xfId="13995" xr:uid="{00000000-0005-0000-0000-0000A2360000}"/>
    <cellStyle name="Normal 2 2 7 2" xfId="13996" xr:uid="{00000000-0005-0000-0000-0000A3360000}"/>
    <cellStyle name="Normal 2 2 7 2 10" xfId="13997" xr:uid="{00000000-0005-0000-0000-0000A4360000}"/>
    <cellStyle name="Normal 2 2 7 2 10 2" xfId="13998" xr:uid="{00000000-0005-0000-0000-0000A5360000}"/>
    <cellStyle name="Normal 2 2 7 2 10 3" xfId="13999" xr:uid="{00000000-0005-0000-0000-0000A6360000}"/>
    <cellStyle name="Normal 2 2 7 2 10 4" xfId="14000" xr:uid="{00000000-0005-0000-0000-0000A7360000}"/>
    <cellStyle name="Normal 2 2 7 2 10 5" xfId="14001" xr:uid="{00000000-0005-0000-0000-0000A8360000}"/>
    <cellStyle name="Normal 2 2 7 2 11" xfId="14002" xr:uid="{00000000-0005-0000-0000-0000A9360000}"/>
    <cellStyle name="Normal 2 2 7 2 11 2" xfId="14003" xr:uid="{00000000-0005-0000-0000-0000AA360000}"/>
    <cellStyle name="Normal 2 2 7 2 11 3" xfId="14004" xr:uid="{00000000-0005-0000-0000-0000AB360000}"/>
    <cellStyle name="Normal 2 2 7 2 11 4" xfId="14005" xr:uid="{00000000-0005-0000-0000-0000AC360000}"/>
    <cellStyle name="Normal 2 2 7 2 11 5" xfId="14006" xr:uid="{00000000-0005-0000-0000-0000AD360000}"/>
    <cellStyle name="Normal 2 2 7 2 12" xfId="14007" xr:uid="{00000000-0005-0000-0000-0000AE360000}"/>
    <cellStyle name="Normal 2 2 7 2 12 2" xfId="14008" xr:uid="{00000000-0005-0000-0000-0000AF360000}"/>
    <cellStyle name="Normal 2 2 7 2 12 3" xfId="14009" xr:uid="{00000000-0005-0000-0000-0000B0360000}"/>
    <cellStyle name="Normal 2 2 7 2 12 4" xfId="14010" xr:uid="{00000000-0005-0000-0000-0000B1360000}"/>
    <cellStyle name="Normal 2 2 7 2 12 5" xfId="14011" xr:uid="{00000000-0005-0000-0000-0000B2360000}"/>
    <cellStyle name="Normal 2 2 7 2 13" xfId="14012" xr:uid="{00000000-0005-0000-0000-0000B3360000}"/>
    <cellStyle name="Normal 2 2 7 2 13 2" xfId="14013" xr:uid="{00000000-0005-0000-0000-0000B4360000}"/>
    <cellStyle name="Normal 2 2 7 2 13 3" xfId="14014" xr:uid="{00000000-0005-0000-0000-0000B5360000}"/>
    <cellStyle name="Normal 2 2 7 2 13 4" xfId="14015" xr:uid="{00000000-0005-0000-0000-0000B6360000}"/>
    <cellStyle name="Normal 2 2 7 2 13 5" xfId="14016" xr:uid="{00000000-0005-0000-0000-0000B7360000}"/>
    <cellStyle name="Normal 2 2 7 2 14" xfId="14017" xr:uid="{00000000-0005-0000-0000-0000B8360000}"/>
    <cellStyle name="Normal 2 2 7 2 14 2" xfId="14018" xr:uid="{00000000-0005-0000-0000-0000B9360000}"/>
    <cellStyle name="Normal 2 2 7 2 14 3" xfId="14019" xr:uid="{00000000-0005-0000-0000-0000BA360000}"/>
    <cellStyle name="Normal 2 2 7 2 14 4" xfId="14020" xr:uid="{00000000-0005-0000-0000-0000BB360000}"/>
    <cellStyle name="Normal 2 2 7 2 14 5" xfId="14021" xr:uid="{00000000-0005-0000-0000-0000BC360000}"/>
    <cellStyle name="Normal 2 2 7 2 15" xfId="14022" xr:uid="{00000000-0005-0000-0000-0000BD360000}"/>
    <cellStyle name="Normal 2 2 7 2 15 2" xfId="14023" xr:uid="{00000000-0005-0000-0000-0000BE360000}"/>
    <cellStyle name="Normal 2 2 7 2 15 2 2" xfId="14024" xr:uid="{00000000-0005-0000-0000-0000BF360000}"/>
    <cellStyle name="Normal 2 2 7 2 16" xfId="14025" xr:uid="{00000000-0005-0000-0000-0000C0360000}"/>
    <cellStyle name="Normal 2 2 7 2 16 2" xfId="14026" xr:uid="{00000000-0005-0000-0000-0000C1360000}"/>
    <cellStyle name="Normal 2 2 7 2 17" xfId="14027" xr:uid="{00000000-0005-0000-0000-0000C2360000}"/>
    <cellStyle name="Normal 2 2 7 2 17 2" xfId="14028" xr:uid="{00000000-0005-0000-0000-0000C3360000}"/>
    <cellStyle name="Normal 2 2 7 2 18" xfId="14029" xr:uid="{00000000-0005-0000-0000-0000C4360000}"/>
    <cellStyle name="Normal 2 2 7 2 18 2" xfId="14030" xr:uid="{00000000-0005-0000-0000-0000C5360000}"/>
    <cellStyle name="Normal 2 2 7 2 19" xfId="14031" xr:uid="{00000000-0005-0000-0000-0000C6360000}"/>
    <cellStyle name="Normal 2 2 7 2 19 2" xfId="14032" xr:uid="{00000000-0005-0000-0000-0000C7360000}"/>
    <cellStyle name="Normal 2 2 7 2 2" xfId="14033" xr:uid="{00000000-0005-0000-0000-0000C8360000}"/>
    <cellStyle name="Normal 2 2 7 2 2 10" xfId="14034" xr:uid="{00000000-0005-0000-0000-0000C9360000}"/>
    <cellStyle name="Normal 2 2 7 2 2 2" xfId="14035" xr:uid="{00000000-0005-0000-0000-0000CA360000}"/>
    <cellStyle name="Normal 2 2 7 2 2 2 2" xfId="14036" xr:uid="{00000000-0005-0000-0000-0000CB360000}"/>
    <cellStyle name="Normal 2 2 7 2 2 2 3" xfId="14037" xr:uid="{00000000-0005-0000-0000-0000CC360000}"/>
    <cellStyle name="Normal 2 2 7 2 2 2 4" xfId="14038" xr:uid="{00000000-0005-0000-0000-0000CD360000}"/>
    <cellStyle name="Normal 2 2 7 2 2 2 5" xfId="14039" xr:uid="{00000000-0005-0000-0000-0000CE360000}"/>
    <cellStyle name="Normal 2 2 7 2 2 3" xfId="14040" xr:uid="{00000000-0005-0000-0000-0000CF360000}"/>
    <cellStyle name="Normal 2 2 7 2 2 3 2" xfId="14041" xr:uid="{00000000-0005-0000-0000-0000D0360000}"/>
    <cellStyle name="Normal 2 2 7 2 2 3 3" xfId="14042" xr:uid="{00000000-0005-0000-0000-0000D1360000}"/>
    <cellStyle name="Normal 2 2 7 2 2 3 4" xfId="14043" xr:uid="{00000000-0005-0000-0000-0000D2360000}"/>
    <cellStyle name="Normal 2 2 7 2 2 3 5" xfId="14044" xr:uid="{00000000-0005-0000-0000-0000D3360000}"/>
    <cellStyle name="Normal 2 2 7 2 2 4" xfId="14045" xr:uid="{00000000-0005-0000-0000-0000D4360000}"/>
    <cellStyle name="Normal 2 2 7 2 2 4 2" xfId="14046" xr:uid="{00000000-0005-0000-0000-0000D5360000}"/>
    <cellStyle name="Normal 2 2 7 2 2 4 2 2" xfId="14047" xr:uid="{00000000-0005-0000-0000-0000D6360000}"/>
    <cellStyle name="Normal 2 2 7 2 2 5" xfId="14048" xr:uid="{00000000-0005-0000-0000-0000D7360000}"/>
    <cellStyle name="Normal 2 2 7 2 2 5 2" xfId="14049" xr:uid="{00000000-0005-0000-0000-0000D8360000}"/>
    <cellStyle name="Normal 2 2 7 2 2 6" xfId="14050" xr:uid="{00000000-0005-0000-0000-0000D9360000}"/>
    <cellStyle name="Normal 2 2 7 2 2 6 2" xfId="14051" xr:uid="{00000000-0005-0000-0000-0000DA360000}"/>
    <cellStyle name="Normal 2 2 7 2 2 7" xfId="14052" xr:uid="{00000000-0005-0000-0000-0000DB360000}"/>
    <cellStyle name="Normal 2 2 7 2 2 8" xfId="14053" xr:uid="{00000000-0005-0000-0000-0000DC360000}"/>
    <cellStyle name="Normal 2 2 7 2 2 9" xfId="14054" xr:uid="{00000000-0005-0000-0000-0000DD360000}"/>
    <cellStyle name="Normal 2 2 7 2 2_35. Propiedades de Inv" xfId="14055" xr:uid="{00000000-0005-0000-0000-0000DE360000}"/>
    <cellStyle name="Normal 2 2 7 2 20" xfId="14056" xr:uid="{00000000-0005-0000-0000-0000DF360000}"/>
    <cellStyle name="Normal 2 2 7 2 21" xfId="14057" xr:uid="{00000000-0005-0000-0000-0000E0360000}"/>
    <cellStyle name="Normal 2 2 7 2 22" xfId="14058" xr:uid="{00000000-0005-0000-0000-0000E1360000}"/>
    <cellStyle name="Normal 2 2 7 2 23" xfId="14059" xr:uid="{00000000-0005-0000-0000-0000E2360000}"/>
    <cellStyle name="Normal 2 2 7 2 3" xfId="14060" xr:uid="{00000000-0005-0000-0000-0000E3360000}"/>
    <cellStyle name="Normal 2 2 7 2 3 10" xfId="14061" xr:uid="{00000000-0005-0000-0000-0000E4360000}"/>
    <cellStyle name="Normal 2 2 7 2 3 2" xfId="14062" xr:uid="{00000000-0005-0000-0000-0000E5360000}"/>
    <cellStyle name="Normal 2 2 7 2 3 2 2" xfId="14063" xr:uid="{00000000-0005-0000-0000-0000E6360000}"/>
    <cellStyle name="Normal 2 2 7 2 3 2 3" xfId="14064" xr:uid="{00000000-0005-0000-0000-0000E7360000}"/>
    <cellStyle name="Normal 2 2 7 2 3 2 4" xfId="14065" xr:uid="{00000000-0005-0000-0000-0000E8360000}"/>
    <cellStyle name="Normal 2 2 7 2 3 2 5" xfId="14066" xr:uid="{00000000-0005-0000-0000-0000E9360000}"/>
    <cellStyle name="Normal 2 2 7 2 3 3" xfId="14067" xr:uid="{00000000-0005-0000-0000-0000EA360000}"/>
    <cellStyle name="Normal 2 2 7 2 3 3 2" xfId="14068" xr:uid="{00000000-0005-0000-0000-0000EB360000}"/>
    <cellStyle name="Normal 2 2 7 2 3 3 3" xfId="14069" xr:uid="{00000000-0005-0000-0000-0000EC360000}"/>
    <cellStyle name="Normal 2 2 7 2 3 3 4" xfId="14070" xr:uid="{00000000-0005-0000-0000-0000ED360000}"/>
    <cellStyle name="Normal 2 2 7 2 3 3 5" xfId="14071" xr:uid="{00000000-0005-0000-0000-0000EE360000}"/>
    <cellStyle name="Normal 2 2 7 2 3 4" xfId="14072" xr:uid="{00000000-0005-0000-0000-0000EF360000}"/>
    <cellStyle name="Normal 2 2 7 2 3 4 2" xfId="14073" xr:uid="{00000000-0005-0000-0000-0000F0360000}"/>
    <cellStyle name="Normal 2 2 7 2 3 4 2 2" xfId="14074" xr:uid="{00000000-0005-0000-0000-0000F1360000}"/>
    <cellStyle name="Normal 2 2 7 2 3 5" xfId="14075" xr:uid="{00000000-0005-0000-0000-0000F2360000}"/>
    <cellStyle name="Normal 2 2 7 2 3 5 2" xfId="14076" xr:uid="{00000000-0005-0000-0000-0000F3360000}"/>
    <cellStyle name="Normal 2 2 7 2 3 6" xfId="14077" xr:uid="{00000000-0005-0000-0000-0000F4360000}"/>
    <cellStyle name="Normal 2 2 7 2 3 7" xfId="14078" xr:uid="{00000000-0005-0000-0000-0000F5360000}"/>
    <cellStyle name="Normal 2 2 7 2 3 8" xfId="14079" xr:uid="{00000000-0005-0000-0000-0000F6360000}"/>
    <cellStyle name="Normal 2 2 7 2 3 9" xfId="14080" xr:uid="{00000000-0005-0000-0000-0000F7360000}"/>
    <cellStyle name="Normal 2 2 7 2 3_35. Propiedades de Inv" xfId="14081" xr:uid="{00000000-0005-0000-0000-0000F8360000}"/>
    <cellStyle name="Normal 2 2 7 2 4" xfId="14082" xr:uid="{00000000-0005-0000-0000-0000F9360000}"/>
    <cellStyle name="Normal 2 2 7 2 4 2" xfId="14083" xr:uid="{00000000-0005-0000-0000-0000FA360000}"/>
    <cellStyle name="Normal 2 2 7 2 4 2 2" xfId="14084" xr:uid="{00000000-0005-0000-0000-0000FB360000}"/>
    <cellStyle name="Normal 2 2 7 2 4 2 3" xfId="14085" xr:uid="{00000000-0005-0000-0000-0000FC360000}"/>
    <cellStyle name="Normal 2 2 7 2 4 2 4" xfId="14086" xr:uid="{00000000-0005-0000-0000-0000FD360000}"/>
    <cellStyle name="Normal 2 2 7 2 4 2 5" xfId="14087" xr:uid="{00000000-0005-0000-0000-0000FE360000}"/>
    <cellStyle name="Normal 2 2 7 2 4 3" xfId="14088" xr:uid="{00000000-0005-0000-0000-0000FF360000}"/>
    <cellStyle name="Normal 2 2 7 2 4 3 2" xfId="14089" xr:uid="{00000000-0005-0000-0000-000000370000}"/>
    <cellStyle name="Normal 2 2 7 2 4 3 3" xfId="14090" xr:uid="{00000000-0005-0000-0000-000001370000}"/>
    <cellStyle name="Normal 2 2 7 2 4 3 4" xfId="14091" xr:uid="{00000000-0005-0000-0000-000002370000}"/>
    <cellStyle name="Normal 2 2 7 2 4 3 5" xfId="14092" xr:uid="{00000000-0005-0000-0000-000003370000}"/>
    <cellStyle name="Normal 2 2 7 2 4 4" xfId="14093" xr:uid="{00000000-0005-0000-0000-000004370000}"/>
    <cellStyle name="Normal 2 2 7 2 4 5" xfId="14094" xr:uid="{00000000-0005-0000-0000-000005370000}"/>
    <cellStyle name="Normal 2 2 7 2 4 6" xfId="14095" xr:uid="{00000000-0005-0000-0000-000006370000}"/>
    <cellStyle name="Normal 2 2 7 2 4 7" xfId="14096" xr:uid="{00000000-0005-0000-0000-000007370000}"/>
    <cellStyle name="Normal 2 2 7 2 4 8" xfId="14097" xr:uid="{00000000-0005-0000-0000-000008370000}"/>
    <cellStyle name="Normal 2 2 7 2 4_35. Propiedades de Inv" xfId="14098" xr:uid="{00000000-0005-0000-0000-000009370000}"/>
    <cellStyle name="Normal 2 2 7 2 5" xfId="14099" xr:uid="{00000000-0005-0000-0000-00000A370000}"/>
    <cellStyle name="Normal 2 2 7 2 5 2" xfId="14100" xr:uid="{00000000-0005-0000-0000-00000B370000}"/>
    <cellStyle name="Normal 2 2 7 2 5 2 2" xfId="14101" xr:uid="{00000000-0005-0000-0000-00000C370000}"/>
    <cellStyle name="Normal 2 2 7 2 5 2 3" xfId="14102" xr:uid="{00000000-0005-0000-0000-00000D370000}"/>
    <cellStyle name="Normal 2 2 7 2 5 2 4" xfId="14103" xr:uid="{00000000-0005-0000-0000-00000E370000}"/>
    <cellStyle name="Normal 2 2 7 2 5 2 5" xfId="14104" xr:uid="{00000000-0005-0000-0000-00000F370000}"/>
    <cellStyle name="Normal 2 2 7 2 5 3" xfId="14105" xr:uid="{00000000-0005-0000-0000-000010370000}"/>
    <cellStyle name="Normal 2 2 7 2 5 3 2" xfId="14106" xr:uid="{00000000-0005-0000-0000-000011370000}"/>
    <cellStyle name="Normal 2 2 7 2 5 3 3" xfId="14107" xr:uid="{00000000-0005-0000-0000-000012370000}"/>
    <cellStyle name="Normal 2 2 7 2 5 3 4" xfId="14108" xr:uid="{00000000-0005-0000-0000-000013370000}"/>
    <cellStyle name="Normal 2 2 7 2 5 3 5" xfId="14109" xr:uid="{00000000-0005-0000-0000-000014370000}"/>
    <cellStyle name="Normal 2 2 7 2 5 4" xfId="14110" xr:uid="{00000000-0005-0000-0000-000015370000}"/>
    <cellStyle name="Normal 2 2 7 2 5 5" xfId="14111" xr:uid="{00000000-0005-0000-0000-000016370000}"/>
    <cellStyle name="Normal 2 2 7 2 5 6" xfId="14112" xr:uid="{00000000-0005-0000-0000-000017370000}"/>
    <cellStyle name="Normal 2 2 7 2 5 7" xfId="14113" xr:uid="{00000000-0005-0000-0000-000018370000}"/>
    <cellStyle name="Normal 2 2 7 2 5 8" xfId="14114" xr:uid="{00000000-0005-0000-0000-000019370000}"/>
    <cellStyle name="Normal 2 2 7 2 5_35. Propiedades de Inv" xfId="14115" xr:uid="{00000000-0005-0000-0000-00001A370000}"/>
    <cellStyle name="Normal 2 2 7 2 6" xfId="14116" xr:uid="{00000000-0005-0000-0000-00001B370000}"/>
    <cellStyle name="Normal 2 2 7 2 6 2" xfId="14117" xr:uid="{00000000-0005-0000-0000-00001C370000}"/>
    <cellStyle name="Normal 2 2 7 2 6 2 2" xfId="14118" xr:uid="{00000000-0005-0000-0000-00001D370000}"/>
    <cellStyle name="Normal 2 2 7 2 6 2 3" xfId="14119" xr:uid="{00000000-0005-0000-0000-00001E370000}"/>
    <cellStyle name="Normal 2 2 7 2 6 2 4" xfId="14120" xr:uid="{00000000-0005-0000-0000-00001F370000}"/>
    <cellStyle name="Normal 2 2 7 2 6 2 5" xfId="14121" xr:uid="{00000000-0005-0000-0000-000020370000}"/>
    <cellStyle name="Normal 2 2 7 2 6 3" xfId="14122" xr:uid="{00000000-0005-0000-0000-000021370000}"/>
    <cellStyle name="Normal 2 2 7 2 6 3 2" xfId="14123" xr:uid="{00000000-0005-0000-0000-000022370000}"/>
    <cellStyle name="Normal 2 2 7 2 6 3 3" xfId="14124" xr:uid="{00000000-0005-0000-0000-000023370000}"/>
    <cellStyle name="Normal 2 2 7 2 6 3 4" xfId="14125" xr:uid="{00000000-0005-0000-0000-000024370000}"/>
    <cellStyle name="Normal 2 2 7 2 6 3 5" xfId="14126" xr:uid="{00000000-0005-0000-0000-000025370000}"/>
    <cellStyle name="Normal 2 2 7 2 6 4" xfId="14127" xr:uid="{00000000-0005-0000-0000-000026370000}"/>
    <cellStyle name="Normal 2 2 7 2 6 5" xfId="14128" xr:uid="{00000000-0005-0000-0000-000027370000}"/>
    <cellStyle name="Normal 2 2 7 2 6 6" xfId="14129" xr:uid="{00000000-0005-0000-0000-000028370000}"/>
    <cellStyle name="Normal 2 2 7 2 6 7" xfId="14130" xr:uid="{00000000-0005-0000-0000-000029370000}"/>
    <cellStyle name="Normal 2 2 7 2 6 8" xfId="14131" xr:uid="{00000000-0005-0000-0000-00002A370000}"/>
    <cellStyle name="Normal 2 2 7 2 6_35. Propiedades de Inv" xfId="14132" xr:uid="{00000000-0005-0000-0000-00002B370000}"/>
    <cellStyle name="Normal 2 2 7 2 7" xfId="14133" xr:uid="{00000000-0005-0000-0000-00002C370000}"/>
    <cellStyle name="Normal 2 2 7 2 7 2" xfId="14134" xr:uid="{00000000-0005-0000-0000-00002D370000}"/>
    <cellStyle name="Normal 2 2 7 2 7 3" xfId="14135" xr:uid="{00000000-0005-0000-0000-00002E370000}"/>
    <cellStyle name="Normal 2 2 7 2 7 4" xfId="14136" xr:uid="{00000000-0005-0000-0000-00002F370000}"/>
    <cellStyle name="Normal 2 2 7 2 7 5" xfId="14137" xr:uid="{00000000-0005-0000-0000-000030370000}"/>
    <cellStyle name="Normal 2 2 7 2 8" xfId="14138" xr:uid="{00000000-0005-0000-0000-000031370000}"/>
    <cellStyle name="Normal 2 2 7 2 8 2" xfId="14139" xr:uid="{00000000-0005-0000-0000-000032370000}"/>
    <cellStyle name="Normal 2 2 7 2 8 3" xfId="14140" xr:uid="{00000000-0005-0000-0000-000033370000}"/>
    <cellStyle name="Normal 2 2 7 2 8 4" xfId="14141" xr:uid="{00000000-0005-0000-0000-000034370000}"/>
    <cellStyle name="Normal 2 2 7 2 8 5" xfId="14142" xr:uid="{00000000-0005-0000-0000-000035370000}"/>
    <cellStyle name="Normal 2 2 7 2 9" xfId="14143" xr:uid="{00000000-0005-0000-0000-000036370000}"/>
    <cellStyle name="Normal 2 2 7 2 9 2" xfId="14144" xr:uid="{00000000-0005-0000-0000-000037370000}"/>
    <cellStyle name="Normal 2 2 7 2 9 3" xfId="14145" xr:uid="{00000000-0005-0000-0000-000038370000}"/>
    <cellStyle name="Normal 2 2 7 2 9 4" xfId="14146" xr:uid="{00000000-0005-0000-0000-000039370000}"/>
    <cellStyle name="Normal 2 2 7 2 9 5" xfId="14147" xr:uid="{00000000-0005-0000-0000-00003A370000}"/>
    <cellStyle name="Normal 2 2 7 2_35. Propiedades de Inv" xfId="14148" xr:uid="{00000000-0005-0000-0000-00003B370000}"/>
    <cellStyle name="Normal 2 2 7 20" xfId="14149" xr:uid="{00000000-0005-0000-0000-00003C370000}"/>
    <cellStyle name="Normal 2 2 7 20 2" xfId="14150" xr:uid="{00000000-0005-0000-0000-00003D370000}"/>
    <cellStyle name="Normal 2 2 7 20 3" xfId="14151" xr:uid="{00000000-0005-0000-0000-00003E370000}"/>
    <cellStyle name="Normal 2 2 7 20 4" xfId="14152" xr:uid="{00000000-0005-0000-0000-00003F370000}"/>
    <cellStyle name="Normal 2 2 7 20 5" xfId="14153" xr:uid="{00000000-0005-0000-0000-000040370000}"/>
    <cellStyle name="Normal 2 2 7 21" xfId="14154" xr:uid="{00000000-0005-0000-0000-000041370000}"/>
    <cellStyle name="Normal 2 2 7 21 2" xfId="14155" xr:uid="{00000000-0005-0000-0000-000042370000}"/>
    <cellStyle name="Normal 2 2 7 21 3" xfId="14156" xr:uid="{00000000-0005-0000-0000-000043370000}"/>
    <cellStyle name="Normal 2 2 7 21 4" xfId="14157" xr:uid="{00000000-0005-0000-0000-000044370000}"/>
    <cellStyle name="Normal 2 2 7 21 5" xfId="14158" xr:uid="{00000000-0005-0000-0000-000045370000}"/>
    <cellStyle name="Normal 2 2 7 22" xfId="14159" xr:uid="{00000000-0005-0000-0000-000046370000}"/>
    <cellStyle name="Normal 2 2 7 22 2" xfId="14160" xr:uid="{00000000-0005-0000-0000-000047370000}"/>
    <cellStyle name="Normal 2 2 7 22 3" xfId="14161" xr:uid="{00000000-0005-0000-0000-000048370000}"/>
    <cellStyle name="Normal 2 2 7 22 4" xfId="14162" xr:uid="{00000000-0005-0000-0000-000049370000}"/>
    <cellStyle name="Normal 2 2 7 22 5" xfId="14163" xr:uid="{00000000-0005-0000-0000-00004A370000}"/>
    <cellStyle name="Normal 2 2 7 23" xfId="14164" xr:uid="{00000000-0005-0000-0000-00004B370000}"/>
    <cellStyle name="Normal 2 2 7 23 2" xfId="14165" xr:uid="{00000000-0005-0000-0000-00004C370000}"/>
    <cellStyle name="Normal 2 2 7 23 3" xfId="14166" xr:uid="{00000000-0005-0000-0000-00004D370000}"/>
    <cellStyle name="Normal 2 2 7 23 4" xfId="14167" xr:uid="{00000000-0005-0000-0000-00004E370000}"/>
    <cellStyle name="Normal 2 2 7 23 5" xfId="14168" xr:uid="{00000000-0005-0000-0000-00004F370000}"/>
    <cellStyle name="Normal 2 2 7 24" xfId="14169" xr:uid="{00000000-0005-0000-0000-000050370000}"/>
    <cellStyle name="Normal 2 2 7 24 2" xfId="14170" xr:uid="{00000000-0005-0000-0000-000051370000}"/>
    <cellStyle name="Normal 2 2 7 24 3" xfId="14171" xr:uid="{00000000-0005-0000-0000-000052370000}"/>
    <cellStyle name="Normal 2 2 7 24 4" xfId="14172" xr:uid="{00000000-0005-0000-0000-000053370000}"/>
    <cellStyle name="Normal 2 2 7 24 5" xfId="14173" xr:uid="{00000000-0005-0000-0000-000054370000}"/>
    <cellStyle name="Normal 2 2 7 25" xfId="14174" xr:uid="{00000000-0005-0000-0000-000055370000}"/>
    <cellStyle name="Normal 2 2 7 25 2" xfId="14175" xr:uid="{00000000-0005-0000-0000-000056370000}"/>
    <cellStyle name="Normal 2 2 7 25 3" xfId="14176" xr:uid="{00000000-0005-0000-0000-000057370000}"/>
    <cellStyle name="Normal 2 2 7 25 4" xfId="14177" xr:uid="{00000000-0005-0000-0000-000058370000}"/>
    <cellStyle name="Normal 2 2 7 25 5" xfId="14178" xr:uid="{00000000-0005-0000-0000-000059370000}"/>
    <cellStyle name="Normal 2 2 7 26" xfId="14179" xr:uid="{00000000-0005-0000-0000-00005A370000}"/>
    <cellStyle name="Normal 2 2 7 26 2" xfId="14180" xr:uid="{00000000-0005-0000-0000-00005B370000}"/>
    <cellStyle name="Normal 2 2 7 26 3" xfId="14181" xr:uid="{00000000-0005-0000-0000-00005C370000}"/>
    <cellStyle name="Normal 2 2 7 26 4" xfId="14182" xr:uid="{00000000-0005-0000-0000-00005D370000}"/>
    <cellStyle name="Normal 2 2 7 26 5" xfId="14183" xr:uid="{00000000-0005-0000-0000-00005E370000}"/>
    <cellStyle name="Normal 2 2 7 27" xfId="14184" xr:uid="{00000000-0005-0000-0000-00005F370000}"/>
    <cellStyle name="Normal 2 2 7 27 2" xfId="14185" xr:uid="{00000000-0005-0000-0000-000060370000}"/>
    <cellStyle name="Normal 2 2 7 27 3" xfId="14186" xr:uid="{00000000-0005-0000-0000-000061370000}"/>
    <cellStyle name="Normal 2 2 7 27 4" xfId="14187" xr:uid="{00000000-0005-0000-0000-000062370000}"/>
    <cellStyle name="Normal 2 2 7 27 5" xfId="14188" xr:uid="{00000000-0005-0000-0000-000063370000}"/>
    <cellStyle name="Normal 2 2 7 28" xfId="14189" xr:uid="{00000000-0005-0000-0000-000064370000}"/>
    <cellStyle name="Normal 2 2 7 28 2" xfId="14190" xr:uid="{00000000-0005-0000-0000-000065370000}"/>
    <cellStyle name="Normal 2 2 7 28 2 2" xfId="14191" xr:uid="{00000000-0005-0000-0000-000066370000}"/>
    <cellStyle name="Normal 2 2 7 29" xfId="14192" xr:uid="{00000000-0005-0000-0000-000067370000}"/>
    <cellStyle name="Normal 2 2 7 29 2" xfId="14193" xr:uid="{00000000-0005-0000-0000-000068370000}"/>
    <cellStyle name="Normal 2 2 7 29 2 2" xfId="14194" xr:uid="{00000000-0005-0000-0000-000069370000}"/>
    <cellStyle name="Normal 2 2 7 3" xfId="14195" xr:uid="{00000000-0005-0000-0000-00006A370000}"/>
    <cellStyle name="Normal 2 2 7 3 10" xfId="14196" xr:uid="{00000000-0005-0000-0000-00006B370000}"/>
    <cellStyle name="Normal 2 2 7 3 10 2" xfId="14197" xr:uid="{00000000-0005-0000-0000-00006C370000}"/>
    <cellStyle name="Normal 2 2 7 3 11" xfId="14198" xr:uid="{00000000-0005-0000-0000-00006D370000}"/>
    <cellStyle name="Normal 2 2 7 3 11 2" xfId="14199" xr:uid="{00000000-0005-0000-0000-00006E370000}"/>
    <cellStyle name="Normal 2 2 7 3 12" xfId="14200" xr:uid="{00000000-0005-0000-0000-00006F370000}"/>
    <cellStyle name="Normal 2 2 7 3 13" xfId="14201" xr:uid="{00000000-0005-0000-0000-000070370000}"/>
    <cellStyle name="Normal 2 2 7 3 14" xfId="14202" xr:uid="{00000000-0005-0000-0000-000071370000}"/>
    <cellStyle name="Normal 2 2 7 3 15" xfId="14203" xr:uid="{00000000-0005-0000-0000-000072370000}"/>
    <cellStyle name="Normal 2 2 7 3 2" xfId="14204" xr:uid="{00000000-0005-0000-0000-000073370000}"/>
    <cellStyle name="Normal 2 2 7 3 2 2" xfId="14205" xr:uid="{00000000-0005-0000-0000-000074370000}"/>
    <cellStyle name="Normal 2 2 7 3 2 2 2" xfId="14206" xr:uid="{00000000-0005-0000-0000-000075370000}"/>
    <cellStyle name="Normal 2 2 7 3 2 2 3" xfId="14207" xr:uid="{00000000-0005-0000-0000-000076370000}"/>
    <cellStyle name="Normal 2 2 7 3 2 2 4" xfId="14208" xr:uid="{00000000-0005-0000-0000-000077370000}"/>
    <cellStyle name="Normal 2 2 7 3 2 2 5" xfId="14209" xr:uid="{00000000-0005-0000-0000-000078370000}"/>
    <cellStyle name="Normal 2 2 7 3 2 3" xfId="14210" xr:uid="{00000000-0005-0000-0000-000079370000}"/>
    <cellStyle name="Normal 2 2 7 3 2 3 2" xfId="14211" xr:uid="{00000000-0005-0000-0000-00007A370000}"/>
    <cellStyle name="Normal 2 2 7 3 2 3 3" xfId="14212" xr:uid="{00000000-0005-0000-0000-00007B370000}"/>
    <cellStyle name="Normal 2 2 7 3 2 3 4" xfId="14213" xr:uid="{00000000-0005-0000-0000-00007C370000}"/>
    <cellStyle name="Normal 2 2 7 3 2 3 5" xfId="14214" xr:uid="{00000000-0005-0000-0000-00007D370000}"/>
    <cellStyle name="Normal 2 2 7 3 2 4" xfId="14215" xr:uid="{00000000-0005-0000-0000-00007E370000}"/>
    <cellStyle name="Normal 2 2 7 3 2 5" xfId="14216" xr:uid="{00000000-0005-0000-0000-00007F370000}"/>
    <cellStyle name="Normal 2 2 7 3 2 6" xfId="14217" xr:uid="{00000000-0005-0000-0000-000080370000}"/>
    <cellStyle name="Normal 2 2 7 3 2 7" xfId="14218" xr:uid="{00000000-0005-0000-0000-000081370000}"/>
    <cellStyle name="Normal 2 2 7 3 2 8" xfId="14219" xr:uid="{00000000-0005-0000-0000-000082370000}"/>
    <cellStyle name="Normal 2 2 7 3 2_35. Propiedades de Inv" xfId="14220" xr:uid="{00000000-0005-0000-0000-000083370000}"/>
    <cellStyle name="Normal 2 2 7 3 3" xfId="14221" xr:uid="{00000000-0005-0000-0000-000084370000}"/>
    <cellStyle name="Normal 2 2 7 3 3 2" xfId="14222" xr:uid="{00000000-0005-0000-0000-000085370000}"/>
    <cellStyle name="Normal 2 2 7 3 3 2 2" xfId="14223" xr:uid="{00000000-0005-0000-0000-000086370000}"/>
    <cellStyle name="Normal 2 2 7 3 3 2 3" xfId="14224" xr:uid="{00000000-0005-0000-0000-000087370000}"/>
    <cellStyle name="Normal 2 2 7 3 3 2 4" xfId="14225" xr:uid="{00000000-0005-0000-0000-000088370000}"/>
    <cellStyle name="Normal 2 2 7 3 3 2 5" xfId="14226" xr:uid="{00000000-0005-0000-0000-000089370000}"/>
    <cellStyle name="Normal 2 2 7 3 3 3" xfId="14227" xr:uid="{00000000-0005-0000-0000-00008A370000}"/>
    <cellStyle name="Normal 2 2 7 3 3 3 2" xfId="14228" xr:uid="{00000000-0005-0000-0000-00008B370000}"/>
    <cellStyle name="Normal 2 2 7 3 3 3 3" xfId="14229" xr:uid="{00000000-0005-0000-0000-00008C370000}"/>
    <cellStyle name="Normal 2 2 7 3 3 3 4" xfId="14230" xr:uid="{00000000-0005-0000-0000-00008D370000}"/>
    <cellStyle name="Normal 2 2 7 3 3 3 5" xfId="14231" xr:uid="{00000000-0005-0000-0000-00008E370000}"/>
    <cellStyle name="Normal 2 2 7 3 3 4" xfId="14232" xr:uid="{00000000-0005-0000-0000-00008F370000}"/>
    <cellStyle name="Normal 2 2 7 3 3 5" xfId="14233" xr:uid="{00000000-0005-0000-0000-000090370000}"/>
    <cellStyle name="Normal 2 2 7 3 3 6" xfId="14234" xr:uid="{00000000-0005-0000-0000-000091370000}"/>
    <cellStyle name="Normal 2 2 7 3 3 7" xfId="14235" xr:uid="{00000000-0005-0000-0000-000092370000}"/>
    <cellStyle name="Normal 2 2 7 3 3 8" xfId="14236" xr:uid="{00000000-0005-0000-0000-000093370000}"/>
    <cellStyle name="Normal 2 2 7 3 3_35. Propiedades de Inv" xfId="14237" xr:uid="{00000000-0005-0000-0000-000094370000}"/>
    <cellStyle name="Normal 2 2 7 3 4" xfId="14238" xr:uid="{00000000-0005-0000-0000-000095370000}"/>
    <cellStyle name="Normal 2 2 7 3 4 2" xfId="14239" xr:uid="{00000000-0005-0000-0000-000096370000}"/>
    <cellStyle name="Normal 2 2 7 3 4 2 2" xfId="14240" xr:uid="{00000000-0005-0000-0000-000097370000}"/>
    <cellStyle name="Normal 2 2 7 3 4 2 3" xfId="14241" xr:uid="{00000000-0005-0000-0000-000098370000}"/>
    <cellStyle name="Normal 2 2 7 3 4 2 4" xfId="14242" xr:uid="{00000000-0005-0000-0000-000099370000}"/>
    <cellStyle name="Normal 2 2 7 3 4 2 5" xfId="14243" xr:uid="{00000000-0005-0000-0000-00009A370000}"/>
    <cellStyle name="Normal 2 2 7 3 4 3" xfId="14244" xr:uid="{00000000-0005-0000-0000-00009B370000}"/>
    <cellStyle name="Normal 2 2 7 3 4 3 2" xfId="14245" xr:uid="{00000000-0005-0000-0000-00009C370000}"/>
    <cellStyle name="Normal 2 2 7 3 4 3 3" xfId="14246" xr:uid="{00000000-0005-0000-0000-00009D370000}"/>
    <cellStyle name="Normal 2 2 7 3 4 3 4" xfId="14247" xr:uid="{00000000-0005-0000-0000-00009E370000}"/>
    <cellStyle name="Normal 2 2 7 3 4 3 5" xfId="14248" xr:uid="{00000000-0005-0000-0000-00009F370000}"/>
    <cellStyle name="Normal 2 2 7 3 4 4" xfId="14249" xr:uid="{00000000-0005-0000-0000-0000A0370000}"/>
    <cellStyle name="Normal 2 2 7 3 4 5" xfId="14250" xr:uid="{00000000-0005-0000-0000-0000A1370000}"/>
    <cellStyle name="Normal 2 2 7 3 4 6" xfId="14251" xr:uid="{00000000-0005-0000-0000-0000A2370000}"/>
    <cellStyle name="Normal 2 2 7 3 4 7" xfId="14252" xr:uid="{00000000-0005-0000-0000-0000A3370000}"/>
    <cellStyle name="Normal 2 2 7 3 4 8" xfId="14253" xr:uid="{00000000-0005-0000-0000-0000A4370000}"/>
    <cellStyle name="Normal 2 2 7 3 4_35. Propiedades de Inv" xfId="14254" xr:uid="{00000000-0005-0000-0000-0000A5370000}"/>
    <cellStyle name="Normal 2 2 7 3 5" xfId="14255" xr:uid="{00000000-0005-0000-0000-0000A6370000}"/>
    <cellStyle name="Normal 2 2 7 3 5 2" xfId="14256" xr:uid="{00000000-0005-0000-0000-0000A7370000}"/>
    <cellStyle name="Normal 2 2 7 3 5 2 2" xfId="14257" xr:uid="{00000000-0005-0000-0000-0000A8370000}"/>
    <cellStyle name="Normal 2 2 7 3 5 2 3" xfId="14258" xr:uid="{00000000-0005-0000-0000-0000A9370000}"/>
    <cellStyle name="Normal 2 2 7 3 5 2 4" xfId="14259" xr:uid="{00000000-0005-0000-0000-0000AA370000}"/>
    <cellStyle name="Normal 2 2 7 3 5 2 5" xfId="14260" xr:uid="{00000000-0005-0000-0000-0000AB370000}"/>
    <cellStyle name="Normal 2 2 7 3 5 3" xfId="14261" xr:uid="{00000000-0005-0000-0000-0000AC370000}"/>
    <cellStyle name="Normal 2 2 7 3 5 3 2" xfId="14262" xr:uid="{00000000-0005-0000-0000-0000AD370000}"/>
    <cellStyle name="Normal 2 2 7 3 5 3 3" xfId="14263" xr:uid="{00000000-0005-0000-0000-0000AE370000}"/>
    <cellStyle name="Normal 2 2 7 3 5 3 4" xfId="14264" xr:uid="{00000000-0005-0000-0000-0000AF370000}"/>
    <cellStyle name="Normal 2 2 7 3 5 3 5" xfId="14265" xr:uid="{00000000-0005-0000-0000-0000B0370000}"/>
    <cellStyle name="Normal 2 2 7 3 5 4" xfId="14266" xr:uid="{00000000-0005-0000-0000-0000B1370000}"/>
    <cellStyle name="Normal 2 2 7 3 5 5" xfId="14267" xr:uid="{00000000-0005-0000-0000-0000B2370000}"/>
    <cellStyle name="Normal 2 2 7 3 5 6" xfId="14268" xr:uid="{00000000-0005-0000-0000-0000B3370000}"/>
    <cellStyle name="Normal 2 2 7 3 5 7" xfId="14269" xr:uid="{00000000-0005-0000-0000-0000B4370000}"/>
    <cellStyle name="Normal 2 2 7 3 5 8" xfId="14270" xr:uid="{00000000-0005-0000-0000-0000B5370000}"/>
    <cellStyle name="Normal 2 2 7 3 5_35. Propiedades de Inv" xfId="14271" xr:uid="{00000000-0005-0000-0000-0000B6370000}"/>
    <cellStyle name="Normal 2 2 7 3 6" xfId="14272" xr:uid="{00000000-0005-0000-0000-0000B7370000}"/>
    <cellStyle name="Normal 2 2 7 3 6 2" xfId="14273" xr:uid="{00000000-0005-0000-0000-0000B8370000}"/>
    <cellStyle name="Normal 2 2 7 3 6 2 2" xfId="14274" xr:uid="{00000000-0005-0000-0000-0000B9370000}"/>
    <cellStyle name="Normal 2 2 7 3 6 2 3" xfId="14275" xr:uid="{00000000-0005-0000-0000-0000BA370000}"/>
    <cellStyle name="Normal 2 2 7 3 6 2 4" xfId="14276" xr:uid="{00000000-0005-0000-0000-0000BB370000}"/>
    <cellStyle name="Normal 2 2 7 3 6 2 5" xfId="14277" xr:uid="{00000000-0005-0000-0000-0000BC370000}"/>
    <cellStyle name="Normal 2 2 7 3 6 3" xfId="14278" xr:uid="{00000000-0005-0000-0000-0000BD370000}"/>
    <cellStyle name="Normal 2 2 7 3 6 3 2" xfId="14279" xr:uid="{00000000-0005-0000-0000-0000BE370000}"/>
    <cellStyle name="Normal 2 2 7 3 6 3 3" xfId="14280" xr:uid="{00000000-0005-0000-0000-0000BF370000}"/>
    <cellStyle name="Normal 2 2 7 3 6 3 4" xfId="14281" xr:uid="{00000000-0005-0000-0000-0000C0370000}"/>
    <cellStyle name="Normal 2 2 7 3 6 3 5" xfId="14282" xr:uid="{00000000-0005-0000-0000-0000C1370000}"/>
    <cellStyle name="Normal 2 2 7 3 6 4" xfId="14283" xr:uid="{00000000-0005-0000-0000-0000C2370000}"/>
    <cellStyle name="Normal 2 2 7 3 6 5" xfId="14284" xr:uid="{00000000-0005-0000-0000-0000C3370000}"/>
    <cellStyle name="Normal 2 2 7 3 6 6" xfId="14285" xr:uid="{00000000-0005-0000-0000-0000C4370000}"/>
    <cellStyle name="Normal 2 2 7 3 6 7" xfId="14286" xr:uid="{00000000-0005-0000-0000-0000C5370000}"/>
    <cellStyle name="Normal 2 2 7 3 6 8" xfId="14287" xr:uid="{00000000-0005-0000-0000-0000C6370000}"/>
    <cellStyle name="Normal 2 2 7 3 6_35. Propiedades de Inv" xfId="14288" xr:uid="{00000000-0005-0000-0000-0000C7370000}"/>
    <cellStyle name="Normal 2 2 7 3 7" xfId="14289" xr:uid="{00000000-0005-0000-0000-0000C8370000}"/>
    <cellStyle name="Normal 2 2 7 3 7 2" xfId="14290" xr:uid="{00000000-0005-0000-0000-0000C9370000}"/>
    <cellStyle name="Normal 2 2 7 3 7 3" xfId="14291" xr:uid="{00000000-0005-0000-0000-0000CA370000}"/>
    <cellStyle name="Normal 2 2 7 3 7 4" xfId="14292" xr:uid="{00000000-0005-0000-0000-0000CB370000}"/>
    <cellStyle name="Normal 2 2 7 3 7 5" xfId="14293" xr:uid="{00000000-0005-0000-0000-0000CC370000}"/>
    <cellStyle name="Normal 2 2 7 3 8" xfId="14294" xr:uid="{00000000-0005-0000-0000-0000CD370000}"/>
    <cellStyle name="Normal 2 2 7 3 8 2" xfId="14295" xr:uid="{00000000-0005-0000-0000-0000CE370000}"/>
    <cellStyle name="Normal 2 2 7 3 8 3" xfId="14296" xr:uid="{00000000-0005-0000-0000-0000CF370000}"/>
    <cellStyle name="Normal 2 2 7 3 8 4" xfId="14297" xr:uid="{00000000-0005-0000-0000-0000D0370000}"/>
    <cellStyle name="Normal 2 2 7 3 8 5" xfId="14298" xr:uid="{00000000-0005-0000-0000-0000D1370000}"/>
    <cellStyle name="Normal 2 2 7 3 9" xfId="14299" xr:uid="{00000000-0005-0000-0000-0000D2370000}"/>
    <cellStyle name="Normal 2 2 7 3 9 2" xfId="14300" xr:uid="{00000000-0005-0000-0000-0000D3370000}"/>
    <cellStyle name="Normal 2 2 7 3 9 2 2" xfId="14301" xr:uid="{00000000-0005-0000-0000-0000D4370000}"/>
    <cellStyle name="Normal 2 2 7 3_35. Propiedades de Inv" xfId="14302" xr:uid="{00000000-0005-0000-0000-0000D5370000}"/>
    <cellStyle name="Normal 2 2 7 30" xfId="14303" xr:uid="{00000000-0005-0000-0000-0000D6370000}"/>
    <cellStyle name="Normal 2 2 7 30 2" xfId="14304" xr:uid="{00000000-0005-0000-0000-0000D7370000}"/>
    <cellStyle name="Normal 2 2 7 30 2 2" xfId="14305" xr:uid="{00000000-0005-0000-0000-0000D8370000}"/>
    <cellStyle name="Normal 2 2 7 31" xfId="14306" xr:uid="{00000000-0005-0000-0000-0000D9370000}"/>
    <cellStyle name="Normal 2 2 7 31 2" xfId="14307" xr:uid="{00000000-0005-0000-0000-0000DA370000}"/>
    <cellStyle name="Normal 2 2 7 31 2 2" xfId="14308" xr:uid="{00000000-0005-0000-0000-0000DB370000}"/>
    <cellStyle name="Normal 2 2 7 32" xfId="14309" xr:uid="{00000000-0005-0000-0000-0000DC370000}"/>
    <cellStyle name="Normal 2 2 7 32 2" xfId="14310" xr:uid="{00000000-0005-0000-0000-0000DD370000}"/>
    <cellStyle name="Normal 2 2 7 33" xfId="14311" xr:uid="{00000000-0005-0000-0000-0000DE370000}"/>
    <cellStyle name="Normal 2 2 7 34" xfId="14312" xr:uid="{00000000-0005-0000-0000-0000DF370000}"/>
    <cellStyle name="Normal 2 2 7 35" xfId="14313" xr:uid="{00000000-0005-0000-0000-0000E0370000}"/>
    <cellStyle name="Normal 2 2 7 36" xfId="14314" xr:uid="{00000000-0005-0000-0000-0000E1370000}"/>
    <cellStyle name="Normal 2 2 7 4" xfId="14315" xr:uid="{00000000-0005-0000-0000-0000E2370000}"/>
    <cellStyle name="Normal 2 2 7 4 10" xfId="14316" xr:uid="{00000000-0005-0000-0000-0000E3370000}"/>
    <cellStyle name="Normal 2 2 7 4 10 2" xfId="14317" xr:uid="{00000000-0005-0000-0000-0000E4370000}"/>
    <cellStyle name="Normal 2 2 7 4 11" xfId="14318" xr:uid="{00000000-0005-0000-0000-0000E5370000}"/>
    <cellStyle name="Normal 2 2 7 4 12" xfId="14319" xr:uid="{00000000-0005-0000-0000-0000E6370000}"/>
    <cellStyle name="Normal 2 2 7 4 13" xfId="14320" xr:uid="{00000000-0005-0000-0000-0000E7370000}"/>
    <cellStyle name="Normal 2 2 7 4 14" xfId="14321" xr:uid="{00000000-0005-0000-0000-0000E8370000}"/>
    <cellStyle name="Normal 2 2 7 4 15" xfId="14322" xr:uid="{00000000-0005-0000-0000-0000E9370000}"/>
    <cellStyle name="Normal 2 2 7 4 2" xfId="14323" xr:uid="{00000000-0005-0000-0000-0000EA370000}"/>
    <cellStyle name="Normal 2 2 7 4 2 2" xfId="14324" xr:uid="{00000000-0005-0000-0000-0000EB370000}"/>
    <cellStyle name="Normal 2 2 7 4 2 2 2" xfId="14325" xr:uid="{00000000-0005-0000-0000-0000EC370000}"/>
    <cellStyle name="Normal 2 2 7 4 2 2 3" xfId="14326" xr:uid="{00000000-0005-0000-0000-0000ED370000}"/>
    <cellStyle name="Normal 2 2 7 4 2 2 4" xfId="14327" xr:uid="{00000000-0005-0000-0000-0000EE370000}"/>
    <cellStyle name="Normal 2 2 7 4 2 2 5" xfId="14328" xr:uid="{00000000-0005-0000-0000-0000EF370000}"/>
    <cellStyle name="Normal 2 2 7 4 2 3" xfId="14329" xr:uid="{00000000-0005-0000-0000-0000F0370000}"/>
    <cellStyle name="Normal 2 2 7 4 2 3 2" xfId="14330" xr:uid="{00000000-0005-0000-0000-0000F1370000}"/>
    <cellStyle name="Normal 2 2 7 4 2 3 3" xfId="14331" xr:uid="{00000000-0005-0000-0000-0000F2370000}"/>
    <cellStyle name="Normal 2 2 7 4 2 3 4" xfId="14332" xr:uid="{00000000-0005-0000-0000-0000F3370000}"/>
    <cellStyle name="Normal 2 2 7 4 2 3 5" xfId="14333" xr:uid="{00000000-0005-0000-0000-0000F4370000}"/>
    <cellStyle name="Normal 2 2 7 4 2 4" xfId="14334" xr:uid="{00000000-0005-0000-0000-0000F5370000}"/>
    <cellStyle name="Normal 2 2 7 4 2 5" xfId="14335" xr:uid="{00000000-0005-0000-0000-0000F6370000}"/>
    <cellStyle name="Normal 2 2 7 4 2 6" xfId="14336" xr:uid="{00000000-0005-0000-0000-0000F7370000}"/>
    <cellStyle name="Normal 2 2 7 4 2 7" xfId="14337" xr:uid="{00000000-0005-0000-0000-0000F8370000}"/>
    <cellStyle name="Normal 2 2 7 4 2 8" xfId="14338" xr:uid="{00000000-0005-0000-0000-0000F9370000}"/>
    <cellStyle name="Normal 2 2 7 4 2_35. Propiedades de Inv" xfId="14339" xr:uid="{00000000-0005-0000-0000-0000FA370000}"/>
    <cellStyle name="Normal 2 2 7 4 3" xfId="14340" xr:uid="{00000000-0005-0000-0000-0000FB370000}"/>
    <cellStyle name="Normal 2 2 7 4 3 2" xfId="14341" xr:uid="{00000000-0005-0000-0000-0000FC370000}"/>
    <cellStyle name="Normal 2 2 7 4 3 2 2" xfId="14342" xr:uid="{00000000-0005-0000-0000-0000FD370000}"/>
    <cellStyle name="Normal 2 2 7 4 3 2 3" xfId="14343" xr:uid="{00000000-0005-0000-0000-0000FE370000}"/>
    <cellStyle name="Normal 2 2 7 4 3 2 4" xfId="14344" xr:uid="{00000000-0005-0000-0000-0000FF370000}"/>
    <cellStyle name="Normal 2 2 7 4 3 2 5" xfId="14345" xr:uid="{00000000-0005-0000-0000-000000380000}"/>
    <cellStyle name="Normal 2 2 7 4 3 3" xfId="14346" xr:uid="{00000000-0005-0000-0000-000001380000}"/>
    <cellStyle name="Normal 2 2 7 4 3 3 2" xfId="14347" xr:uid="{00000000-0005-0000-0000-000002380000}"/>
    <cellStyle name="Normal 2 2 7 4 3 3 3" xfId="14348" xr:uid="{00000000-0005-0000-0000-000003380000}"/>
    <cellStyle name="Normal 2 2 7 4 3 3 4" xfId="14349" xr:uid="{00000000-0005-0000-0000-000004380000}"/>
    <cellStyle name="Normal 2 2 7 4 3 3 5" xfId="14350" xr:uid="{00000000-0005-0000-0000-000005380000}"/>
    <cellStyle name="Normal 2 2 7 4 3 4" xfId="14351" xr:uid="{00000000-0005-0000-0000-000006380000}"/>
    <cellStyle name="Normal 2 2 7 4 3 5" xfId="14352" xr:uid="{00000000-0005-0000-0000-000007380000}"/>
    <cellStyle name="Normal 2 2 7 4 3 6" xfId="14353" xr:uid="{00000000-0005-0000-0000-000008380000}"/>
    <cellStyle name="Normal 2 2 7 4 3 7" xfId="14354" xr:uid="{00000000-0005-0000-0000-000009380000}"/>
    <cellStyle name="Normal 2 2 7 4 3 8" xfId="14355" xr:uid="{00000000-0005-0000-0000-00000A380000}"/>
    <cellStyle name="Normal 2 2 7 4 3_35. Propiedades de Inv" xfId="14356" xr:uid="{00000000-0005-0000-0000-00000B380000}"/>
    <cellStyle name="Normal 2 2 7 4 4" xfId="14357" xr:uid="{00000000-0005-0000-0000-00000C380000}"/>
    <cellStyle name="Normal 2 2 7 4 4 2" xfId="14358" xr:uid="{00000000-0005-0000-0000-00000D380000}"/>
    <cellStyle name="Normal 2 2 7 4 4 2 2" xfId="14359" xr:uid="{00000000-0005-0000-0000-00000E380000}"/>
    <cellStyle name="Normal 2 2 7 4 4 2 3" xfId="14360" xr:uid="{00000000-0005-0000-0000-00000F380000}"/>
    <cellStyle name="Normal 2 2 7 4 4 2 4" xfId="14361" xr:uid="{00000000-0005-0000-0000-000010380000}"/>
    <cellStyle name="Normal 2 2 7 4 4 2 5" xfId="14362" xr:uid="{00000000-0005-0000-0000-000011380000}"/>
    <cellStyle name="Normal 2 2 7 4 4 3" xfId="14363" xr:uid="{00000000-0005-0000-0000-000012380000}"/>
    <cellStyle name="Normal 2 2 7 4 4 3 2" xfId="14364" xr:uid="{00000000-0005-0000-0000-000013380000}"/>
    <cellStyle name="Normal 2 2 7 4 4 3 3" xfId="14365" xr:uid="{00000000-0005-0000-0000-000014380000}"/>
    <cellStyle name="Normal 2 2 7 4 4 3 4" xfId="14366" xr:uid="{00000000-0005-0000-0000-000015380000}"/>
    <cellStyle name="Normal 2 2 7 4 4 3 5" xfId="14367" xr:uid="{00000000-0005-0000-0000-000016380000}"/>
    <cellStyle name="Normal 2 2 7 4 4 4" xfId="14368" xr:uid="{00000000-0005-0000-0000-000017380000}"/>
    <cellStyle name="Normal 2 2 7 4 4 5" xfId="14369" xr:uid="{00000000-0005-0000-0000-000018380000}"/>
    <cellStyle name="Normal 2 2 7 4 4 6" xfId="14370" xr:uid="{00000000-0005-0000-0000-000019380000}"/>
    <cellStyle name="Normal 2 2 7 4 4 7" xfId="14371" xr:uid="{00000000-0005-0000-0000-00001A380000}"/>
    <cellStyle name="Normal 2 2 7 4 4 8" xfId="14372" xr:uid="{00000000-0005-0000-0000-00001B380000}"/>
    <cellStyle name="Normal 2 2 7 4 4_35. Propiedades de Inv" xfId="14373" xr:uid="{00000000-0005-0000-0000-00001C380000}"/>
    <cellStyle name="Normal 2 2 7 4 5" xfId="14374" xr:uid="{00000000-0005-0000-0000-00001D380000}"/>
    <cellStyle name="Normal 2 2 7 4 5 2" xfId="14375" xr:uid="{00000000-0005-0000-0000-00001E380000}"/>
    <cellStyle name="Normal 2 2 7 4 5 2 2" xfId="14376" xr:uid="{00000000-0005-0000-0000-00001F380000}"/>
    <cellStyle name="Normal 2 2 7 4 5 2 3" xfId="14377" xr:uid="{00000000-0005-0000-0000-000020380000}"/>
    <cellStyle name="Normal 2 2 7 4 5 2 4" xfId="14378" xr:uid="{00000000-0005-0000-0000-000021380000}"/>
    <cellStyle name="Normal 2 2 7 4 5 2 5" xfId="14379" xr:uid="{00000000-0005-0000-0000-000022380000}"/>
    <cellStyle name="Normal 2 2 7 4 5 3" xfId="14380" xr:uid="{00000000-0005-0000-0000-000023380000}"/>
    <cellStyle name="Normal 2 2 7 4 5 3 2" xfId="14381" xr:uid="{00000000-0005-0000-0000-000024380000}"/>
    <cellStyle name="Normal 2 2 7 4 5 3 3" xfId="14382" xr:uid="{00000000-0005-0000-0000-000025380000}"/>
    <cellStyle name="Normal 2 2 7 4 5 3 4" xfId="14383" xr:uid="{00000000-0005-0000-0000-000026380000}"/>
    <cellStyle name="Normal 2 2 7 4 5 3 5" xfId="14384" xr:uid="{00000000-0005-0000-0000-000027380000}"/>
    <cellStyle name="Normal 2 2 7 4 5 4" xfId="14385" xr:uid="{00000000-0005-0000-0000-000028380000}"/>
    <cellStyle name="Normal 2 2 7 4 5 5" xfId="14386" xr:uid="{00000000-0005-0000-0000-000029380000}"/>
    <cellStyle name="Normal 2 2 7 4 5 6" xfId="14387" xr:uid="{00000000-0005-0000-0000-00002A380000}"/>
    <cellStyle name="Normal 2 2 7 4 5 7" xfId="14388" xr:uid="{00000000-0005-0000-0000-00002B380000}"/>
    <cellStyle name="Normal 2 2 7 4 5 8" xfId="14389" xr:uid="{00000000-0005-0000-0000-00002C380000}"/>
    <cellStyle name="Normal 2 2 7 4 5_35. Propiedades de Inv" xfId="14390" xr:uid="{00000000-0005-0000-0000-00002D380000}"/>
    <cellStyle name="Normal 2 2 7 4 6" xfId="14391" xr:uid="{00000000-0005-0000-0000-00002E380000}"/>
    <cellStyle name="Normal 2 2 7 4 6 2" xfId="14392" xr:uid="{00000000-0005-0000-0000-00002F380000}"/>
    <cellStyle name="Normal 2 2 7 4 6 2 2" xfId="14393" xr:uid="{00000000-0005-0000-0000-000030380000}"/>
    <cellStyle name="Normal 2 2 7 4 6 2 3" xfId="14394" xr:uid="{00000000-0005-0000-0000-000031380000}"/>
    <cellStyle name="Normal 2 2 7 4 6 2 4" xfId="14395" xr:uid="{00000000-0005-0000-0000-000032380000}"/>
    <cellStyle name="Normal 2 2 7 4 6 2 5" xfId="14396" xr:uid="{00000000-0005-0000-0000-000033380000}"/>
    <cellStyle name="Normal 2 2 7 4 6 3" xfId="14397" xr:uid="{00000000-0005-0000-0000-000034380000}"/>
    <cellStyle name="Normal 2 2 7 4 6 3 2" xfId="14398" xr:uid="{00000000-0005-0000-0000-000035380000}"/>
    <cellStyle name="Normal 2 2 7 4 6 3 3" xfId="14399" xr:uid="{00000000-0005-0000-0000-000036380000}"/>
    <cellStyle name="Normal 2 2 7 4 6 3 4" xfId="14400" xr:uid="{00000000-0005-0000-0000-000037380000}"/>
    <cellStyle name="Normal 2 2 7 4 6 3 5" xfId="14401" xr:uid="{00000000-0005-0000-0000-000038380000}"/>
    <cellStyle name="Normal 2 2 7 4 6 4" xfId="14402" xr:uid="{00000000-0005-0000-0000-000039380000}"/>
    <cellStyle name="Normal 2 2 7 4 6 5" xfId="14403" xr:uid="{00000000-0005-0000-0000-00003A380000}"/>
    <cellStyle name="Normal 2 2 7 4 6 6" xfId="14404" xr:uid="{00000000-0005-0000-0000-00003B380000}"/>
    <cellStyle name="Normal 2 2 7 4 6 7" xfId="14405" xr:uid="{00000000-0005-0000-0000-00003C380000}"/>
    <cellStyle name="Normal 2 2 7 4 6 8" xfId="14406" xr:uid="{00000000-0005-0000-0000-00003D380000}"/>
    <cellStyle name="Normal 2 2 7 4 6_35. Propiedades de Inv" xfId="14407" xr:uid="{00000000-0005-0000-0000-00003E380000}"/>
    <cellStyle name="Normal 2 2 7 4 7" xfId="14408" xr:uid="{00000000-0005-0000-0000-00003F380000}"/>
    <cellStyle name="Normal 2 2 7 4 7 2" xfId="14409" xr:uid="{00000000-0005-0000-0000-000040380000}"/>
    <cellStyle name="Normal 2 2 7 4 7 3" xfId="14410" xr:uid="{00000000-0005-0000-0000-000041380000}"/>
    <cellStyle name="Normal 2 2 7 4 7 4" xfId="14411" xr:uid="{00000000-0005-0000-0000-000042380000}"/>
    <cellStyle name="Normal 2 2 7 4 7 5" xfId="14412" xr:uid="{00000000-0005-0000-0000-000043380000}"/>
    <cellStyle name="Normal 2 2 7 4 8" xfId="14413" xr:uid="{00000000-0005-0000-0000-000044380000}"/>
    <cellStyle name="Normal 2 2 7 4 8 2" xfId="14414" xr:uid="{00000000-0005-0000-0000-000045380000}"/>
    <cellStyle name="Normal 2 2 7 4 8 3" xfId="14415" xr:uid="{00000000-0005-0000-0000-000046380000}"/>
    <cellStyle name="Normal 2 2 7 4 8 4" xfId="14416" xr:uid="{00000000-0005-0000-0000-000047380000}"/>
    <cellStyle name="Normal 2 2 7 4 8 5" xfId="14417" xr:uid="{00000000-0005-0000-0000-000048380000}"/>
    <cellStyle name="Normal 2 2 7 4 9" xfId="14418" xr:uid="{00000000-0005-0000-0000-000049380000}"/>
    <cellStyle name="Normal 2 2 7 4 9 2" xfId="14419" xr:uid="{00000000-0005-0000-0000-00004A380000}"/>
    <cellStyle name="Normal 2 2 7 4 9 2 2" xfId="14420" xr:uid="{00000000-0005-0000-0000-00004B380000}"/>
    <cellStyle name="Normal 2 2 7 4_35. Propiedades de Inv" xfId="14421" xr:uid="{00000000-0005-0000-0000-00004C380000}"/>
    <cellStyle name="Normal 2 2 7 5" xfId="14422" xr:uid="{00000000-0005-0000-0000-00004D380000}"/>
    <cellStyle name="Normal 2 2 7 5 10" xfId="14423" xr:uid="{00000000-0005-0000-0000-00004E380000}"/>
    <cellStyle name="Normal 2 2 7 5 11" xfId="14424" xr:uid="{00000000-0005-0000-0000-00004F380000}"/>
    <cellStyle name="Normal 2 2 7 5 12" xfId="14425" xr:uid="{00000000-0005-0000-0000-000050380000}"/>
    <cellStyle name="Normal 2 2 7 5 13" xfId="14426" xr:uid="{00000000-0005-0000-0000-000051380000}"/>
    <cellStyle name="Normal 2 2 7 5 2" xfId="14427" xr:uid="{00000000-0005-0000-0000-000052380000}"/>
    <cellStyle name="Normal 2 2 7 5 2 2" xfId="14428" xr:uid="{00000000-0005-0000-0000-000053380000}"/>
    <cellStyle name="Normal 2 2 7 5 2 2 2" xfId="14429" xr:uid="{00000000-0005-0000-0000-000054380000}"/>
    <cellStyle name="Normal 2 2 7 5 2 2 3" xfId="14430" xr:uid="{00000000-0005-0000-0000-000055380000}"/>
    <cellStyle name="Normal 2 2 7 5 2 2 4" xfId="14431" xr:uid="{00000000-0005-0000-0000-000056380000}"/>
    <cellStyle name="Normal 2 2 7 5 2 2 5" xfId="14432" xr:uid="{00000000-0005-0000-0000-000057380000}"/>
    <cellStyle name="Normal 2 2 7 5 2 3" xfId="14433" xr:uid="{00000000-0005-0000-0000-000058380000}"/>
    <cellStyle name="Normal 2 2 7 5 2 3 2" xfId="14434" xr:uid="{00000000-0005-0000-0000-000059380000}"/>
    <cellStyle name="Normal 2 2 7 5 2 3 3" xfId="14435" xr:uid="{00000000-0005-0000-0000-00005A380000}"/>
    <cellStyle name="Normal 2 2 7 5 2 3 4" xfId="14436" xr:uid="{00000000-0005-0000-0000-00005B380000}"/>
    <cellStyle name="Normal 2 2 7 5 2 3 5" xfId="14437" xr:uid="{00000000-0005-0000-0000-00005C380000}"/>
    <cellStyle name="Normal 2 2 7 5 2 4" xfId="14438" xr:uid="{00000000-0005-0000-0000-00005D380000}"/>
    <cellStyle name="Normal 2 2 7 5 2 5" xfId="14439" xr:uid="{00000000-0005-0000-0000-00005E380000}"/>
    <cellStyle name="Normal 2 2 7 5 2 6" xfId="14440" xr:uid="{00000000-0005-0000-0000-00005F380000}"/>
    <cellStyle name="Normal 2 2 7 5 2 7" xfId="14441" xr:uid="{00000000-0005-0000-0000-000060380000}"/>
    <cellStyle name="Normal 2 2 7 5 2 8" xfId="14442" xr:uid="{00000000-0005-0000-0000-000061380000}"/>
    <cellStyle name="Normal 2 2 7 5 2_35. Propiedades de Inv" xfId="14443" xr:uid="{00000000-0005-0000-0000-000062380000}"/>
    <cellStyle name="Normal 2 2 7 5 3" xfId="14444" xr:uid="{00000000-0005-0000-0000-000063380000}"/>
    <cellStyle name="Normal 2 2 7 5 3 2" xfId="14445" xr:uid="{00000000-0005-0000-0000-000064380000}"/>
    <cellStyle name="Normal 2 2 7 5 3 2 2" xfId="14446" xr:uid="{00000000-0005-0000-0000-000065380000}"/>
    <cellStyle name="Normal 2 2 7 5 3 2 3" xfId="14447" xr:uid="{00000000-0005-0000-0000-000066380000}"/>
    <cellStyle name="Normal 2 2 7 5 3 2 4" xfId="14448" xr:uid="{00000000-0005-0000-0000-000067380000}"/>
    <cellStyle name="Normal 2 2 7 5 3 2 5" xfId="14449" xr:uid="{00000000-0005-0000-0000-000068380000}"/>
    <cellStyle name="Normal 2 2 7 5 3 3" xfId="14450" xr:uid="{00000000-0005-0000-0000-000069380000}"/>
    <cellStyle name="Normal 2 2 7 5 3 3 2" xfId="14451" xr:uid="{00000000-0005-0000-0000-00006A380000}"/>
    <cellStyle name="Normal 2 2 7 5 3 3 3" xfId="14452" xr:uid="{00000000-0005-0000-0000-00006B380000}"/>
    <cellStyle name="Normal 2 2 7 5 3 3 4" xfId="14453" xr:uid="{00000000-0005-0000-0000-00006C380000}"/>
    <cellStyle name="Normal 2 2 7 5 3 3 5" xfId="14454" xr:uid="{00000000-0005-0000-0000-00006D380000}"/>
    <cellStyle name="Normal 2 2 7 5 3 4" xfId="14455" xr:uid="{00000000-0005-0000-0000-00006E380000}"/>
    <cellStyle name="Normal 2 2 7 5 3 5" xfId="14456" xr:uid="{00000000-0005-0000-0000-00006F380000}"/>
    <cellStyle name="Normal 2 2 7 5 3 6" xfId="14457" xr:uid="{00000000-0005-0000-0000-000070380000}"/>
    <cellStyle name="Normal 2 2 7 5 3 7" xfId="14458" xr:uid="{00000000-0005-0000-0000-000071380000}"/>
    <cellStyle name="Normal 2 2 7 5 3 8" xfId="14459" xr:uid="{00000000-0005-0000-0000-000072380000}"/>
    <cellStyle name="Normal 2 2 7 5 3_35. Propiedades de Inv" xfId="14460" xr:uid="{00000000-0005-0000-0000-000073380000}"/>
    <cellStyle name="Normal 2 2 7 5 4" xfId="14461" xr:uid="{00000000-0005-0000-0000-000074380000}"/>
    <cellStyle name="Normal 2 2 7 5 4 2" xfId="14462" xr:uid="{00000000-0005-0000-0000-000075380000}"/>
    <cellStyle name="Normal 2 2 7 5 4 2 2" xfId="14463" xr:uid="{00000000-0005-0000-0000-000076380000}"/>
    <cellStyle name="Normal 2 2 7 5 4 2 3" xfId="14464" xr:uid="{00000000-0005-0000-0000-000077380000}"/>
    <cellStyle name="Normal 2 2 7 5 4 2 4" xfId="14465" xr:uid="{00000000-0005-0000-0000-000078380000}"/>
    <cellStyle name="Normal 2 2 7 5 4 2 5" xfId="14466" xr:uid="{00000000-0005-0000-0000-000079380000}"/>
    <cellStyle name="Normal 2 2 7 5 4 3" xfId="14467" xr:uid="{00000000-0005-0000-0000-00007A380000}"/>
    <cellStyle name="Normal 2 2 7 5 4 3 2" xfId="14468" xr:uid="{00000000-0005-0000-0000-00007B380000}"/>
    <cellStyle name="Normal 2 2 7 5 4 3 3" xfId="14469" xr:uid="{00000000-0005-0000-0000-00007C380000}"/>
    <cellStyle name="Normal 2 2 7 5 4 3 4" xfId="14470" xr:uid="{00000000-0005-0000-0000-00007D380000}"/>
    <cellStyle name="Normal 2 2 7 5 4 3 5" xfId="14471" xr:uid="{00000000-0005-0000-0000-00007E380000}"/>
    <cellStyle name="Normal 2 2 7 5 4 4" xfId="14472" xr:uid="{00000000-0005-0000-0000-00007F380000}"/>
    <cellStyle name="Normal 2 2 7 5 4 5" xfId="14473" xr:uid="{00000000-0005-0000-0000-000080380000}"/>
    <cellStyle name="Normal 2 2 7 5 4 6" xfId="14474" xr:uid="{00000000-0005-0000-0000-000081380000}"/>
    <cellStyle name="Normal 2 2 7 5 4 7" xfId="14475" xr:uid="{00000000-0005-0000-0000-000082380000}"/>
    <cellStyle name="Normal 2 2 7 5 4 8" xfId="14476" xr:uid="{00000000-0005-0000-0000-000083380000}"/>
    <cellStyle name="Normal 2 2 7 5 4_35. Propiedades de Inv" xfId="14477" xr:uid="{00000000-0005-0000-0000-000084380000}"/>
    <cellStyle name="Normal 2 2 7 5 5" xfId="14478" xr:uid="{00000000-0005-0000-0000-000085380000}"/>
    <cellStyle name="Normal 2 2 7 5 5 2" xfId="14479" xr:uid="{00000000-0005-0000-0000-000086380000}"/>
    <cellStyle name="Normal 2 2 7 5 5 2 2" xfId="14480" xr:uid="{00000000-0005-0000-0000-000087380000}"/>
    <cellStyle name="Normal 2 2 7 5 5 2 3" xfId="14481" xr:uid="{00000000-0005-0000-0000-000088380000}"/>
    <cellStyle name="Normal 2 2 7 5 5 2 4" xfId="14482" xr:uid="{00000000-0005-0000-0000-000089380000}"/>
    <cellStyle name="Normal 2 2 7 5 5 2 5" xfId="14483" xr:uid="{00000000-0005-0000-0000-00008A380000}"/>
    <cellStyle name="Normal 2 2 7 5 5 3" xfId="14484" xr:uid="{00000000-0005-0000-0000-00008B380000}"/>
    <cellStyle name="Normal 2 2 7 5 5 3 2" xfId="14485" xr:uid="{00000000-0005-0000-0000-00008C380000}"/>
    <cellStyle name="Normal 2 2 7 5 5 3 3" xfId="14486" xr:uid="{00000000-0005-0000-0000-00008D380000}"/>
    <cellStyle name="Normal 2 2 7 5 5 3 4" xfId="14487" xr:uid="{00000000-0005-0000-0000-00008E380000}"/>
    <cellStyle name="Normal 2 2 7 5 5 3 5" xfId="14488" xr:uid="{00000000-0005-0000-0000-00008F380000}"/>
    <cellStyle name="Normal 2 2 7 5 5 4" xfId="14489" xr:uid="{00000000-0005-0000-0000-000090380000}"/>
    <cellStyle name="Normal 2 2 7 5 5 5" xfId="14490" xr:uid="{00000000-0005-0000-0000-000091380000}"/>
    <cellStyle name="Normal 2 2 7 5 5 6" xfId="14491" xr:uid="{00000000-0005-0000-0000-000092380000}"/>
    <cellStyle name="Normal 2 2 7 5 5 7" xfId="14492" xr:uid="{00000000-0005-0000-0000-000093380000}"/>
    <cellStyle name="Normal 2 2 7 5 5 8" xfId="14493" xr:uid="{00000000-0005-0000-0000-000094380000}"/>
    <cellStyle name="Normal 2 2 7 5 5_35. Propiedades de Inv" xfId="14494" xr:uid="{00000000-0005-0000-0000-000095380000}"/>
    <cellStyle name="Normal 2 2 7 5 6" xfId="14495" xr:uid="{00000000-0005-0000-0000-000096380000}"/>
    <cellStyle name="Normal 2 2 7 5 6 2" xfId="14496" xr:uid="{00000000-0005-0000-0000-000097380000}"/>
    <cellStyle name="Normal 2 2 7 5 6 2 2" xfId="14497" xr:uid="{00000000-0005-0000-0000-000098380000}"/>
    <cellStyle name="Normal 2 2 7 5 6 2 3" xfId="14498" xr:uid="{00000000-0005-0000-0000-000099380000}"/>
    <cellStyle name="Normal 2 2 7 5 6 2 4" xfId="14499" xr:uid="{00000000-0005-0000-0000-00009A380000}"/>
    <cellStyle name="Normal 2 2 7 5 6 2 5" xfId="14500" xr:uid="{00000000-0005-0000-0000-00009B380000}"/>
    <cellStyle name="Normal 2 2 7 5 6 3" xfId="14501" xr:uid="{00000000-0005-0000-0000-00009C380000}"/>
    <cellStyle name="Normal 2 2 7 5 6 3 2" xfId="14502" xr:uid="{00000000-0005-0000-0000-00009D380000}"/>
    <cellStyle name="Normal 2 2 7 5 6 3 3" xfId="14503" xr:uid="{00000000-0005-0000-0000-00009E380000}"/>
    <cellStyle name="Normal 2 2 7 5 6 3 4" xfId="14504" xr:uid="{00000000-0005-0000-0000-00009F380000}"/>
    <cellStyle name="Normal 2 2 7 5 6 3 5" xfId="14505" xr:uid="{00000000-0005-0000-0000-0000A0380000}"/>
    <cellStyle name="Normal 2 2 7 5 6 4" xfId="14506" xr:uid="{00000000-0005-0000-0000-0000A1380000}"/>
    <cellStyle name="Normal 2 2 7 5 6 5" xfId="14507" xr:uid="{00000000-0005-0000-0000-0000A2380000}"/>
    <cellStyle name="Normal 2 2 7 5 6 6" xfId="14508" xr:uid="{00000000-0005-0000-0000-0000A3380000}"/>
    <cellStyle name="Normal 2 2 7 5 6 7" xfId="14509" xr:uid="{00000000-0005-0000-0000-0000A4380000}"/>
    <cellStyle name="Normal 2 2 7 5 6 8" xfId="14510" xr:uid="{00000000-0005-0000-0000-0000A5380000}"/>
    <cellStyle name="Normal 2 2 7 5 6_35. Propiedades de Inv" xfId="14511" xr:uid="{00000000-0005-0000-0000-0000A6380000}"/>
    <cellStyle name="Normal 2 2 7 5 7" xfId="14512" xr:uid="{00000000-0005-0000-0000-0000A7380000}"/>
    <cellStyle name="Normal 2 2 7 5 7 2" xfId="14513" xr:uid="{00000000-0005-0000-0000-0000A8380000}"/>
    <cellStyle name="Normal 2 2 7 5 7 3" xfId="14514" xr:uid="{00000000-0005-0000-0000-0000A9380000}"/>
    <cellStyle name="Normal 2 2 7 5 7 4" xfId="14515" xr:uid="{00000000-0005-0000-0000-0000AA380000}"/>
    <cellStyle name="Normal 2 2 7 5 7 5" xfId="14516" xr:uid="{00000000-0005-0000-0000-0000AB380000}"/>
    <cellStyle name="Normal 2 2 7 5 8" xfId="14517" xr:uid="{00000000-0005-0000-0000-0000AC380000}"/>
    <cellStyle name="Normal 2 2 7 5 8 2" xfId="14518" xr:uid="{00000000-0005-0000-0000-0000AD380000}"/>
    <cellStyle name="Normal 2 2 7 5 8 3" xfId="14519" xr:uid="{00000000-0005-0000-0000-0000AE380000}"/>
    <cellStyle name="Normal 2 2 7 5 8 4" xfId="14520" xr:uid="{00000000-0005-0000-0000-0000AF380000}"/>
    <cellStyle name="Normal 2 2 7 5 8 5" xfId="14521" xr:uid="{00000000-0005-0000-0000-0000B0380000}"/>
    <cellStyle name="Normal 2 2 7 5 9" xfId="14522" xr:uid="{00000000-0005-0000-0000-0000B1380000}"/>
    <cellStyle name="Normal 2 2 7 5_35. Propiedades de Inv" xfId="14523" xr:uid="{00000000-0005-0000-0000-0000B2380000}"/>
    <cellStyle name="Normal 2 2 7 6" xfId="14524" xr:uid="{00000000-0005-0000-0000-0000B3380000}"/>
    <cellStyle name="Normal 2 2 7 6 10" xfId="14525" xr:uid="{00000000-0005-0000-0000-0000B4380000}"/>
    <cellStyle name="Normal 2 2 7 6 11" xfId="14526" xr:uid="{00000000-0005-0000-0000-0000B5380000}"/>
    <cellStyle name="Normal 2 2 7 6 12" xfId="14527" xr:uid="{00000000-0005-0000-0000-0000B6380000}"/>
    <cellStyle name="Normal 2 2 7 6 13" xfId="14528" xr:uid="{00000000-0005-0000-0000-0000B7380000}"/>
    <cellStyle name="Normal 2 2 7 6 2" xfId="14529" xr:uid="{00000000-0005-0000-0000-0000B8380000}"/>
    <cellStyle name="Normal 2 2 7 6 2 2" xfId="14530" xr:uid="{00000000-0005-0000-0000-0000B9380000}"/>
    <cellStyle name="Normal 2 2 7 6 2 2 2" xfId="14531" xr:uid="{00000000-0005-0000-0000-0000BA380000}"/>
    <cellStyle name="Normal 2 2 7 6 2 2 3" xfId="14532" xr:uid="{00000000-0005-0000-0000-0000BB380000}"/>
    <cellStyle name="Normal 2 2 7 6 2 2 4" xfId="14533" xr:uid="{00000000-0005-0000-0000-0000BC380000}"/>
    <cellStyle name="Normal 2 2 7 6 2 2 5" xfId="14534" xr:uid="{00000000-0005-0000-0000-0000BD380000}"/>
    <cellStyle name="Normal 2 2 7 6 2 3" xfId="14535" xr:uid="{00000000-0005-0000-0000-0000BE380000}"/>
    <cellStyle name="Normal 2 2 7 6 2 3 2" xfId="14536" xr:uid="{00000000-0005-0000-0000-0000BF380000}"/>
    <cellStyle name="Normal 2 2 7 6 2 3 3" xfId="14537" xr:uid="{00000000-0005-0000-0000-0000C0380000}"/>
    <cellStyle name="Normal 2 2 7 6 2 3 4" xfId="14538" xr:uid="{00000000-0005-0000-0000-0000C1380000}"/>
    <cellStyle name="Normal 2 2 7 6 2 3 5" xfId="14539" xr:uid="{00000000-0005-0000-0000-0000C2380000}"/>
    <cellStyle name="Normal 2 2 7 6 2 4" xfId="14540" xr:uid="{00000000-0005-0000-0000-0000C3380000}"/>
    <cellStyle name="Normal 2 2 7 6 2 5" xfId="14541" xr:uid="{00000000-0005-0000-0000-0000C4380000}"/>
    <cellStyle name="Normal 2 2 7 6 2 6" xfId="14542" xr:uid="{00000000-0005-0000-0000-0000C5380000}"/>
    <cellStyle name="Normal 2 2 7 6 2 7" xfId="14543" xr:uid="{00000000-0005-0000-0000-0000C6380000}"/>
    <cellStyle name="Normal 2 2 7 6 2 8" xfId="14544" xr:uid="{00000000-0005-0000-0000-0000C7380000}"/>
    <cellStyle name="Normal 2 2 7 6 2_35. Propiedades de Inv" xfId="14545" xr:uid="{00000000-0005-0000-0000-0000C8380000}"/>
    <cellStyle name="Normal 2 2 7 6 3" xfId="14546" xr:uid="{00000000-0005-0000-0000-0000C9380000}"/>
    <cellStyle name="Normal 2 2 7 6 3 2" xfId="14547" xr:uid="{00000000-0005-0000-0000-0000CA380000}"/>
    <cellStyle name="Normal 2 2 7 6 3 2 2" xfId="14548" xr:uid="{00000000-0005-0000-0000-0000CB380000}"/>
    <cellStyle name="Normal 2 2 7 6 3 2 3" xfId="14549" xr:uid="{00000000-0005-0000-0000-0000CC380000}"/>
    <cellStyle name="Normal 2 2 7 6 3 2 4" xfId="14550" xr:uid="{00000000-0005-0000-0000-0000CD380000}"/>
    <cellStyle name="Normal 2 2 7 6 3 2 5" xfId="14551" xr:uid="{00000000-0005-0000-0000-0000CE380000}"/>
    <cellStyle name="Normal 2 2 7 6 3 3" xfId="14552" xr:uid="{00000000-0005-0000-0000-0000CF380000}"/>
    <cellStyle name="Normal 2 2 7 6 3 3 2" xfId="14553" xr:uid="{00000000-0005-0000-0000-0000D0380000}"/>
    <cellStyle name="Normal 2 2 7 6 3 3 3" xfId="14554" xr:uid="{00000000-0005-0000-0000-0000D1380000}"/>
    <cellStyle name="Normal 2 2 7 6 3 3 4" xfId="14555" xr:uid="{00000000-0005-0000-0000-0000D2380000}"/>
    <cellStyle name="Normal 2 2 7 6 3 3 5" xfId="14556" xr:uid="{00000000-0005-0000-0000-0000D3380000}"/>
    <cellStyle name="Normal 2 2 7 6 3 4" xfId="14557" xr:uid="{00000000-0005-0000-0000-0000D4380000}"/>
    <cellStyle name="Normal 2 2 7 6 3 5" xfId="14558" xr:uid="{00000000-0005-0000-0000-0000D5380000}"/>
    <cellStyle name="Normal 2 2 7 6 3 6" xfId="14559" xr:uid="{00000000-0005-0000-0000-0000D6380000}"/>
    <cellStyle name="Normal 2 2 7 6 3 7" xfId="14560" xr:uid="{00000000-0005-0000-0000-0000D7380000}"/>
    <cellStyle name="Normal 2 2 7 6 3 8" xfId="14561" xr:uid="{00000000-0005-0000-0000-0000D8380000}"/>
    <cellStyle name="Normal 2 2 7 6 3_35. Propiedades de Inv" xfId="14562" xr:uid="{00000000-0005-0000-0000-0000D9380000}"/>
    <cellStyle name="Normal 2 2 7 6 4" xfId="14563" xr:uid="{00000000-0005-0000-0000-0000DA380000}"/>
    <cellStyle name="Normal 2 2 7 6 4 2" xfId="14564" xr:uid="{00000000-0005-0000-0000-0000DB380000}"/>
    <cellStyle name="Normal 2 2 7 6 4 2 2" xfId="14565" xr:uid="{00000000-0005-0000-0000-0000DC380000}"/>
    <cellStyle name="Normal 2 2 7 6 4 2 3" xfId="14566" xr:uid="{00000000-0005-0000-0000-0000DD380000}"/>
    <cellStyle name="Normal 2 2 7 6 4 2 4" xfId="14567" xr:uid="{00000000-0005-0000-0000-0000DE380000}"/>
    <cellStyle name="Normal 2 2 7 6 4 2 5" xfId="14568" xr:uid="{00000000-0005-0000-0000-0000DF380000}"/>
    <cellStyle name="Normal 2 2 7 6 4 3" xfId="14569" xr:uid="{00000000-0005-0000-0000-0000E0380000}"/>
    <cellStyle name="Normal 2 2 7 6 4 3 2" xfId="14570" xr:uid="{00000000-0005-0000-0000-0000E1380000}"/>
    <cellStyle name="Normal 2 2 7 6 4 3 3" xfId="14571" xr:uid="{00000000-0005-0000-0000-0000E2380000}"/>
    <cellStyle name="Normal 2 2 7 6 4 3 4" xfId="14572" xr:uid="{00000000-0005-0000-0000-0000E3380000}"/>
    <cellStyle name="Normal 2 2 7 6 4 3 5" xfId="14573" xr:uid="{00000000-0005-0000-0000-0000E4380000}"/>
    <cellStyle name="Normal 2 2 7 6 4 4" xfId="14574" xr:uid="{00000000-0005-0000-0000-0000E5380000}"/>
    <cellStyle name="Normal 2 2 7 6 4 5" xfId="14575" xr:uid="{00000000-0005-0000-0000-0000E6380000}"/>
    <cellStyle name="Normal 2 2 7 6 4 6" xfId="14576" xr:uid="{00000000-0005-0000-0000-0000E7380000}"/>
    <cellStyle name="Normal 2 2 7 6 4 7" xfId="14577" xr:uid="{00000000-0005-0000-0000-0000E8380000}"/>
    <cellStyle name="Normal 2 2 7 6 4 8" xfId="14578" xr:uid="{00000000-0005-0000-0000-0000E9380000}"/>
    <cellStyle name="Normal 2 2 7 6 4_35. Propiedades de Inv" xfId="14579" xr:uid="{00000000-0005-0000-0000-0000EA380000}"/>
    <cellStyle name="Normal 2 2 7 6 5" xfId="14580" xr:uid="{00000000-0005-0000-0000-0000EB380000}"/>
    <cellStyle name="Normal 2 2 7 6 5 2" xfId="14581" xr:uid="{00000000-0005-0000-0000-0000EC380000}"/>
    <cellStyle name="Normal 2 2 7 6 5 2 2" xfId="14582" xr:uid="{00000000-0005-0000-0000-0000ED380000}"/>
    <cellStyle name="Normal 2 2 7 6 5 2 3" xfId="14583" xr:uid="{00000000-0005-0000-0000-0000EE380000}"/>
    <cellStyle name="Normal 2 2 7 6 5 2 4" xfId="14584" xr:uid="{00000000-0005-0000-0000-0000EF380000}"/>
    <cellStyle name="Normal 2 2 7 6 5 2 5" xfId="14585" xr:uid="{00000000-0005-0000-0000-0000F0380000}"/>
    <cellStyle name="Normal 2 2 7 6 5 3" xfId="14586" xr:uid="{00000000-0005-0000-0000-0000F1380000}"/>
    <cellStyle name="Normal 2 2 7 6 5 3 2" xfId="14587" xr:uid="{00000000-0005-0000-0000-0000F2380000}"/>
    <cellStyle name="Normal 2 2 7 6 5 3 3" xfId="14588" xr:uid="{00000000-0005-0000-0000-0000F3380000}"/>
    <cellStyle name="Normal 2 2 7 6 5 3 4" xfId="14589" xr:uid="{00000000-0005-0000-0000-0000F4380000}"/>
    <cellStyle name="Normal 2 2 7 6 5 3 5" xfId="14590" xr:uid="{00000000-0005-0000-0000-0000F5380000}"/>
    <cellStyle name="Normal 2 2 7 6 5 4" xfId="14591" xr:uid="{00000000-0005-0000-0000-0000F6380000}"/>
    <cellStyle name="Normal 2 2 7 6 5 5" xfId="14592" xr:uid="{00000000-0005-0000-0000-0000F7380000}"/>
    <cellStyle name="Normal 2 2 7 6 5 6" xfId="14593" xr:uid="{00000000-0005-0000-0000-0000F8380000}"/>
    <cellStyle name="Normal 2 2 7 6 5 7" xfId="14594" xr:uid="{00000000-0005-0000-0000-0000F9380000}"/>
    <cellStyle name="Normal 2 2 7 6 5 8" xfId="14595" xr:uid="{00000000-0005-0000-0000-0000FA380000}"/>
    <cellStyle name="Normal 2 2 7 6 5_35. Propiedades de Inv" xfId="14596" xr:uid="{00000000-0005-0000-0000-0000FB380000}"/>
    <cellStyle name="Normal 2 2 7 6 6" xfId="14597" xr:uid="{00000000-0005-0000-0000-0000FC380000}"/>
    <cellStyle name="Normal 2 2 7 6 6 2" xfId="14598" xr:uid="{00000000-0005-0000-0000-0000FD380000}"/>
    <cellStyle name="Normal 2 2 7 6 6 2 2" xfId="14599" xr:uid="{00000000-0005-0000-0000-0000FE380000}"/>
    <cellStyle name="Normal 2 2 7 6 6 2 3" xfId="14600" xr:uid="{00000000-0005-0000-0000-0000FF380000}"/>
    <cellStyle name="Normal 2 2 7 6 6 2 4" xfId="14601" xr:uid="{00000000-0005-0000-0000-000000390000}"/>
    <cellStyle name="Normal 2 2 7 6 6 2 5" xfId="14602" xr:uid="{00000000-0005-0000-0000-000001390000}"/>
    <cellStyle name="Normal 2 2 7 6 6 3" xfId="14603" xr:uid="{00000000-0005-0000-0000-000002390000}"/>
    <cellStyle name="Normal 2 2 7 6 6 3 2" xfId="14604" xr:uid="{00000000-0005-0000-0000-000003390000}"/>
    <cellStyle name="Normal 2 2 7 6 6 3 3" xfId="14605" xr:uid="{00000000-0005-0000-0000-000004390000}"/>
    <cellStyle name="Normal 2 2 7 6 6 3 4" xfId="14606" xr:uid="{00000000-0005-0000-0000-000005390000}"/>
    <cellStyle name="Normal 2 2 7 6 6 3 5" xfId="14607" xr:uid="{00000000-0005-0000-0000-000006390000}"/>
    <cellStyle name="Normal 2 2 7 6 6 4" xfId="14608" xr:uid="{00000000-0005-0000-0000-000007390000}"/>
    <cellStyle name="Normal 2 2 7 6 6 5" xfId="14609" xr:uid="{00000000-0005-0000-0000-000008390000}"/>
    <cellStyle name="Normal 2 2 7 6 6 6" xfId="14610" xr:uid="{00000000-0005-0000-0000-000009390000}"/>
    <cellStyle name="Normal 2 2 7 6 6 7" xfId="14611" xr:uid="{00000000-0005-0000-0000-00000A390000}"/>
    <cellStyle name="Normal 2 2 7 6 6 8" xfId="14612" xr:uid="{00000000-0005-0000-0000-00000B390000}"/>
    <cellStyle name="Normal 2 2 7 6 6_35. Propiedades de Inv" xfId="14613" xr:uid="{00000000-0005-0000-0000-00000C390000}"/>
    <cellStyle name="Normal 2 2 7 6 7" xfId="14614" xr:uid="{00000000-0005-0000-0000-00000D390000}"/>
    <cellStyle name="Normal 2 2 7 6 7 2" xfId="14615" xr:uid="{00000000-0005-0000-0000-00000E390000}"/>
    <cellStyle name="Normal 2 2 7 6 7 3" xfId="14616" xr:uid="{00000000-0005-0000-0000-00000F390000}"/>
    <cellStyle name="Normal 2 2 7 6 7 4" xfId="14617" xr:uid="{00000000-0005-0000-0000-000010390000}"/>
    <cellStyle name="Normal 2 2 7 6 7 5" xfId="14618" xr:uid="{00000000-0005-0000-0000-000011390000}"/>
    <cellStyle name="Normal 2 2 7 6 8" xfId="14619" xr:uid="{00000000-0005-0000-0000-000012390000}"/>
    <cellStyle name="Normal 2 2 7 6 8 2" xfId="14620" xr:uid="{00000000-0005-0000-0000-000013390000}"/>
    <cellStyle name="Normal 2 2 7 6 8 3" xfId="14621" xr:uid="{00000000-0005-0000-0000-000014390000}"/>
    <cellStyle name="Normal 2 2 7 6 8 4" xfId="14622" xr:uid="{00000000-0005-0000-0000-000015390000}"/>
    <cellStyle name="Normal 2 2 7 6 8 5" xfId="14623" xr:uid="{00000000-0005-0000-0000-000016390000}"/>
    <cellStyle name="Normal 2 2 7 6 9" xfId="14624" xr:uid="{00000000-0005-0000-0000-000017390000}"/>
    <cellStyle name="Normal 2 2 7 6_35. Propiedades de Inv" xfId="14625" xr:uid="{00000000-0005-0000-0000-000018390000}"/>
    <cellStyle name="Normal 2 2 7 7" xfId="14626" xr:uid="{00000000-0005-0000-0000-000019390000}"/>
    <cellStyle name="Normal 2 2 7 7 10" xfId="14627" xr:uid="{00000000-0005-0000-0000-00001A390000}"/>
    <cellStyle name="Normal 2 2 7 7 11" xfId="14628" xr:uid="{00000000-0005-0000-0000-00001B390000}"/>
    <cellStyle name="Normal 2 2 7 7 12" xfId="14629" xr:uid="{00000000-0005-0000-0000-00001C390000}"/>
    <cellStyle name="Normal 2 2 7 7 13" xfId="14630" xr:uid="{00000000-0005-0000-0000-00001D390000}"/>
    <cellStyle name="Normal 2 2 7 7 2" xfId="14631" xr:uid="{00000000-0005-0000-0000-00001E390000}"/>
    <cellStyle name="Normal 2 2 7 7 2 2" xfId="14632" xr:uid="{00000000-0005-0000-0000-00001F390000}"/>
    <cellStyle name="Normal 2 2 7 7 2 2 2" xfId="14633" xr:uid="{00000000-0005-0000-0000-000020390000}"/>
    <cellStyle name="Normal 2 2 7 7 2 2 3" xfId="14634" xr:uid="{00000000-0005-0000-0000-000021390000}"/>
    <cellStyle name="Normal 2 2 7 7 2 2 4" xfId="14635" xr:uid="{00000000-0005-0000-0000-000022390000}"/>
    <cellStyle name="Normal 2 2 7 7 2 2 5" xfId="14636" xr:uid="{00000000-0005-0000-0000-000023390000}"/>
    <cellStyle name="Normal 2 2 7 7 2 3" xfId="14637" xr:uid="{00000000-0005-0000-0000-000024390000}"/>
    <cellStyle name="Normal 2 2 7 7 2 3 2" xfId="14638" xr:uid="{00000000-0005-0000-0000-000025390000}"/>
    <cellStyle name="Normal 2 2 7 7 2 3 3" xfId="14639" xr:uid="{00000000-0005-0000-0000-000026390000}"/>
    <cellStyle name="Normal 2 2 7 7 2 3 4" xfId="14640" xr:uid="{00000000-0005-0000-0000-000027390000}"/>
    <cellStyle name="Normal 2 2 7 7 2 3 5" xfId="14641" xr:uid="{00000000-0005-0000-0000-000028390000}"/>
    <cellStyle name="Normal 2 2 7 7 2 4" xfId="14642" xr:uid="{00000000-0005-0000-0000-000029390000}"/>
    <cellStyle name="Normal 2 2 7 7 2 5" xfId="14643" xr:uid="{00000000-0005-0000-0000-00002A390000}"/>
    <cellStyle name="Normal 2 2 7 7 2 6" xfId="14644" xr:uid="{00000000-0005-0000-0000-00002B390000}"/>
    <cellStyle name="Normal 2 2 7 7 2 7" xfId="14645" xr:uid="{00000000-0005-0000-0000-00002C390000}"/>
    <cellStyle name="Normal 2 2 7 7 2 8" xfId="14646" xr:uid="{00000000-0005-0000-0000-00002D390000}"/>
    <cellStyle name="Normal 2 2 7 7 2_35. Propiedades de Inv" xfId="14647" xr:uid="{00000000-0005-0000-0000-00002E390000}"/>
    <cellStyle name="Normal 2 2 7 7 3" xfId="14648" xr:uid="{00000000-0005-0000-0000-00002F390000}"/>
    <cellStyle name="Normal 2 2 7 7 3 2" xfId="14649" xr:uid="{00000000-0005-0000-0000-000030390000}"/>
    <cellStyle name="Normal 2 2 7 7 3 2 2" xfId="14650" xr:uid="{00000000-0005-0000-0000-000031390000}"/>
    <cellStyle name="Normal 2 2 7 7 3 2 3" xfId="14651" xr:uid="{00000000-0005-0000-0000-000032390000}"/>
    <cellStyle name="Normal 2 2 7 7 3 2 4" xfId="14652" xr:uid="{00000000-0005-0000-0000-000033390000}"/>
    <cellStyle name="Normal 2 2 7 7 3 2 5" xfId="14653" xr:uid="{00000000-0005-0000-0000-000034390000}"/>
    <cellStyle name="Normal 2 2 7 7 3 3" xfId="14654" xr:uid="{00000000-0005-0000-0000-000035390000}"/>
    <cellStyle name="Normal 2 2 7 7 3 3 2" xfId="14655" xr:uid="{00000000-0005-0000-0000-000036390000}"/>
    <cellStyle name="Normal 2 2 7 7 3 3 3" xfId="14656" xr:uid="{00000000-0005-0000-0000-000037390000}"/>
    <cellStyle name="Normal 2 2 7 7 3 3 4" xfId="14657" xr:uid="{00000000-0005-0000-0000-000038390000}"/>
    <cellStyle name="Normal 2 2 7 7 3 3 5" xfId="14658" xr:uid="{00000000-0005-0000-0000-000039390000}"/>
    <cellStyle name="Normal 2 2 7 7 3 4" xfId="14659" xr:uid="{00000000-0005-0000-0000-00003A390000}"/>
    <cellStyle name="Normal 2 2 7 7 3 5" xfId="14660" xr:uid="{00000000-0005-0000-0000-00003B390000}"/>
    <cellStyle name="Normal 2 2 7 7 3 6" xfId="14661" xr:uid="{00000000-0005-0000-0000-00003C390000}"/>
    <cellStyle name="Normal 2 2 7 7 3 7" xfId="14662" xr:uid="{00000000-0005-0000-0000-00003D390000}"/>
    <cellStyle name="Normal 2 2 7 7 3 8" xfId="14663" xr:uid="{00000000-0005-0000-0000-00003E390000}"/>
    <cellStyle name="Normal 2 2 7 7 3_35. Propiedades de Inv" xfId="14664" xr:uid="{00000000-0005-0000-0000-00003F390000}"/>
    <cellStyle name="Normal 2 2 7 7 4" xfId="14665" xr:uid="{00000000-0005-0000-0000-000040390000}"/>
    <cellStyle name="Normal 2 2 7 7 4 2" xfId="14666" xr:uid="{00000000-0005-0000-0000-000041390000}"/>
    <cellStyle name="Normal 2 2 7 7 4 2 2" xfId="14667" xr:uid="{00000000-0005-0000-0000-000042390000}"/>
    <cellStyle name="Normal 2 2 7 7 4 2 3" xfId="14668" xr:uid="{00000000-0005-0000-0000-000043390000}"/>
    <cellStyle name="Normal 2 2 7 7 4 2 4" xfId="14669" xr:uid="{00000000-0005-0000-0000-000044390000}"/>
    <cellStyle name="Normal 2 2 7 7 4 2 5" xfId="14670" xr:uid="{00000000-0005-0000-0000-000045390000}"/>
    <cellStyle name="Normal 2 2 7 7 4 3" xfId="14671" xr:uid="{00000000-0005-0000-0000-000046390000}"/>
    <cellStyle name="Normal 2 2 7 7 4 3 2" xfId="14672" xr:uid="{00000000-0005-0000-0000-000047390000}"/>
    <cellStyle name="Normal 2 2 7 7 4 3 3" xfId="14673" xr:uid="{00000000-0005-0000-0000-000048390000}"/>
    <cellStyle name="Normal 2 2 7 7 4 3 4" xfId="14674" xr:uid="{00000000-0005-0000-0000-000049390000}"/>
    <cellStyle name="Normal 2 2 7 7 4 3 5" xfId="14675" xr:uid="{00000000-0005-0000-0000-00004A390000}"/>
    <cellStyle name="Normal 2 2 7 7 4 4" xfId="14676" xr:uid="{00000000-0005-0000-0000-00004B390000}"/>
    <cellStyle name="Normal 2 2 7 7 4 5" xfId="14677" xr:uid="{00000000-0005-0000-0000-00004C390000}"/>
    <cellStyle name="Normal 2 2 7 7 4 6" xfId="14678" xr:uid="{00000000-0005-0000-0000-00004D390000}"/>
    <cellStyle name="Normal 2 2 7 7 4 7" xfId="14679" xr:uid="{00000000-0005-0000-0000-00004E390000}"/>
    <cellStyle name="Normal 2 2 7 7 4 8" xfId="14680" xr:uid="{00000000-0005-0000-0000-00004F390000}"/>
    <cellStyle name="Normal 2 2 7 7 4_35. Propiedades de Inv" xfId="14681" xr:uid="{00000000-0005-0000-0000-000050390000}"/>
    <cellStyle name="Normal 2 2 7 7 5" xfId="14682" xr:uid="{00000000-0005-0000-0000-000051390000}"/>
    <cellStyle name="Normal 2 2 7 7 5 2" xfId="14683" xr:uid="{00000000-0005-0000-0000-000052390000}"/>
    <cellStyle name="Normal 2 2 7 7 5 2 2" xfId="14684" xr:uid="{00000000-0005-0000-0000-000053390000}"/>
    <cellStyle name="Normal 2 2 7 7 5 2 3" xfId="14685" xr:uid="{00000000-0005-0000-0000-000054390000}"/>
    <cellStyle name="Normal 2 2 7 7 5 2 4" xfId="14686" xr:uid="{00000000-0005-0000-0000-000055390000}"/>
    <cellStyle name="Normal 2 2 7 7 5 2 5" xfId="14687" xr:uid="{00000000-0005-0000-0000-000056390000}"/>
    <cellStyle name="Normal 2 2 7 7 5 3" xfId="14688" xr:uid="{00000000-0005-0000-0000-000057390000}"/>
    <cellStyle name="Normal 2 2 7 7 5 3 2" xfId="14689" xr:uid="{00000000-0005-0000-0000-000058390000}"/>
    <cellStyle name="Normal 2 2 7 7 5 3 3" xfId="14690" xr:uid="{00000000-0005-0000-0000-000059390000}"/>
    <cellStyle name="Normal 2 2 7 7 5 3 4" xfId="14691" xr:uid="{00000000-0005-0000-0000-00005A390000}"/>
    <cellStyle name="Normal 2 2 7 7 5 3 5" xfId="14692" xr:uid="{00000000-0005-0000-0000-00005B390000}"/>
    <cellStyle name="Normal 2 2 7 7 5 4" xfId="14693" xr:uid="{00000000-0005-0000-0000-00005C390000}"/>
    <cellStyle name="Normal 2 2 7 7 5 5" xfId="14694" xr:uid="{00000000-0005-0000-0000-00005D390000}"/>
    <cellStyle name="Normal 2 2 7 7 5 6" xfId="14695" xr:uid="{00000000-0005-0000-0000-00005E390000}"/>
    <cellStyle name="Normal 2 2 7 7 5 7" xfId="14696" xr:uid="{00000000-0005-0000-0000-00005F390000}"/>
    <cellStyle name="Normal 2 2 7 7 5 8" xfId="14697" xr:uid="{00000000-0005-0000-0000-000060390000}"/>
    <cellStyle name="Normal 2 2 7 7 5_35. Propiedades de Inv" xfId="14698" xr:uid="{00000000-0005-0000-0000-000061390000}"/>
    <cellStyle name="Normal 2 2 7 7 6" xfId="14699" xr:uid="{00000000-0005-0000-0000-000062390000}"/>
    <cellStyle name="Normal 2 2 7 7 6 2" xfId="14700" xr:uid="{00000000-0005-0000-0000-000063390000}"/>
    <cellStyle name="Normal 2 2 7 7 6 2 2" xfId="14701" xr:uid="{00000000-0005-0000-0000-000064390000}"/>
    <cellStyle name="Normal 2 2 7 7 6 2 3" xfId="14702" xr:uid="{00000000-0005-0000-0000-000065390000}"/>
    <cellStyle name="Normal 2 2 7 7 6 2 4" xfId="14703" xr:uid="{00000000-0005-0000-0000-000066390000}"/>
    <cellStyle name="Normal 2 2 7 7 6 2 5" xfId="14704" xr:uid="{00000000-0005-0000-0000-000067390000}"/>
    <cellStyle name="Normal 2 2 7 7 6 3" xfId="14705" xr:uid="{00000000-0005-0000-0000-000068390000}"/>
    <cellStyle name="Normal 2 2 7 7 6 3 2" xfId="14706" xr:uid="{00000000-0005-0000-0000-000069390000}"/>
    <cellStyle name="Normal 2 2 7 7 6 3 3" xfId="14707" xr:uid="{00000000-0005-0000-0000-00006A390000}"/>
    <cellStyle name="Normal 2 2 7 7 6 3 4" xfId="14708" xr:uid="{00000000-0005-0000-0000-00006B390000}"/>
    <cellStyle name="Normal 2 2 7 7 6 3 5" xfId="14709" xr:uid="{00000000-0005-0000-0000-00006C390000}"/>
    <cellStyle name="Normal 2 2 7 7 6 4" xfId="14710" xr:uid="{00000000-0005-0000-0000-00006D390000}"/>
    <cellStyle name="Normal 2 2 7 7 6 5" xfId="14711" xr:uid="{00000000-0005-0000-0000-00006E390000}"/>
    <cellStyle name="Normal 2 2 7 7 6 6" xfId="14712" xr:uid="{00000000-0005-0000-0000-00006F390000}"/>
    <cellStyle name="Normal 2 2 7 7 6 7" xfId="14713" xr:uid="{00000000-0005-0000-0000-000070390000}"/>
    <cellStyle name="Normal 2 2 7 7 6 8" xfId="14714" xr:uid="{00000000-0005-0000-0000-000071390000}"/>
    <cellStyle name="Normal 2 2 7 7 6_35. Propiedades de Inv" xfId="14715" xr:uid="{00000000-0005-0000-0000-000072390000}"/>
    <cellStyle name="Normal 2 2 7 7 7" xfId="14716" xr:uid="{00000000-0005-0000-0000-000073390000}"/>
    <cellStyle name="Normal 2 2 7 7 7 2" xfId="14717" xr:uid="{00000000-0005-0000-0000-000074390000}"/>
    <cellStyle name="Normal 2 2 7 7 7 3" xfId="14718" xr:uid="{00000000-0005-0000-0000-000075390000}"/>
    <cellStyle name="Normal 2 2 7 7 7 4" xfId="14719" xr:uid="{00000000-0005-0000-0000-000076390000}"/>
    <cellStyle name="Normal 2 2 7 7 7 5" xfId="14720" xr:uid="{00000000-0005-0000-0000-000077390000}"/>
    <cellStyle name="Normal 2 2 7 7 8" xfId="14721" xr:uid="{00000000-0005-0000-0000-000078390000}"/>
    <cellStyle name="Normal 2 2 7 7 8 2" xfId="14722" xr:uid="{00000000-0005-0000-0000-000079390000}"/>
    <cellStyle name="Normal 2 2 7 7 8 3" xfId="14723" xr:uid="{00000000-0005-0000-0000-00007A390000}"/>
    <cellStyle name="Normal 2 2 7 7 8 4" xfId="14724" xr:uid="{00000000-0005-0000-0000-00007B390000}"/>
    <cellStyle name="Normal 2 2 7 7 8 5" xfId="14725" xr:uid="{00000000-0005-0000-0000-00007C390000}"/>
    <cellStyle name="Normal 2 2 7 7 9" xfId="14726" xr:uid="{00000000-0005-0000-0000-00007D390000}"/>
    <cellStyle name="Normal 2 2 7 7_35. Propiedades de Inv" xfId="14727" xr:uid="{00000000-0005-0000-0000-00007E390000}"/>
    <cellStyle name="Normal 2 2 7 8" xfId="14728" xr:uid="{00000000-0005-0000-0000-00007F390000}"/>
    <cellStyle name="Normal 2 2 7 8 10" xfId="14729" xr:uid="{00000000-0005-0000-0000-000080390000}"/>
    <cellStyle name="Normal 2 2 7 8 11" xfId="14730" xr:uid="{00000000-0005-0000-0000-000081390000}"/>
    <cellStyle name="Normal 2 2 7 8 12" xfId="14731" xr:uid="{00000000-0005-0000-0000-000082390000}"/>
    <cellStyle name="Normal 2 2 7 8 13" xfId="14732" xr:uid="{00000000-0005-0000-0000-000083390000}"/>
    <cellStyle name="Normal 2 2 7 8 2" xfId="14733" xr:uid="{00000000-0005-0000-0000-000084390000}"/>
    <cellStyle name="Normal 2 2 7 8 2 2" xfId="14734" xr:uid="{00000000-0005-0000-0000-000085390000}"/>
    <cellStyle name="Normal 2 2 7 8 2 2 2" xfId="14735" xr:uid="{00000000-0005-0000-0000-000086390000}"/>
    <cellStyle name="Normal 2 2 7 8 2 2 3" xfId="14736" xr:uid="{00000000-0005-0000-0000-000087390000}"/>
    <cellStyle name="Normal 2 2 7 8 2 2 4" xfId="14737" xr:uid="{00000000-0005-0000-0000-000088390000}"/>
    <cellStyle name="Normal 2 2 7 8 2 2 5" xfId="14738" xr:uid="{00000000-0005-0000-0000-000089390000}"/>
    <cellStyle name="Normal 2 2 7 8 2 3" xfId="14739" xr:uid="{00000000-0005-0000-0000-00008A390000}"/>
    <cellStyle name="Normal 2 2 7 8 2 3 2" xfId="14740" xr:uid="{00000000-0005-0000-0000-00008B390000}"/>
    <cellStyle name="Normal 2 2 7 8 2 3 3" xfId="14741" xr:uid="{00000000-0005-0000-0000-00008C390000}"/>
    <cellStyle name="Normal 2 2 7 8 2 3 4" xfId="14742" xr:uid="{00000000-0005-0000-0000-00008D390000}"/>
    <cellStyle name="Normal 2 2 7 8 2 3 5" xfId="14743" xr:uid="{00000000-0005-0000-0000-00008E390000}"/>
    <cellStyle name="Normal 2 2 7 8 2 4" xfId="14744" xr:uid="{00000000-0005-0000-0000-00008F390000}"/>
    <cellStyle name="Normal 2 2 7 8 2 5" xfId="14745" xr:uid="{00000000-0005-0000-0000-000090390000}"/>
    <cellStyle name="Normal 2 2 7 8 2 6" xfId="14746" xr:uid="{00000000-0005-0000-0000-000091390000}"/>
    <cellStyle name="Normal 2 2 7 8 2 7" xfId="14747" xr:uid="{00000000-0005-0000-0000-000092390000}"/>
    <cellStyle name="Normal 2 2 7 8 2 8" xfId="14748" xr:uid="{00000000-0005-0000-0000-000093390000}"/>
    <cellStyle name="Normal 2 2 7 8 2_35. Propiedades de Inv" xfId="14749" xr:uid="{00000000-0005-0000-0000-000094390000}"/>
    <cellStyle name="Normal 2 2 7 8 3" xfId="14750" xr:uid="{00000000-0005-0000-0000-000095390000}"/>
    <cellStyle name="Normal 2 2 7 8 3 2" xfId="14751" xr:uid="{00000000-0005-0000-0000-000096390000}"/>
    <cellStyle name="Normal 2 2 7 8 3 2 2" xfId="14752" xr:uid="{00000000-0005-0000-0000-000097390000}"/>
    <cellStyle name="Normal 2 2 7 8 3 2 3" xfId="14753" xr:uid="{00000000-0005-0000-0000-000098390000}"/>
    <cellStyle name="Normal 2 2 7 8 3 2 4" xfId="14754" xr:uid="{00000000-0005-0000-0000-000099390000}"/>
    <cellStyle name="Normal 2 2 7 8 3 2 5" xfId="14755" xr:uid="{00000000-0005-0000-0000-00009A390000}"/>
    <cellStyle name="Normal 2 2 7 8 3 3" xfId="14756" xr:uid="{00000000-0005-0000-0000-00009B390000}"/>
    <cellStyle name="Normal 2 2 7 8 3 3 2" xfId="14757" xr:uid="{00000000-0005-0000-0000-00009C390000}"/>
    <cellStyle name="Normal 2 2 7 8 3 3 3" xfId="14758" xr:uid="{00000000-0005-0000-0000-00009D390000}"/>
    <cellStyle name="Normal 2 2 7 8 3 3 4" xfId="14759" xr:uid="{00000000-0005-0000-0000-00009E390000}"/>
    <cellStyle name="Normal 2 2 7 8 3 3 5" xfId="14760" xr:uid="{00000000-0005-0000-0000-00009F390000}"/>
    <cellStyle name="Normal 2 2 7 8 3 4" xfId="14761" xr:uid="{00000000-0005-0000-0000-0000A0390000}"/>
    <cellStyle name="Normal 2 2 7 8 3 5" xfId="14762" xr:uid="{00000000-0005-0000-0000-0000A1390000}"/>
    <cellStyle name="Normal 2 2 7 8 3 6" xfId="14763" xr:uid="{00000000-0005-0000-0000-0000A2390000}"/>
    <cellStyle name="Normal 2 2 7 8 3 7" xfId="14764" xr:uid="{00000000-0005-0000-0000-0000A3390000}"/>
    <cellStyle name="Normal 2 2 7 8 3 8" xfId="14765" xr:uid="{00000000-0005-0000-0000-0000A4390000}"/>
    <cellStyle name="Normal 2 2 7 8 3_35. Propiedades de Inv" xfId="14766" xr:uid="{00000000-0005-0000-0000-0000A5390000}"/>
    <cellStyle name="Normal 2 2 7 8 4" xfId="14767" xr:uid="{00000000-0005-0000-0000-0000A6390000}"/>
    <cellStyle name="Normal 2 2 7 8 4 2" xfId="14768" xr:uid="{00000000-0005-0000-0000-0000A7390000}"/>
    <cellStyle name="Normal 2 2 7 8 4 2 2" xfId="14769" xr:uid="{00000000-0005-0000-0000-0000A8390000}"/>
    <cellStyle name="Normal 2 2 7 8 4 2 3" xfId="14770" xr:uid="{00000000-0005-0000-0000-0000A9390000}"/>
    <cellStyle name="Normal 2 2 7 8 4 2 4" xfId="14771" xr:uid="{00000000-0005-0000-0000-0000AA390000}"/>
    <cellStyle name="Normal 2 2 7 8 4 2 5" xfId="14772" xr:uid="{00000000-0005-0000-0000-0000AB390000}"/>
    <cellStyle name="Normal 2 2 7 8 4 3" xfId="14773" xr:uid="{00000000-0005-0000-0000-0000AC390000}"/>
    <cellStyle name="Normal 2 2 7 8 4 3 2" xfId="14774" xr:uid="{00000000-0005-0000-0000-0000AD390000}"/>
    <cellStyle name="Normal 2 2 7 8 4 3 3" xfId="14775" xr:uid="{00000000-0005-0000-0000-0000AE390000}"/>
    <cellStyle name="Normal 2 2 7 8 4 3 4" xfId="14776" xr:uid="{00000000-0005-0000-0000-0000AF390000}"/>
    <cellStyle name="Normal 2 2 7 8 4 3 5" xfId="14777" xr:uid="{00000000-0005-0000-0000-0000B0390000}"/>
    <cellStyle name="Normal 2 2 7 8 4 4" xfId="14778" xr:uid="{00000000-0005-0000-0000-0000B1390000}"/>
    <cellStyle name="Normal 2 2 7 8 4 5" xfId="14779" xr:uid="{00000000-0005-0000-0000-0000B2390000}"/>
    <cellStyle name="Normal 2 2 7 8 4 6" xfId="14780" xr:uid="{00000000-0005-0000-0000-0000B3390000}"/>
    <cellStyle name="Normal 2 2 7 8 4 7" xfId="14781" xr:uid="{00000000-0005-0000-0000-0000B4390000}"/>
    <cellStyle name="Normal 2 2 7 8 4 8" xfId="14782" xr:uid="{00000000-0005-0000-0000-0000B5390000}"/>
    <cellStyle name="Normal 2 2 7 8 4_35. Propiedades de Inv" xfId="14783" xr:uid="{00000000-0005-0000-0000-0000B6390000}"/>
    <cellStyle name="Normal 2 2 7 8 5" xfId="14784" xr:uid="{00000000-0005-0000-0000-0000B7390000}"/>
    <cellStyle name="Normal 2 2 7 8 5 2" xfId="14785" xr:uid="{00000000-0005-0000-0000-0000B8390000}"/>
    <cellStyle name="Normal 2 2 7 8 5 2 2" xfId="14786" xr:uid="{00000000-0005-0000-0000-0000B9390000}"/>
    <cellStyle name="Normal 2 2 7 8 5 2 3" xfId="14787" xr:uid="{00000000-0005-0000-0000-0000BA390000}"/>
    <cellStyle name="Normal 2 2 7 8 5 2 4" xfId="14788" xr:uid="{00000000-0005-0000-0000-0000BB390000}"/>
    <cellStyle name="Normal 2 2 7 8 5 2 5" xfId="14789" xr:uid="{00000000-0005-0000-0000-0000BC390000}"/>
    <cellStyle name="Normal 2 2 7 8 5 3" xfId="14790" xr:uid="{00000000-0005-0000-0000-0000BD390000}"/>
    <cellStyle name="Normal 2 2 7 8 5 3 2" xfId="14791" xr:uid="{00000000-0005-0000-0000-0000BE390000}"/>
    <cellStyle name="Normal 2 2 7 8 5 3 3" xfId="14792" xr:uid="{00000000-0005-0000-0000-0000BF390000}"/>
    <cellStyle name="Normal 2 2 7 8 5 3 4" xfId="14793" xr:uid="{00000000-0005-0000-0000-0000C0390000}"/>
    <cellStyle name="Normal 2 2 7 8 5 3 5" xfId="14794" xr:uid="{00000000-0005-0000-0000-0000C1390000}"/>
    <cellStyle name="Normal 2 2 7 8 5 4" xfId="14795" xr:uid="{00000000-0005-0000-0000-0000C2390000}"/>
    <cellStyle name="Normal 2 2 7 8 5 5" xfId="14796" xr:uid="{00000000-0005-0000-0000-0000C3390000}"/>
    <cellStyle name="Normal 2 2 7 8 5 6" xfId="14797" xr:uid="{00000000-0005-0000-0000-0000C4390000}"/>
    <cellStyle name="Normal 2 2 7 8 5 7" xfId="14798" xr:uid="{00000000-0005-0000-0000-0000C5390000}"/>
    <cellStyle name="Normal 2 2 7 8 5 8" xfId="14799" xr:uid="{00000000-0005-0000-0000-0000C6390000}"/>
    <cellStyle name="Normal 2 2 7 8 5_35. Propiedades de Inv" xfId="14800" xr:uid="{00000000-0005-0000-0000-0000C7390000}"/>
    <cellStyle name="Normal 2 2 7 8 6" xfId="14801" xr:uid="{00000000-0005-0000-0000-0000C8390000}"/>
    <cellStyle name="Normal 2 2 7 8 6 2" xfId="14802" xr:uid="{00000000-0005-0000-0000-0000C9390000}"/>
    <cellStyle name="Normal 2 2 7 8 6 2 2" xfId="14803" xr:uid="{00000000-0005-0000-0000-0000CA390000}"/>
    <cellStyle name="Normal 2 2 7 8 6 2 3" xfId="14804" xr:uid="{00000000-0005-0000-0000-0000CB390000}"/>
    <cellStyle name="Normal 2 2 7 8 6 2 4" xfId="14805" xr:uid="{00000000-0005-0000-0000-0000CC390000}"/>
    <cellStyle name="Normal 2 2 7 8 6 2 5" xfId="14806" xr:uid="{00000000-0005-0000-0000-0000CD390000}"/>
    <cellStyle name="Normal 2 2 7 8 6 3" xfId="14807" xr:uid="{00000000-0005-0000-0000-0000CE390000}"/>
    <cellStyle name="Normal 2 2 7 8 6 3 2" xfId="14808" xr:uid="{00000000-0005-0000-0000-0000CF390000}"/>
    <cellStyle name="Normal 2 2 7 8 6 3 3" xfId="14809" xr:uid="{00000000-0005-0000-0000-0000D0390000}"/>
    <cellStyle name="Normal 2 2 7 8 6 3 4" xfId="14810" xr:uid="{00000000-0005-0000-0000-0000D1390000}"/>
    <cellStyle name="Normal 2 2 7 8 6 3 5" xfId="14811" xr:uid="{00000000-0005-0000-0000-0000D2390000}"/>
    <cellStyle name="Normal 2 2 7 8 6 4" xfId="14812" xr:uid="{00000000-0005-0000-0000-0000D3390000}"/>
    <cellStyle name="Normal 2 2 7 8 6 5" xfId="14813" xr:uid="{00000000-0005-0000-0000-0000D4390000}"/>
    <cellStyle name="Normal 2 2 7 8 6 6" xfId="14814" xr:uid="{00000000-0005-0000-0000-0000D5390000}"/>
    <cellStyle name="Normal 2 2 7 8 6 7" xfId="14815" xr:uid="{00000000-0005-0000-0000-0000D6390000}"/>
    <cellStyle name="Normal 2 2 7 8 6 8" xfId="14816" xr:uid="{00000000-0005-0000-0000-0000D7390000}"/>
    <cellStyle name="Normal 2 2 7 8 6_35. Propiedades de Inv" xfId="14817" xr:uid="{00000000-0005-0000-0000-0000D8390000}"/>
    <cellStyle name="Normal 2 2 7 8 7" xfId="14818" xr:uid="{00000000-0005-0000-0000-0000D9390000}"/>
    <cellStyle name="Normal 2 2 7 8 7 2" xfId="14819" xr:uid="{00000000-0005-0000-0000-0000DA390000}"/>
    <cellStyle name="Normal 2 2 7 8 7 3" xfId="14820" xr:uid="{00000000-0005-0000-0000-0000DB390000}"/>
    <cellStyle name="Normal 2 2 7 8 7 4" xfId="14821" xr:uid="{00000000-0005-0000-0000-0000DC390000}"/>
    <cellStyle name="Normal 2 2 7 8 7 5" xfId="14822" xr:uid="{00000000-0005-0000-0000-0000DD390000}"/>
    <cellStyle name="Normal 2 2 7 8 8" xfId="14823" xr:uid="{00000000-0005-0000-0000-0000DE390000}"/>
    <cellStyle name="Normal 2 2 7 8 8 2" xfId="14824" xr:uid="{00000000-0005-0000-0000-0000DF390000}"/>
    <cellStyle name="Normal 2 2 7 8 8 3" xfId="14825" xr:uid="{00000000-0005-0000-0000-0000E0390000}"/>
    <cellStyle name="Normal 2 2 7 8 8 4" xfId="14826" xr:uid="{00000000-0005-0000-0000-0000E1390000}"/>
    <cellStyle name="Normal 2 2 7 8 8 5" xfId="14827" xr:uid="{00000000-0005-0000-0000-0000E2390000}"/>
    <cellStyle name="Normal 2 2 7 8 9" xfId="14828" xr:uid="{00000000-0005-0000-0000-0000E3390000}"/>
    <cellStyle name="Normal 2 2 7 8_35. Propiedades de Inv" xfId="14829" xr:uid="{00000000-0005-0000-0000-0000E4390000}"/>
    <cellStyle name="Normal 2 2 7 9" xfId="14830" xr:uid="{00000000-0005-0000-0000-0000E5390000}"/>
    <cellStyle name="Normal 2 2 7 9 10" xfId="14831" xr:uid="{00000000-0005-0000-0000-0000E6390000}"/>
    <cellStyle name="Normal 2 2 7 9 11" xfId="14832" xr:uid="{00000000-0005-0000-0000-0000E7390000}"/>
    <cellStyle name="Normal 2 2 7 9 12" xfId="14833" xr:uid="{00000000-0005-0000-0000-0000E8390000}"/>
    <cellStyle name="Normal 2 2 7 9 13" xfId="14834" xr:uid="{00000000-0005-0000-0000-0000E9390000}"/>
    <cellStyle name="Normal 2 2 7 9 2" xfId="14835" xr:uid="{00000000-0005-0000-0000-0000EA390000}"/>
    <cellStyle name="Normal 2 2 7 9 2 2" xfId="14836" xr:uid="{00000000-0005-0000-0000-0000EB390000}"/>
    <cellStyle name="Normal 2 2 7 9 2 2 2" xfId="14837" xr:uid="{00000000-0005-0000-0000-0000EC390000}"/>
    <cellStyle name="Normal 2 2 7 9 2 2 3" xfId="14838" xr:uid="{00000000-0005-0000-0000-0000ED390000}"/>
    <cellStyle name="Normal 2 2 7 9 2 2 4" xfId="14839" xr:uid="{00000000-0005-0000-0000-0000EE390000}"/>
    <cellStyle name="Normal 2 2 7 9 2 2 5" xfId="14840" xr:uid="{00000000-0005-0000-0000-0000EF390000}"/>
    <cellStyle name="Normal 2 2 7 9 2 3" xfId="14841" xr:uid="{00000000-0005-0000-0000-0000F0390000}"/>
    <cellStyle name="Normal 2 2 7 9 2 3 2" xfId="14842" xr:uid="{00000000-0005-0000-0000-0000F1390000}"/>
    <cellStyle name="Normal 2 2 7 9 2 3 3" xfId="14843" xr:uid="{00000000-0005-0000-0000-0000F2390000}"/>
    <cellStyle name="Normal 2 2 7 9 2 3 4" xfId="14844" xr:uid="{00000000-0005-0000-0000-0000F3390000}"/>
    <cellStyle name="Normal 2 2 7 9 2 3 5" xfId="14845" xr:uid="{00000000-0005-0000-0000-0000F4390000}"/>
    <cellStyle name="Normal 2 2 7 9 2 4" xfId="14846" xr:uid="{00000000-0005-0000-0000-0000F5390000}"/>
    <cellStyle name="Normal 2 2 7 9 2 5" xfId="14847" xr:uid="{00000000-0005-0000-0000-0000F6390000}"/>
    <cellStyle name="Normal 2 2 7 9 2 6" xfId="14848" xr:uid="{00000000-0005-0000-0000-0000F7390000}"/>
    <cellStyle name="Normal 2 2 7 9 2 7" xfId="14849" xr:uid="{00000000-0005-0000-0000-0000F8390000}"/>
    <cellStyle name="Normal 2 2 7 9 2 8" xfId="14850" xr:uid="{00000000-0005-0000-0000-0000F9390000}"/>
    <cellStyle name="Normal 2 2 7 9 2_35. Propiedades de Inv" xfId="14851" xr:uid="{00000000-0005-0000-0000-0000FA390000}"/>
    <cellStyle name="Normal 2 2 7 9 3" xfId="14852" xr:uid="{00000000-0005-0000-0000-0000FB390000}"/>
    <cellStyle name="Normal 2 2 7 9 3 2" xfId="14853" xr:uid="{00000000-0005-0000-0000-0000FC390000}"/>
    <cellStyle name="Normal 2 2 7 9 3 2 2" xfId="14854" xr:uid="{00000000-0005-0000-0000-0000FD390000}"/>
    <cellStyle name="Normal 2 2 7 9 3 2 3" xfId="14855" xr:uid="{00000000-0005-0000-0000-0000FE390000}"/>
    <cellStyle name="Normal 2 2 7 9 3 2 4" xfId="14856" xr:uid="{00000000-0005-0000-0000-0000FF390000}"/>
    <cellStyle name="Normal 2 2 7 9 3 2 5" xfId="14857" xr:uid="{00000000-0005-0000-0000-0000003A0000}"/>
    <cellStyle name="Normal 2 2 7 9 3 3" xfId="14858" xr:uid="{00000000-0005-0000-0000-0000013A0000}"/>
    <cellStyle name="Normal 2 2 7 9 3 3 2" xfId="14859" xr:uid="{00000000-0005-0000-0000-0000023A0000}"/>
    <cellStyle name="Normal 2 2 7 9 3 3 3" xfId="14860" xr:uid="{00000000-0005-0000-0000-0000033A0000}"/>
    <cellStyle name="Normal 2 2 7 9 3 3 4" xfId="14861" xr:uid="{00000000-0005-0000-0000-0000043A0000}"/>
    <cellStyle name="Normal 2 2 7 9 3 3 5" xfId="14862" xr:uid="{00000000-0005-0000-0000-0000053A0000}"/>
    <cellStyle name="Normal 2 2 7 9 3 4" xfId="14863" xr:uid="{00000000-0005-0000-0000-0000063A0000}"/>
    <cellStyle name="Normal 2 2 7 9 3 5" xfId="14864" xr:uid="{00000000-0005-0000-0000-0000073A0000}"/>
    <cellStyle name="Normal 2 2 7 9 3 6" xfId="14865" xr:uid="{00000000-0005-0000-0000-0000083A0000}"/>
    <cellStyle name="Normal 2 2 7 9 3 7" xfId="14866" xr:uid="{00000000-0005-0000-0000-0000093A0000}"/>
    <cellStyle name="Normal 2 2 7 9 3 8" xfId="14867" xr:uid="{00000000-0005-0000-0000-00000A3A0000}"/>
    <cellStyle name="Normal 2 2 7 9 3_35. Propiedades de Inv" xfId="14868" xr:uid="{00000000-0005-0000-0000-00000B3A0000}"/>
    <cellStyle name="Normal 2 2 7 9 4" xfId="14869" xr:uid="{00000000-0005-0000-0000-00000C3A0000}"/>
    <cellStyle name="Normal 2 2 7 9 4 2" xfId="14870" xr:uid="{00000000-0005-0000-0000-00000D3A0000}"/>
    <cellStyle name="Normal 2 2 7 9 4 2 2" xfId="14871" xr:uid="{00000000-0005-0000-0000-00000E3A0000}"/>
    <cellStyle name="Normal 2 2 7 9 4 2 3" xfId="14872" xr:uid="{00000000-0005-0000-0000-00000F3A0000}"/>
    <cellStyle name="Normal 2 2 7 9 4 2 4" xfId="14873" xr:uid="{00000000-0005-0000-0000-0000103A0000}"/>
    <cellStyle name="Normal 2 2 7 9 4 2 5" xfId="14874" xr:uid="{00000000-0005-0000-0000-0000113A0000}"/>
    <cellStyle name="Normal 2 2 7 9 4 3" xfId="14875" xr:uid="{00000000-0005-0000-0000-0000123A0000}"/>
    <cellStyle name="Normal 2 2 7 9 4 3 2" xfId="14876" xr:uid="{00000000-0005-0000-0000-0000133A0000}"/>
    <cellStyle name="Normal 2 2 7 9 4 3 3" xfId="14877" xr:uid="{00000000-0005-0000-0000-0000143A0000}"/>
    <cellStyle name="Normal 2 2 7 9 4 3 4" xfId="14878" xr:uid="{00000000-0005-0000-0000-0000153A0000}"/>
    <cellStyle name="Normal 2 2 7 9 4 3 5" xfId="14879" xr:uid="{00000000-0005-0000-0000-0000163A0000}"/>
    <cellStyle name="Normal 2 2 7 9 4 4" xfId="14880" xr:uid="{00000000-0005-0000-0000-0000173A0000}"/>
    <cellStyle name="Normal 2 2 7 9 4 5" xfId="14881" xr:uid="{00000000-0005-0000-0000-0000183A0000}"/>
    <cellStyle name="Normal 2 2 7 9 4 6" xfId="14882" xr:uid="{00000000-0005-0000-0000-0000193A0000}"/>
    <cellStyle name="Normal 2 2 7 9 4 7" xfId="14883" xr:uid="{00000000-0005-0000-0000-00001A3A0000}"/>
    <cellStyle name="Normal 2 2 7 9 4 8" xfId="14884" xr:uid="{00000000-0005-0000-0000-00001B3A0000}"/>
    <cellStyle name="Normal 2 2 7 9 4_35. Propiedades de Inv" xfId="14885" xr:uid="{00000000-0005-0000-0000-00001C3A0000}"/>
    <cellStyle name="Normal 2 2 7 9 5" xfId="14886" xr:uid="{00000000-0005-0000-0000-00001D3A0000}"/>
    <cellStyle name="Normal 2 2 7 9 5 2" xfId="14887" xr:uid="{00000000-0005-0000-0000-00001E3A0000}"/>
    <cellStyle name="Normal 2 2 7 9 5 2 2" xfId="14888" xr:uid="{00000000-0005-0000-0000-00001F3A0000}"/>
    <cellStyle name="Normal 2 2 7 9 5 2 3" xfId="14889" xr:uid="{00000000-0005-0000-0000-0000203A0000}"/>
    <cellStyle name="Normal 2 2 7 9 5 2 4" xfId="14890" xr:uid="{00000000-0005-0000-0000-0000213A0000}"/>
    <cellStyle name="Normal 2 2 7 9 5 2 5" xfId="14891" xr:uid="{00000000-0005-0000-0000-0000223A0000}"/>
    <cellStyle name="Normal 2 2 7 9 5 3" xfId="14892" xr:uid="{00000000-0005-0000-0000-0000233A0000}"/>
    <cellStyle name="Normal 2 2 7 9 5 3 2" xfId="14893" xr:uid="{00000000-0005-0000-0000-0000243A0000}"/>
    <cellStyle name="Normal 2 2 7 9 5 3 3" xfId="14894" xr:uid="{00000000-0005-0000-0000-0000253A0000}"/>
    <cellStyle name="Normal 2 2 7 9 5 3 4" xfId="14895" xr:uid="{00000000-0005-0000-0000-0000263A0000}"/>
    <cellStyle name="Normal 2 2 7 9 5 3 5" xfId="14896" xr:uid="{00000000-0005-0000-0000-0000273A0000}"/>
    <cellStyle name="Normal 2 2 7 9 5 4" xfId="14897" xr:uid="{00000000-0005-0000-0000-0000283A0000}"/>
    <cellStyle name="Normal 2 2 7 9 5 5" xfId="14898" xr:uid="{00000000-0005-0000-0000-0000293A0000}"/>
    <cellStyle name="Normal 2 2 7 9 5 6" xfId="14899" xr:uid="{00000000-0005-0000-0000-00002A3A0000}"/>
    <cellStyle name="Normal 2 2 7 9 5 7" xfId="14900" xr:uid="{00000000-0005-0000-0000-00002B3A0000}"/>
    <cellStyle name="Normal 2 2 7 9 5 8" xfId="14901" xr:uid="{00000000-0005-0000-0000-00002C3A0000}"/>
    <cellStyle name="Normal 2 2 7 9 5_35. Propiedades de Inv" xfId="14902" xr:uid="{00000000-0005-0000-0000-00002D3A0000}"/>
    <cellStyle name="Normal 2 2 7 9 6" xfId="14903" xr:uid="{00000000-0005-0000-0000-00002E3A0000}"/>
    <cellStyle name="Normal 2 2 7 9 6 2" xfId="14904" xr:uid="{00000000-0005-0000-0000-00002F3A0000}"/>
    <cellStyle name="Normal 2 2 7 9 6 2 2" xfId="14905" xr:uid="{00000000-0005-0000-0000-0000303A0000}"/>
    <cellStyle name="Normal 2 2 7 9 6 2 3" xfId="14906" xr:uid="{00000000-0005-0000-0000-0000313A0000}"/>
    <cellStyle name="Normal 2 2 7 9 6 2 4" xfId="14907" xr:uid="{00000000-0005-0000-0000-0000323A0000}"/>
    <cellStyle name="Normal 2 2 7 9 6 2 5" xfId="14908" xr:uid="{00000000-0005-0000-0000-0000333A0000}"/>
    <cellStyle name="Normal 2 2 7 9 6 3" xfId="14909" xr:uid="{00000000-0005-0000-0000-0000343A0000}"/>
    <cellStyle name="Normal 2 2 7 9 6 3 2" xfId="14910" xr:uid="{00000000-0005-0000-0000-0000353A0000}"/>
    <cellStyle name="Normal 2 2 7 9 6 3 3" xfId="14911" xr:uid="{00000000-0005-0000-0000-0000363A0000}"/>
    <cellStyle name="Normal 2 2 7 9 6 3 4" xfId="14912" xr:uid="{00000000-0005-0000-0000-0000373A0000}"/>
    <cellStyle name="Normal 2 2 7 9 6 3 5" xfId="14913" xr:uid="{00000000-0005-0000-0000-0000383A0000}"/>
    <cellStyle name="Normal 2 2 7 9 6 4" xfId="14914" xr:uid="{00000000-0005-0000-0000-0000393A0000}"/>
    <cellStyle name="Normal 2 2 7 9 6 5" xfId="14915" xr:uid="{00000000-0005-0000-0000-00003A3A0000}"/>
    <cellStyle name="Normal 2 2 7 9 6 6" xfId="14916" xr:uid="{00000000-0005-0000-0000-00003B3A0000}"/>
    <cellStyle name="Normal 2 2 7 9 6 7" xfId="14917" xr:uid="{00000000-0005-0000-0000-00003C3A0000}"/>
    <cellStyle name="Normal 2 2 7 9 6 8" xfId="14918" xr:uid="{00000000-0005-0000-0000-00003D3A0000}"/>
    <cellStyle name="Normal 2 2 7 9 6_35. Propiedades de Inv" xfId="14919" xr:uid="{00000000-0005-0000-0000-00003E3A0000}"/>
    <cellStyle name="Normal 2 2 7 9 7" xfId="14920" xr:uid="{00000000-0005-0000-0000-00003F3A0000}"/>
    <cellStyle name="Normal 2 2 7 9 7 2" xfId="14921" xr:uid="{00000000-0005-0000-0000-0000403A0000}"/>
    <cellStyle name="Normal 2 2 7 9 7 3" xfId="14922" xr:uid="{00000000-0005-0000-0000-0000413A0000}"/>
    <cellStyle name="Normal 2 2 7 9 7 4" xfId="14923" xr:uid="{00000000-0005-0000-0000-0000423A0000}"/>
    <cellStyle name="Normal 2 2 7 9 7 5" xfId="14924" xr:uid="{00000000-0005-0000-0000-0000433A0000}"/>
    <cellStyle name="Normal 2 2 7 9 8" xfId="14925" xr:uid="{00000000-0005-0000-0000-0000443A0000}"/>
    <cellStyle name="Normal 2 2 7 9 8 2" xfId="14926" xr:uid="{00000000-0005-0000-0000-0000453A0000}"/>
    <cellStyle name="Normal 2 2 7 9 8 3" xfId="14927" xr:uid="{00000000-0005-0000-0000-0000463A0000}"/>
    <cellStyle name="Normal 2 2 7 9 8 4" xfId="14928" xr:uid="{00000000-0005-0000-0000-0000473A0000}"/>
    <cellStyle name="Normal 2 2 7 9 8 5" xfId="14929" xr:uid="{00000000-0005-0000-0000-0000483A0000}"/>
    <cellStyle name="Normal 2 2 7 9 9" xfId="14930" xr:uid="{00000000-0005-0000-0000-0000493A0000}"/>
    <cellStyle name="Normal 2 2 7 9_35. Propiedades de Inv" xfId="14931" xr:uid="{00000000-0005-0000-0000-00004A3A0000}"/>
    <cellStyle name="Normal 2 2 7_35. Propiedades de Inv" xfId="14932" xr:uid="{00000000-0005-0000-0000-00004B3A0000}"/>
    <cellStyle name="Normal 2 2 70" xfId="14933" xr:uid="{00000000-0005-0000-0000-00004C3A0000}"/>
    <cellStyle name="Normal 2 2 70 2" xfId="14934" xr:uid="{00000000-0005-0000-0000-00004D3A0000}"/>
    <cellStyle name="Normal 2 2 70 3" xfId="14935" xr:uid="{00000000-0005-0000-0000-00004E3A0000}"/>
    <cellStyle name="Normal 2 2 70 4" xfId="14936" xr:uid="{00000000-0005-0000-0000-00004F3A0000}"/>
    <cellStyle name="Normal 2 2 70 5" xfId="14937" xr:uid="{00000000-0005-0000-0000-0000503A0000}"/>
    <cellStyle name="Normal 2 2 71" xfId="14938" xr:uid="{00000000-0005-0000-0000-0000513A0000}"/>
    <cellStyle name="Normal 2 2 71 2" xfId="14939" xr:uid="{00000000-0005-0000-0000-0000523A0000}"/>
    <cellStyle name="Normal 2 2 71 3" xfId="14940" xr:uid="{00000000-0005-0000-0000-0000533A0000}"/>
    <cellStyle name="Normal 2 2 71 4" xfId="14941" xr:uid="{00000000-0005-0000-0000-0000543A0000}"/>
    <cellStyle name="Normal 2 2 71 5" xfId="14942" xr:uid="{00000000-0005-0000-0000-0000553A0000}"/>
    <cellStyle name="Normal 2 2 72" xfId="14943" xr:uid="{00000000-0005-0000-0000-0000563A0000}"/>
    <cellStyle name="Normal 2 2 72 2" xfId="14944" xr:uid="{00000000-0005-0000-0000-0000573A0000}"/>
    <cellStyle name="Normal 2 2 72 3" xfId="14945" xr:uid="{00000000-0005-0000-0000-0000583A0000}"/>
    <cellStyle name="Normal 2 2 72 4" xfId="14946" xr:uid="{00000000-0005-0000-0000-0000593A0000}"/>
    <cellStyle name="Normal 2 2 72 5" xfId="14947" xr:uid="{00000000-0005-0000-0000-00005A3A0000}"/>
    <cellStyle name="Normal 2 2 73" xfId="14948" xr:uid="{00000000-0005-0000-0000-00005B3A0000}"/>
    <cellStyle name="Normal 2 2 73 2" xfId="14949" xr:uid="{00000000-0005-0000-0000-00005C3A0000}"/>
    <cellStyle name="Normal 2 2 73 3" xfId="14950" xr:uid="{00000000-0005-0000-0000-00005D3A0000}"/>
    <cellStyle name="Normal 2 2 73 4" xfId="14951" xr:uid="{00000000-0005-0000-0000-00005E3A0000}"/>
    <cellStyle name="Normal 2 2 73 5" xfId="14952" xr:uid="{00000000-0005-0000-0000-00005F3A0000}"/>
    <cellStyle name="Normal 2 2 74" xfId="14953" xr:uid="{00000000-0005-0000-0000-0000603A0000}"/>
    <cellStyle name="Normal 2 2 74 2" xfId="14954" xr:uid="{00000000-0005-0000-0000-0000613A0000}"/>
    <cellStyle name="Normal 2 2 74 3" xfId="14955" xr:uid="{00000000-0005-0000-0000-0000623A0000}"/>
    <cellStyle name="Normal 2 2 74 4" xfId="14956" xr:uid="{00000000-0005-0000-0000-0000633A0000}"/>
    <cellStyle name="Normal 2 2 74 5" xfId="14957" xr:uid="{00000000-0005-0000-0000-0000643A0000}"/>
    <cellStyle name="Normal 2 2 75" xfId="14958" xr:uid="{00000000-0005-0000-0000-0000653A0000}"/>
    <cellStyle name="Normal 2 2 75 2" xfId="14959" xr:uid="{00000000-0005-0000-0000-0000663A0000}"/>
    <cellStyle name="Normal 2 2 75 3" xfId="14960" xr:uid="{00000000-0005-0000-0000-0000673A0000}"/>
    <cellStyle name="Normal 2 2 75 4" xfId="14961" xr:uid="{00000000-0005-0000-0000-0000683A0000}"/>
    <cellStyle name="Normal 2 2 75 5" xfId="14962" xr:uid="{00000000-0005-0000-0000-0000693A0000}"/>
    <cellStyle name="Normal 2 2 76" xfId="14963" xr:uid="{00000000-0005-0000-0000-00006A3A0000}"/>
    <cellStyle name="Normal 2 2 76 2" xfId="14964" xr:uid="{00000000-0005-0000-0000-00006B3A0000}"/>
    <cellStyle name="Normal 2 2 76 3" xfId="14965" xr:uid="{00000000-0005-0000-0000-00006C3A0000}"/>
    <cellStyle name="Normal 2 2 76 4" xfId="14966" xr:uid="{00000000-0005-0000-0000-00006D3A0000}"/>
    <cellStyle name="Normal 2 2 76 5" xfId="14967" xr:uid="{00000000-0005-0000-0000-00006E3A0000}"/>
    <cellStyle name="Normal 2 2 77" xfId="14968" xr:uid="{00000000-0005-0000-0000-00006F3A0000}"/>
    <cellStyle name="Normal 2 2 77 2" xfId="14969" xr:uid="{00000000-0005-0000-0000-0000703A0000}"/>
    <cellStyle name="Normal 2 2 77 3" xfId="14970" xr:uid="{00000000-0005-0000-0000-0000713A0000}"/>
    <cellStyle name="Normal 2 2 77 4" xfId="14971" xr:uid="{00000000-0005-0000-0000-0000723A0000}"/>
    <cellStyle name="Normal 2 2 77 5" xfId="14972" xr:uid="{00000000-0005-0000-0000-0000733A0000}"/>
    <cellStyle name="Normal 2 2 78" xfId="14973" xr:uid="{00000000-0005-0000-0000-0000743A0000}"/>
    <cellStyle name="Normal 2 2 78 2" xfId="14974" xr:uid="{00000000-0005-0000-0000-0000753A0000}"/>
    <cellStyle name="Normal 2 2 78 3" xfId="14975" xr:uid="{00000000-0005-0000-0000-0000763A0000}"/>
    <cellStyle name="Normal 2 2 78 4" xfId="14976" xr:uid="{00000000-0005-0000-0000-0000773A0000}"/>
    <cellStyle name="Normal 2 2 78 5" xfId="14977" xr:uid="{00000000-0005-0000-0000-0000783A0000}"/>
    <cellStyle name="Normal 2 2 79" xfId="14978" xr:uid="{00000000-0005-0000-0000-0000793A0000}"/>
    <cellStyle name="Normal 2 2 79 2" xfId="14979" xr:uid="{00000000-0005-0000-0000-00007A3A0000}"/>
    <cellStyle name="Normal 2 2 79 3" xfId="14980" xr:uid="{00000000-0005-0000-0000-00007B3A0000}"/>
    <cellStyle name="Normal 2 2 79 4" xfId="14981" xr:uid="{00000000-0005-0000-0000-00007C3A0000}"/>
    <cellStyle name="Normal 2 2 79 5" xfId="14982" xr:uid="{00000000-0005-0000-0000-00007D3A0000}"/>
    <cellStyle name="Normal 2 2 8" xfId="14983" xr:uid="{00000000-0005-0000-0000-00007E3A0000}"/>
    <cellStyle name="Normal 2 2 8 10" xfId="14984" xr:uid="{00000000-0005-0000-0000-00007F3A0000}"/>
    <cellStyle name="Normal 2 2 8 10 2" xfId="14985" xr:uid="{00000000-0005-0000-0000-0000803A0000}"/>
    <cellStyle name="Normal 2 2 8 10 3" xfId="14986" xr:uid="{00000000-0005-0000-0000-0000813A0000}"/>
    <cellStyle name="Normal 2 2 8 10 4" xfId="14987" xr:uid="{00000000-0005-0000-0000-0000823A0000}"/>
    <cellStyle name="Normal 2 2 8 10 5" xfId="14988" xr:uid="{00000000-0005-0000-0000-0000833A0000}"/>
    <cellStyle name="Normal 2 2 8 11" xfId="14989" xr:uid="{00000000-0005-0000-0000-0000843A0000}"/>
    <cellStyle name="Normal 2 2 8 11 2" xfId="14990" xr:uid="{00000000-0005-0000-0000-0000853A0000}"/>
    <cellStyle name="Normal 2 2 8 11 3" xfId="14991" xr:uid="{00000000-0005-0000-0000-0000863A0000}"/>
    <cellStyle name="Normal 2 2 8 11 4" xfId="14992" xr:uid="{00000000-0005-0000-0000-0000873A0000}"/>
    <cellStyle name="Normal 2 2 8 11 5" xfId="14993" xr:uid="{00000000-0005-0000-0000-0000883A0000}"/>
    <cellStyle name="Normal 2 2 8 12" xfId="14994" xr:uid="{00000000-0005-0000-0000-0000893A0000}"/>
    <cellStyle name="Normal 2 2 8 13" xfId="14995" xr:uid="{00000000-0005-0000-0000-00008A3A0000}"/>
    <cellStyle name="Normal 2 2 8 14" xfId="14996" xr:uid="{00000000-0005-0000-0000-00008B3A0000}"/>
    <cellStyle name="Normal 2 2 8 15" xfId="14997" xr:uid="{00000000-0005-0000-0000-00008C3A0000}"/>
    <cellStyle name="Normal 2 2 8 16" xfId="14998" xr:uid="{00000000-0005-0000-0000-00008D3A0000}"/>
    <cellStyle name="Normal 2 2 8 2" xfId="14999" xr:uid="{00000000-0005-0000-0000-00008E3A0000}"/>
    <cellStyle name="Normal 2 2 8 2 2" xfId="15000" xr:uid="{00000000-0005-0000-0000-00008F3A0000}"/>
    <cellStyle name="Normal 2 2 8 2 2 2" xfId="15001" xr:uid="{00000000-0005-0000-0000-0000903A0000}"/>
    <cellStyle name="Normal 2 2 8 2 2 3" xfId="15002" xr:uid="{00000000-0005-0000-0000-0000913A0000}"/>
    <cellStyle name="Normal 2 2 8 2 2 4" xfId="15003" xr:uid="{00000000-0005-0000-0000-0000923A0000}"/>
    <cellStyle name="Normal 2 2 8 2 2 5" xfId="15004" xr:uid="{00000000-0005-0000-0000-0000933A0000}"/>
    <cellStyle name="Normal 2 2 8 2 3" xfId="15005" xr:uid="{00000000-0005-0000-0000-0000943A0000}"/>
    <cellStyle name="Normal 2 2 8 2 3 2" xfId="15006" xr:uid="{00000000-0005-0000-0000-0000953A0000}"/>
    <cellStyle name="Normal 2 2 8 2 3 3" xfId="15007" xr:uid="{00000000-0005-0000-0000-0000963A0000}"/>
    <cellStyle name="Normal 2 2 8 2 3 4" xfId="15008" xr:uid="{00000000-0005-0000-0000-0000973A0000}"/>
    <cellStyle name="Normal 2 2 8 2 3 5" xfId="15009" xr:uid="{00000000-0005-0000-0000-0000983A0000}"/>
    <cellStyle name="Normal 2 2 8 2 4" xfId="15010" xr:uid="{00000000-0005-0000-0000-0000993A0000}"/>
    <cellStyle name="Normal 2 2 8 2 5" xfId="15011" xr:uid="{00000000-0005-0000-0000-00009A3A0000}"/>
    <cellStyle name="Normal 2 2 8 2 6" xfId="15012" xr:uid="{00000000-0005-0000-0000-00009B3A0000}"/>
    <cellStyle name="Normal 2 2 8 2 7" xfId="15013" xr:uid="{00000000-0005-0000-0000-00009C3A0000}"/>
    <cellStyle name="Normal 2 2 8 2 8" xfId="15014" xr:uid="{00000000-0005-0000-0000-00009D3A0000}"/>
    <cellStyle name="Normal 2 2 8 2_35. Propiedades de Inv" xfId="15015" xr:uid="{00000000-0005-0000-0000-00009E3A0000}"/>
    <cellStyle name="Normal 2 2 8 3" xfId="15016" xr:uid="{00000000-0005-0000-0000-00009F3A0000}"/>
    <cellStyle name="Normal 2 2 8 3 2" xfId="15017" xr:uid="{00000000-0005-0000-0000-0000A03A0000}"/>
    <cellStyle name="Normal 2 2 8 3 2 2" xfId="15018" xr:uid="{00000000-0005-0000-0000-0000A13A0000}"/>
    <cellStyle name="Normal 2 2 8 3 2 3" xfId="15019" xr:uid="{00000000-0005-0000-0000-0000A23A0000}"/>
    <cellStyle name="Normal 2 2 8 3 2 4" xfId="15020" xr:uid="{00000000-0005-0000-0000-0000A33A0000}"/>
    <cellStyle name="Normal 2 2 8 3 2 5" xfId="15021" xr:uid="{00000000-0005-0000-0000-0000A43A0000}"/>
    <cellStyle name="Normal 2 2 8 3 3" xfId="15022" xr:uid="{00000000-0005-0000-0000-0000A53A0000}"/>
    <cellStyle name="Normal 2 2 8 3 3 2" xfId="15023" xr:uid="{00000000-0005-0000-0000-0000A63A0000}"/>
    <cellStyle name="Normal 2 2 8 3 3 3" xfId="15024" xr:uid="{00000000-0005-0000-0000-0000A73A0000}"/>
    <cellStyle name="Normal 2 2 8 3 3 4" xfId="15025" xr:uid="{00000000-0005-0000-0000-0000A83A0000}"/>
    <cellStyle name="Normal 2 2 8 3 3 5" xfId="15026" xr:uid="{00000000-0005-0000-0000-0000A93A0000}"/>
    <cellStyle name="Normal 2 2 8 3 4" xfId="15027" xr:uid="{00000000-0005-0000-0000-0000AA3A0000}"/>
    <cellStyle name="Normal 2 2 8 3 5" xfId="15028" xr:uid="{00000000-0005-0000-0000-0000AB3A0000}"/>
    <cellStyle name="Normal 2 2 8 3 6" xfId="15029" xr:uid="{00000000-0005-0000-0000-0000AC3A0000}"/>
    <cellStyle name="Normal 2 2 8 3 7" xfId="15030" xr:uid="{00000000-0005-0000-0000-0000AD3A0000}"/>
    <cellStyle name="Normal 2 2 8 3 8" xfId="15031" xr:uid="{00000000-0005-0000-0000-0000AE3A0000}"/>
    <cellStyle name="Normal 2 2 8 3_35. Propiedades de Inv" xfId="15032" xr:uid="{00000000-0005-0000-0000-0000AF3A0000}"/>
    <cellStyle name="Normal 2 2 8 4" xfId="15033" xr:uid="{00000000-0005-0000-0000-0000B03A0000}"/>
    <cellStyle name="Normal 2 2 8 4 2" xfId="15034" xr:uid="{00000000-0005-0000-0000-0000B13A0000}"/>
    <cellStyle name="Normal 2 2 8 4 2 2" xfId="15035" xr:uid="{00000000-0005-0000-0000-0000B23A0000}"/>
    <cellStyle name="Normal 2 2 8 4 2 3" xfId="15036" xr:uid="{00000000-0005-0000-0000-0000B33A0000}"/>
    <cellStyle name="Normal 2 2 8 4 2 4" xfId="15037" xr:uid="{00000000-0005-0000-0000-0000B43A0000}"/>
    <cellStyle name="Normal 2 2 8 4 2 5" xfId="15038" xr:uid="{00000000-0005-0000-0000-0000B53A0000}"/>
    <cellStyle name="Normal 2 2 8 4 3" xfId="15039" xr:uid="{00000000-0005-0000-0000-0000B63A0000}"/>
    <cellStyle name="Normal 2 2 8 4 3 2" xfId="15040" xr:uid="{00000000-0005-0000-0000-0000B73A0000}"/>
    <cellStyle name="Normal 2 2 8 4 3 3" xfId="15041" xr:uid="{00000000-0005-0000-0000-0000B83A0000}"/>
    <cellStyle name="Normal 2 2 8 4 3 4" xfId="15042" xr:uid="{00000000-0005-0000-0000-0000B93A0000}"/>
    <cellStyle name="Normal 2 2 8 4 3 5" xfId="15043" xr:uid="{00000000-0005-0000-0000-0000BA3A0000}"/>
    <cellStyle name="Normal 2 2 8 4 4" xfId="15044" xr:uid="{00000000-0005-0000-0000-0000BB3A0000}"/>
    <cellStyle name="Normal 2 2 8 4 5" xfId="15045" xr:uid="{00000000-0005-0000-0000-0000BC3A0000}"/>
    <cellStyle name="Normal 2 2 8 4 6" xfId="15046" xr:uid="{00000000-0005-0000-0000-0000BD3A0000}"/>
    <cellStyle name="Normal 2 2 8 4 7" xfId="15047" xr:uid="{00000000-0005-0000-0000-0000BE3A0000}"/>
    <cellStyle name="Normal 2 2 8 4 8" xfId="15048" xr:uid="{00000000-0005-0000-0000-0000BF3A0000}"/>
    <cellStyle name="Normal 2 2 8 4_35. Propiedades de Inv" xfId="15049" xr:uid="{00000000-0005-0000-0000-0000C03A0000}"/>
    <cellStyle name="Normal 2 2 8 5" xfId="15050" xr:uid="{00000000-0005-0000-0000-0000C13A0000}"/>
    <cellStyle name="Normal 2 2 8 5 2" xfId="15051" xr:uid="{00000000-0005-0000-0000-0000C23A0000}"/>
    <cellStyle name="Normal 2 2 8 5 2 2" xfId="15052" xr:uid="{00000000-0005-0000-0000-0000C33A0000}"/>
    <cellStyle name="Normal 2 2 8 5 2 3" xfId="15053" xr:uid="{00000000-0005-0000-0000-0000C43A0000}"/>
    <cellStyle name="Normal 2 2 8 5 2 4" xfId="15054" xr:uid="{00000000-0005-0000-0000-0000C53A0000}"/>
    <cellStyle name="Normal 2 2 8 5 2 5" xfId="15055" xr:uid="{00000000-0005-0000-0000-0000C63A0000}"/>
    <cellStyle name="Normal 2 2 8 5 3" xfId="15056" xr:uid="{00000000-0005-0000-0000-0000C73A0000}"/>
    <cellStyle name="Normal 2 2 8 5 3 2" xfId="15057" xr:uid="{00000000-0005-0000-0000-0000C83A0000}"/>
    <cellStyle name="Normal 2 2 8 5 3 3" xfId="15058" xr:uid="{00000000-0005-0000-0000-0000C93A0000}"/>
    <cellStyle name="Normal 2 2 8 5 3 4" xfId="15059" xr:uid="{00000000-0005-0000-0000-0000CA3A0000}"/>
    <cellStyle name="Normal 2 2 8 5 3 5" xfId="15060" xr:uid="{00000000-0005-0000-0000-0000CB3A0000}"/>
    <cellStyle name="Normal 2 2 8 5 4" xfId="15061" xr:uid="{00000000-0005-0000-0000-0000CC3A0000}"/>
    <cellStyle name="Normal 2 2 8 5 5" xfId="15062" xr:uid="{00000000-0005-0000-0000-0000CD3A0000}"/>
    <cellStyle name="Normal 2 2 8 5 6" xfId="15063" xr:uid="{00000000-0005-0000-0000-0000CE3A0000}"/>
    <cellStyle name="Normal 2 2 8 5 7" xfId="15064" xr:uid="{00000000-0005-0000-0000-0000CF3A0000}"/>
    <cellStyle name="Normal 2 2 8 5 8" xfId="15065" xr:uid="{00000000-0005-0000-0000-0000D03A0000}"/>
    <cellStyle name="Normal 2 2 8 5_35. Propiedades de Inv" xfId="15066" xr:uid="{00000000-0005-0000-0000-0000D13A0000}"/>
    <cellStyle name="Normal 2 2 8 6" xfId="15067" xr:uid="{00000000-0005-0000-0000-0000D23A0000}"/>
    <cellStyle name="Normal 2 2 8 6 2" xfId="15068" xr:uid="{00000000-0005-0000-0000-0000D33A0000}"/>
    <cellStyle name="Normal 2 2 8 6 2 2" xfId="15069" xr:uid="{00000000-0005-0000-0000-0000D43A0000}"/>
    <cellStyle name="Normal 2 2 8 6 2 3" xfId="15070" xr:uid="{00000000-0005-0000-0000-0000D53A0000}"/>
    <cellStyle name="Normal 2 2 8 6 2 4" xfId="15071" xr:uid="{00000000-0005-0000-0000-0000D63A0000}"/>
    <cellStyle name="Normal 2 2 8 6 2 5" xfId="15072" xr:uid="{00000000-0005-0000-0000-0000D73A0000}"/>
    <cellStyle name="Normal 2 2 8 6 3" xfId="15073" xr:uid="{00000000-0005-0000-0000-0000D83A0000}"/>
    <cellStyle name="Normal 2 2 8 6 3 2" xfId="15074" xr:uid="{00000000-0005-0000-0000-0000D93A0000}"/>
    <cellStyle name="Normal 2 2 8 6 3 3" xfId="15075" xr:uid="{00000000-0005-0000-0000-0000DA3A0000}"/>
    <cellStyle name="Normal 2 2 8 6 3 4" xfId="15076" xr:uid="{00000000-0005-0000-0000-0000DB3A0000}"/>
    <cellStyle name="Normal 2 2 8 6 3 5" xfId="15077" xr:uid="{00000000-0005-0000-0000-0000DC3A0000}"/>
    <cellStyle name="Normal 2 2 8 6 4" xfId="15078" xr:uid="{00000000-0005-0000-0000-0000DD3A0000}"/>
    <cellStyle name="Normal 2 2 8 6 5" xfId="15079" xr:uid="{00000000-0005-0000-0000-0000DE3A0000}"/>
    <cellStyle name="Normal 2 2 8 6 6" xfId="15080" xr:uid="{00000000-0005-0000-0000-0000DF3A0000}"/>
    <cellStyle name="Normal 2 2 8 6 7" xfId="15081" xr:uid="{00000000-0005-0000-0000-0000E03A0000}"/>
    <cellStyle name="Normal 2 2 8 6 8" xfId="15082" xr:uid="{00000000-0005-0000-0000-0000E13A0000}"/>
    <cellStyle name="Normal 2 2 8 6_35. Propiedades de Inv" xfId="15083" xr:uid="{00000000-0005-0000-0000-0000E23A0000}"/>
    <cellStyle name="Normal 2 2 8 7" xfId="15084" xr:uid="{00000000-0005-0000-0000-0000E33A0000}"/>
    <cellStyle name="Normal 2 2 8 7 2" xfId="15085" xr:uid="{00000000-0005-0000-0000-0000E43A0000}"/>
    <cellStyle name="Normal 2 2 8 7 2 2" xfId="15086" xr:uid="{00000000-0005-0000-0000-0000E53A0000}"/>
    <cellStyle name="Normal 2 2 8 7 2 3" xfId="15087" xr:uid="{00000000-0005-0000-0000-0000E63A0000}"/>
    <cellStyle name="Normal 2 2 8 7 2 4" xfId="15088" xr:uid="{00000000-0005-0000-0000-0000E73A0000}"/>
    <cellStyle name="Normal 2 2 8 7 2 5" xfId="15089" xr:uid="{00000000-0005-0000-0000-0000E83A0000}"/>
    <cellStyle name="Normal 2 2 8 7 3" xfId="15090" xr:uid="{00000000-0005-0000-0000-0000E93A0000}"/>
    <cellStyle name="Normal 2 2 8 7 3 2" xfId="15091" xr:uid="{00000000-0005-0000-0000-0000EA3A0000}"/>
    <cellStyle name="Normal 2 2 8 7 3 3" xfId="15092" xr:uid="{00000000-0005-0000-0000-0000EB3A0000}"/>
    <cellStyle name="Normal 2 2 8 7 3 4" xfId="15093" xr:uid="{00000000-0005-0000-0000-0000EC3A0000}"/>
    <cellStyle name="Normal 2 2 8 7 3 5" xfId="15094" xr:uid="{00000000-0005-0000-0000-0000ED3A0000}"/>
    <cellStyle name="Normal 2 2 8 7 4" xfId="15095" xr:uid="{00000000-0005-0000-0000-0000EE3A0000}"/>
    <cellStyle name="Normal 2 2 8 7 5" xfId="15096" xr:uid="{00000000-0005-0000-0000-0000EF3A0000}"/>
    <cellStyle name="Normal 2 2 8 7 6" xfId="15097" xr:uid="{00000000-0005-0000-0000-0000F03A0000}"/>
    <cellStyle name="Normal 2 2 8 7 7" xfId="15098" xr:uid="{00000000-0005-0000-0000-0000F13A0000}"/>
    <cellStyle name="Normal 2 2 8 7_35. Propiedades de Inv" xfId="15099" xr:uid="{00000000-0005-0000-0000-0000F23A0000}"/>
    <cellStyle name="Normal 2 2 8 8" xfId="15100" xr:uid="{00000000-0005-0000-0000-0000F33A0000}"/>
    <cellStyle name="Normal 2 2 8 8 2" xfId="15101" xr:uid="{00000000-0005-0000-0000-0000F43A0000}"/>
    <cellStyle name="Normal 2 2 8 8 2 2" xfId="15102" xr:uid="{00000000-0005-0000-0000-0000F53A0000}"/>
    <cellStyle name="Normal 2 2 8 8 2 3" xfId="15103" xr:uid="{00000000-0005-0000-0000-0000F63A0000}"/>
    <cellStyle name="Normal 2 2 8 8 2 4" xfId="15104" xr:uid="{00000000-0005-0000-0000-0000F73A0000}"/>
    <cellStyle name="Normal 2 2 8 8 2 5" xfId="15105" xr:uid="{00000000-0005-0000-0000-0000F83A0000}"/>
    <cellStyle name="Normal 2 2 8 8 3" xfId="15106" xr:uid="{00000000-0005-0000-0000-0000F93A0000}"/>
    <cellStyle name="Normal 2 2 8 8 3 2" xfId="15107" xr:uid="{00000000-0005-0000-0000-0000FA3A0000}"/>
    <cellStyle name="Normal 2 2 8 8 3 3" xfId="15108" xr:uid="{00000000-0005-0000-0000-0000FB3A0000}"/>
    <cellStyle name="Normal 2 2 8 8 3 4" xfId="15109" xr:uid="{00000000-0005-0000-0000-0000FC3A0000}"/>
    <cellStyle name="Normal 2 2 8 8 3 5" xfId="15110" xr:uid="{00000000-0005-0000-0000-0000FD3A0000}"/>
    <cellStyle name="Normal 2 2 8 8 4" xfId="15111" xr:uid="{00000000-0005-0000-0000-0000FE3A0000}"/>
    <cellStyle name="Normal 2 2 8 8 5" xfId="15112" xr:uid="{00000000-0005-0000-0000-0000FF3A0000}"/>
    <cellStyle name="Normal 2 2 8 8 6" xfId="15113" xr:uid="{00000000-0005-0000-0000-0000003B0000}"/>
    <cellStyle name="Normal 2 2 8 8 7" xfId="15114" xr:uid="{00000000-0005-0000-0000-0000013B0000}"/>
    <cellStyle name="Normal 2 2 8 8_35. Propiedades de Inv" xfId="15115" xr:uid="{00000000-0005-0000-0000-0000023B0000}"/>
    <cellStyle name="Normal 2 2 8 9" xfId="15116" xr:uid="{00000000-0005-0000-0000-0000033B0000}"/>
    <cellStyle name="Normal 2 2 8 9 2" xfId="15117" xr:uid="{00000000-0005-0000-0000-0000043B0000}"/>
    <cellStyle name="Normal 2 2 8 9 2 2" xfId="15118" xr:uid="{00000000-0005-0000-0000-0000053B0000}"/>
    <cellStyle name="Normal 2 2 8 9 2 3" xfId="15119" xr:uid="{00000000-0005-0000-0000-0000063B0000}"/>
    <cellStyle name="Normal 2 2 8 9 2 4" xfId="15120" xr:uid="{00000000-0005-0000-0000-0000073B0000}"/>
    <cellStyle name="Normal 2 2 8 9 2 5" xfId="15121" xr:uid="{00000000-0005-0000-0000-0000083B0000}"/>
    <cellStyle name="Normal 2 2 8 9 3" xfId="15122" xr:uid="{00000000-0005-0000-0000-0000093B0000}"/>
    <cellStyle name="Normal 2 2 8 9 3 2" xfId="15123" xr:uid="{00000000-0005-0000-0000-00000A3B0000}"/>
    <cellStyle name="Normal 2 2 8 9 3 3" xfId="15124" xr:uid="{00000000-0005-0000-0000-00000B3B0000}"/>
    <cellStyle name="Normal 2 2 8 9 3 4" xfId="15125" xr:uid="{00000000-0005-0000-0000-00000C3B0000}"/>
    <cellStyle name="Normal 2 2 8 9 3 5" xfId="15126" xr:uid="{00000000-0005-0000-0000-00000D3B0000}"/>
    <cellStyle name="Normal 2 2 8 9 4" xfId="15127" xr:uid="{00000000-0005-0000-0000-00000E3B0000}"/>
    <cellStyle name="Normal 2 2 8 9 5" xfId="15128" xr:uid="{00000000-0005-0000-0000-00000F3B0000}"/>
    <cellStyle name="Normal 2 2 8 9 6" xfId="15129" xr:uid="{00000000-0005-0000-0000-0000103B0000}"/>
    <cellStyle name="Normal 2 2 8 9 7" xfId="15130" xr:uid="{00000000-0005-0000-0000-0000113B0000}"/>
    <cellStyle name="Normal 2 2 8 9_35. Propiedades de Inv" xfId="15131" xr:uid="{00000000-0005-0000-0000-0000123B0000}"/>
    <cellStyle name="Normal 2 2 8_35. Propiedades de Inv" xfId="15132" xr:uid="{00000000-0005-0000-0000-0000133B0000}"/>
    <cellStyle name="Normal 2 2 80" xfId="15133" xr:uid="{00000000-0005-0000-0000-0000143B0000}"/>
    <cellStyle name="Normal 2 2 80 2" xfId="15134" xr:uid="{00000000-0005-0000-0000-0000153B0000}"/>
    <cellStyle name="Normal 2 2 80 3" xfId="15135" xr:uid="{00000000-0005-0000-0000-0000163B0000}"/>
    <cellStyle name="Normal 2 2 80 4" xfId="15136" xr:uid="{00000000-0005-0000-0000-0000173B0000}"/>
    <cellStyle name="Normal 2 2 80 5" xfId="15137" xr:uid="{00000000-0005-0000-0000-0000183B0000}"/>
    <cellStyle name="Normal 2 2 81" xfId="15138" xr:uid="{00000000-0005-0000-0000-0000193B0000}"/>
    <cellStyle name="Normal 2 2 81 2" xfId="15139" xr:uid="{00000000-0005-0000-0000-00001A3B0000}"/>
    <cellStyle name="Normal 2 2 81 3" xfId="15140" xr:uid="{00000000-0005-0000-0000-00001B3B0000}"/>
    <cellStyle name="Normal 2 2 81 4" xfId="15141" xr:uid="{00000000-0005-0000-0000-00001C3B0000}"/>
    <cellStyle name="Normal 2 2 81 5" xfId="15142" xr:uid="{00000000-0005-0000-0000-00001D3B0000}"/>
    <cellStyle name="Normal 2 2 82" xfId="15143" xr:uid="{00000000-0005-0000-0000-00001E3B0000}"/>
    <cellStyle name="Normal 2 2 82 2" xfId="15144" xr:uid="{00000000-0005-0000-0000-00001F3B0000}"/>
    <cellStyle name="Normal 2 2 82 3" xfId="15145" xr:uid="{00000000-0005-0000-0000-0000203B0000}"/>
    <cellStyle name="Normal 2 2 82 4" xfId="15146" xr:uid="{00000000-0005-0000-0000-0000213B0000}"/>
    <cellStyle name="Normal 2 2 82 5" xfId="15147" xr:uid="{00000000-0005-0000-0000-0000223B0000}"/>
    <cellStyle name="Normal 2 2 83" xfId="15148" xr:uid="{00000000-0005-0000-0000-0000233B0000}"/>
    <cellStyle name="Normal 2 2 83 2" xfId="15149" xr:uid="{00000000-0005-0000-0000-0000243B0000}"/>
    <cellStyle name="Normal 2 2 83 3" xfId="15150" xr:uid="{00000000-0005-0000-0000-0000253B0000}"/>
    <cellStyle name="Normal 2 2 83 4" xfId="15151" xr:uid="{00000000-0005-0000-0000-0000263B0000}"/>
    <cellStyle name="Normal 2 2 83 5" xfId="15152" xr:uid="{00000000-0005-0000-0000-0000273B0000}"/>
    <cellStyle name="Normal 2 2 84" xfId="15153" xr:uid="{00000000-0005-0000-0000-0000283B0000}"/>
    <cellStyle name="Normal 2 2 84 2" xfId="15154" xr:uid="{00000000-0005-0000-0000-0000293B0000}"/>
    <cellStyle name="Normal 2 2 84 3" xfId="15155" xr:uid="{00000000-0005-0000-0000-00002A3B0000}"/>
    <cellStyle name="Normal 2 2 84 4" xfId="15156" xr:uid="{00000000-0005-0000-0000-00002B3B0000}"/>
    <cellStyle name="Normal 2 2 84 5" xfId="15157" xr:uid="{00000000-0005-0000-0000-00002C3B0000}"/>
    <cellStyle name="Normal 2 2 85" xfId="15158" xr:uid="{00000000-0005-0000-0000-00002D3B0000}"/>
    <cellStyle name="Normal 2 2 85 2" xfId="15159" xr:uid="{00000000-0005-0000-0000-00002E3B0000}"/>
    <cellStyle name="Normal 2 2 85 3" xfId="15160" xr:uid="{00000000-0005-0000-0000-00002F3B0000}"/>
    <cellStyle name="Normal 2 2 85 4" xfId="15161" xr:uid="{00000000-0005-0000-0000-0000303B0000}"/>
    <cellStyle name="Normal 2 2 85 5" xfId="15162" xr:uid="{00000000-0005-0000-0000-0000313B0000}"/>
    <cellStyle name="Normal 2 2 86" xfId="15163" xr:uid="{00000000-0005-0000-0000-0000323B0000}"/>
    <cellStyle name="Normal 2 2 86 2" xfId="15164" xr:uid="{00000000-0005-0000-0000-0000333B0000}"/>
    <cellStyle name="Normal 2 2 86 3" xfId="15165" xr:uid="{00000000-0005-0000-0000-0000343B0000}"/>
    <cellStyle name="Normal 2 2 86 4" xfId="15166" xr:uid="{00000000-0005-0000-0000-0000353B0000}"/>
    <cellStyle name="Normal 2 2 86 5" xfId="15167" xr:uid="{00000000-0005-0000-0000-0000363B0000}"/>
    <cellStyle name="Normal 2 2 87" xfId="15168" xr:uid="{00000000-0005-0000-0000-0000373B0000}"/>
    <cellStyle name="Normal 2 2 87 2" xfId="15169" xr:uid="{00000000-0005-0000-0000-0000383B0000}"/>
    <cellStyle name="Normal 2 2 87 3" xfId="15170" xr:uid="{00000000-0005-0000-0000-0000393B0000}"/>
    <cellStyle name="Normal 2 2 87 4" xfId="15171" xr:uid="{00000000-0005-0000-0000-00003A3B0000}"/>
    <cellStyle name="Normal 2 2 87 5" xfId="15172" xr:uid="{00000000-0005-0000-0000-00003B3B0000}"/>
    <cellStyle name="Normal 2 2 88" xfId="15173" xr:uid="{00000000-0005-0000-0000-00003C3B0000}"/>
    <cellStyle name="Normal 2 2 88 2" xfId="15174" xr:uid="{00000000-0005-0000-0000-00003D3B0000}"/>
    <cellStyle name="Normal 2 2 88 3" xfId="15175" xr:uid="{00000000-0005-0000-0000-00003E3B0000}"/>
    <cellStyle name="Normal 2 2 88 4" xfId="15176" xr:uid="{00000000-0005-0000-0000-00003F3B0000}"/>
    <cellStyle name="Normal 2 2 88 5" xfId="15177" xr:uid="{00000000-0005-0000-0000-0000403B0000}"/>
    <cellStyle name="Normal 2 2 89" xfId="15178" xr:uid="{00000000-0005-0000-0000-0000413B0000}"/>
    <cellStyle name="Normal 2 2 89 2" xfId="15179" xr:uid="{00000000-0005-0000-0000-0000423B0000}"/>
    <cellStyle name="Normal 2 2 89 3" xfId="15180" xr:uid="{00000000-0005-0000-0000-0000433B0000}"/>
    <cellStyle name="Normal 2 2 89 4" xfId="15181" xr:uid="{00000000-0005-0000-0000-0000443B0000}"/>
    <cellStyle name="Normal 2 2 89 5" xfId="15182" xr:uid="{00000000-0005-0000-0000-0000453B0000}"/>
    <cellStyle name="Normal 2 2 9" xfId="15183" xr:uid="{00000000-0005-0000-0000-0000463B0000}"/>
    <cellStyle name="Normal 2 2 9 10" xfId="15184" xr:uid="{00000000-0005-0000-0000-0000473B0000}"/>
    <cellStyle name="Normal 2 2 9 10 10" xfId="15185" xr:uid="{00000000-0005-0000-0000-0000483B0000}"/>
    <cellStyle name="Normal 2 2 9 10 11" xfId="15186" xr:uid="{00000000-0005-0000-0000-0000493B0000}"/>
    <cellStyle name="Normal 2 2 9 10 12" xfId="15187" xr:uid="{00000000-0005-0000-0000-00004A3B0000}"/>
    <cellStyle name="Normal 2 2 9 10 13" xfId="15188" xr:uid="{00000000-0005-0000-0000-00004B3B0000}"/>
    <cellStyle name="Normal 2 2 9 10 2" xfId="15189" xr:uid="{00000000-0005-0000-0000-00004C3B0000}"/>
    <cellStyle name="Normal 2 2 9 10 2 2" xfId="15190" xr:uid="{00000000-0005-0000-0000-00004D3B0000}"/>
    <cellStyle name="Normal 2 2 9 10 2 2 2" xfId="15191" xr:uid="{00000000-0005-0000-0000-00004E3B0000}"/>
    <cellStyle name="Normal 2 2 9 10 2 2 3" xfId="15192" xr:uid="{00000000-0005-0000-0000-00004F3B0000}"/>
    <cellStyle name="Normal 2 2 9 10 2 2 4" xfId="15193" xr:uid="{00000000-0005-0000-0000-0000503B0000}"/>
    <cellStyle name="Normal 2 2 9 10 2 2 5" xfId="15194" xr:uid="{00000000-0005-0000-0000-0000513B0000}"/>
    <cellStyle name="Normal 2 2 9 10 2 3" xfId="15195" xr:uid="{00000000-0005-0000-0000-0000523B0000}"/>
    <cellStyle name="Normal 2 2 9 10 2 3 2" xfId="15196" xr:uid="{00000000-0005-0000-0000-0000533B0000}"/>
    <cellStyle name="Normal 2 2 9 10 2 3 3" xfId="15197" xr:uid="{00000000-0005-0000-0000-0000543B0000}"/>
    <cellStyle name="Normal 2 2 9 10 2 3 4" xfId="15198" xr:uid="{00000000-0005-0000-0000-0000553B0000}"/>
    <cellStyle name="Normal 2 2 9 10 2 3 5" xfId="15199" xr:uid="{00000000-0005-0000-0000-0000563B0000}"/>
    <cellStyle name="Normal 2 2 9 10 2 4" xfId="15200" xr:uid="{00000000-0005-0000-0000-0000573B0000}"/>
    <cellStyle name="Normal 2 2 9 10 2 5" xfId="15201" xr:uid="{00000000-0005-0000-0000-0000583B0000}"/>
    <cellStyle name="Normal 2 2 9 10 2 6" xfId="15202" xr:uid="{00000000-0005-0000-0000-0000593B0000}"/>
    <cellStyle name="Normal 2 2 9 10 2 7" xfId="15203" xr:uid="{00000000-0005-0000-0000-00005A3B0000}"/>
    <cellStyle name="Normal 2 2 9 10 2 8" xfId="15204" xr:uid="{00000000-0005-0000-0000-00005B3B0000}"/>
    <cellStyle name="Normal 2 2 9 10 2_35. Propiedades de Inv" xfId="15205" xr:uid="{00000000-0005-0000-0000-00005C3B0000}"/>
    <cellStyle name="Normal 2 2 9 10 3" xfId="15206" xr:uid="{00000000-0005-0000-0000-00005D3B0000}"/>
    <cellStyle name="Normal 2 2 9 10 3 2" xfId="15207" xr:uid="{00000000-0005-0000-0000-00005E3B0000}"/>
    <cellStyle name="Normal 2 2 9 10 3 2 2" xfId="15208" xr:uid="{00000000-0005-0000-0000-00005F3B0000}"/>
    <cellStyle name="Normal 2 2 9 10 3 2 3" xfId="15209" xr:uid="{00000000-0005-0000-0000-0000603B0000}"/>
    <cellStyle name="Normal 2 2 9 10 3 2 4" xfId="15210" xr:uid="{00000000-0005-0000-0000-0000613B0000}"/>
    <cellStyle name="Normal 2 2 9 10 3 2 5" xfId="15211" xr:uid="{00000000-0005-0000-0000-0000623B0000}"/>
    <cellStyle name="Normal 2 2 9 10 3 3" xfId="15212" xr:uid="{00000000-0005-0000-0000-0000633B0000}"/>
    <cellStyle name="Normal 2 2 9 10 3 3 2" xfId="15213" xr:uid="{00000000-0005-0000-0000-0000643B0000}"/>
    <cellStyle name="Normal 2 2 9 10 3 3 3" xfId="15214" xr:uid="{00000000-0005-0000-0000-0000653B0000}"/>
    <cellStyle name="Normal 2 2 9 10 3 3 4" xfId="15215" xr:uid="{00000000-0005-0000-0000-0000663B0000}"/>
    <cellStyle name="Normal 2 2 9 10 3 3 5" xfId="15216" xr:uid="{00000000-0005-0000-0000-0000673B0000}"/>
    <cellStyle name="Normal 2 2 9 10 3 4" xfId="15217" xr:uid="{00000000-0005-0000-0000-0000683B0000}"/>
    <cellStyle name="Normal 2 2 9 10 3 5" xfId="15218" xr:uid="{00000000-0005-0000-0000-0000693B0000}"/>
    <cellStyle name="Normal 2 2 9 10 3 6" xfId="15219" xr:uid="{00000000-0005-0000-0000-00006A3B0000}"/>
    <cellStyle name="Normal 2 2 9 10 3 7" xfId="15220" xr:uid="{00000000-0005-0000-0000-00006B3B0000}"/>
    <cellStyle name="Normal 2 2 9 10 3 8" xfId="15221" xr:uid="{00000000-0005-0000-0000-00006C3B0000}"/>
    <cellStyle name="Normal 2 2 9 10 3_35. Propiedades de Inv" xfId="15222" xr:uid="{00000000-0005-0000-0000-00006D3B0000}"/>
    <cellStyle name="Normal 2 2 9 10 4" xfId="15223" xr:uid="{00000000-0005-0000-0000-00006E3B0000}"/>
    <cellStyle name="Normal 2 2 9 10 4 2" xfId="15224" xr:uid="{00000000-0005-0000-0000-00006F3B0000}"/>
    <cellStyle name="Normal 2 2 9 10 4 2 2" xfId="15225" xr:uid="{00000000-0005-0000-0000-0000703B0000}"/>
    <cellStyle name="Normal 2 2 9 10 4 2 3" xfId="15226" xr:uid="{00000000-0005-0000-0000-0000713B0000}"/>
    <cellStyle name="Normal 2 2 9 10 4 2 4" xfId="15227" xr:uid="{00000000-0005-0000-0000-0000723B0000}"/>
    <cellStyle name="Normal 2 2 9 10 4 2 5" xfId="15228" xr:uid="{00000000-0005-0000-0000-0000733B0000}"/>
    <cellStyle name="Normal 2 2 9 10 4 3" xfId="15229" xr:uid="{00000000-0005-0000-0000-0000743B0000}"/>
    <cellStyle name="Normal 2 2 9 10 4 3 2" xfId="15230" xr:uid="{00000000-0005-0000-0000-0000753B0000}"/>
    <cellStyle name="Normal 2 2 9 10 4 3 3" xfId="15231" xr:uid="{00000000-0005-0000-0000-0000763B0000}"/>
    <cellStyle name="Normal 2 2 9 10 4 3 4" xfId="15232" xr:uid="{00000000-0005-0000-0000-0000773B0000}"/>
    <cellStyle name="Normal 2 2 9 10 4 3 5" xfId="15233" xr:uid="{00000000-0005-0000-0000-0000783B0000}"/>
    <cellStyle name="Normal 2 2 9 10 4 4" xfId="15234" xr:uid="{00000000-0005-0000-0000-0000793B0000}"/>
    <cellStyle name="Normal 2 2 9 10 4 5" xfId="15235" xr:uid="{00000000-0005-0000-0000-00007A3B0000}"/>
    <cellStyle name="Normal 2 2 9 10 4 6" xfId="15236" xr:uid="{00000000-0005-0000-0000-00007B3B0000}"/>
    <cellStyle name="Normal 2 2 9 10 4 7" xfId="15237" xr:uid="{00000000-0005-0000-0000-00007C3B0000}"/>
    <cellStyle name="Normal 2 2 9 10 4 8" xfId="15238" xr:uid="{00000000-0005-0000-0000-00007D3B0000}"/>
    <cellStyle name="Normal 2 2 9 10 4_35. Propiedades de Inv" xfId="15239" xr:uid="{00000000-0005-0000-0000-00007E3B0000}"/>
    <cellStyle name="Normal 2 2 9 10 5" xfId="15240" xr:uid="{00000000-0005-0000-0000-00007F3B0000}"/>
    <cellStyle name="Normal 2 2 9 10 5 2" xfId="15241" xr:uid="{00000000-0005-0000-0000-0000803B0000}"/>
    <cellStyle name="Normal 2 2 9 10 5 2 2" xfId="15242" xr:uid="{00000000-0005-0000-0000-0000813B0000}"/>
    <cellStyle name="Normal 2 2 9 10 5 2 3" xfId="15243" xr:uid="{00000000-0005-0000-0000-0000823B0000}"/>
    <cellStyle name="Normal 2 2 9 10 5 2 4" xfId="15244" xr:uid="{00000000-0005-0000-0000-0000833B0000}"/>
    <cellStyle name="Normal 2 2 9 10 5 2 5" xfId="15245" xr:uid="{00000000-0005-0000-0000-0000843B0000}"/>
    <cellStyle name="Normal 2 2 9 10 5 3" xfId="15246" xr:uid="{00000000-0005-0000-0000-0000853B0000}"/>
    <cellStyle name="Normal 2 2 9 10 5 3 2" xfId="15247" xr:uid="{00000000-0005-0000-0000-0000863B0000}"/>
    <cellStyle name="Normal 2 2 9 10 5 3 3" xfId="15248" xr:uid="{00000000-0005-0000-0000-0000873B0000}"/>
    <cellStyle name="Normal 2 2 9 10 5 3 4" xfId="15249" xr:uid="{00000000-0005-0000-0000-0000883B0000}"/>
    <cellStyle name="Normal 2 2 9 10 5 3 5" xfId="15250" xr:uid="{00000000-0005-0000-0000-0000893B0000}"/>
    <cellStyle name="Normal 2 2 9 10 5 4" xfId="15251" xr:uid="{00000000-0005-0000-0000-00008A3B0000}"/>
    <cellStyle name="Normal 2 2 9 10 5 5" xfId="15252" xr:uid="{00000000-0005-0000-0000-00008B3B0000}"/>
    <cellStyle name="Normal 2 2 9 10 5 6" xfId="15253" xr:uid="{00000000-0005-0000-0000-00008C3B0000}"/>
    <cellStyle name="Normal 2 2 9 10 5 7" xfId="15254" xr:uid="{00000000-0005-0000-0000-00008D3B0000}"/>
    <cellStyle name="Normal 2 2 9 10 5 8" xfId="15255" xr:uid="{00000000-0005-0000-0000-00008E3B0000}"/>
    <cellStyle name="Normal 2 2 9 10 5_35. Propiedades de Inv" xfId="15256" xr:uid="{00000000-0005-0000-0000-00008F3B0000}"/>
    <cellStyle name="Normal 2 2 9 10 6" xfId="15257" xr:uid="{00000000-0005-0000-0000-0000903B0000}"/>
    <cellStyle name="Normal 2 2 9 10 6 2" xfId="15258" xr:uid="{00000000-0005-0000-0000-0000913B0000}"/>
    <cellStyle name="Normal 2 2 9 10 6 2 2" xfId="15259" xr:uid="{00000000-0005-0000-0000-0000923B0000}"/>
    <cellStyle name="Normal 2 2 9 10 6 2 3" xfId="15260" xr:uid="{00000000-0005-0000-0000-0000933B0000}"/>
    <cellStyle name="Normal 2 2 9 10 6 2 4" xfId="15261" xr:uid="{00000000-0005-0000-0000-0000943B0000}"/>
    <cellStyle name="Normal 2 2 9 10 6 2 5" xfId="15262" xr:uid="{00000000-0005-0000-0000-0000953B0000}"/>
    <cellStyle name="Normal 2 2 9 10 6 3" xfId="15263" xr:uid="{00000000-0005-0000-0000-0000963B0000}"/>
    <cellStyle name="Normal 2 2 9 10 6 3 2" xfId="15264" xr:uid="{00000000-0005-0000-0000-0000973B0000}"/>
    <cellStyle name="Normal 2 2 9 10 6 3 3" xfId="15265" xr:uid="{00000000-0005-0000-0000-0000983B0000}"/>
    <cellStyle name="Normal 2 2 9 10 6 3 4" xfId="15266" xr:uid="{00000000-0005-0000-0000-0000993B0000}"/>
    <cellStyle name="Normal 2 2 9 10 6 3 5" xfId="15267" xr:uid="{00000000-0005-0000-0000-00009A3B0000}"/>
    <cellStyle name="Normal 2 2 9 10 6 4" xfId="15268" xr:uid="{00000000-0005-0000-0000-00009B3B0000}"/>
    <cellStyle name="Normal 2 2 9 10 6 5" xfId="15269" xr:uid="{00000000-0005-0000-0000-00009C3B0000}"/>
    <cellStyle name="Normal 2 2 9 10 6 6" xfId="15270" xr:uid="{00000000-0005-0000-0000-00009D3B0000}"/>
    <cellStyle name="Normal 2 2 9 10 6 7" xfId="15271" xr:uid="{00000000-0005-0000-0000-00009E3B0000}"/>
    <cellStyle name="Normal 2 2 9 10 6 8" xfId="15272" xr:uid="{00000000-0005-0000-0000-00009F3B0000}"/>
    <cellStyle name="Normal 2 2 9 10 6_35. Propiedades de Inv" xfId="15273" xr:uid="{00000000-0005-0000-0000-0000A03B0000}"/>
    <cellStyle name="Normal 2 2 9 10 7" xfId="15274" xr:uid="{00000000-0005-0000-0000-0000A13B0000}"/>
    <cellStyle name="Normal 2 2 9 10 7 2" xfId="15275" xr:uid="{00000000-0005-0000-0000-0000A23B0000}"/>
    <cellStyle name="Normal 2 2 9 10 7 3" xfId="15276" xr:uid="{00000000-0005-0000-0000-0000A33B0000}"/>
    <cellStyle name="Normal 2 2 9 10 7 4" xfId="15277" xr:uid="{00000000-0005-0000-0000-0000A43B0000}"/>
    <cellStyle name="Normal 2 2 9 10 7 5" xfId="15278" xr:uid="{00000000-0005-0000-0000-0000A53B0000}"/>
    <cellStyle name="Normal 2 2 9 10 8" xfId="15279" xr:uid="{00000000-0005-0000-0000-0000A63B0000}"/>
    <cellStyle name="Normal 2 2 9 10 8 2" xfId="15280" xr:uid="{00000000-0005-0000-0000-0000A73B0000}"/>
    <cellStyle name="Normal 2 2 9 10 8 3" xfId="15281" xr:uid="{00000000-0005-0000-0000-0000A83B0000}"/>
    <cellStyle name="Normal 2 2 9 10 8 4" xfId="15282" xr:uid="{00000000-0005-0000-0000-0000A93B0000}"/>
    <cellStyle name="Normal 2 2 9 10 8 5" xfId="15283" xr:uid="{00000000-0005-0000-0000-0000AA3B0000}"/>
    <cellStyle name="Normal 2 2 9 10 9" xfId="15284" xr:uid="{00000000-0005-0000-0000-0000AB3B0000}"/>
    <cellStyle name="Normal 2 2 9 10_35. Propiedades de Inv" xfId="15285" xr:uid="{00000000-0005-0000-0000-0000AC3B0000}"/>
    <cellStyle name="Normal 2 2 9 11" xfId="15286" xr:uid="{00000000-0005-0000-0000-0000AD3B0000}"/>
    <cellStyle name="Normal 2 2 9 11 10" xfId="15287" xr:uid="{00000000-0005-0000-0000-0000AE3B0000}"/>
    <cellStyle name="Normal 2 2 9 11 11" xfId="15288" xr:uid="{00000000-0005-0000-0000-0000AF3B0000}"/>
    <cellStyle name="Normal 2 2 9 11 12" xfId="15289" xr:uid="{00000000-0005-0000-0000-0000B03B0000}"/>
    <cellStyle name="Normal 2 2 9 11 13" xfId="15290" xr:uid="{00000000-0005-0000-0000-0000B13B0000}"/>
    <cellStyle name="Normal 2 2 9 11 2" xfId="15291" xr:uid="{00000000-0005-0000-0000-0000B23B0000}"/>
    <cellStyle name="Normal 2 2 9 11 2 2" xfId="15292" xr:uid="{00000000-0005-0000-0000-0000B33B0000}"/>
    <cellStyle name="Normal 2 2 9 11 2 2 2" xfId="15293" xr:uid="{00000000-0005-0000-0000-0000B43B0000}"/>
    <cellStyle name="Normal 2 2 9 11 2 2 3" xfId="15294" xr:uid="{00000000-0005-0000-0000-0000B53B0000}"/>
    <cellStyle name="Normal 2 2 9 11 2 2 4" xfId="15295" xr:uid="{00000000-0005-0000-0000-0000B63B0000}"/>
    <cellStyle name="Normal 2 2 9 11 2 2 5" xfId="15296" xr:uid="{00000000-0005-0000-0000-0000B73B0000}"/>
    <cellStyle name="Normal 2 2 9 11 2 3" xfId="15297" xr:uid="{00000000-0005-0000-0000-0000B83B0000}"/>
    <cellStyle name="Normal 2 2 9 11 2 3 2" xfId="15298" xr:uid="{00000000-0005-0000-0000-0000B93B0000}"/>
    <cellStyle name="Normal 2 2 9 11 2 3 3" xfId="15299" xr:uid="{00000000-0005-0000-0000-0000BA3B0000}"/>
    <cellStyle name="Normal 2 2 9 11 2 3 4" xfId="15300" xr:uid="{00000000-0005-0000-0000-0000BB3B0000}"/>
    <cellStyle name="Normal 2 2 9 11 2 3 5" xfId="15301" xr:uid="{00000000-0005-0000-0000-0000BC3B0000}"/>
    <cellStyle name="Normal 2 2 9 11 2 4" xfId="15302" xr:uid="{00000000-0005-0000-0000-0000BD3B0000}"/>
    <cellStyle name="Normal 2 2 9 11 2 5" xfId="15303" xr:uid="{00000000-0005-0000-0000-0000BE3B0000}"/>
    <cellStyle name="Normal 2 2 9 11 2 6" xfId="15304" xr:uid="{00000000-0005-0000-0000-0000BF3B0000}"/>
    <cellStyle name="Normal 2 2 9 11 2 7" xfId="15305" xr:uid="{00000000-0005-0000-0000-0000C03B0000}"/>
    <cellStyle name="Normal 2 2 9 11 2 8" xfId="15306" xr:uid="{00000000-0005-0000-0000-0000C13B0000}"/>
    <cellStyle name="Normal 2 2 9 11 2_35. Propiedades de Inv" xfId="15307" xr:uid="{00000000-0005-0000-0000-0000C23B0000}"/>
    <cellStyle name="Normal 2 2 9 11 3" xfId="15308" xr:uid="{00000000-0005-0000-0000-0000C33B0000}"/>
    <cellStyle name="Normal 2 2 9 11 3 2" xfId="15309" xr:uid="{00000000-0005-0000-0000-0000C43B0000}"/>
    <cellStyle name="Normal 2 2 9 11 3 2 2" xfId="15310" xr:uid="{00000000-0005-0000-0000-0000C53B0000}"/>
    <cellStyle name="Normal 2 2 9 11 3 2 3" xfId="15311" xr:uid="{00000000-0005-0000-0000-0000C63B0000}"/>
    <cellStyle name="Normal 2 2 9 11 3 2 4" xfId="15312" xr:uid="{00000000-0005-0000-0000-0000C73B0000}"/>
    <cellStyle name="Normal 2 2 9 11 3 2 5" xfId="15313" xr:uid="{00000000-0005-0000-0000-0000C83B0000}"/>
    <cellStyle name="Normal 2 2 9 11 3 3" xfId="15314" xr:uid="{00000000-0005-0000-0000-0000C93B0000}"/>
    <cellStyle name="Normal 2 2 9 11 3 3 2" xfId="15315" xr:uid="{00000000-0005-0000-0000-0000CA3B0000}"/>
    <cellStyle name="Normal 2 2 9 11 3 3 3" xfId="15316" xr:uid="{00000000-0005-0000-0000-0000CB3B0000}"/>
    <cellStyle name="Normal 2 2 9 11 3 3 4" xfId="15317" xr:uid="{00000000-0005-0000-0000-0000CC3B0000}"/>
    <cellStyle name="Normal 2 2 9 11 3 3 5" xfId="15318" xr:uid="{00000000-0005-0000-0000-0000CD3B0000}"/>
    <cellStyle name="Normal 2 2 9 11 3 4" xfId="15319" xr:uid="{00000000-0005-0000-0000-0000CE3B0000}"/>
    <cellStyle name="Normal 2 2 9 11 3 5" xfId="15320" xr:uid="{00000000-0005-0000-0000-0000CF3B0000}"/>
    <cellStyle name="Normal 2 2 9 11 3 6" xfId="15321" xr:uid="{00000000-0005-0000-0000-0000D03B0000}"/>
    <cellStyle name="Normal 2 2 9 11 3 7" xfId="15322" xr:uid="{00000000-0005-0000-0000-0000D13B0000}"/>
    <cellStyle name="Normal 2 2 9 11 3 8" xfId="15323" xr:uid="{00000000-0005-0000-0000-0000D23B0000}"/>
    <cellStyle name="Normal 2 2 9 11 3_35. Propiedades de Inv" xfId="15324" xr:uid="{00000000-0005-0000-0000-0000D33B0000}"/>
    <cellStyle name="Normal 2 2 9 11 4" xfId="15325" xr:uid="{00000000-0005-0000-0000-0000D43B0000}"/>
    <cellStyle name="Normal 2 2 9 11 4 2" xfId="15326" xr:uid="{00000000-0005-0000-0000-0000D53B0000}"/>
    <cellStyle name="Normal 2 2 9 11 4 2 2" xfId="15327" xr:uid="{00000000-0005-0000-0000-0000D63B0000}"/>
    <cellStyle name="Normal 2 2 9 11 4 2 3" xfId="15328" xr:uid="{00000000-0005-0000-0000-0000D73B0000}"/>
    <cellStyle name="Normal 2 2 9 11 4 2 4" xfId="15329" xr:uid="{00000000-0005-0000-0000-0000D83B0000}"/>
    <cellStyle name="Normal 2 2 9 11 4 2 5" xfId="15330" xr:uid="{00000000-0005-0000-0000-0000D93B0000}"/>
    <cellStyle name="Normal 2 2 9 11 4 3" xfId="15331" xr:uid="{00000000-0005-0000-0000-0000DA3B0000}"/>
    <cellStyle name="Normal 2 2 9 11 4 3 2" xfId="15332" xr:uid="{00000000-0005-0000-0000-0000DB3B0000}"/>
    <cellStyle name="Normal 2 2 9 11 4 3 3" xfId="15333" xr:uid="{00000000-0005-0000-0000-0000DC3B0000}"/>
    <cellStyle name="Normal 2 2 9 11 4 3 4" xfId="15334" xr:uid="{00000000-0005-0000-0000-0000DD3B0000}"/>
    <cellStyle name="Normal 2 2 9 11 4 3 5" xfId="15335" xr:uid="{00000000-0005-0000-0000-0000DE3B0000}"/>
    <cellStyle name="Normal 2 2 9 11 4 4" xfId="15336" xr:uid="{00000000-0005-0000-0000-0000DF3B0000}"/>
    <cellStyle name="Normal 2 2 9 11 4 5" xfId="15337" xr:uid="{00000000-0005-0000-0000-0000E03B0000}"/>
    <cellStyle name="Normal 2 2 9 11 4 6" xfId="15338" xr:uid="{00000000-0005-0000-0000-0000E13B0000}"/>
    <cellStyle name="Normal 2 2 9 11 4 7" xfId="15339" xr:uid="{00000000-0005-0000-0000-0000E23B0000}"/>
    <cellStyle name="Normal 2 2 9 11 4 8" xfId="15340" xr:uid="{00000000-0005-0000-0000-0000E33B0000}"/>
    <cellStyle name="Normal 2 2 9 11 4_35. Propiedades de Inv" xfId="15341" xr:uid="{00000000-0005-0000-0000-0000E43B0000}"/>
    <cellStyle name="Normal 2 2 9 11 5" xfId="15342" xr:uid="{00000000-0005-0000-0000-0000E53B0000}"/>
    <cellStyle name="Normal 2 2 9 11 5 2" xfId="15343" xr:uid="{00000000-0005-0000-0000-0000E63B0000}"/>
    <cellStyle name="Normal 2 2 9 11 5 2 2" xfId="15344" xr:uid="{00000000-0005-0000-0000-0000E73B0000}"/>
    <cellStyle name="Normal 2 2 9 11 5 2 3" xfId="15345" xr:uid="{00000000-0005-0000-0000-0000E83B0000}"/>
    <cellStyle name="Normal 2 2 9 11 5 2 4" xfId="15346" xr:uid="{00000000-0005-0000-0000-0000E93B0000}"/>
    <cellStyle name="Normal 2 2 9 11 5 2 5" xfId="15347" xr:uid="{00000000-0005-0000-0000-0000EA3B0000}"/>
    <cellStyle name="Normal 2 2 9 11 5 3" xfId="15348" xr:uid="{00000000-0005-0000-0000-0000EB3B0000}"/>
    <cellStyle name="Normal 2 2 9 11 5 3 2" xfId="15349" xr:uid="{00000000-0005-0000-0000-0000EC3B0000}"/>
    <cellStyle name="Normal 2 2 9 11 5 3 3" xfId="15350" xr:uid="{00000000-0005-0000-0000-0000ED3B0000}"/>
    <cellStyle name="Normal 2 2 9 11 5 3 4" xfId="15351" xr:uid="{00000000-0005-0000-0000-0000EE3B0000}"/>
    <cellStyle name="Normal 2 2 9 11 5 3 5" xfId="15352" xr:uid="{00000000-0005-0000-0000-0000EF3B0000}"/>
    <cellStyle name="Normal 2 2 9 11 5 4" xfId="15353" xr:uid="{00000000-0005-0000-0000-0000F03B0000}"/>
    <cellStyle name="Normal 2 2 9 11 5 5" xfId="15354" xr:uid="{00000000-0005-0000-0000-0000F13B0000}"/>
    <cellStyle name="Normal 2 2 9 11 5 6" xfId="15355" xr:uid="{00000000-0005-0000-0000-0000F23B0000}"/>
    <cellStyle name="Normal 2 2 9 11 5 7" xfId="15356" xr:uid="{00000000-0005-0000-0000-0000F33B0000}"/>
    <cellStyle name="Normal 2 2 9 11 5 8" xfId="15357" xr:uid="{00000000-0005-0000-0000-0000F43B0000}"/>
    <cellStyle name="Normal 2 2 9 11 5_35. Propiedades de Inv" xfId="15358" xr:uid="{00000000-0005-0000-0000-0000F53B0000}"/>
    <cellStyle name="Normal 2 2 9 11 6" xfId="15359" xr:uid="{00000000-0005-0000-0000-0000F63B0000}"/>
    <cellStyle name="Normal 2 2 9 11 6 2" xfId="15360" xr:uid="{00000000-0005-0000-0000-0000F73B0000}"/>
    <cellStyle name="Normal 2 2 9 11 6 2 2" xfId="15361" xr:uid="{00000000-0005-0000-0000-0000F83B0000}"/>
    <cellStyle name="Normal 2 2 9 11 6 2 3" xfId="15362" xr:uid="{00000000-0005-0000-0000-0000F93B0000}"/>
    <cellStyle name="Normal 2 2 9 11 6 2 4" xfId="15363" xr:uid="{00000000-0005-0000-0000-0000FA3B0000}"/>
    <cellStyle name="Normal 2 2 9 11 6 2 5" xfId="15364" xr:uid="{00000000-0005-0000-0000-0000FB3B0000}"/>
    <cellStyle name="Normal 2 2 9 11 6 3" xfId="15365" xr:uid="{00000000-0005-0000-0000-0000FC3B0000}"/>
    <cellStyle name="Normal 2 2 9 11 6 3 2" xfId="15366" xr:uid="{00000000-0005-0000-0000-0000FD3B0000}"/>
    <cellStyle name="Normal 2 2 9 11 6 3 3" xfId="15367" xr:uid="{00000000-0005-0000-0000-0000FE3B0000}"/>
    <cellStyle name="Normal 2 2 9 11 6 3 4" xfId="15368" xr:uid="{00000000-0005-0000-0000-0000FF3B0000}"/>
    <cellStyle name="Normal 2 2 9 11 6 3 5" xfId="15369" xr:uid="{00000000-0005-0000-0000-0000003C0000}"/>
    <cellStyle name="Normal 2 2 9 11 6 4" xfId="15370" xr:uid="{00000000-0005-0000-0000-0000013C0000}"/>
    <cellStyle name="Normal 2 2 9 11 6 5" xfId="15371" xr:uid="{00000000-0005-0000-0000-0000023C0000}"/>
    <cellStyle name="Normal 2 2 9 11 6 6" xfId="15372" xr:uid="{00000000-0005-0000-0000-0000033C0000}"/>
    <cellStyle name="Normal 2 2 9 11 6 7" xfId="15373" xr:uid="{00000000-0005-0000-0000-0000043C0000}"/>
    <cellStyle name="Normal 2 2 9 11 6 8" xfId="15374" xr:uid="{00000000-0005-0000-0000-0000053C0000}"/>
    <cellStyle name="Normal 2 2 9 11 6_35. Propiedades de Inv" xfId="15375" xr:uid="{00000000-0005-0000-0000-0000063C0000}"/>
    <cellStyle name="Normal 2 2 9 11 7" xfId="15376" xr:uid="{00000000-0005-0000-0000-0000073C0000}"/>
    <cellStyle name="Normal 2 2 9 11 7 2" xfId="15377" xr:uid="{00000000-0005-0000-0000-0000083C0000}"/>
    <cellStyle name="Normal 2 2 9 11 7 3" xfId="15378" xr:uid="{00000000-0005-0000-0000-0000093C0000}"/>
    <cellStyle name="Normal 2 2 9 11 7 4" xfId="15379" xr:uid="{00000000-0005-0000-0000-00000A3C0000}"/>
    <cellStyle name="Normal 2 2 9 11 7 5" xfId="15380" xr:uid="{00000000-0005-0000-0000-00000B3C0000}"/>
    <cellStyle name="Normal 2 2 9 11 8" xfId="15381" xr:uid="{00000000-0005-0000-0000-00000C3C0000}"/>
    <cellStyle name="Normal 2 2 9 11 8 2" xfId="15382" xr:uid="{00000000-0005-0000-0000-00000D3C0000}"/>
    <cellStyle name="Normal 2 2 9 11 8 3" xfId="15383" xr:uid="{00000000-0005-0000-0000-00000E3C0000}"/>
    <cellStyle name="Normal 2 2 9 11 8 4" xfId="15384" xr:uid="{00000000-0005-0000-0000-00000F3C0000}"/>
    <cellStyle name="Normal 2 2 9 11 8 5" xfId="15385" xr:uid="{00000000-0005-0000-0000-0000103C0000}"/>
    <cellStyle name="Normal 2 2 9 11 9" xfId="15386" xr:uid="{00000000-0005-0000-0000-0000113C0000}"/>
    <cellStyle name="Normal 2 2 9 11_35. Propiedades de Inv" xfId="15387" xr:uid="{00000000-0005-0000-0000-0000123C0000}"/>
    <cellStyle name="Normal 2 2 9 12" xfId="15388" xr:uid="{00000000-0005-0000-0000-0000133C0000}"/>
    <cellStyle name="Normal 2 2 9 12 2" xfId="15389" xr:uid="{00000000-0005-0000-0000-0000143C0000}"/>
    <cellStyle name="Normal 2 2 9 12 2 2" xfId="15390" xr:uid="{00000000-0005-0000-0000-0000153C0000}"/>
    <cellStyle name="Normal 2 2 9 12 2 3" xfId="15391" xr:uid="{00000000-0005-0000-0000-0000163C0000}"/>
    <cellStyle name="Normal 2 2 9 12 2 4" xfId="15392" xr:uid="{00000000-0005-0000-0000-0000173C0000}"/>
    <cellStyle name="Normal 2 2 9 12 2 5" xfId="15393" xr:uid="{00000000-0005-0000-0000-0000183C0000}"/>
    <cellStyle name="Normal 2 2 9 12 3" xfId="15394" xr:uid="{00000000-0005-0000-0000-0000193C0000}"/>
    <cellStyle name="Normal 2 2 9 12 3 2" xfId="15395" xr:uid="{00000000-0005-0000-0000-00001A3C0000}"/>
    <cellStyle name="Normal 2 2 9 12 3 3" xfId="15396" xr:uid="{00000000-0005-0000-0000-00001B3C0000}"/>
    <cellStyle name="Normal 2 2 9 12 3 4" xfId="15397" xr:uid="{00000000-0005-0000-0000-00001C3C0000}"/>
    <cellStyle name="Normal 2 2 9 12 3 5" xfId="15398" xr:uid="{00000000-0005-0000-0000-00001D3C0000}"/>
    <cellStyle name="Normal 2 2 9 12 4" xfId="15399" xr:uid="{00000000-0005-0000-0000-00001E3C0000}"/>
    <cellStyle name="Normal 2 2 9 12 5" xfId="15400" xr:uid="{00000000-0005-0000-0000-00001F3C0000}"/>
    <cellStyle name="Normal 2 2 9 12 6" xfId="15401" xr:uid="{00000000-0005-0000-0000-0000203C0000}"/>
    <cellStyle name="Normal 2 2 9 12 7" xfId="15402" xr:uid="{00000000-0005-0000-0000-0000213C0000}"/>
    <cellStyle name="Normal 2 2 9 12 8" xfId="15403" xr:uid="{00000000-0005-0000-0000-0000223C0000}"/>
    <cellStyle name="Normal 2 2 9 12_35. Propiedades de Inv" xfId="15404" xr:uid="{00000000-0005-0000-0000-0000233C0000}"/>
    <cellStyle name="Normal 2 2 9 13" xfId="15405" xr:uid="{00000000-0005-0000-0000-0000243C0000}"/>
    <cellStyle name="Normal 2 2 9 13 2" xfId="15406" xr:uid="{00000000-0005-0000-0000-0000253C0000}"/>
    <cellStyle name="Normal 2 2 9 13 2 2" xfId="15407" xr:uid="{00000000-0005-0000-0000-0000263C0000}"/>
    <cellStyle name="Normal 2 2 9 13 2 3" xfId="15408" xr:uid="{00000000-0005-0000-0000-0000273C0000}"/>
    <cellStyle name="Normal 2 2 9 13 2 4" xfId="15409" xr:uid="{00000000-0005-0000-0000-0000283C0000}"/>
    <cellStyle name="Normal 2 2 9 13 2 5" xfId="15410" xr:uid="{00000000-0005-0000-0000-0000293C0000}"/>
    <cellStyle name="Normal 2 2 9 13 3" xfId="15411" xr:uid="{00000000-0005-0000-0000-00002A3C0000}"/>
    <cellStyle name="Normal 2 2 9 13 3 2" xfId="15412" xr:uid="{00000000-0005-0000-0000-00002B3C0000}"/>
    <cellStyle name="Normal 2 2 9 13 3 3" xfId="15413" xr:uid="{00000000-0005-0000-0000-00002C3C0000}"/>
    <cellStyle name="Normal 2 2 9 13 3 4" xfId="15414" xr:uid="{00000000-0005-0000-0000-00002D3C0000}"/>
    <cellStyle name="Normal 2 2 9 13 3 5" xfId="15415" xr:uid="{00000000-0005-0000-0000-00002E3C0000}"/>
    <cellStyle name="Normal 2 2 9 13 4" xfId="15416" xr:uid="{00000000-0005-0000-0000-00002F3C0000}"/>
    <cellStyle name="Normal 2 2 9 13 5" xfId="15417" xr:uid="{00000000-0005-0000-0000-0000303C0000}"/>
    <cellStyle name="Normal 2 2 9 13 6" xfId="15418" xr:uid="{00000000-0005-0000-0000-0000313C0000}"/>
    <cellStyle name="Normal 2 2 9 13 7" xfId="15419" xr:uid="{00000000-0005-0000-0000-0000323C0000}"/>
    <cellStyle name="Normal 2 2 9 13 8" xfId="15420" xr:uid="{00000000-0005-0000-0000-0000333C0000}"/>
    <cellStyle name="Normal 2 2 9 13_35. Propiedades de Inv" xfId="15421" xr:uid="{00000000-0005-0000-0000-0000343C0000}"/>
    <cellStyle name="Normal 2 2 9 14" xfId="15422" xr:uid="{00000000-0005-0000-0000-0000353C0000}"/>
    <cellStyle name="Normal 2 2 9 14 2" xfId="15423" xr:uid="{00000000-0005-0000-0000-0000363C0000}"/>
    <cellStyle name="Normal 2 2 9 14 2 2" xfId="15424" xr:uid="{00000000-0005-0000-0000-0000373C0000}"/>
    <cellStyle name="Normal 2 2 9 14 2 3" xfId="15425" xr:uid="{00000000-0005-0000-0000-0000383C0000}"/>
    <cellStyle name="Normal 2 2 9 14 2 4" xfId="15426" xr:uid="{00000000-0005-0000-0000-0000393C0000}"/>
    <cellStyle name="Normal 2 2 9 14 2 5" xfId="15427" xr:uid="{00000000-0005-0000-0000-00003A3C0000}"/>
    <cellStyle name="Normal 2 2 9 14 3" xfId="15428" xr:uid="{00000000-0005-0000-0000-00003B3C0000}"/>
    <cellStyle name="Normal 2 2 9 14 3 2" xfId="15429" xr:uid="{00000000-0005-0000-0000-00003C3C0000}"/>
    <cellStyle name="Normal 2 2 9 14 3 3" xfId="15430" xr:uid="{00000000-0005-0000-0000-00003D3C0000}"/>
    <cellStyle name="Normal 2 2 9 14 3 4" xfId="15431" xr:uid="{00000000-0005-0000-0000-00003E3C0000}"/>
    <cellStyle name="Normal 2 2 9 14 3 5" xfId="15432" xr:uid="{00000000-0005-0000-0000-00003F3C0000}"/>
    <cellStyle name="Normal 2 2 9 14 4" xfId="15433" xr:uid="{00000000-0005-0000-0000-0000403C0000}"/>
    <cellStyle name="Normal 2 2 9 14 5" xfId="15434" xr:uid="{00000000-0005-0000-0000-0000413C0000}"/>
    <cellStyle name="Normal 2 2 9 14 6" xfId="15435" xr:uid="{00000000-0005-0000-0000-0000423C0000}"/>
    <cellStyle name="Normal 2 2 9 14 7" xfId="15436" xr:uid="{00000000-0005-0000-0000-0000433C0000}"/>
    <cellStyle name="Normal 2 2 9 14 8" xfId="15437" xr:uid="{00000000-0005-0000-0000-0000443C0000}"/>
    <cellStyle name="Normal 2 2 9 14_35. Propiedades de Inv" xfId="15438" xr:uid="{00000000-0005-0000-0000-0000453C0000}"/>
    <cellStyle name="Normal 2 2 9 15" xfId="15439" xr:uid="{00000000-0005-0000-0000-0000463C0000}"/>
    <cellStyle name="Normal 2 2 9 15 2" xfId="15440" xr:uid="{00000000-0005-0000-0000-0000473C0000}"/>
    <cellStyle name="Normal 2 2 9 15 2 2" xfId="15441" xr:uid="{00000000-0005-0000-0000-0000483C0000}"/>
    <cellStyle name="Normal 2 2 9 15 2 3" xfId="15442" xr:uid="{00000000-0005-0000-0000-0000493C0000}"/>
    <cellStyle name="Normal 2 2 9 15 2 4" xfId="15443" xr:uid="{00000000-0005-0000-0000-00004A3C0000}"/>
    <cellStyle name="Normal 2 2 9 15 2 5" xfId="15444" xr:uid="{00000000-0005-0000-0000-00004B3C0000}"/>
    <cellStyle name="Normal 2 2 9 15 3" xfId="15445" xr:uid="{00000000-0005-0000-0000-00004C3C0000}"/>
    <cellStyle name="Normal 2 2 9 15 3 2" xfId="15446" xr:uid="{00000000-0005-0000-0000-00004D3C0000}"/>
    <cellStyle name="Normal 2 2 9 15 3 3" xfId="15447" xr:uid="{00000000-0005-0000-0000-00004E3C0000}"/>
    <cellStyle name="Normal 2 2 9 15 3 4" xfId="15448" xr:uid="{00000000-0005-0000-0000-00004F3C0000}"/>
    <cellStyle name="Normal 2 2 9 15 3 5" xfId="15449" xr:uid="{00000000-0005-0000-0000-0000503C0000}"/>
    <cellStyle name="Normal 2 2 9 15 4" xfId="15450" xr:uid="{00000000-0005-0000-0000-0000513C0000}"/>
    <cellStyle name="Normal 2 2 9 15 5" xfId="15451" xr:uid="{00000000-0005-0000-0000-0000523C0000}"/>
    <cellStyle name="Normal 2 2 9 15 6" xfId="15452" xr:uid="{00000000-0005-0000-0000-0000533C0000}"/>
    <cellStyle name="Normal 2 2 9 15 7" xfId="15453" xr:uid="{00000000-0005-0000-0000-0000543C0000}"/>
    <cellStyle name="Normal 2 2 9 15 8" xfId="15454" xr:uid="{00000000-0005-0000-0000-0000553C0000}"/>
    <cellStyle name="Normal 2 2 9 15_35. Propiedades de Inv" xfId="15455" xr:uid="{00000000-0005-0000-0000-0000563C0000}"/>
    <cellStyle name="Normal 2 2 9 16" xfId="15456" xr:uid="{00000000-0005-0000-0000-0000573C0000}"/>
    <cellStyle name="Normal 2 2 9 16 2" xfId="15457" xr:uid="{00000000-0005-0000-0000-0000583C0000}"/>
    <cellStyle name="Normal 2 2 9 16 2 2" xfId="15458" xr:uid="{00000000-0005-0000-0000-0000593C0000}"/>
    <cellStyle name="Normal 2 2 9 16 2 3" xfId="15459" xr:uid="{00000000-0005-0000-0000-00005A3C0000}"/>
    <cellStyle name="Normal 2 2 9 16 2 4" xfId="15460" xr:uid="{00000000-0005-0000-0000-00005B3C0000}"/>
    <cellStyle name="Normal 2 2 9 16 2 5" xfId="15461" xr:uid="{00000000-0005-0000-0000-00005C3C0000}"/>
    <cellStyle name="Normal 2 2 9 16 3" xfId="15462" xr:uid="{00000000-0005-0000-0000-00005D3C0000}"/>
    <cellStyle name="Normal 2 2 9 16 3 2" xfId="15463" xr:uid="{00000000-0005-0000-0000-00005E3C0000}"/>
    <cellStyle name="Normal 2 2 9 16 3 3" xfId="15464" xr:uid="{00000000-0005-0000-0000-00005F3C0000}"/>
    <cellStyle name="Normal 2 2 9 16 3 4" xfId="15465" xr:uid="{00000000-0005-0000-0000-0000603C0000}"/>
    <cellStyle name="Normal 2 2 9 16 3 5" xfId="15466" xr:uid="{00000000-0005-0000-0000-0000613C0000}"/>
    <cellStyle name="Normal 2 2 9 16 4" xfId="15467" xr:uid="{00000000-0005-0000-0000-0000623C0000}"/>
    <cellStyle name="Normal 2 2 9 16 5" xfId="15468" xr:uid="{00000000-0005-0000-0000-0000633C0000}"/>
    <cellStyle name="Normal 2 2 9 16 6" xfId="15469" xr:uid="{00000000-0005-0000-0000-0000643C0000}"/>
    <cellStyle name="Normal 2 2 9 16 7" xfId="15470" xr:uid="{00000000-0005-0000-0000-0000653C0000}"/>
    <cellStyle name="Normal 2 2 9 16 8" xfId="15471" xr:uid="{00000000-0005-0000-0000-0000663C0000}"/>
    <cellStyle name="Normal 2 2 9 16_35. Propiedades de Inv" xfId="15472" xr:uid="{00000000-0005-0000-0000-0000673C0000}"/>
    <cellStyle name="Normal 2 2 9 17" xfId="15473" xr:uid="{00000000-0005-0000-0000-0000683C0000}"/>
    <cellStyle name="Normal 2 2 9 17 2" xfId="15474" xr:uid="{00000000-0005-0000-0000-0000693C0000}"/>
    <cellStyle name="Normal 2 2 9 17 2 2" xfId="15475" xr:uid="{00000000-0005-0000-0000-00006A3C0000}"/>
    <cellStyle name="Normal 2 2 9 17 2 3" xfId="15476" xr:uid="{00000000-0005-0000-0000-00006B3C0000}"/>
    <cellStyle name="Normal 2 2 9 17 2 4" xfId="15477" xr:uid="{00000000-0005-0000-0000-00006C3C0000}"/>
    <cellStyle name="Normal 2 2 9 17 2 5" xfId="15478" xr:uid="{00000000-0005-0000-0000-00006D3C0000}"/>
    <cellStyle name="Normal 2 2 9 17 3" xfId="15479" xr:uid="{00000000-0005-0000-0000-00006E3C0000}"/>
    <cellStyle name="Normal 2 2 9 17 3 2" xfId="15480" xr:uid="{00000000-0005-0000-0000-00006F3C0000}"/>
    <cellStyle name="Normal 2 2 9 17 3 3" xfId="15481" xr:uid="{00000000-0005-0000-0000-0000703C0000}"/>
    <cellStyle name="Normal 2 2 9 17 3 4" xfId="15482" xr:uid="{00000000-0005-0000-0000-0000713C0000}"/>
    <cellStyle name="Normal 2 2 9 17 3 5" xfId="15483" xr:uid="{00000000-0005-0000-0000-0000723C0000}"/>
    <cellStyle name="Normal 2 2 9 17 4" xfId="15484" xr:uid="{00000000-0005-0000-0000-0000733C0000}"/>
    <cellStyle name="Normal 2 2 9 17 5" xfId="15485" xr:uid="{00000000-0005-0000-0000-0000743C0000}"/>
    <cellStyle name="Normal 2 2 9 17 6" xfId="15486" xr:uid="{00000000-0005-0000-0000-0000753C0000}"/>
    <cellStyle name="Normal 2 2 9 17 7" xfId="15487" xr:uid="{00000000-0005-0000-0000-0000763C0000}"/>
    <cellStyle name="Normal 2 2 9 17_35. Propiedades de Inv" xfId="15488" xr:uid="{00000000-0005-0000-0000-0000773C0000}"/>
    <cellStyle name="Normal 2 2 9 18" xfId="15489" xr:uid="{00000000-0005-0000-0000-0000783C0000}"/>
    <cellStyle name="Normal 2 2 9 18 2" xfId="15490" xr:uid="{00000000-0005-0000-0000-0000793C0000}"/>
    <cellStyle name="Normal 2 2 9 18 2 2" xfId="15491" xr:uid="{00000000-0005-0000-0000-00007A3C0000}"/>
    <cellStyle name="Normal 2 2 9 18 2 3" xfId="15492" xr:uid="{00000000-0005-0000-0000-00007B3C0000}"/>
    <cellStyle name="Normal 2 2 9 18 2 4" xfId="15493" xr:uid="{00000000-0005-0000-0000-00007C3C0000}"/>
    <cellStyle name="Normal 2 2 9 18 2 5" xfId="15494" xr:uid="{00000000-0005-0000-0000-00007D3C0000}"/>
    <cellStyle name="Normal 2 2 9 18 3" xfId="15495" xr:uid="{00000000-0005-0000-0000-00007E3C0000}"/>
    <cellStyle name="Normal 2 2 9 18 3 2" xfId="15496" xr:uid="{00000000-0005-0000-0000-00007F3C0000}"/>
    <cellStyle name="Normal 2 2 9 18 3 3" xfId="15497" xr:uid="{00000000-0005-0000-0000-0000803C0000}"/>
    <cellStyle name="Normal 2 2 9 18 3 4" xfId="15498" xr:uid="{00000000-0005-0000-0000-0000813C0000}"/>
    <cellStyle name="Normal 2 2 9 18 3 5" xfId="15499" xr:uid="{00000000-0005-0000-0000-0000823C0000}"/>
    <cellStyle name="Normal 2 2 9 18 4" xfId="15500" xr:uid="{00000000-0005-0000-0000-0000833C0000}"/>
    <cellStyle name="Normal 2 2 9 18 5" xfId="15501" xr:uid="{00000000-0005-0000-0000-0000843C0000}"/>
    <cellStyle name="Normal 2 2 9 18 6" xfId="15502" xr:uid="{00000000-0005-0000-0000-0000853C0000}"/>
    <cellStyle name="Normal 2 2 9 18 7" xfId="15503" xr:uid="{00000000-0005-0000-0000-0000863C0000}"/>
    <cellStyle name="Normal 2 2 9 18_35. Propiedades de Inv" xfId="15504" xr:uid="{00000000-0005-0000-0000-0000873C0000}"/>
    <cellStyle name="Normal 2 2 9 19" xfId="15505" xr:uid="{00000000-0005-0000-0000-0000883C0000}"/>
    <cellStyle name="Normal 2 2 9 19 2" xfId="15506" xr:uid="{00000000-0005-0000-0000-0000893C0000}"/>
    <cellStyle name="Normal 2 2 9 19 2 2" xfId="15507" xr:uid="{00000000-0005-0000-0000-00008A3C0000}"/>
    <cellStyle name="Normal 2 2 9 19 2 3" xfId="15508" xr:uid="{00000000-0005-0000-0000-00008B3C0000}"/>
    <cellStyle name="Normal 2 2 9 19 2 4" xfId="15509" xr:uid="{00000000-0005-0000-0000-00008C3C0000}"/>
    <cellStyle name="Normal 2 2 9 19 2 5" xfId="15510" xr:uid="{00000000-0005-0000-0000-00008D3C0000}"/>
    <cellStyle name="Normal 2 2 9 19 3" xfId="15511" xr:uid="{00000000-0005-0000-0000-00008E3C0000}"/>
    <cellStyle name="Normal 2 2 9 19 3 2" xfId="15512" xr:uid="{00000000-0005-0000-0000-00008F3C0000}"/>
    <cellStyle name="Normal 2 2 9 19 3 3" xfId="15513" xr:uid="{00000000-0005-0000-0000-0000903C0000}"/>
    <cellStyle name="Normal 2 2 9 19 3 4" xfId="15514" xr:uid="{00000000-0005-0000-0000-0000913C0000}"/>
    <cellStyle name="Normal 2 2 9 19 3 5" xfId="15515" xr:uid="{00000000-0005-0000-0000-0000923C0000}"/>
    <cellStyle name="Normal 2 2 9 19 4" xfId="15516" xr:uid="{00000000-0005-0000-0000-0000933C0000}"/>
    <cellStyle name="Normal 2 2 9 19 5" xfId="15517" xr:uid="{00000000-0005-0000-0000-0000943C0000}"/>
    <cellStyle name="Normal 2 2 9 19 6" xfId="15518" xr:uid="{00000000-0005-0000-0000-0000953C0000}"/>
    <cellStyle name="Normal 2 2 9 19 7" xfId="15519" xr:uid="{00000000-0005-0000-0000-0000963C0000}"/>
    <cellStyle name="Normal 2 2 9 19_35. Propiedades de Inv" xfId="15520" xr:uid="{00000000-0005-0000-0000-0000973C0000}"/>
    <cellStyle name="Normal 2 2 9 2" xfId="15521" xr:uid="{00000000-0005-0000-0000-0000983C0000}"/>
    <cellStyle name="Normal 2 2 9 2 10" xfId="15522" xr:uid="{00000000-0005-0000-0000-0000993C0000}"/>
    <cellStyle name="Normal 2 2 9 2 10 2" xfId="15523" xr:uid="{00000000-0005-0000-0000-00009A3C0000}"/>
    <cellStyle name="Normal 2 2 9 2 10 3" xfId="15524" xr:uid="{00000000-0005-0000-0000-00009B3C0000}"/>
    <cellStyle name="Normal 2 2 9 2 10 4" xfId="15525" xr:uid="{00000000-0005-0000-0000-00009C3C0000}"/>
    <cellStyle name="Normal 2 2 9 2 10 5" xfId="15526" xr:uid="{00000000-0005-0000-0000-00009D3C0000}"/>
    <cellStyle name="Normal 2 2 9 2 11" xfId="15527" xr:uid="{00000000-0005-0000-0000-00009E3C0000}"/>
    <cellStyle name="Normal 2 2 9 2 11 2" xfId="15528" xr:uid="{00000000-0005-0000-0000-00009F3C0000}"/>
    <cellStyle name="Normal 2 2 9 2 11 3" xfId="15529" xr:uid="{00000000-0005-0000-0000-0000A03C0000}"/>
    <cellStyle name="Normal 2 2 9 2 11 4" xfId="15530" xr:uid="{00000000-0005-0000-0000-0000A13C0000}"/>
    <cellStyle name="Normal 2 2 9 2 11 5" xfId="15531" xr:uid="{00000000-0005-0000-0000-0000A23C0000}"/>
    <cellStyle name="Normal 2 2 9 2 12" xfId="15532" xr:uid="{00000000-0005-0000-0000-0000A33C0000}"/>
    <cellStyle name="Normal 2 2 9 2 12 2" xfId="15533" xr:uid="{00000000-0005-0000-0000-0000A43C0000}"/>
    <cellStyle name="Normal 2 2 9 2 12 3" xfId="15534" xr:uid="{00000000-0005-0000-0000-0000A53C0000}"/>
    <cellStyle name="Normal 2 2 9 2 12 4" xfId="15535" xr:uid="{00000000-0005-0000-0000-0000A63C0000}"/>
    <cellStyle name="Normal 2 2 9 2 12 5" xfId="15536" xr:uid="{00000000-0005-0000-0000-0000A73C0000}"/>
    <cellStyle name="Normal 2 2 9 2 13" xfId="15537" xr:uid="{00000000-0005-0000-0000-0000A83C0000}"/>
    <cellStyle name="Normal 2 2 9 2 13 2" xfId="15538" xr:uid="{00000000-0005-0000-0000-0000A93C0000}"/>
    <cellStyle name="Normal 2 2 9 2 13 3" xfId="15539" xr:uid="{00000000-0005-0000-0000-0000AA3C0000}"/>
    <cellStyle name="Normal 2 2 9 2 13 4" xfId="15540" xr:uid="{00000000-0005-0000-0000-0000AB3C0000}"/>
    <cellStyle name="Normal 2 2 9 2 13 5" xfId="15541" xr:uid="{00000000-0005-0000-0000-0000AC3C0000}"/>
    <cellStyle name="Normal 2 2 9 2 14" xfId="15542" xr:uid="{00000000-0005-0000-0000-0000AD3C0000}"/>
    <cellStyle name="Normal 2 2 9 2 14 2" xfId="15543" xr:uid="{00000000-0005-0000-0000-0000AE3C0000}"/>
    <cellStyle name="Normal 2 2 9 2 14 3" xfId="15544" xr:uid="{00000000-0005-0000-0000-0000AF3C0000}"/>
    <cellStyle name="Normal 2 2 9 2 14 4" xfId="15545" xr:uid="{00000000-0005-0000-0000-0000B03C0000}"/>
    <cellStyle name="Normal 2 2 9 2 14 5" xfId="15546" xr:uid="{00000000-0005-0000-0000-0000B13C0000}"/>
    <cellStyle name="Normal 2 2 9 2 15" xfId="15547" xr:uid="{00000000-0005-0000-0000-0000B23C0000}"/>
    <cellStyle name="Normal 2 2 9 2 15 2" xfId="15548" xr:uid="{00000000-0005-0000-0000-0000B33C0000}"/>
    <cellStyle name="Normal 2 2 9 2 15 2 2" xfId="15549" xr:uid="{00000000-0005-0000-0000-0000B43C0000}"/>
    <cellStyle name="Normal 2 2 9 2 16" xfId="15550" xr:uid="{00000000-0005-0000-0000-0000B53C0000}"/>
    <cellStyle name="Normal 2 2 9 2 16 2" xfId="15551" xr:uid="{00000000-0005-0000-0000-0000B63C0000}"/>
    <cellStyle name="Normal 2 2 9 2 17" xfId="15552" xr:uid="{00000000-0005-0000-0000-0000B73C0000}"/>
    <cellStyle name="Normal 2 2 9 2 17 2" xfId="15553" xr:uid="{00000000-0005-0000-0000-0000B83C0000}"/>
    <cellStyle name="Normal 2 2 9 2 17 3" xfId="15554" xr:uid="{00000000-0005-0000-0000-0000B93C0000}"/>
    <cellStyle name="Normal 2 2 9 2 17 4" xfId="15555" xr:uid="{00000000-0005-0000-0000-0000BA3C0000}"/>
    <cellStyle name="Normal 2 2 9 2 17 5" xfId="15556" xr:uid="{00000000-0005-0000-0000-0000BB3C0000}"/>
    <cellStyle name="Normal 2 2 9 2 18" xfId="15557" xr:uid="{00000000-0005-0000-0000-0000BC3C0000}"/>
    <cellStyle name="Normal 2 2 9 2 18 2" xfId="15558" xr:uid="{00000000-0005-0000-0000-0000BD3C0000}"/>
    <cellStyle name="Normal 2 2 9 2 19" xfId="15559" xr:uid="{00000000-0005-0000-0000-0000BE3C0000}"/>
    <cellStyle name="Normal 2 2 9 2 19 2" xfId="15560" xr:uid="{00000000-0005-0000-0000-0000BF3C0000}"/>
    <cellStyle name="Normal 2 2 9 2 2" xfId="15561" xr:uid="{00000000-0005-0000-0000-0000C03C0000}"/>
    <cellStyle name="Normal 2 2 9 2 2 10" xfId="15562" xr:uid="{00000000-0005-0000-0000-0000C13C0000}"/>
    <cellStyle name="Normal 2 2 9 2 2 2" xfId="15563" xr:uid="{00000000-0005-0000-0000-0000C23C0000}"/>
    <cellStyle name="Normal 2 2 9 2 2 2 2" xfId="15564" xr:uid="{00000000-0005-0000-0000-0000C33C0000}"/>
    <cellStyle name="Normal 2 2 9 2 2 2 3" xfId="15565" xr:uid="{00000000-0005-0000-0000-0000C43C0000}"/>
    <cellStyle name="Normal 2 2 9 2 2 2 4" xfId="15566" xr:uid="{00000000-0005-0000-0000-0000C53C0000}"/>
    <cellStyle name="Normal 2 2 9 2 2 2 5" xfId="15567" xr:uid="{00000000-0005-0000-0000-0000C63C0000}"/>
    <cellStyle name="Normal 2 2 9 2 2 3" xfId="15568" xr:uid="{00000000-0005-0000-0000-0000C73C0000}"/>
    <cellStyle name="Normal 2 2 9 2 2 3 2" xfId="15569" xr:uid="{00000000-0005-0000-0000-0000C83C0000}"/>
    <cellStyle name="Normal 2 2 9 2 2 3 3" xfId="15570" xr:uid="{00000000-0005-0000-0000-0000C93C0000}"/>
    <cellStyle name="Normal 2 2 9 2 2 3 4" xfId="15571" xr:uid="{00000000-0005-0000-0000-0000CA3C0000}"/>
    <cellStyle name="Normal 2 2 9 2 2 3 5" xfId="15572" xr:uid="{00000000-0005-0000-0000-0000CB3C0000}"/>
    <cellStyle name="Normal 2 2 9 2 2 4" xfId="15573" xr:uid="{00000000-0005-0000-0000-0000CC3C0000}"/>
    <cellStyle name="Normal 2 2 9 2 2 4 2" xfId="15574" xr:uid="{00000000-0005-0000-0000-0000CD3C0000}"/>
    <cellStyle name="Normal 2 2 9 2 2 4 2 2" xfId="15575" xr:uid="{00000000-0005-0000-0000-0000CE3C0000}"/>
    <cellStyle name="Normal 2 2 9 2 2 5" xfId="15576" xr:uid="{00000000-0005-0000-0000-0000CF3C0000}"/>
    <cellStyle name="Normal 2 2 9 2 2 5 2" xfId="15577" xr:uid="{00000000-0005-0000-0000-0000D03C0000}"/>
    <cellStyle name="Normal 2 2 9 2 2 6" xfId="15578" xr:uid="{00000000-0005-0000-0000-0000D13C0000}"/>
    <cellStyle name="Normal 2 2 9 2 2 6 2" xfId="15579" xr:uid="{00000000-0005-0000-0000-0000D23C0000}"/>
    <cellStyle name="Normal 2 2 9 2 2 7" xfId="15580" xr:uid="{00000000-0005-0000-0000-0000D33C0000}"/>
    <cellStyle name="Normal 2 2 9 2 2 8" xfId="15581" xr:uid="{00000000-0005-0000-0000-0000D43C0000}"/>
    <cellStyle name="Normal 2 2 9 2 2 9" xfId="15582" xr:uid="{00000000-0005-0000-0000-0000D53C0000}"/>
    <cellStyle name="Normal 2 2 9 2 2_35. Propiedades de Inv" xfId="15583" xr:uid="{00000000-0005-0000-0000-0000D63C0000}"/>
    <cellStyle name="Normal 2 2 9 2 20" xfId="15584" xr:uid="{00000000-0005-0000-0000-0000D73C0000}"/>
    <cellStyle name="Normal 2 2 9 2 20 2" xfId="15585" xr:uid="{00000000-0005-0000-0000-0000D83C0000}"/>
    <cellStyle name="Normal 2 2 9 2 21" xfId="15586" xr:uid="{00000000-0005-0000-0000-0000D93C0000}"/>
    <cellStyle name="Normal 2 2 9 2 22" xfId="15587" xr:uid="{00000000-0005-0000-0000-0000DA3C0000}"/>
    <cellStyle name="Normal 2 2 9 2 23" xfId="15588" xr:uid="{00000000-0005-0000-0000-0000DB3C0000}"/>
    <cellStyle name="Normal 2 2 9 2 24" xfId="15589" xr:uid="{00000000-0005-0000-0000-0000DC3C0000}"/>
    <cellStyle name="Normal 2 2 9 2 3" xfId="15590" xr:uid="{00000000-0005-0000-0000-0000DD3C0000}"/>
    <cellStyle name="Normal 2 2 9 2 3 10" xfId="15591" xr:uid="{00000000-0005-0000-0000-0000DE3C0000}"/>
    <cellStyle name="Normal 2 2 9 2 3 2" xfId="15592" xr:uid="{00000000-0005-0000-0000-0000DF3C0000}"/>
    <cellStyle name="Normal 2 2 9 2 3 2 2" xfId="15593" xr:uid="{00000000-0005-0000-0000-0000E03C0000}"/>
    <cellStyle name="Normal 2 2 9 2 3 2 3" xfId="15594" xr:uid="{00000000-0005-0000-0000-0000E13C0000}"/>
    <cellStyle name="Normal 2 2 9 2 3 2 4" xfId="15595" xr:uid="{00000000-0005-0000-0000-0000E23C0000}"/>
    <cellStyle name="Normal 2 2 9 2 3 2 5" xfId="15596" xr:uid="{00000000-0005-0000-0000-0000E33C0000}"/>
    <cellStyle name="Normal 2 2 9 2 3 3" xfId="15597" xr:uid="{00000000-0005-0000-0000-0000E43C0000}"/>
    <cellStyle name="Normal 2 2 9 2 3 3 2" xfId="15598" xr:uid="{00000000-0005-0000-0000-0000E53C0000}"/>
    <cellStyle name="Normal 2 2 9 2 3 3 3" xfId="15599" xr:uid="{00000000-0005-0000-0000-0000E63C0000}"/>
    <cellStyle name="Normal 2 2 9 2 3 3 4" xfId="15600" xr:uid="{00000000-0005-0000-0000-0000E73C0000}"/>
    <cellStyle name="Normal 2 2 9 2 3 3 5" xfId="15601" xr:uid="{00000000-0005-0000-0000-0000E83C0000}"/>
    <cellStyle name="Normal 2 2 9 2 3 4" xfId="15602" xr:uid="{00000000-0005-0000-0000-0000E93C0000}"/>
    <cellStyle name="Normal 2 2 9 2 3 4 2" xfId="15603" xr:uid="{00000000-0005-0000-0000-0000EA3C0000}"/>
    <cellStyle name="Normal 2 2 9 2 3 4 2 2" xfId="15604" xr:uid="{00000000-0005-0000-0000-0000EB3C0000}"/>
    <cellStyle name="Normal 2 2 9 2 3 5" xfId="15605" xr:uid="{00000000-0005-0000-0000-0000EC3C0000}"/>
    <cellStyle name="Normal 2 2 9 2 3 5 2" xfId="15606" xr:uid="{00000000-0005-0000-0000-0000ED3C0000}"/>
    <cellStyle name="Normal 2 2 9 2 3 6" xfId="15607" xr:uid="{00000000-0005-0000-0000-0000EE3C0000}"/>
    <cellStyle name="Normal 2 2 9 2 3 7" xfId="15608" xr:uid="{00000000-0005-0000-0000-0000EF3C0000}"/>
    <cellStyle name="Normal 2 2 9 2 3 8" xfId="15609" xr:uid="{00000000-0005-0000-0000-0000F03C0000}"/>
    <cellStyle name="Normal 2 2 9 2 3 9" xfId="15610" xr:uid="{00000000-0005-0000-0000-0000F13C0000}"/>
    <cellStyle name="Normal 2 2 9 2 3_35. Propiedades de Inv" xfId="15611" xr:uid="{00000000-0005-0000-0000-0000F23C0000}"/>
    <cellStyle name="Normal 2 2 9 2 4" xfId="15612" xr:uid="{00000000-0005-0000-0000-0000F33C0000}"/>
    <cellStyle name="Normal 2 2 9 2 4 2" xfId="15613" xr:uid="{00000000-0005-0000-0000-0000F43C0000}"/>
    <cellStyle name="Normal 2 2 9 2 4 2 2" xfId="15614" xr:uid="{00000000-0005-0000-0000-0000F53C0000}"/>
    <cellStyle name="Normal 2 2 9 2 4 2 3" xfId="15615" xr:uid="{00000000-0005-0000-0000-0000F63C0000}"/>
    <cellStyle name="Normal 2 2 9 2 4 2 4" xfId="15616" xr:uid="{00000000-0005-0000-0000-0000F73C0000}"/>
    <cellStyle name="Normal 2 2 9 2 4 2 5" xfId="15617" xr:uid="{00000000-0005-0000-0000-0000F83C0000}"/>
    <cellStyle name="Normal 2 2 9 2 4 3" xfId="15618" xr:uid="{00000000-0005-0000-0000-0000F93C0000}"/>
    <cellStyle name="Normal 2 2 9 2 4 3 2" xfId="15619" xr:uid="{00000000-0005-0000-0000-0000FA3C0000}"/>
    <cellStyle name="Normal 2 2 9 2 4 3 3" xfId="15620" xr:uid="{00000000-0005-0000-0000-0000FB3C0000}"/>
    <cellStyle name="Normal 2 2 9 2 4 3 4" xfId="15621" xr:uid="{00000000-0005-0000-0000-0000FC3C0000}"/>
    <cellStyle name="Normal 2 2 9 2 4 3 5" xfId="15622" xr:uid="{00000000-0005-0000-0000-0000FD3C0000}"/>
    <cellStyle name="Normal 2 2 9 2 4 4" xfId="15623" xr:uid="{00000000-0005-0000-0000-0000FE3C0000}"/>
    <cellStyle name="Normal 2 2 9 2 4 5" xfId="15624" xr:uid="{00000000-0005-0000-0000-0000FF3C0000}"/>
    <cellStyle name="Normal 2 2 9 2 4 6" xfId="15625" xr:uid="{00000000-0005-0000-0000-0000003D0000}"/>
    <cellStyle name="Normal 2 2 9 2 4 7" xfId="15626" xr:uid="{00000000-0005-0000-0000-0000013D0000}"/>
    <cellStyle name="Normal 2 2 9 2 4 8" xfId="15627" xr:uid="{00000000-0005-0000-0000-0000023D0000}"/>
    <cellStyle name="Normal 2 2 9 2 4_35. Propiedades de Inv" xfId="15628" xr:uid="{00000000-0005-0000-0000-0000033D0000}"/>
    <cellStyle name="Normal 2 2 9 2 5" xfId="15629" xr:uid="{00000000-0005-0000-0000-0000043D0000}"/>
    <cellStyle name="Normal 2 2 9 2 5 2" xfId="15630" xr:uid="{00000000-0005-0000-0000-0000053D0000}"/>
    <cellStyle name="Normal 2 2 9 2 5 2 2" xfId="15631" xr:uid="{00000000-0005-0000-0000-0000063D0000}"/>
    <cellStyle name="Normal 2 2 9 2 5 2 3" xfId="15632" xr:uid="{00000000-0005-0000-0000-0000073D0000}"/>
    <cellStyle name="Normal 2 2 9 2 5 2 4" xfId="15633" xr:uid="{00000000-0005-0000-0000-0000083D0000}"/>
    <cellStyle name="Normal 2 2 9 2 5 2 5" xfId="15634" xr:uid="{00000000-0005-0000-0000-0000093D0000}"/>
    <cellStyle name="Normal 2 2 9 2 5 3" xfId="15635" xr:uid="{00000000-0005-0000-0000-00000A3D0000}"/>
    <cellStyle name="Normal 2 2 9 2 5 3 2" xfId="15636" xr:uid="{00000000-0005-0000-0000-00000B3D0000}"/>
    <cellStyle name="Normal 2 2 9 2 5 3 3" xfId="15637" xr:uid="{00000000-0005-0000-0000-00000C3D0000}"/>
    <cellStyle name="Normal 2 2 9 2 5 3 4" xfId="15638" xr:uid="{00000000-0005-0000-0000-00000D3D0000}"/>
    <cellStyle name="Normal 2 2 9 2 5 3 5" xfId="15639" xr:uid="{00000000-0005-0000-0000-00000E3D0000}"/>
    <cellStyle name="Normal 2 2 9 2 5 4" xfId="15640" xr:uid="{00000000-0005-0000-0000-00000F3D0000}"/>
    <cellStyle name="Normal 2 2 9 2 5 5" xfId="15641" xr:uid="{00000000-0005-0000-0000-0000103D0000}"/>
    <cellStyle name="Normal 2 2 9 2 5 6" xfId="15642" xr:uid="{00000000-0005-0000-0000-0000113D0000}"/>
    <cellStyle name="Normal 2 2 9 2 5 7" xfId="15643" xr:uid="{00000000-0005-0000-0000-0000123D0000}"/>
    <cellStyle name="Normal 2 2 9 2 5 8" xfId="15644" xr:uid="{00000000-0005-0000-0000-0000133D0000}"/>
    <cellStyle name="Normal 2 2 9 2 5_35. Propiedades de Inv" xfId="15645" xr:uid="{00000000-0005-0000-0000-0000143D0000}"/>
    <cellStyle name="Normal 2 2 9 2 6" xfId="15646" xr:uid="{00000000-0005-0000-0000-0000153D0000}"/>
    <cellStyle name="Normal 2 2 9 2 6 2" xfId="15647" xr:uid="{00000000-0005-0000-0000-0000163D0000}"/>
    <cellStyle name="Normal 2 2 9 2 6 2 2" xfId="15648" xr:uid="{00000000-0005-0000-0000-0000173D0000}"/>
    <cellStyle name="Normal 2 2 9 2 6 2 3" xfId="15649" xr:uid="{00000000-0005-0000-0000-0000183D0000}"/>
    <cellStyle name="Normal 2 2 9 2 6 2 4" xfId="15650" xr:uid="{00000000-0005-0000-0000-0000193D0000}"/>
    <cellStyle name="Normal 2 2 9 2 6 2 5" xfId="15651" xr:uid="{00000000-0005-0000-0000-00001A3D0000}"/>
    <cellStyle name="Normal 2 2 9 2 6 3" xfId="15652" xr:uid="{00000000-0005-0000-0000-00001B3D0000}"/>
    <cellStyle name="Normal 2 2 9 2 6 3 2" xfId="15653" xr:uid="{00000000-0005-0000-0000-00001C3D0000}"/>
    <cellStyle name="Normal 2 2 9 2 6 3 3" xfId="15654" xr:uid="{00000000-0005-0000-0000-00001D3D0000}"/>
    <cellStyle name="Normal 2 2 9 2 6 3 4" xfId="15655" xr:uid="{00000000-0005-0000-0000-00001E3D0000}"/>
    <cellStyle name="Normal 2 2 9 2 6 3 5" xfId="15656" xr:uid="{00000000-0005-0000-0000-00001F3D0000}"/>
    <cellStyle name="Normal 2 2 9 2 6 4" xfId="15657" xr:uid="{00000000-0005-0000-0000-0000203D0000}"/>
    <cellStyle name="Normal 2 2 9 2 6 5" xfId="15658" xr:uid="{00000000-0005-0000-0000-0000213D0000}"/>
    <cellStyle name="Normal 2 2 9 2 6 6" xfId="15659" xr:uid="{00000000-0005-0000-0000-0000223D0000}"/>
    <cellStyle name="Normal 2 2 9 2 6 7" xfId="15660" xr:uid="{00000000-0005-0000-0000-0000233D0000}"/>
    <cellStyle name="Normal 2 2 9 2 6 8" xfId="15661" xr:uid="{00000000-0005-0000-0000-0000243D0000}"/>
    <cellStyle name="Normal 2 2 9 2 6_35. Propiedades de Inv" xfId="15662" xr:uid="{00000000-0005-0000-0000-0000253D0000}"/>
    <cellStyle name="Normal 2 2 9 2 7" xfId="15663" xr:uid="{00000000-0005-0000-0000-0000263D0000}"/>
    <cellStyle name="Normal 2 2 9 2 7 2" xfId="15664" xr:uid="{00000000-0005-0000-0000-0000273D0000}"/>
    <cellStyle name="Normal 2 2 9 2 7 3" xfId="15665" xr:uid="{00000000-0005-0000-0000-0000283D0000}"/>
    <cellStyle name="Normal 2 2 9 2 7 4" xfId="15666" xr:uid="{00000000-0005-0000-0000-0000293D0000}"/>
    <cellStyle name="Normal 2 2 9 2 7 5" xfId="15667" xr:uid="{00000000-0005-0000-0000-00002A3D0000}"/>
    <cellStyle name="Normal 2 2 9 2 8" xfId="15668" xr:uid="{00000000-0005-0000-0000-00002B3D0000}"/>
    <cellStyle name="Normal 2 2 9 2 8 2" xfId="15669" xr:uid="{00000000-0005-0000-0000-00002C3D0000}"/>
    <cellStyle name="Normal 2 2 9 2 8 3" xfId="15670" xr:uid="{00000000-0005-0000-0000-00002D3D0000}"/>
    <cellStyle name="Normal 2 2 9 2 8 4" xfId="15671" xr:uid="{00000000-0005-0000-0000-00002E3D0000}"/>
    <cellStyle name="Normal 2 2 9 2 8 5" xfId="15672" xr:uid="{00000000-0005-0000-0000-00002F3D0000}"/>
    <cellStyle name="Normal 2 2 9 2 9" xfId="15673" xr:uid="{00000000-0005-0000-0000-0000303D0000}"/>
    <cellStyle name="Normal 2 2 9 2 9 2" xfId="15674" xr:uid="{00000000-0005-0000-0000-0000313D0000}"/>
    <cellStyle name="Normal 2 2 9 2 9 3" xfId="15675" xr:uid="{00000000-0005-0000-0000-0000323D0000}"/>
    <cellStyle name="Normal 2 2 9 2 9 4" xfId="15676" xr:uid="{00000000-0005-0000-0000-0000333D0000}"/>
    <cellStyle name="Normal 2 2 9 2 9 5" xfId="15677" xr:uid="{00000000-0005-0000-0000-0000343D0000}"/>
    <cellStyle name="Normal 2 2 9 2_35. Propiedades de Inv" xfId="15678" xr:uid="{00000000-0005-0000-0000-0000353D0000}"/>
    <cellStyle name="Normal 2 2 9 20" xfId="15679" xr:uid="{00000000-0005-0000-0000-0000363D0000}"/>
    <cellStyle name="Normal 2 2 9 20 2" xfId="15680" xr:uid="{00000000-0005-0000-0000-0000373D0000}"/>
    <cellStyle name="Normal 2 2 9 20 3" xfId="15681" xr:uid="{00000000-0005-0000-0000-0000383D0000}"/>
    <cellStyle name="Normal 2 2 9 20 4" xfId="15682" xr:uid="{00000000-0005-0000-0000-0000393D0000}"/>
    <cellStyle name="Normal 2 2 9 20 5" xfId="15683" xr:uid="{00000000-0005-0000-0000-00003A3D0000}"/>
    <cellStyle name="Normal 2 2 9 21" xfId="15684" xr:uid="{00000000-0005-0000-0000-00003B3D0000}"/>
    <cellStyle name="Normal 2 2 9 21 2" xfId="15685" xr:uid="{00000000-0005-0000-0000-00003C3D0000}"/>
    <cellStyle name="Normal 2 2 9 21 3" xfId="15686" xr:uid="{00000000-0005-0000-0000-00003D3D0000}"/>
    <cellStyle name="Normal 2 2 9 21 4" xfId="15687" xr:uid="{00000000-0005-0000-0000-00003E3D0000}"/>
    <cellStyle name="Normal 2 2 9 21 5" xfId="15688" xr:uid="{00000000-0005-0000-0000-00003F3D0000}"/>
    <cellStyle name="Normal 2 2 9 22" xfId="15689" xr:uid="{00000000-0005-0000-0000-0000403D0000}"/>
    <cellStyle name="Normal 2 2 9 22 2" xfId="15690" xr:uid="{00000000-0005-0000-0000-0000413D0000}"/>
    <cellStyle name="Normal 2 2 9 22 3" xfId="15691" xr:uid="{00000000-0005-0000-0000-0000423D0000}"/>
    <cellStyle name="Normal 2 2 9 22 4" xfId="15692" xr:uid="{00000000-0005-0000-0000-0000433D0000}"/>
    <cellStyle name="Normal 2 2 9 22 5" xfId="15693" xr:uid="{00000000-0005-0000-0000-0000443D0000}"/>
    <cellStyle name="Normal 2 2 9 23" xfId="15694" xr:uid="{00000000-0005-0000-0000-0000453D0000}"/>
    <cellStyle name="Normal 2 2 9 23 2" xfId="15695" xr:uid="{00000000-0005-0000-0000-0000463D0000}"/>
    <cellStyle name="Normal 2 2 9 23 3" xfId="15696" xr:uid="{00000000-0005-0000-0000-0000473D0000}"/>
    <cellStyle name="Normal 2 2 9 23 4" xfId="15697" xr:uid="{00000000-0005-0000-0000-0000483D0000}"/>
    <cellStyle name="Normal 2 2 9 23 5" xfId="15698" xr:uid="{00000000-0005-0000-0000-0000493D0000}"/>
    <cellStyle name="Normal 2 2 9 24" xfId="15699" xr:uid="{00000000-0005-0000-0000-00004A3D0000}"/>
    <cellStyle name="Normal 2 2 9 24 2" xfId="15700" xr:uid="{00000000-0005-0000-0000-00004B3D0000}"/>
    <cellStyle name="Normal 2 2 9 24 3" xfId="15701" xr:uid="{00000000-0005-0000-0000-00004C3D0000}"/>
    <cellStyle name="Normal 2 2 9 24 4" xfId="15702" xr:uid="{00000000-0005-0000-0000-00004D3D0000}"/>
    <cellStyle name="Normal 2 2 9 24 5" xfId="15703" xr:uid="{00000000-0005-0000-0000-00004E3D0000}"/>
    <cellStyle name="Normal 2 2 9 25" xfId="15704" xr:uid="{00000000-0005-0000-0000-00004F3D0000}"/>
    <cellStyle name="Normal 2 2 9 25 2" xfId="15705" xr:uid="{00000000-0005-0000-0000-0000503D0000}"/>
    <cellStyle name="Normal 2 2 9 25 3" xfId="15706" xr:uid="{00000000-0005-0000-0000-0000513D0000}"/>
    <cellStyle name="Normal 2 2 9 25 4" xfId="15707" xr:uid="{00000000-0005-0000-0000-0000523D0000}"/>
    <cellStyle name="Normal 2 2 9 25 5" xfId="15708" xr:uid="{00000000-0005-0000-0000-0000533D0000}"/>
    <cellStyle name="Normal 2 2 9 26" xfId="15709" xr:uid="{00000000-0005-0000-0000-0000543D0000}"/>
    <cellStyle name="Normal 2 2 9 26 2" xfId="15710" xr:uid="{00000000-0005-0000-0000-0000553D0000}"/>
    <cellStyle name="Normal 2 2 9 26 3" xfId="15711" xr:uid="{00000000-0005-0000-0000-0000563D0000}"/>
    <cellStyle name="Normal 2 2 9 26 4" xfId="15712" xr:uid="{00000000-0005-0000-0000-0000573D0000}"/>
    <cellStyle name="Normal 2 2 9 26 5" xfId="15713" xr:uid="{00000000-0005-0000-0000-0000583D0000}"/>
    <cellStyle name="Normal 2 2 9 27" xfId="15714" xr:uid="{00000000-0005-0000-0000-0000593D0000}"/>
    <cellStyle name="Normal 2 2 9 27 2" xfId="15715" xr:uid="{00000000-0005-0000-0000-00005A3D0000}"/>
    <cellStyle name="Normal 2 2 9 27 3" xfId="15716" xr:uid="{00000000-0005-0000-0000-00005B3D0000}"/>
    <cellStyle name="Normal 2 2 9 27 4" xfId="15717" xr:uid="{00000000-0005-0000-0000-00005C3D0000}"/>
    <cellStyle name="Normal 2 2 9 27 5" xfId="15718" xr:uid="{00000000-0005-0000-0000-00005D3D0000}"/>
    <cellStyle name="Normal 2 2 9 28" xfId="15719" xr:uid="{00000000-0005-0000-0000-00005E3D0000}"/>
    <cellStyle name="Normal 2 2 9 28 2" xfId="15720" xr:uid="{00000000-0005-0000-0000-00005F3D0000}"/>
    <cellStyle name="Normal 2 2 9 28 3" xfId="15721" xr:uid="{00000000-0005-0000-0000-0000603D0000}"/>
    <cellStyle name="Normal 2 2 9 28 4" xfId="15722" xr:uid="{00000000-0005-0000-0000-0000613D0000}"/>
    <cellStyle name="Normal 2 2 9 28 5" xfId="15723" xr:uid="{00000000-0005-0000-0000-0000623D0000}"/>
    <cellStyle name="Normal 2 2 9 29" xfId="15724" xr:uid="{00000000-0005-0000-0000-0000633D0000}"/>
    <cellStyle name="Normal 2 2 9 29 2" xfId="15725" xr:uid="{00000000-0005-0000-0000-0000643D0000}"/>
    <cellStyle name="Normal 2 2 9 29 3" xfId="15726" xr:uid="{00000000-0005-0000-0000-0000653D0000}"/>
    <cellStyle name="Normal 2 2 9 29 4" xfId="15727" xr:uid="{00000000-0005-0000-0000-0000663D0000}"/>
    <cellStyle name="Normal 2 2 9 29 5" xfId="15728" xr:uid="{00000000-0005-0000-0000-0000673D0000}"/>
    <cellStyle name="Normal 2 2 9 3" xfId="15729" xr:uid="{00000000-0005-0000-0000-0000683D0000}"/>
    <cellStyle name="Normal 2 2 9 3 10" xfId="15730" xr:uid="{00000000-0005-0000-0000-0000693D0000}"/>
    <cellStyle name="Normal 2 2 9 3 10 2" xfId="15731" xr:uid="{00000000-0005-0000-0000-00006A3D0000}"/>
    <cellStyle name="Normal 2 2 9 3 11" xfId="15732" xr:uid="{00000000-0005-0000-0000-00006B3D0000}"/>
    <cellStyle name="Normal 2 2 9 3 11 2" xfId="15733" xr:uid="{00000000-0005-0000-0000-00006C3D0000}"/>
    <cellStyle name="Normal 2 2 9 3 12" xfId="15734" xr:uid="{00000000-0005-0000-0000-00006D3D0000}"/>
    <cellStyle name="Normal 2 2 9 3 13" xfId="15735" xr:uid="{00000000-0005-0000-0000-00006E3D0000}"/>
    <cellStyle name="Normal 2 2 9 3 14" xfId="15736" xr:uid="{00000000-0005-0000-0000-00006F3D0000}"/>
    <cellStyle name="Normal 2 2 9 3 15" xfId="15737" xr:uid="{00000000-0005-0000-0000-0000703D0000}"/>
    <cellStyle name="Normal 2 2 9 3 2" xfId="15738" xr:uid="{00000000-0005-0000-0000-0000713D0000}"/>
    <cellStyle name="Normal 2 2 9 3 2 2" xfId="15739" xr:uid="{00000000-0005-0000-0000-0000723D0000}"/>
    <cellStyle name="Normal 2 2 9 3 2 2 2" xfId="15740" xr:uid="{00000000-0005-0000-0000-0000733D0000}"/>
    <cellStyle name="Normal 2 2 9 3 2 2 3" xfId="15741" xr:uid="{00000000-0005-0000-0000-0000743D0000}"/>
    <cellStyle name="Normal 2 2 9 3 2 2 4" xfId="15742" xr:uid="{00000000-0005-0000-0000-0000753D0000}"/>
    <cellStyle name="Normal 2 2 9 3 2 2 5" xfId="15743" xr:uid="{00000000-0005-0000-0000-0000763D0000}"/>
    <cellStyle name="Normal 2 2 9 3 2 3" xfId="15744" xr:uid="{00000000-0005-0000-0000-0000773D0000}"/>
    <cellStyle name="Normal 2 2 9 3 2 3 2" xfId="15745" xr:uid="{00000000-0005-0000-0000-0000783D0000}"/>
    <cellStyle name="Normal 2 2 9 3 2 3 3" xfId="15746" xr:uid="{00000000-0005-0000-0000-0000793D0000}"/>
    <cellStyle name="Normal 2 2 9 3 2 3 4" xfId="15747" xr:uid="{00000000-0005-0000-0000-00007A3D0000}"/>
    <cellStyle name="Normal 2 2 9 3 2 3 5" xfId="15748" xr:uid="{00000000-0005-0000-0000-00007B3D0000}"/>
    <cellStyle name="Normal 2 2 9 3 2 4" xfId="15749" xr:uid="{00000000-0005-0000-0000-00007C3D0000}"/>
    <cellStyle name="Normal 2 2 9 3 2 5" xfId="15750" xr:uid="{00000000-0005-0000-0000-00007D3D0000}"/>
    <cellStyle name="Normal 2 2 9 3 2 6" xfId="15751" xr:uid="{00000000-0005-0000-0000-00007E3D0000}"/>
    <cellStyle name="Normal 2 2 9 3 2 7" xfId="15752" xr:uid="{00000000-0005-0000-0000-00007F3D0000}"/>
    <cellStyle name="Normal 2 2 9 3 2 8" xfId="15753" xr:uid="{00000000-0005-0000-0000-0000803D0000}"/>
    <cellStyle name="Normal 2 2 9 3 2_35. Propiedades de Inv" xfId="15754" xr:uid="{00000000-0005-0000-0000-0000813D0000}"/>
    <cellStyle name="Normal 2 2 9 3 3" xfId="15755" xr:uid="{00000000-0005-0000-0000-0000823D0000}"/>
    <cellStyle name="Normal 2 2 9 3 3 2" xfId="15756" xr:uid="{00000000-0005-0000-0000-0000833D0000}"/>
    <cellStyle name="Normal 2 2 9 3 3 2 2" xfId="15757" xr:uid="{00000000-0005-0000-0000-0000843D0000}"/>
    <cellStyle name="Normal 2 2 9 3 3 2 3" xfId="15758" xr:uid="{00000000-0005-0000-0000-0000853D0000}"/>
    <cellStyle name="Normal 2 2 9 3 3 2 4" xfId="15759" xr:uid="{00000000-0005-0000-0000-0000863D0000}"/>
    <cellStyle name="Normal 2 2 9 3 3 2 5" xfId="15760" xr:uid="{00000000-0005-0000-0000-0000873D0000}"/>
    <cellStyle name="Normal 2 2 9 3 3 3" xfId="15761" xr:uid="{00000000-0005-0000-0000-0000883D0000}"/>
    <cellStyle name="Normal 2 2 9 3 3 3 2" xfId="15762" xr:uid="{00000000-0005-0000-0000-0000893D0000}"/>
    <cellStyle name="Normal 2 2 9 3 3 3 3" xfId="15763" xr:uid="{00000000-0005-0000-0000-00008A3D0000}"/>
    <cellStyle name="Normal 2 2 9 3 3 3 4" xfId="15764" xr:uid="{00000000-0005-0000-0000-00008B3D0000}"/>
    <cellStyle name="Normal 2 2 9 3 3 3 5" xfId="15765" xr:uid="{00000000-0005-0000-0000-00008C3D0000}"/>
    <cellStyle name="Normal 2 2 9 3 3 4" xfId="15766" xr:uid="{00000000-0005-0000-0000-00008D3D0000}"/>
    <cellStyle name="Normal 2 2 9 3 3 5" xfId="15767" xr:uid="{00000000-0005-0000-0000-00008E3D0000}"/>
    <cellStyle name="Normal 2 2 9 3 3 6" xfId="15768" xr:uid="{00000000-0005-0000-0000-00008F3D0000}"/>
    <cellStyle name="Normal 2 2 9 3 3 7" xfId="15769" xr:uid="{00000000-0005-0000-0000-0000903D0000}"/>
    <cellStyle name="Normal 2 2 9 3 3 8" xfId="15770" xr:uid="{00000000-0005-0000-0000-0000913D0000}"/>
    <cellStyle name="Normal 2 2 9 3 3_35. Propiedades de Inv" xfId="15771" xr:uid="{00000000-0005-0000-0000-0000923D0000}"/>
    <cellStyle name="Normal 2 2 9 3 4" xfId="15772" xr:uid="{00000000-0005-0000-0000-0000933D0000}"/>
    <cellStyle name="Normal 2 2 9 3 4 2" xfId="15773" xr:uid="{00000000-0005-0000-0000-0000943D0000}"/>
    <cellStyle name="Normal 2 2 9 3 4 2 2" xfId="15774" xr:uid="{00000000-0005-0000-0000-0000953D0000}"/>
    <cellStyle name="Normal 2 2 9 3 4 2 3" xfId="15775" xr:uid="{00000000-0005-0000-0000-0000963D0000}"/>
    <cellStyle name="Normal 2 2 9 3 4 2 4" xfId="15776" xr:uid="{00000000-0005-0000-0000-0000973D0000}"/>
    <cellStyle name="Normal 2 2 9 3 4 2 5" xfId="15777" xr:uid="{00000000-0005-0000-0000-0000983D0000}"/>
    <cellStyle name="Normal 2 2 9 3 4 3" xfId="15778" xr:uid="{00000000-0005-0000-0000-0000993D0000}"/>
    <cellStyle name="Normal 2 2 9 3 4 3 2" xfId="15779" xr:uid="{00000000-0005-0000-0000-00009A3D0000}"/>
    <cellStyle name="Normal 2 2 9 3 4 3 3" xfId="15780" xr:uid="{00000000-0005-0000-0000-00009B3D0000}"/>
    <cellStyle name="Normal 2 2 9 3 4 3 4" xfId="15781" xr:uid="{00000000-0005-0000-0000-00009C3D0000}"/>
    <cellStyle name="Normal 2 2 9 3 4 3 5" xfId="15782" xr:uid="{00000000-0005-0000-0000-00009D3D0000}"/>
    <cellStyle name="Normal 2 2 9 3 4 4" xfId="15783" xr:uid="{00000000-0005-0000-0000-00009E3D0000}"/>
    <cellStyle name="Normal 2 2 9 3 4 5" xfId="15784" xr:uid="{00000000-0005-0000-0000-00009F3D0000}"/>
    <cellStyle name="Normal 2 2 9 3 4 6" xfId="15785" xr:uid="{00000000-0005-0000-0000-0000A03D0000}"/>
    <cellStyle name="Normal 2 2 9 3 4 7" xfId="15786" xr:uid="{00000000-0005-0000-0000-0000A13D0000}"/>
    <cellStyle name="Normal 2 2 9 3 4 8" xfId="15787" xr:uid="{00000000-0005-0000-0000-0000A23D0000}"/>
    <cellStyle name="Normal 2 2 9 3 4_35. Propiedades de Inv" xfId="15788" xr:uid="{00000000-0005-0000-0000-0000A33D0000}"/>
    <cellStyle name="Normal 2 2 9 3 5" xfId="15789" xr:uid="{00000000-0005-0000-0000-0000A43D0000}"/>
    <cellStyle name="Normal 2 2 9 3 5 2" xfId="15790" xr:uid="{00000000-0005-0000-0000-0000A53D0000}"/>
    <cellStyle name="Normal 2 2 9 3 5 2 2" xfId="15791" xr:uid="{00000000-0005-0000-0000-0000A63D0000}"/>
    <cellStyle name="Normal 2 2 9 3 5 2 3" xfId="15792" xr:uid="{00000000-0005-0000-0000-0000A73D0000}"/>
    <cellStyle name="Normal 2 2 9 3 5 2 4" xfId="15793" xr:uid="{00000000-0005-0000-0000-0000A83D0000}"/>
    <cellStyle name="Normal 2 2 9 3 5 2 5" xfId="15794" xr:uid="{00000000-0005-0000-0000-0000A93D0000}"/>
    <cellStyle name="Normal 2 2 9 3 5 3" xfId="15795" xr:uid="{00000000-0005-0000-0000-0000AA3D0000}"/>
    <cellStyle name="Normal 2 2 9 3 5 3 2" xfId="15796" xr:uid="{00000000-0005-0000-0000-0000AB3D0000}"/>
    <cellStyle name="Normal 2 2 9 3 5 3 3" xfId="15797" xr:uid="{00000000-0005-0000-0000-0000AC3D0000}"/>
    <cellStyle name="Normal 2 2 9 3 5 3 4" xfId="15798" xr:uid="{00000000-0005-0000-0000-0000AD3D0000}"/>
    <cellStyle name="Normal 2 2 9 3 5 3 5" xfId="15799" xr:uid="{00000000-0005-0000-0000-0000AE3D0000}"/>
    <cellStyle name="Normal 2 2 9 3 5 4" xfId="15800" xr:uid="{00000000-0005-0000-0000-0000AF3D0000}"/>
    <cellStyle name="Normal 2 2 9 3 5 5" xfId="15801" xr:uid="{00000000-0005-0000-0000-0000B03D0000}"/>
    <cellStyle name="Normal 2 2 9 3 5 6" xfId="15802" xr:uid="{00000000-0005-0000-0000-0000B13D0000}"/>
    <cellStyle name="Normal 2 2 9 3 5 7" xfId="15803" xr:uid="{00000000-0005-0000-0000-0000B23D0000}"/>
    <cellStyle name="Normal 2 2 9 3 5 8" xfId="15804" xr:uid="{00000000-0005-0000-0000-0000B33D0000}"/>
    <cellStyle name="Normal 2 2 9 3 5_35. Propiedades de Inv" xfId="15805" xr:uid="{00000000-0005-0000-0000-0000B43D0000}"/>
    <cellStyle name="Normal 2 2 9 3 6" xfId="15806" xr:uid="{00000000-0005-0000-0000-0000B53D0000}"/>
    <cellStyle name="Normal 2 2 9 3 6 2" xfId="15807" xr:uid="{00000000-0005-0000-0000-0000B63D0000}"/>
    <cellStyle name="Normal 2 2 9 3 6 2 2" xfId="15808" xr:uid="{00000000-0005-0000-0000-0000B73D0000}"/>
    <cellStyle name="Normal 2 2 9 3 6 2 3" xfId="15809" xr:uid="{00000000-0005-0000-0000-0000B83D0000}"/>
    <cellStyle name="Normal 2 2 9 3 6 2 4" xfId="15810" xr:uid="{00000000-0005-0000-0000-0000B93D0000}"/>
    <cellStyle name="Normal 2 2 9 3 6 2 5" xfId="15811" xr:uid="{00000000-0005-0000-0000-0000BA3D0000}"/>
    <cellStyle name="Normal 2 2 9 3 6 3" xfId="15812" xr:uid="{00000000-0005-0000-0000-0000BB3D0000}"/>
    <cellStyle name="Normal 2 2 9 3 6 3 2" xfId="15813" xr:uid="{00000000-0005-0000-0000-0000BC3D0000}"/>
    <cellStyle name="Normal 2 2 9 3 6 3 3" xfId="15814" xr:uid="{00000000-0005-0000-0000-0000BD3D0000}"/>
    <cellStyle name="Normal 2 2 9 3 6 3 4" xfId="15815" xr:uid="{00000000-0005-0000-0000-0000BE3D0000}"/>
    <cellStyle name="Normal 2 2 9 3 6 3 5" xfId="15816" xr:uid="{00000000-0005-0000-0000-0000BF3D0000}"/>
    <cellStyle name="Normal 2 2 9 3 6 4" xfId="15817" xr:uid="{00000000-0005-0000-0000-0000C03D0000}"/>
    <cellStyle name="Normal 2 2 9 3 6 5" xfId="15818" xr:uid="{00000000-0005-0000-0000-0000C13D0000}"/>
    <cellStyle name="Normal 2 2 9 3 6 6" xfId="15819" xr:uid="{00000000-0005-0000-0000-0000C23D0000}"/>
    <cellStyle name="Normal 2 2 9 3 6 7" xfId="15820" xr:uid="{00000000-0005-0000-0000-0000C33D0000}"/>
    <cellStyle name="Normal 2 2 9 3 6 8" xfId="15821" xr:uid="{00000000-0005-0000-0000-0000C43D0000}"/>
    <cellStyle name="Normal 2 2 9 3 6_35. Propiedades de Inv" xfId="15822" xr:uid="{00000000-0005-0000-0000-0000C53D0000}"/>
    <cellStyle name="Normal 2 2 9 3 7" xfId="15823" xr:uid="{00000000-0005-0000-0000-0000C63D0000}"/>
    <cellStyle name="Normal 2 2 9 3 7 2" xfId="15824" xr:uid="{00000000-0005-0000-0000-0000C73D0000}"/>
    <cellStyle name="Normal 2 2 9 3 7 3" xfId="15825" xr:uid="{00000000-0005-0000-0000-0000C83D0000}"/>
    <cellStyle name="Normal 2 2 9 3 7 4" xfId="15826" xr:uid="{00000000-0005-0000-0000-0000C93D0000}"/>
    <cellStyle name="Normal 2 2 9 3 7 5" xfId="15827" xr:uid="{00000000-0005-0000-0000-0000CA3D0000}"/>
    <cellStyle name="Normal 2 2 9 3 8" xfId="15828" xr:uid="{00000000-0005-0000-0000-0000CB3D0000}"/>
    <cellStyle name="Normal 2 2 9 3 8 2" xfId="15829" xr:uid="{00000000-0005-0000-0000-0000CC3D0000}"/>
    <cellStyle name="Normal 2 2 9 3 8 3" xfId="15830" xr:uid="{00000000-0005-0000-0000-0000CD3D0000}"/>
    <cellStyle name="Normal 2 2 9 3 8 4" xfId="15831" xr:uid="{00000000-0005-0000-0000-0000CE3D0000}"/>
    <cellStyle name="Normal 2 2 9 3 8 5" xfId="15832" xr:uid="{00000000-0005-0000-0000-0000CF3D0000}"/>
    <cellStyle name="Normal 2 2 9 3 9" xfId="15833" xr:uid="{00000000-0005-0000-0000-0000D03D0000}"/>
    <cellStyle name="Normal 2 2 9 3 9 2" xfId="15834" xr:uid="{00000000-0005-0000-0000-0000D13D0000}"/>
    <cellStyle name="Normal 2 2 9 3 9 2 2" xfId="15835" xr:uid="{00000000-0005-0000-0000-0000D23D0000}"/>
    <cellStyle name="Normal 2 2 9 3_35. Propiedades de Inv" xfId="15836" xr:uid="{00000000-0005-0000-0000-0000D33D0000}"/>
    <cellStyle name="Normal 2 2 9 30" xfId="15837" xr:uid="{00000000-0005-0000-0000-0000D43D0000}"/>
    <cellStyle name="Normal 2 2 9 30 2" xfId="15838" xr:uid="{00000000-0005-0000-0000-0000D53D0000}"/>
    <cellStyle name="Normal 2 2 9 30 3" xfId="15839" xr:uid="{00000000-0005-0000-0000-0000D63D0000}"/>
    <cellStyle name="Normal 2 2 9 30 4" xfId="15840" xr:uid="{00000000-0005-0000-0000-0000D73D0000}"/>
    <cellStyle name="Normal 2 2 9 30 5" xfId="15841" xr:uid="{00000000-0005-0000-0000-0000D83D0000}"/>
    <cellStyle name="Normal 2 2 9 31" xfId="15842" xr:uid="{00000000-0005-0000-0000-0000D93D0000}"/>
    <cellStyle name="Normal 2 2 9 31 2" xfId="15843" xr:uid="{00000000-0005-0000-0000-0000DA3D0000}"/>
    <cellStyle name="Normal 2 2 9 31 3" xfId="15844" xr:uid="{00000000-0005-0000-0000-0000DB3D0000}"/>
    <cellStyle name="Normal 2 2 9 31 4" xfId="15845" xr:uid="{00000000-0005-0000-0000-0000DC3D0000}"/>
    <cellStyle name="Normal 2 2 9 31 5" xfId="15846" xr:uid="{00000000-0005-0000-0000-0000DD3D0000}"/>
    <cellStyle name="Normal 2 2 9 32" xfId="15847" xr:uid="{00000000-0005-0000-0000-0000DE3D0000}"/>
    <cellStyle name="Normal 2 2 9 32 2" xfId="15848" xr:uid="{00000000-0005-0000-0000-0000DF3D0000}"/>
    <cellStyle name="Normal 2 2 9 32 2 2" xfId="15849" xr:uid="{00000000-0005-0000-0000-0000E03D0000}"/>
    <cellStyle name="Normal 2 2 9 33" xfId="15850" xr:uid="{00000000-0005-0000-0000-0000E13D0000}"/>
    <cellStyle name="Normal 2 2 9 33 2" xfId="15851" xr:uid="{00000000-0005-0000-0000-0000E23D0000}"/>
    <cellStyle name="Normal 2 2 9 33 2 2" xfId="15852" xr:uid="{00000000-0005-0000-0000-0000E33D0000}"/>
    <cellStyle name="Normal 2 2 9 34" xfId="15853" xr:uid="{00000000-0005-0000-0000-0000E43D0000}"/>
    <cellStyle name="Normal 2 2 9 34 2" xfId="15854" xr:uid="{00000000-0005-0000-0000-0000E53D0000}"/>
    <cellStyle name="Normal 2 2 9 34 2 2" xfId="15855" xr:uid="{00000000-0005-0000-0000-0000E63D0000}"/>
    <cellStyle name="Normal 2 2 9 35" xfId="15856" xr:uid="{00000000-0005-0000-0000-0000E73D0000}"/>
    <cellStyle name="Normal 2 2 9 35 2" xfId="15857" xr:uid="{00000000-0005-0000-0000-0000E83D0000}"/>
    <cellStyle name="Normal 2 2 9 35 2 2" xfId="15858" xr:uid="{00000000-0005-0000-0000-0000E93D0000}"/>
    <cellStyle name="Normal 2 2 9 36" xfId="15859" xr:uid="{00000000-0005-0000-0000-0000EA3D0000}"/>
    <cellStyle name="Normal 2 2 9 36 2" xfId="15860" xr:uid="{00000000-0005-0000-0000-0000EB3D0000}"/>
    <cellStyle name="Normal 2 2 9 37" xfId="15861" xr:uid="{00000000-0005-0000-0000-0000EC3D0000}"/>
    <cellStyle name="Normal 2 2 9 38" xfId="15862" xr:uid="{00000000-0005-0000-0000-0000ED3D0000}"/>
    <cellStyle name="Normal 2 2 9 39" xfId="15863" xr:uid="{00000000-0005-0000-0000-0000EE3D0000}"/>
    <cellStyle name="Normal 2 2 9 4" xfId="15864" xr:uid="{00000000-0005-0000-0000-0000EF3D0000}"/>
    <cellStyle name="Normal 2 2 9 4 10" xfId="15865" xr:uid="{00000000-0005-0000-0000-0000F03D0000}"/>
    <cellStyle name="Normal 2 2 9 4 10 2" xfId="15866" xr:uid="{00000000-0005-0000-0000-0000F13D0000}"/>
    <cellStyle name="Normal 2 2 9 4 11" xfId="15867" xr:uid="{00000000-0005-0000-0000-0000F23D0000}"/>
    <cellStyle name="Normal 2 2 9 4 12" xfId="15868" xr:uid="{00000000-0005-0000-0000-0000F33D0000}"/>
    <cellStyle name="Normal 2 2 9 4 13" xfId="15869" xr:uid="{00000000-0005-0000-0000-0000F43D0000}"/>
    <cellStyle name="Normal 2 2 9 4 14" xfId="15870" xr:uid="{00000000-0005-0000-0000-0000F53D0000}"/>
    <cellStyle name="Normal 2 2 9 4 15" xfId="15871" xr:uid="{00000000-0005-0000-0000-0000F63D0000}"/>
    <cellStyle name="Normal 2 2 9 4 2" xfId="15872" xr:uid="{00000000-0005-0000-0000-0000F73D0000}"/>
    <cellStyle name="Normal 2 2 9 4 2 2" xfId="15873" xr:uid="{00000000-0005-0000-0000-0000F83D0000}"/>
    <cellStyle name="Normal 2 2 9 4 2 2 2" xfId="15874" xr:uid="{00000000-0005-0000-0000-0000F93D0000}"/>
    <cellStyle name="Normal 2 2 9 4 2 2 3" xfId="15875" xr:uid="{00000000-0005-0000-0000-0000FA3D0000}"/>
    <cellStyle name="Normal 2 2 9 4 2 2 4" xfId="15876" xr:uid="{00000000-0005-0000-0000-0000FB3D0000}"/>
    <cellStyle name="Normal 2 2 9 4 2 2 5" xfId="15877" xr:uid="{00000000-0005-0000-0000-0000FC3D0000}"/>
    <cellStyle name="Normal 2 2 9 4 2 3" xfId="15878" xr:uid="{00000000-0005-0000-0000-0000FD3D0000}"/>
    <cellStyle name="Normal 2 2 9 4 2 3 2" xfId="15879" xr:uid="{00000000-0005-0000-0000-0000FE3D0000}"/>
    <cellStyle name="Normal 2 2 9 4 2 3 3" xfId="15880" xr:uid="{00000000-0005-0000-0000-0000FF3D0000}"/>
    <cellStyle name="Normal 2 2 9 4 2 3 4" xfId="15881" xr:uid="{00000000-0005-0000-0000-0000003E0000}"/>
    <cellStyle name="Normal 2 2 9 4 2 3 5" xfId="15882" xr:uid="{00000000-0005-0000-0000-0000013E0000}"/>
    <cellStyle name="Normal 2 2 9 4 2 4" xfId="15883" xr:uid="{00000000-0005-0000-0000-0000023E0000}"/>
    <cellStyle name="Normal 2 2 9 4 2 5" xfId="15884" xr:uid="{00000000-0005-0000-0000-0000033E0000}"/>
    <cellStyle name="Normal 2 2 9 4 2 6" xfId="15885" xr:uid="{00000000-0005-0000-0000-0000043E0000}"/>
    <cellStyle name="Normal 2 2 9 4 2 7" xfId="15886" xr:uid="{00000000-0005-0000-0000-0000053E0000}"/>
    <cellStyle name="Normal 2 2 9 4 2 8" xfId="15887" xr:uid="{00000000-0005-0000-0000-0000063E0000}"/>
    <cellStyle name="Normal 2 2 9 4 2_35. Propiedades de Inv" xfId="15888" xr:uid="{00000000-0005-0000-0000-0000073E0000}"/>
    <cellStyle name="Normal 2 2 9 4 3" xfId="15889" xr:uid="{00000000-0005-0000-0000-0000083E0000}"/>
    <cellStyle name="Normal 2 2 9 4 3 2" xfId="15890" xr:uid="{00000000-0005-0000-0000-0000093E0000}"/>
    <cellStyle name="Normal 2 2 9 4 3 2 2" xfId="15891" xr:uid="{00000000-0005-0000-0000-00000A3E0000}"/>
    <cellStyle name="Normal 2 2 9 4 3 2 3" xfId="15892" xr:uid="{00000000-0005-0000-0000-00000B3E0000}"/>
    <cellStyle name="Normal 2 2 9 4 3 2 4" xfId="15893" xr:uid="{00000000-0005-0000-0000-00000C3E0000}"/>
    <cellStyle name="Normal 2 2 9 4 3 2 5" xfId="15894" xr:uid="{00000000-0005-0000-0000-00000D3E0000}"/>
    <cellStyle name="Normal 2 2 9 4 3 3" xfId="15895" xr:uid="{00000000-0005-0000-0000-00000E3E0000}"/>
    <cellStyle name="Normal 2 2 9 4 3 3 2" xfId="15896" xr:uid="{00000000-0005-0000-0000-00000F3E0000}"/>
    <cellStyle name="Normal 2 2 9 4 3 3 3" xfId="15897" xr:uid="{00000000-0005-0000-0000-0000103E0000}"/>
    <cellStyle name="Normal 2 2 9 4 3 3 4" xfId="15898" xr:uid="{00000000-0005-0000-0000-0000113E0000}"/>
    <cellStyle name="Normal 2 2 9 4 3 3 5" xfId="15899" xr:uid="{00000000-0005-0000-0000-0000123E0000}"/>
    <cellStyle name="Normal 2 2 9 4 3 4" xfId="15900" xr:uid="{00000000-0005-0000-0000-0000133E0000}"/>
    <cellStyle name="Normal 2 2 9 4 3 5" xfId="15901" xr:uid="{00000000-0005-0000-0000-0000143E0000}"/>
    <cellStyle name="Normal 2 2 9 4 3 6" xfId="15902" xr:uid="{00000000-0005-0000-0000-0000153E0000}"/>
    <cellStyle name="Normal 2 2 9 4 3 7" xfId="15903" xr:uid="{00000000-0005-0000-0000-0000163E0000}"/>
    <cellStyle name="Normal 2 2 9 4 3 8" xfId="15904" xr:uid="{00000000-0005-0000-0000-0000173E0000}"/>
    <cellStyle name="Normal 2 2 9 4 3_35. Propiedades de Inv" xfId="15905" xr:uid="{00000000-0005-0000-0000-0000183E0000}"/>
    <cellStyle name="Normal 2 2 9 4 4" xfId="15906" xr:uid="{00000000-0005-0000-0000-0000193E0000}"/>
    <cellStyle name="Normal 2 2 9 4 4 2" xfId="15907" xr:uid="{00000000-0005-0000-0000-00001A3E0000}"/>
    <cellStyle name="Normal 2 2 9 4 4 2 2" xfId="15908" xr:uid="{00000000-0005-0000-0000-00001B3E0000}"/>
    <cellStyle name="Normal 2 2 9 4 4 2 3" xfId="15909" xr:uid="{00000000-0005-0000-0000-00001C3E0000}"/>
    <cellStyle name="Normal 2 2 9 4 4 2 4" xfId="15910" xr:uid="{00000000-0005-0000-0000-00001D3E0000}"/>
    <cellStyle name="Normal 2 2 9 4 4 2 5" xfId="15911" xr:uid="{00000000-0005-0000-0000-00001E3E0000}"/>
    <cellStyle name="Normal 2 2 9 4 4 3" xfId="15912" xr:uid="{00000000-0005-0000-0000-00001F3E0000}"/>
    <cellStyle name="Normal 2 2 9 4 4 3 2" xfId="15913" xr:uid="{00000000-0005-0000-0000-0000203E0000}"/>
    <cellStyle name="Normal 2 2 9 4 4 3 3" xfId="15914" xr:uid="{00000000-0005-0000-0000-0000213E0000}"/>
    <cellStyle name="Normal 2 2 9 4 4 3 4" xfId="15915" xr:uid="{00000000-0005-0000-0000-0000223E0000}"/>
    <cellStyle name="Normal 2 2 9 4 4 3 5" xfId="15916" xr:uid="{00000000-0005-0000-0000-0000233E0000}"/>
    <cellStyle name="Normal 2 2 9 4 4 4" xfId="15917" xr:uid="{00000000-0005-0000-0000-0000243E0000}"/>
    <cellStyle name="Normal 2 2 9 4 4 5" xfId="15918" xr:uid="{00000000-0005-0000-0000-0000253E0000}"/>
    <cellStyle name="Normal 2 2 9 4 4 6" xfId="15919" xr:uid="{00000000-0005-0000-0000-0000263E0000}"/>
    <cellStyle name="Normal 2 2 9 4 4 7" xfId="15920" xr:uid="{00000000-0005-0000-0000-0000273E0000}"/>
    <cellStyle name="Normal 2 2 9 4 4 8" xfId="15921" xr:uid="{00000000-0005-0000-0000-0000283E0000}"/>
    <cellStyle name="Normal 2 2 9 4 4_35. Propiedades de Inv" xfId="15922" xr:uid="{00000000-0005-0000-0000-0000293E0000}"/>
    <cellStyle name="Normal 2 2 9 4 5" xfId="15923" xr:uid="{00000000-0005-0000-0000-00002A3E0000}"/>
    <cellStyle name="Normal 2 2 9 4 5 2" xfId="15924" xr:uid="{00000000-0005-0000-0000-00002B3E0000}"/>
    <cellStyle name="Normal 2 2 9 4 5 2 2" xfId="15925" xr:uid="{00000000-0005-0000-0000-00002C3E0000}"/>
    <cellStyle name="Normal 2 2 9 4 5 2 3" xfId="15926" xr:uid="{00000000-0005-0000-0000-00002D3E0000}"/>
    <cellStyle name="Normal 2 2 9 4 5 2 4" xfId="15927" xr:uid="{00000000-0005-0000-0000-00002E3E0000}"/>
    <cellStyle name="Normal 2 2 9 4 5 2 5" xfId="15928" xr:uid="{00000000-0005-0000-0000-00002F3E0000}"/>
    <cellStyle name="Normal 2 2 9 4 5 3" xfId="15929" xr:uid="{00000000-0005-0000-0000-0000303E0000}"/>
    <cellStyle name="Normal 2 2 9 4 5 3 2" xfId="15930" xr:uid="{00000000-0005-0000-0000-0000313E0000}"/>
    <cellStyle name="Normal 2 2 9 4 5 3 3" xfId="15931" xr:uid="{00000000-0005-0000-0000-0000323E0000}"/>
    <cellStyle name="Normal 2 2 9 4 5 3 4" xfId="15932" xr:uid="{00000000-0005-0000-0000-0000333E0000}"/>
    <cellStyle name="Normal 2 2 9 4 5 3 5" xfId="15933" xr:uid="{00000000-0005-0000-0000-0000343E0000}"/>
    <cellStyle name="Normal 2 2 9 4 5 4" xfId="15934" xr:uid="{00000000-0005-0000-0000-0000353E0000}"/>
    <cellStyle name="Normal 2 2 9 4 5 5" xfId="15935" xr:uid="{00000000-0005-0000-0000-0000363E0000}"/>
    <cellStyle name="Normal 2 2 9 4 5 6" xfId="15936" xr:uid="{00000000-0005-0000-0000-0000373E0000}"/>
    <cellStyle name="Normal 2 2 9 4 5 7" xfId="15937" xr:uid="{00000000-0005-0000-0000-0000383E0000}"/>
    <cellStyle name="Normal 2 2 9 4 5 8" xfId="15938" xr:uid="{00000000-0005-0000-0000-0000393E0000}"/>
    <cellStyle name="Normal 2 2 9 4 5_35. Propiedades de Inv" xfId="15939" xr:uid="{00000000-0005-0000-0000-00003A3E0000}"/>
    <cellStyle name="Normal 2 2 9 4 6" xfId="15940" xr:uid="{00000000-0005-0000-0000-00003B3E0000}"/>
    <cellStyle name="Normal 2 2 9 4 6 2" xfId="15941" xr:uid="{00000000-0005-0000-0000-00003C3E0000}"/>
    <cellStyle name="Normal 2 2 9 4 6 2 2" xfId="15942" xr:uid="{00000000-0005-0000-0000-00003D3E0000}"/>
    <cellStyle name="Normal 2 2 9 4 6 2 3" xfId="15943" xr:uid="{00000000-0005-0000-0000-00003E3E0000}"/>
    <cellStyle name="Normal 2 2 9 4 6 2 4" xfId="15944" xr:uid="{00000000-0005-0000-0000-00003F3E0000}"/>
    <cellStyle name="Normal 2 2 9 4 6 2 5" xfId="15945" xr:uid="{00000000-0005-0000-0000-0000403E0000}"/>
    <cellStyle name="Normal 2 2 9 4 6 3" xfId="15946" xr:uid="{00000000-0005-0000-0000-0000413E0000}"/>
    <cellStyle name="Normal 2 2 9 4 6 3 2" xfId="15947" xr:uid="{00000000-0005-0000-0000-0000423E0000}"/>
    <cellStyle name="Normal 2 2 9 4 6 3 3" xfId="15948" xr:uid="{00000000-0005-0000-0000-0000433E0000}"/>
    <cellStyle name="Normal 2 2 9 4 6 3 4" xfId="15949" xr:uid="{00000000-0005-0000-0000-0000443E0000}"/>
    <cellStyle name="Normal 2 2 9 4 6 3 5" xfId="15950" xr:uid="{00000000-0005-0000-0000-0000453E0000}"/>
    <cellStyle name="Normal 2 2 9 4 6 4" xfId="15951" xr:uid="{00000000-0005-0000-0000-0000463E0000}"/>
    <cellStyle name="Normal 2 2 9 4 6 5" xfId="15952" xr:uid="{00000000-0005-0000-0000-0000473E0000}"/>
    <cellStyle name="Normal 2 2 9 4 6 6" xfId="15953" xr:uid="{00000000-0005-0000-0000-0000483E0000}"/>
    <cellStyle name="Normal 2 2 9 4 6 7" xfId="15954" xr:uid="{00000000-0005-0000-0000-0000493E0000}"/>
    <cellStyle name="Normal 2 2 9 4 6 8" xfId="15955" xr:uid="{00000000-0005-0000-0000-00004A3E0000}"/>
    <cellStyle name="Normal 2 2 9 4 6_35. Propiedades de Inv" xfId="15956" xr:uid="{00000000-0005-0000-0000-00004B3E0000}"/>
    <cellStyle name="Normal 2 2 9 4 7" xfId="15957" xr:uid="{00000000-0005-0000-0000-00004C3E0000}"/>
    <cellStyle name="Normal 2 2 9 4 7 2" xfId="15958" xr:uid="{00000000-0005-0000-0000-00004D3E0000}"/>
    <cellStyle name="Normal 2 2 9 4 7 3" xfId="15959" xr:uid="{00000000-0005-0000-0000-00004E3E0000}"/>
    <cellStyle name="Normal 2 2 9 4 7 4" xfId="15960" xr:uid="{00000000-0005-0000-0000-00004F3E0000}"/>
    <cellStyle name="Normal 2 2 9 4 7 5" xfId="15961" xr:uid="{00000000-0005-0000-0000-0000503E0000}"/>
    <cellStyle name="Normal 2 2 9 4 8" xfId="15962" xr:uid="{00000000-0005-0000-0000-0000513E0000}"/>
    <cellStyle name="Normal 2 2 9 4 8 2" xfId="15963" xr:uid="{00000000-0005-0000-0000-0000523E0000}"/>
    <cellStyle name="Normal 2 2 9 4 8 3" xfId="15964" xr:uid="{00000000-0005-0000-0000-0000533E0000}"/>
    <cellStyle name="Normal 2 2 9 4 8 4" xfId="15965" xr:uid="{00000000-0005-0000-0000-0000543E0000}"/>
    <cellStyle name="Normal 2 2 9 4 8 5" xfId="15966" xr:uid="{00000000-0005-0000-0000-0000553E0000}"/>
    <cellStyle name="Normal 2 2 9 4 9" xfId="15967" xr:uid="{00000000-0005-0000-0000-0000563E0000}"/>
    <cellStyle name="Normal 2 2 9 4 9 2" xfId="15968" xr:uid="{00000000-0005-0000-0000-0000573E0000}"/>
    <cellStyle name="Normal 2 2 9 4 9 2 2" xfId="15969" xr:uid="{00000000-0005-0000-0000-0000583E0000}"/>
    <cellStyle name="Normal 2 2 9 4_35. Propiedades de Inv" xfId="15970" xr:uid="{00000000-0005-0000-0000-0000593E0000}"/>
    <cellStyle name="Normal 2 2 9 40" xfId="15971" xr:uid="{00000000-0005-0000-0000-00005A3E0000}"/>
    <cellStyle name="Normal 2 2 9 5" xfId="15972" xr:uid="{00000000-0005-0000-0000-00005B3E0000}"/>
    <cellStyle name="Normal 2 2 9 5 10" xfId="15973" xr:uid="{00000000-0005-0000-0000-00005C3E0000}"/>
    <cellStyle name="Normal 2 2 9 5 11" xfId="15974" xr:uid="{00000000-0005-0000-0000-00005D3E0000}"/>
    <cellStyle name="Normal 2 2 9 5 12" xfId="15975" xr:uid="{00000000-0005-0000-0000-00005E3E0000}"/>
    <cellStyle name="Normal 2 2 9 5 13" xfId="15976" xr:uid="{00000000-0005-0000-0000-00005F3E0000}"/>
    <cellStyle name="Normal 2 2 9 5 2" xfId="15977" xr:uid="{00000000-0005-0000-0000-0000603E0000}"/>
    <cellStyle name="Normal 2 2 9 5 2 2" xfId="15978" xr:uid="{00000000-0005-0000-0000-0000613E0000}"/>
    <cellStyle name="Normal 2 2 9 5 2 2 2" xfId="15979" xr:uid="{00000000-0005-0000-0000-0000623E0000}"/>
    <cellStyle name="Normal 2 2 9 5 2 2 3" xfId="15980" xr:uid="{00000000-0005-0000-0000-0000633E0000}"/>
    <cellStyle name="Normal 2 2 9 5 2 2 4" xfId="15981" xr:uid="{00000000-0005-0000-0000-0000643E0000}"/>
    <cellStyle name="Normal 2 2 9 5 2 2 5" xfId="15982" xr:uid="{00000000-0005-0000-0000-0000653E0000}"/>
    <cellStyle name="Normal 2 2 9 5 2 3" xfId="15983" xr:uid="{00000000-0005-0000-0000-0000663E0000}"/>
    <cellStyle name="Normal 2 2 9 5 2 3 2" xfId="15984" xr:uid="{00000000-0005-0000-0000-0000673E0000}"/>
    <cellStyle name="Normal 2 2 9 5 2 3 3" xfId="15985" xr:uid="{00000000-0005-0000-0000-0000683E0000}"/>
    <cellStyle name="Normal 2 2 9 5 2 3 4" xfId="15986" xr:uid="{00000000-0005-0000-0000-0000693E0000}"/>
    <cellStyle name="Normal 2 2 9 5 2 3 5" xfId="15987" xr:uid="{00000000-0005-0000-0000-00006A3E0000}"/>
    <cellStyle name="Normal 2 2 9 5 2 4" xfId="15988" xr:uid="{00000000-0005-0000-0000-00006B3E0000}"/>
    <cellStyle name="Normal 2 2 9 5 2 5" xfId="15989" xr:uid="{00000000-0005-0000-0000-00006C3E0000}"/>
    <cellStyle name="Normal 2 2 9 5 2 6" xfId="15990" xr:uid="{00000000-0005-0000-0000-00006D3E0000}"/>
    <cellStyle name="Normal 2 2 9 5 2 7" xfId="15991" xr:uid="{00000000-0005-0000-0000-00006E3E0000}"/>
    <cellStyle name="Normal 2 2 9 5 2 8" xfId="15992" xr:uid="{00000000-0005-0000-0000-00006F3E0000}"/>
    <cellStyle name="Normal 2 2 9 5 2_35. Propiedades de Inv" xfId="15993" xr:uid="{00000000-0005-0000-0000-0000703E0000}"/>
    <cellStyle name="Normal 2 2 9 5 3" xfId="15994" xr:uid="{00000000-0005-0000-0000-0000713E0000}"/>
    <cellStyle name="Normal 2 2 9 5 3 2" xfId="15995" xr:uid="{00000000-0005-0000-0000-0000723E0000}"/>
    <cellStyle name="Normal 2 2 9 5 3 2 2" xfId="15996" xr:uid="{00000000-0005-0000-0000-0000733E0000}"/>
    <cellStyle name="Normal 2 2 9 5 3 2 3" xfId="15997" xr:uid="{00000000-0005-0000-0000-0000743E0000}"/>
    <cellStyle name="Normal 2 2 9 5 3 2 4" xfId="15998" xr:uid="{00000000-0005-0000-0000-0000753E0000}"/>
    <cellStyle name="Normal 2 2 9 5 3 2 5" xfId="15999" xr:uid="{00000000-0005-0000-0000-0000763E0000}"/>
    <cellStyle name="Normal 2 2 9 5 3 3" xfId="16000" xr:uid="{00000000-0005-0000-0000-0000773E0000}"/>
    <cellStyle name="Normal 2 2 9 5 3 3 2" xfId="16001" xr:uid="{00000000-0005-0000-0000-0000783E0000}"/>
    <cellStyle name="Normal 2 2 9 5 3 3 3" xfId="16002" xr:uid="{00000000-0005-0000-0000-0000793E0000}"/>
    <cellStyle name="Normal 2 2 9 5 3 3 4" xfId="16003" xr:uid="{00000000-0005-0000-0000-00007A3E0000}"/>
    <cellStyle name="Normal 2 2 9 5 3 3 5" xfId="16004" xr:uid="{00000000-0005-0000-0000-00007B3E0000}"/>
    <cellStyle name="Normal 2 2 9 5 3 4" xfId="16005" xr:uid="{00000000-0005-0000-0000-00007C3E0000}"/>
    <cellStyle name="Normal 2 2 9 5 3 5" xfId="16006" xr:uid="{00000000-0005-0000-0000-00007D3E0000}"/>
    <cellStyle name="Normal 2 2 9 5 3 6" xfId="16007" xr:uid="{00000000-0005-0000-0000-00007E3E0000}"/>
    <cellStyle name="Normal 2 2 9 5 3 7" xfId="16008" xr:uid="{00000000-0005-0000-0000-00007F3E0000}"/>
    <cellStyle name="Normal 2 2 9 5 3 8" xfId="16009" xr:uid="{00000000-0005-0000-0000-0000803E0000}"/>
    <cellStyle name="Normal 2 2 9 5 3_35. Propiedades de Inv" xfId="16010" xr:uid="{00000000-0005-0000-0000-0000813E0000}"/>
    <cellStyle name="Normal 2 2 9 5 4" xfId="16011" xr:uid="{00000000-0005-0000-0000-0000823E0000}"/>
    <cellStyle name="Normal 2 2 9 5 4 2" xfId="16012" xr:uid="{00000000-0005-0000-0000-0000833E0000}"/>
    <cellStyle name="Normal 2 2 9 5 4 2 2" xfId="16013" xr:uid="{00000000-0005-0000-0000-0000843E0000}"/>
    <cellStyle name="Normal 2 2 9 5 4 2 3" xfId="16014" xr:uid="{00000000-0005-0000-0000-0000853E0000}"/>
    <cellStyle name="Normal 2 2 9 5 4 2 4" xfId="16015" xr:uid="{00000000-0005-0000-0000-0000863E0000}"/>
    <cellStyle name="Normal 2 2 9 5 4 2 5" xfId="16016" xr:uid="{00000000-0005-0000-0000-0000873E0000}"/>
    <cellStyle name="Normal 2 2 9 5 4 3" xfId="16017" xr:uid="{00000000-0005-0000-0000-0000883E0000}"/>
    <cellStyle name="Normal 2 2 9 5 4 3 2" xfId="16018" xr:uid="{00000000-0005-0000-0000-0000893E0000}"/>
    <cellStyle name="Normal 2 2 9 5 4 3 3" xfId="16019" xr:uid="{00000000-0005-0000-0000-00008A3E0000}"/>
    <cellStyle name="Normal 2 2 9 5 4 3 4" xfId="16020" xr:uid="{00000000-0005-0000-0000-00008B3E0000}"/>
    <cellStyle name="Normal 2 2 9 5 4 3 5" xfId="16021" xr:uid="{00000000-0005-0000-0000-00008C3E0000}"/>
    <cellStyle name="Normal 2 2 9 5 4 4" xfId="16022" xr:uid="{00000000-0005-0000-0000-00008D3E0000}"/>
    <cellStyle name="Normal 2 2 9 5 4 5" xfId="16023" xr:uid="{00000000-0005-0000-0000-00008E3E0000}"/>
    <cellStyle name="Normal 2 2 9 5 4 6" xfId="16024" xr:uid="{00000000-0005-0000-0000-00008F3E0000}"/>
    <cellStyle name="Normal 2 2 9 5 4 7" xfId="16025" xr:uid="{00000000-0005-0000-0000-0000903E0000}"/>
    <cellStyle name="Normal 2 2 9 5 4 8" xfId="16026" xr:uid="{00000000-0005-0000-0000-0000913E0000}"/>
    <cellStyle name="Normal 2 2 9 5 4_35. Propiedades de Inv" xfId="16027" xr:uid="{00000000-0005-0000-0000-0000923E0000}"/>
    <cellStyle name="Normal 2 2 9 5 5" xfId="16028" xr:uid="{00000000-0005-0000-0000-0000933E0000}"/>
    <cellStyle name="Normal 2 2 9 5 5 2" xfId="16029" xr:uid="{00000000-0005-0000-0000-0000943E0000}"/>
    <cellStyle name="Normal 2 2 9 5 5 2 2" xfId="16030" xr:uid="{00000000-0005-0000-0000-0000953E0000}"/>
    <cellStyle name="Normal 2 2 9 5 5 2 3" xfId="16031" xr:uid="{00000000-0005-0000-0000-0000963E0000}"/>
    <cellStyle name="Normal 2 2 9 5 5 2 4" xfId="16032" xr:uid="{00000000-0005-0000-0000-0000973E0000}"/>
    <cellStyle name="Normal 2 2 9 5 5 2 5" xfId="16033" xr:uid="{00000000-0005-0000-0000-0000983E0000}"/>
    <cellStyle name="Normal 2 2 9 5 5 3" xfId="16034" xr:uid="{00000000-0005-0000-0000-0000993E0000}"/>
    <cellStyle name="Normal 2 2 9 5 5 3 2" xfId="16035" xr:uid="{00000000-0005-0000-0000-00009A3E0000}"/>
    <cellStyle name="Normal 2 2 9 5 5 3 3" xfId="16036" xr:uid="{00000000-0005-0000-0000-00009B3E0000}"/>
    <cellStyle name="Normal 2 2 9 5 5 3 4" xfId="16037" xr:uid="{00000000-0005-0000-0000-00009C3E0000}"/>
    <cellStyle name="Normal 2 2 9 5 5 3 5" xfId="16038" xr:uid="{00000000-0005-0000-0000-00009D3E0000}"/>
    <cellStyle name="Normal 2 2 9 5 5 4" xfId="16039" xr:uid="{00000000-0005-0000-0000-00009E3E0000}"/>
    <cellStyle name="Normal 2 2 9 5 5 5" xfId="16040" xr:uid="{00000000-0005-0000-0000-00009F3E0000}"/>
    <cellStyle name="Normal 2 2 9 5 5 6" xfId="16041" xr:uid="{00000000-0005-0000-0000-0000A03E0000}"/>
    <cellStyle name="Normal 2 2 9 5 5 7" xfId="16042" xr:uid="{00000000-0005-0000-0000-0000A13E0000}"/>
    <cellStyle name="Normal 2 2 9 5 5 8" xfId="16043" xr:uid="{00000000-0005-0000-0000-0000A23E0000}"/>
    <cellStyle name="Normal 2 2 9 5 5_35. Propiedades de Inv" xfId="16044" xr:uid="{00000000-0005-0000-0000-0000A33E0000}"/>
    <cellStyle name="Normal 2 2 9 5 6" xfId="16045" xr:uid="{00000000-0005-0000-0000-0000A43E0000}"/>
    <cellStyle name="Normal 2 2 9 5 6 2" xfId="16046" xr:uid="{00000000-0005-0000-0000-0000A53E0000}"/>
    <cellStyle name="Normal 2 2 9 5 6 2 2" xfId="16047" xr:uid="{00000000-0005-0000-0000-0000A63E0000}"/>
    <cellStyle name="Normal 2 2 9 5 6 2 3" xfId="16048" xr:uid="{00000000-0005-0000-0000-0000A73E0000}"/>
    <cellStyle name="Normal 2 2 9 5 6 2 4" xfId="16049" xr:uid="{00000000-0005-0000-0000-0000A83E0000}"/>
    <cellStyle name="Normal 2 2 9 5 6 2 5" xfId="16050" xr:uid="{00000000-0005-0000-0000-0000A93E0000}"/>
    <cellStyle name="Normal 2 2 9 5 6 3" xfId="16051" xr:uid="{00000000-0005-0000-0000-0000AA3E0000}"/>
    <cellStyle name="Normal 2 2 9 5 6 3 2" xfId="16052" xr:uid="{00000000-0005-0000-0000-0000AB3E0000}"/>
    <cellStyle name="Normal 2 2 9 5 6 3 3" xfId="16053" xr:uid="{00000000-0005-0000-0000-0000AC3E0000}"/>
    <cellStyle name="Normal 2 2 9 5 6 3 4" xfId="16054" xr:uid="{00000000-0005-0000-0000-0000AD3E0000}"/>
    <cellStyle name="Normal 2 2 9 5 6 3 5" xfId="16055" xr:uid="{00000000-0005-0000-0000-0000AE3E0000}"/>
    <cellStyle name="Normal 2 2 9 5 6 4" xfId="16056" xr:uid="{00000000-0005-0000-0000-0000AF3E0000}"/>
    <cellStyle name="Normal 2 2 9 5 6 5" xfId="16057" xr:uid="{00000000-0005-0000-0000-0000B03E0000}"/>
    <cellStyle name="Normal 2 2 9 5 6 6" xfId="16058" xr:uid="{00000000-0005-0000-0000-0000B13E0000}"/>
    <cellStyle name="Normal 2 2 9 5 6 7" xfId="16059" xr:uid="{00000000-0005-0000-0000-0000B23E0000}"/>
    <cellStyle name="Normal 2 2 9 5 6 8" xfId="16060" xr:uid="{00000000-0005-0000-0000-0000B33E0000}"/>
    <cellStyle name="Normal 2 2 9 5 6_35. Propiedades de Inv" xfId="16061" xr:uid="{00000000-0005-0000-0000-0000B43E0000}"/>
    <cellStyle name="Normal 2 2 9 5 7" xfId="16062" xr:uid="{00000000-0005-0000-0000-0000B53E0000}"/>
    <cellStyle name="Normal 2 2 9 5 7 2" xfId="16063" xr:uid="{00000000-0005-0000-0000-0000B63E0000}"/>
    <cellStyle name="Normal 2 2 9 5 7 3" xfId="16064" xr:uid="{00000000-0005-0000-0000-0000B73E0000}"/>
    <cellStyle name="Normal 2 2 9 5 7 4" xfId="16065" xr:uid="{00000000-0005-0000-0000-0000B83E0000}"/>
    <cellStyle name="Normal 2 2 9 5 7 5" xfId="16066" xr:uid="{00000000-0005-0000-0000-0000B93E0000}"/>
    <cellStyle name="Normal 2 2 9 5 8" xfId="16067" xr:uid="{00000000-0005-0000-0000-0000BA3E0000}"/>
    <cellStyle name="Normal 2 2 9 5 8 2" xfId="16068" xr:uid="{00000000-0005-0000-0000-0000BB3E0000}"/>
    <cellStyle name="Normal 2 2 9 5 8 3" xfId="16069" xr:uid="{00000000-0005-0000-0000-0000BC3E0000}"/>
    <cellStyle name="Normal 2 2 9 5 8 4" xfId="16070" xr:uid="{00000000-0005-0000-0000-0000BD3E0000}"/>
    <cellStyle name="Normal 2 2 9 5 8 5" xfId="16071" xr:uid="{00000000-0005-0000-0000-0000BE3E0000}"/>
    <cellStyle name="Normal 2 2 9 5 9" xfId="16072" xr:uid="{00000000-0005-0000-0000-0000BF3E0000}"/>
    <cellStyle name="Normal 2 2 9 5_35. Propiedades de Inv" xfId="16073" xr:uid="{00000000-0005-0000-0000-0000C03E0000}"/>
    <cellStyle name="Normal 2 2 9 6" xfId="16074" xr:uid="{00000000-0005-0000-0000-0000C13E0000}"/>
    <cellStyle name="Normal 2 2 9 6 10" xfId="16075" xr:uid="{00000000-0005-0000-0000-0000C23E0000}"/>
    <cellStyle name="Normal 2 2 9 6 11" xfId="16076" xr:uid="{00000000-0005-0000-0000-0000C33E0000}"/>
    <cellStyle name="Normal 2 2 9 6 12" xfId="16077" xr:uid="{00000000-0005-0000-0000-0000C43E0000}"/>
    <cellStyle name="Normal 2 2 9 6 13" xfId="16078" xr:uid="{00000000-0005-0000-0000-0000C53E0000}"/>
    <cellStyle name="Normal 2 2 9 6 2" xfId="16079" xr:uid="{00000000-0005-0000-0000-0000C63E0000}"/>
    <cellStyle name="Normal 2 2 9 6 2 2" xfId="16080" xr:uid="{00000000-0005-0000-0000-0000C73E0000}"/>
    <cellStyle name="Normal 2 2 9 6 2 2 2" xfId="16081" xr:uid="{00000000-0005-0000-0000-0000C83E0000}"/>
    <cellStyle name="Normal 2 2 9 6 2 2 3" xfId="16082" xr:uid="{00000000-0005-0000-0000-0000C93E0000}"/>
    <cellStyle name="Normal 2 2 9 6 2 2 4" xfId="16083" xr:uid="{00000000-0005-0000-0000-0000CA3E0000}"/>
    <cellStyle name="Normal 2 2 9 6 2 2 5" xfId="16084" xr:uid="{00000000-0005-0000-0000-0000CB3E0000}"/>
    <cellStyle name="Normal 2 2 9 6 2 3" xfId="16085" xr:uid="{00000000-0005-0000-0000-0000CC3E0000}"/>
    <cellStyle name="Normal 2 2 9 6 2 3 2" xfId="16086" xr:uid="{00000000-0005-0000-0000-0000CD3E0000}"/>
    <cellStyle name="Normal 2 2 9 6 2 3 3" xfId="16087" xr:uid="{00000000-0005-0000-0000-0000CE3E0000}"/>
    <cellStyle name="Normal 2 2 9 6 2 3 4" xfId="16088" xr:uid="{00000000-0005-0000-0000-0000CF3E0000}"/>
    <cellStyle name="Normal 2 2 9 6 2 3 5" xfId="16089" xr:uid="{00000000-0005-0000-0000-0000D03E0000}"/>
    <cellStyle name="Normal 2 2 9 6 2 4" xfId="16090" xr:uid="{00000000-0005-0000-0000-0000D13E0000}"/>
    <cellStyle name="Normal 2 2 9 6 2 5" xfId="16091" xr:uid="{00000000-0005-0000-0000-0000D23E0000}"/>
    <cellStyle name="Normal 2 2 9 6 2 6" xfId="16092" xr:uid="{00000000-0005-0000-0000-0000D33E0000}"/>
    <cellStyle name="Normal 2 2 9 6 2 7" xfId="16093" xr:uid="{00000000-0005-0000-0000-0000D43E0000}"/>
    <cellStyle name="Normal 2 2 9 6 2 8" xfId="16094" xr:uid="{00000000-0005-0000-0000-0000D53E0000}"/>
    <cellStyle name="Normal 2 2 9 6 2_35. Propiedades de Inv" xfId="16095" xr:uid="{00000000-0005-0000-0000-0000D63E0000}"/>
    <cellStyle name="Normal 2 2 9 6 3" xfId="16096" xr:uid="{00000000-0005-0000-0000-0000D73E0000}"/>
    <cellStyle name="Normal 2 2 9 6 3 2" xfId="16097" xr:uid="{00000000-0005-0000-0000-0000D83E0000}"/>
    <cellStyle name="Normal 2 2 9 6 3 2 2" xfId="16098" xr:uid="{00000000-0005-0000-0000-0000D93E0000}"/>
    <cellStyle name="Normal 2 2 9 6 3 2 3" xfId="16099" xr:uid="{00000000-0005-0000-0000-0000DA3E0000}"/>
    <cellStyle name="Normal 2 2 9 6 3 2 4" xfId="16100" xr:uid="{00000000-0005-0000-0000-0000DB3E0000}"/>
    <cellStyle name="Normal 2 2 9 6 3 2 5" xfId="16101" xr:uid="{00000000-0005-0000-0000-0000DC3E0000}"/>
    <cellStyle name="Normal 2 2 9 6 3 3" xfId="16102" xr:uid="{00000000-0005-0000-0000-0000DD3E0000}"/>
    <cellStyle name="Normal 2 2 9 6 3 3 2" xfId="16103" xr:uid="{00000000-0005-0000-0000-0000DE3E0000}"/>
    <cellStyle name="Normal 2 2 9 6 3 3 3" xfId="16104" xr:uid="{00000000-0005-0000-0000-0000DF3E0000}"/>
    <cellStyle name="Normal 2 2 9 6 3 3 4" xfId="16105" xr:uid="{00000000-0005-0000-0000-0000E03E0000}"/>
    <cellStyle name="Normal 2 2 9 6 3 3 5" xfId="16106" xr:uid="{00000000-0005-0000-0000-0000E13E0000}"/>
    <cellStyle name="Normal 2 2 9 6 3 4" xfId="16107" xr:uid="{00000000-0005-0000-0000-0000E23E0000}"/>
    <cellStyle name="Normal 2 2 9 6 3 5" xfId="16108" xr:uid="{00000000-0005-0000-0000-0000E33E0000}"/>
    <cellStyle name="Normal 2 2 9 6 3 6" xfId="16109" xr:uid="{00000000-0005-0000-0000-0000E43E0000}"/>
    <cellStyle name="Normal 2 2 9 6 3 7" xfId="16110" xr:uid="{00000000-0005-0000-0000-0000E53E0000}"/>
    <cellStyle name="Normal 2 2 9 6 3 8" xfId="16111" xr:uid="{00000000-0005-0000-0000-0000E63E0000}"/>
    <cellStyle name="Normal 2 2 9 6 3_35. Propiedades de Inv" xfId="16112" xr:uid="{00000000-0005-0000-0000-0000E73E0000}"/>
    <cellStyle name="Normal 2 2 9 6 4" xfId="16113" xr:uid="{00000000-0005-0000-0000-0000E83E0000}"/>
    <cellStyle name="Normal 2 2 9 6 4 2" xfId="16114" xr:uid="{00000000-0005-0000-0000-0000E93E0000}"/>
    <cellStyle name="Normal 2 2 9 6 4 2 2" xfId="16115" xr:uid="{00000000-0005-0000-0000-0000EA3E0000}"/>
    <cellStyle name="Normal 2 2 9 6 4 2 3" xfId="16116" xr:uid="{00000000-0005-0000-0000-0000EB3E0000}"/>
    <cellStyle name="Normal 2 2 9 6 4 2 4" xfId="16117" xr:uid="{00000000-0005-0000-0000-0000EC3E0000}"/>
    <cellStyle name="Normal 2 2 9 6 4 2 5" xfId="16118" xr:uid="{00000000-0005-0000-0000-0000ED3E0000}"/>
    <cellStyle name="Normal 2 2 9 6 4 3" xfId="16119" xr:uid="{00000000-0005-0000-0000-0000EE3E0000}"/>
    <cellStyle name="Normal 2 2 9 6 4 3 2" xfId="16120" xr:uid="{00000000-0005-0000-0000-0000EF3E0000}"/>
    <cellStyle name="Normal 2 2 9 6 4 3 3" xfId="16121" xr:uid="{00000000-0005-0000-0000-0000F03E0000}"/>
    <cellStyle name="Normal 2 2 9 6 4 3 4" xfId="16122" xr:uid="{00000000-0005-0000-0000-0000F13E0000}"/>
    <cellStyle name="Normal 2 2 9 6 4 3 5" xfId="16123" xr:uid="{00000000-0005-0000-0000-0000F23E0000}"/>
    <cellStyle name="Normal 2 2 9 6 4 4" xfId="16124" xr:uid="{00000000-0005-0000-0000-0000F33E0000}"/>
    <cellStyle name="Normal 2 2 9 6 4 5" xfId="16125" xr:uid="{00000000-0005-0000-0000-0000F43E0000}"/>
    <cellStyle name="Normal 2 2 9 6 4 6" xfId="16126" xr:uid="{00000000-0005-0000-0000-0000F53E0000}"/>
    <cellStyle name="Normal 2 2 9 6 4 7" xfId="16127" xr:uid="{00000000-0005-0000-0000-0000F63E0000}"/>
    <cellStyle name="Normal 2 2 9 6 4 8" xfId="16128" xr:uid="{00000000-0005-0000-0000-0000F73E0000}"/>
    <cellStyle name="Normal 2 2 9 6 4_35. Propiedades de Inv" xfId="16129" xr:uid="{00000000-0005-0000-0000-0000F83E0000}"/>
    <cellStyle name="Normal 2 2 9 6 5" xfId="16130" xr:uid="{00000000-0005-0000-0000-0000F93E0000}"/>
    <cellStyle name="Normal 2 2 9 6 5 2" xfId="16131" xr:uid="{00000000-0005-0000-0000-0000FA3E0000}"/>
    <cellStyle name="Normal 2 2 9 6 5 2 2" xfId="16132" xr:uid="{00000000-0005-0000-0000-0000FB3E0000}"/>
    <cellStyle name="Normal 2 2 9 6 5 2 3" xfId="16133" xr:uid="{00000000-0005-0000-0000-0000FC3E0000}"/>
    <cellStyle name="Normal 2 2 9 6 5 2 4" xfId="16134" xr:uid="{00000000-0005-0000-0000-0000FD3E0000}"/>
    <cellStyle name="Normal 2 2 9 6 5 2 5" xfId="16135" xr:uid="{00000000-0005-0000-0000-0000FE3E0000}"/>
    <cellStyle name="Normal 2 2 9 6 5 3" xfId="16136" xr:uid="{00000000-0005-0000-0000-0000FF3E0000}"/>
    <cellStyle name="Normal 2 2 9 6 5 3 2" xfId="16137" xr:uid="{00000000-0005-0000-0000-0000003F0000}"/>
    <cellStyle name="Normal 2 2 9 6 5 3 3" xfId="16138" xr:uid="{00000000-0005-0000-0000-0000013F0000}"/>
    <cellStyle name="Normal 2 2 9 6 5 3 4" xfId="16139" xr:uid="{00000000-0005-0000-0000-0000023F0000}"/>
    <cellStyle name="Normal 2 2 9 6 5 3 5" xfId="16140" xr:uid="{00000000-0005-0000-0000-0000033F0000}"/>
    <cellStyle name="Normal 2 2 9 6 5 4" xfId="16141" xr:uid="{00000000-0005-0000-0000-0000043F0000}"/>
    <cellStyle name="Normal 2 2 9 6 5 5" xfId="16142" xr:uid="{00000000-0005-0000-0000-0000053F0000}"/>
    <cellStyle name="Normal 2 2 9 6 5 6" xfId="16143" xr:uid="{00000000-0005-0000-0000-0000063F0000}"/>
    <cellStyle name="Normal 2 2 9 6 5 7" xfId="16144" xr:uid="{00000000-0005-0000-0000-0000073F0000}"/>
    <cellStyle name="Normal 2 2 9 6 5 8" xfId="16145" xr:uid="{00000000-0005-0000-0000-0000083F0000}"/>
    <cellStyle name="Normal 2 2 9 6 5_35. Propiedades de Inv" xfId="16146" xr:uid="{00000000-0005-0000-0000-0000093F0000}"/>
    <cellStyle name="Normal 2 2 9 6 6" xfId="16147" xr:uid="{00000000-0005-0000-0000-00000A3F0000}"/>
    <cellStyle name="Normal 2 2 9 6 6 2" xfId="16148" xr:uid="{00000000-0005-0000-0000-00000B3F0000}"/>
    <cellStyle name="Normal 2 2 9 6 6 2 2" xfId="16149" xr:uid="{00000000-0005-0000-0000-00000C3F0000}"/>
    <cellStyle name="Normal 2 2 9 6 6 2 3" xfId="16150" xr:uid="{00000000-0005-0000-0000-00000D3F0000}"/>
    <cellStyle name="Normal 2 2 9 6 6 2 4" xfId="16151" xr:uid="{00000000-0005-0000-0000-00000E3F0000}"/>
    <cellStyle name="Normal 2 2 9 6 6 2 5" xfId="16152" xr:uid="{00000000-0005-0000-0000-00000F3F0000}"/>
    <cellStyle name="Normal 2 2 9 6 6 3" xfId="16153" xr:uid="{00000000-0005-0000-0000-0000103F0000}"/>
    <cellStyle name="Normal 2 2 9 6 6 3 2" xfId="16154" xr:uid="{00000000-0005-0000-0000-0000113F0000}"/>
    <cellStyle name="Normal 2 2 9 6 6 3 3" xfId="16155" xr:uid="{00000000-0005-0000-0000-0000123F0000}"/>
    <cellStyle name="Normal 2 2 9 6 6 3 4" xfId="16156" xr:uid="{00000000-0005-0000-0000-0000133F0000}"/>
    <cellStyle name="Normal 2 2 9 6 6 3 5" xfId="16157" xr:uid="{00000000-0005-0000-0000-0000143F0000}"/>
    <cellStyle name="Normal 2 2 9 6 6 4" xfId="16158" xr:uid="{00000000-0005-0000-0000-0000153F0000}"/>
    <cellStyle name="Normal 2 2 9 6 6 5" xfId="16159" xr:uid="{00000000-0005-0000-0000-0000163F0000}"/>
    <cellStyle name="Normal 2 2 9 6 6 6" xfId="16160" xr:uid="{00000000-0005-0000-0000-0000173F0000}"/>
    <cellStyle name="Normal 2 2 9 6 6 7" xfId="16161" xr:uid="{00000000-0005-0000-0000-0000183F0000}"/>
    <cellStyle name="Normal 2 2 9 6 6 8" xfId="16162" xr:uid="{00000000-0005-0000-0000-0000193F0000}"/>
    <cellStyle name="Normal 2 2 9 6 6_35. Propiedades de Inv" xfId="16163" xr:uid="{00000000-0005-0000-0000-00001A3F0000}"/>
    <cellStyle name="Normal 2 2 9 6 7" xfId="16164" xr:uid="{00000000-0005-0000-0000-00001B3F0000}"/>
    <cellStyle name="Normal 2 2 9 6 7 2" xfId="16165" xr:uid="{00000000-0005-0000-0000-00001C3F0000}"/>
    <cellStyle name="Normal 2 2 9 6 7 3" xfId="16166" xr:uid="{00000000-0005-0000-0000-00001D3F0000}"/>
    <cellStyle name="Normal 2 2 9 6 7 4" xfId="16167" xr:uid="{00000000-0005-0000-0000-00001E3F0000}"/>
    <cellStyle name="Normal 2 2 9 6 7 5" xfId="16168" xr:uid="{00000000-0005-0000-0000-00001F3F0000}"/>
    <cellStyle name="Normal 2 2 9 6 8" xfId="16169" xr:uid="{00000000-0005-0000-0000-0000203F0000}"/>
    <cellStyle name="Normal 2 2 9 6 8 2" xfId="16170" xr:uid="{00000000-0005-0000-0000-0000213F0000}"/>
    <cellStyle name="Normal 2 2 9 6 8 3" xfId="16171" xr:uid="{00000000-0005-0000-0000-0000223F0000}"/>
    <cellStyle name="Normal 2 2 9 6 8 4" xfId="16172" xr:uid="{00000000-0005-0000-0000-0000233F0000}"/>
    <cellStyle name="Normal 2 2 9 6 8 5" xfId="16173" xr:uid="{00000000-0005-0000-0000-0000243F0000}"/>
    <cellStyle name="Normal 2 2 9 6 9" xfId="16174" xr:uid="{00000000-0005-0000-0000-0000253F0000}"/>
    <cellStyle name="Normal 2 2 9 6_35. Propiedades de Inv" xfId="16175" xr:uid="{00000000-0005-0000-0000-0000263F0000}"/>
    <cellStyle name="Normal 2 2 9 7" xfId="16176" xr:uid="{00000000-0005-0000-0000-0000273F0000}"/>
    <cellStyle name="Normal 2 2 9 7 10" xfId="16177" xr:uid="{00000000-0005-0000-0000-0000283F0000}"/>
    <cellStyle name="Normal 2 2 9 7 11" xfId="16178" xr:uid="{00000000-0005-0000-0000-0000293F0000}"/>
    <cellStyle name="Normal 2 2 9 7 12" xfId="16179" xr:uid="{00000000-0005-0000-0000-00002A3F0000}"/>
    <cellStyle name="Normal 2 2 9 7 13" xfId="16180" xr:uid="{00000000-0005-0000-0000-00002B3F0000}"/>
    <cellStyle name="Normal 2 2 9 7 2" xfId="16181" xr:uid="{00000000-0005-0000-0000-00002C3F0000}"/>
    <cellStyle name="Normal 2 2 9 7 2 2" xfId="16182" xr:uid="{00000000-0005-0000-0000-00002D3F0000}"/>
    <cellStyle name="Normal 2 2 9 7 2 2 2" xfId="16183" xr:uid="{00000000-0005-0000-0000-00002E3F0000}"/>
    <cellStyle name="Normal 2 2 9 7 2 2 3" xfId="16184" xr:uid="{00000000-0005-0000-0000-00002F3F0000}"/>
    <cellStyle name="Normal 2 2 9 7 2 2 4" xfId="16185" xr:uid="{00000000-0005-0000-0000-0000303F0000}"/>
    <cellStyle name="Normal 2 2 9 7 2 2 5" xfId="16186" xr:uid="{00000000-0005-0000-0000-0000313F0000}"/>
    <cellStyle name="Normal 2 2 9 7 2 3" xfId="16187" xr:uid="{00000000-0005-0000-0000-0000323F0000}"/>
    <cellStyle name="Normal 2 2 9 7 2 3 2" xfId="16188" xr:uid="{00000000-0005-0000-0000-0000333F0000}"/>
    <cellStyle name="Normal 2 2 9 7 2 3 3" xfId="16189" xr:uid="{00000000-0005-0000-0000-0000343F0000}"/>
    <cellStyle name="Normal 2 2 9 7 2 3 4" xfId="16190" xr:uid="{00000000-0005-0000-0000-0000353F0000}"/>
    <cellStyle name="Normal 2 2 9 7 2 3 5" xfId="16191" xr:uid="{00000000-0005-0000-0000-0000363F0000}"/>
    <cellStyle name="Normal 2 2 9 7 2 4" xfId="16192" xr:uid="{00000000-0005-0000-0000-0000373F0000}"/>
    <cellStyle name="Normal 2 2 9 7 2 5" xfId="16193" xr:uid="{00000000-0005-0000-0000-0000383F0000}"/>
    <cellStyle name="Normal 2 2 9 7 2 6" xfId="16194" xr:uid="{00000000-0005-0000-0000-0000393F0000}"/>
    <cellStyle name="Normal 2 2 9 7 2 7" xfId="16195" xr:uid="{00000000-0005-0000-0000-00003A3F0000}"/>
    <cellStyle name="Normal 2 2 9 7 2 8" xfId="16196" xr:uid="{00000000-0005-0000-0000-00003B3F0000}"/>
    <cellStyle name="Normal 2 2 9 7 2_35. Propiedades de Inv" xfId="16197" xr:uid="{00000000-0005-0000-0000-00003C3F0000}"/>
    <cellStyle name="Normal 2 2 9 7 3" xfId="16198" xr:uid="{00000000-0005-0000-0000-00003D3F0000}"/>
    <cellStyle name="Normal 2 2 9 7 3 2" xfId="16199" xr:uid="{00000000-0005-0000-0000-00003E3F0000}"/>
    <cellStyle name="Normal 2 2 9 7 3 2 2" xfId="16200" xr:uid="{00000000-0005-0000-0000-00003F3F0000}"/>
    <cellStyle name="Normal 2 2 9 7 3 2 3" xfId="16201" xr:uid="{00000000-0005-0000-0000-0000403F0000}"/>
    <cellStyle name="Normal 2 2 9 7 3 2 4" xfId="16202" xr:uid="{00000000-0005-0000-0000-0000413F0000}"/>
    <cellStyle name="Normal 2 2 9 7 3 2 5" xfId="16203" xr:uid="{00000000-0005-0000-0000-0000423F0000}"/>
    <cellStyle name="Normal 2 2 9 7 3 3" xfId="16204" xr:uid="{00000000-0005-0000-0000-0000433F0000}"/>
    <cellStyle name="Normal 2 2 9 7 3 3 2" xfId="16205" xr:uid="{00000000-0005-0000-0000-0000443F0000}"/>
    <cellStyle name="Normal 2 2 9 7 3 3 3" xfId="16206" xr:uid="{00000000-0005-0000-0000-0000453F0000}"/>
    <cellStyle name="Normal 2 2 9 7 3 3 4" xfId="16207" xr:uid="{00000000-0005-0000-0000-0000463F0000}"/>
    <cellStyle name="Normal 2 2 9 7 3 3 5" xfId="16208" xr:uid="{00000000-0005-0000-0000-0000473F0000}"/>
    <cellStyle name="Normal 2 2 9 7 3 4" xfId="16209" xr:uid="{00000000-0005-0000-0000-0000483F0000}"/>
    <cellStyle name="Normal 2 2 9 7 3 5" xfId="16210" xr:uid="{00000000-0005-0000-0000-0000493F0000}"/>
    <cellStyle name="Normal 2 2 9 7 3 6" xfId="16211" xr:uid="{00000000-0005-0000-0000-00004A3F0000}"/>
    <cellStyle name="Normal 2 2 9 7 3 7" xfId="16212" xr:uid="{00000000-0005-0000-0000-00004B3F0000}"/>
    <cellStyle name="Normal 2 2 9 7 3 8" xfId="16213" xr:uid="{00000000-0005-0000-0000-00004C3F0000}"/>
    <cellStyle name="Normal 2 2 9 7 3_35. Propiedades de Inv" xfId="16214" xr:uid="{00000000-0005-0000-0000-00004D3F0000}"/>
    <cellStyle name="Normal 2 2 9 7 4" xfId="16215" xr:uid="{00000000-0005-0000-0000-00004E3F0000}"/>
    <cellStyle name="Normal 2 2 9 7 4 2" xfId="16216" xr:uid="{00000000-0005-0000-0000-00004F3F0000}"/>
    <cellStyle name="Normal 2 2 9 7 4 2 2" xfId="16217" xr:uid="{00000000-0005-0000-0000-0000503F0000}"/>
    <cellStyle name="Normal 2 2 9 7 4 2 3" xfId="16218" xr:uid="{00000000-0005-0000-0000-0000513F0000}"/>
    <cellStyle name="Normal 2 2 9 7 4 2 4" xfId="16219" xr:uid="{00000000-0005-0000-0000-0000523F0000}"/>
    <cellStyle name="Normal 2 2 9 7 4 2 5" xfId="16220" xr:uid="{00000000-0005-0000-0000-0000533F0000}"/>
    <cellStyle name="Normal 2 2 9 7 4 3" xfId="16221" xr:uid="{00000000-0005-0000-0000-0000543F0000}"/>
    <cellStyle name="Normal 2 2 9 7 4 3 2" xfId="16222" xr:uid="{00000000-0005-0000-0000-0000553F0000}"/>
    <cellStyle name="Normal 2 2 9 7 4 3 3" xfId="16223" xr:uid="{00000000-0005-0000-0000-0000563F0000}"/>
    <cellStyle name="Normal 2 2 9 7 4 3 4" xfId="16224" xr:uid="{00000000-0005-0000-0000-0000573F0000}"/>
    <cellStyle name="Normal 2 2 9 7 4 3 5" xfId="16225" xr:uid="{00000000-0005-0000-0000-0000583F0000}"/>
    <cellStyle name="Normal 2 2 9 7 4 4" xfId="16226" xr:uid="{00000000-0005-0000-0000-0000593F0000}"/>
    <cellStyle name="Normal 2 2 9 7 4 5" xfId="16227" xr:uid="{00000000-0005-0000-0000-00005A3F0000}"/>
    <cellStyle name="Normal 2 2 9 7 4 6" xfId="16228" xr:uid="{00000000-0005-0000-0000-00005B3F0000}"/>
    <cellStyle name="Normal 2 2 9 7 4 7" xfId="16229" xr:uid="{00000000-0005-0000-0000-00005C3F0000}"/>
    <cellStyle name="Normal 2 2 9 7 4 8" xfId="16230" xr:uid="{00000000-0005-0000-0000-00005D3F0000}"/>
    <cellStyle name="Normal 2 2 9 7 4_35. Propiedades de Inv" xfId="16231" xr:uid="{00000000-0005-0000-0000-00005E3F0000}"/>
    <cellStyle name="Normal 2 2 9 7 5" xfId="16232" xr:uid="{00000000-0005-0000-0000-00005F3F0000}"/>
    <cellStyle name="Normal 2 2 9 7 5 2" xfId="16233" xr:uid="{00000000-0005-0000-0000-0000603F0000}"/>
    <cellStyle name="Normal 2 2 9 7 5 2 2" xfId="16234" xr:uid="{00000000-0005-0000-0000-0000613F0000}"/>
    <cellStyle name="Normal 2 2 9 7 5 2 3" xfId="16235" xr:uid="{00000000-0005-0000-0000-0000623F0000}"/>
    <cellStyle name="Normal 2 2 9 7 5 2 4" xfId="16236" xr:uid="{00000000-0005-0000-0000-0000633F0000}"/>
    <cellStyle name="Normal 2 2 9 7 5 2 5" xfId="16237" xr:uid="{00000000-0005-0000-0000-0000643F0000}"/>
    <cellStyle name="Normal 2 2 9 7 5 3" xfId="16238" xr:uid="{00000000-0005-0000-0000-0000653F0000}"/>
    <cellStyle name="Normal 2 2 9 7 5 3 2" xfId="16239" xr:uid="{00000000-0005-0000-0000-0000663F0000}"/>
    <cellStyle name="Normal 2 2 9 7 5 3 3" xfId="16240" xr:uid="{00000000-0005-0000-0000-0000673F0000}"/>
    <cellStyle name="Normal 2 2 9 7 5 3 4" xfId="16241" xr:uid="{00000000-0005-0000-0000-0000683F0000}"/>
    <cellStyle name="Normal 2 2 9 7 5 3 5" xfId="16242" xr:uid="{00000000-0005-0000-0000-0000693F0000}"/>
    <cellStyle name="Normal 2 2 9 7 5 4" xfId="16243" xr:uid="{00000000-0005-0000-0000-00006A3F0000}"/>
    <cellStyle name="Normal 2 2 9 7 5 5" xfId="16244" xr:uid="{00000000-0005-0000-0000-00006B3F0000}"/>
    <cellStyle name="Normal 2 2 9 7 5 6" xfId="16245" xr:uid="{00000000-0005-0000-0000-00006C3F0000}"/>
    <cellStyle name="Normal 2 2 9 7 5 7" xfId="16246" xr:uid="{00000000-0005-0000-0000-00006D3F0000}"/>
    <cellStyle name="Normal 2 2 9 7 5 8" xfId="16247" xr:uid="{00000000-0005-0000-0000-00006E3F0000}"/>
    <cellStyle name="Normal 2 2 9 7 5_35. Propiedades de Inv" xfId="16248" xr:uid="{00000000-0005-0000-0000-00006F3F0000}"/>
    <cellStyle name="Normal 2 2 9 7 6" xfId="16249" xr:uid="{00000000-0005-0000-0000-0000703F0000}"/>
    <cellStyle name="Normal 2 2 9 7 6 2" xfId="16250" xr:uid="{00000000-0005-0000-0000-0000713F0000}"/>
    <cellStyle name="Normal 2 2 9 7 6 2 2" xfId="16251" xr:uid="{00000000-0005-0000-0000-0000723F0000}"/>
    <cellStyle name="Normal 2 2 9 7 6 2 3" xfId="16252" xr:uid="{00000000-0005-0000-0000-0000733F0000}"/>
    <cellStyle name="Normal 2 2 9 7 6 2 4" xfId="16253" xr:uid="{00000000-0005-0000-0000-0000743F0000}"/>
    <cellStyle name="Normal 2 2 9 7 6 2 5" xfId="16254" xr:uid="{00000000-0005-0000-0000-0000753F0000}"/>
    <cellStyle name="Normal 2 2 9 7 6 3" xfId="16255" xr:uid="{00000000-0005-0000-0000-0000763F0000}"/>
    <cellStyle name="Normal 2 2 9 7 6 3 2" xfId="16256" xr:uid="{00000000-0005-0000-0000-0000773F0000}"/>
    <cellStyle name="Normal 2 2 9 7 6 3 3" xfId="16257" xr:uid="{00000000-0005-0000-0000-0000783F0000}"/>
    <cellStyle name="Normal 2 2 9 7 6 3 4" xfId="16258" xr:uid="{00000000-0005-0000-0000-0000793F0000}"/>
    <cellStyle name="Normal 2 2 9 7 6 3 5" xfId="16259" xr:uid="{00000000-0005-0000-0000-00007A3F0000}"/>
    <cellStyle name="Normal 2 2 9 7 6 4" xfId="16260" xr:uid="{00000000-0005-0000-0000-00007B3F0000}"/>
    <cellStyle name="Normal 2 2 9 7 6 5" xfId="16261" xr:uid="{00000000-0005-0000-0000-00007C3F0000}"/>
    <cellStyle name="Normal 2 2 9 7 6 6" xfId="16262" xr:uid="{00000000-0005-0000-0000-00007D3F0000}"/>
    <cellStyle name="Normal 2 2 9 7 6 7" xfId="16263" xr:uid="{00000000-0005-0000-0000-00007E3F0000}"/>
    <cellStyle name="Normal 2 2 9 7 6 8" xfId="16264" xr:uid="{00000000-0005-0000-0000-00007F3F0000}"/>
    <cellStyle name="Normal 2 2 9 7 6_35. Propiedades de Inv" xfId="16265" xr:uid="{00000000-0005-0000-0000-0000803F0000}"/>
    <cellStyle name="Normal 2 2 9 7 7" xfId="16266" xr:uid="{00000000-0005-0000-0000-0000813F0000}"/>
    <cellStyle name="Normal 2 2 9 7 7 2" xfId="16267" xr:uid="{00000000-0005-0000-0000-0000823F0000}"/>
    <cellStyle name="Normal 2 2 9 7 7 3" xfId="16268" xr:uid="{00000000-0005-0000-0000-0000833F0000}"/>
    <cellStyle name="Normal 2 2 9 7 7 4" xfId="16269" xr:uid="{00000000-0005-0000-0000-0000843F0000}"/>
    <cellStyle name="Normal 2 2 9 7 7 5" xfId="16270" xr:uid="{00000000-0005-0000-0000-0000853F0000}"/>
    <cellStyle name="Normal 2 2 9 7 8" xfId="16271" xr:uid="{00000000-0005-0000-0000-0000863F0000}"/>
    <cellStyle name="Normal 2 2 9 7 8 2" xfId="16272" xr:uid="{00000000-0005-0000-0000-0000873F0000}"/>
    <cellStyle name="Normal 2 2 9 7 8 3" xfId="16273" xr:uid="{00000000-0005-0000-0000-0000883F0000}"/>
    <cellStyle name="Normal 2 2 9 7 8 4" xfId="16274" xr:uid="{00000000-0005-0000-0000-0000893F0000}"/>
    <cellStyle name="Normal 2 2 9 7 8 5" xfId="16275" xr:uid="{00000000-0005-0000-0000-00008A3F0000}"/>
    <cellStyle name="Normal 2 2 9 7 9" xfId="16276" xr:uid="{00000000-0005-0000-0000-00008B3F0000}"/>
    <cellStyle name="Normal 2 2 9 7_35. Propiedades de Inv" xfId="16277" xr:uid="{00000000-0005-0000-0000-00008C3F0000}"/>
    <cellStyle name="Normal 2 2 9 8" xfId="16278" xr:uid="{00000000-0005-0000-0000-00008D3F0000}"/>
    <cellStyle name="Normal 2 2 9 8 10" xfId="16279" xr:uid="{00000000-0005-0000-0000-00008E3F0000}"/>
    <cellStyle name="Normal 2 2 9 8 11" xfId="16280" xr:uid="{00000000-0005-0000-0000-00008F3F0000}"/>
    <cellStyle name="Normal 2 2 9 8 12" xfId="16281" xr:uid="{00000000-0005-0000-0000-0000903F0000}"/>
    <cellStyle name="Normal 2 2 9 8 13" xfId="16282" xr:uid="{00000000-0005-0000-0000-0000913F0000}"/>
    <cellStyle name="Normal 2 2 9 8 2" xfId="16283" xr:uid="{00000000-0005-0000-0000-0000923F0000}"/>
    <cellStyle name="Normal 2 2 9 8 2 2" xfId="16284" xr:uid="{00000000-0005-0000-0000-0000933F0000}"/>
    <cellStyle name="Normal 2 2 9 8 2 2 2" xfId="16285" xr:uid="{00000000-0005-0000-0000-0000943F0000}"/>
    <cellStyle name="Normal 2 2 9 8 2 2 3" xfId="16286" xr:uid="{00000000-0005-0000-0000-0000953F0000}"/>
    <cellStyle name="Normal 2 2 9 8 2 2 4" xfId="16287" xr:uid="{00000000-0005-0000-0000-0000963F0000}"/>
    <cellStyle name="Normal 2 2 9 8 2 2 5" xfId="16288" xr:uid="{00000000-0005-0000-0000-0000973F0000}"/>
    <cellStyle name="Normal 2 2 9 8 2 3" xfId="16289" xr:uid="{00000000-0005-0000-0000-0000983F0000}"/>
    <cellStyle name="Normal 2 2 9 8 2 3 2" xfId="16290" xr:uid="{00000000-0005-0000-0000-0000993F0000}"/>
    <cellStyle name="Normal 2 2 9 8 2 3 3" xfId="16291" xr:uid="{00000000-0005-0000-0000-00009A3F0000}"/>
    <cellStyle name="Normal 2 2 9 8 2 3 4" xfId="16292" xr:uid="{00000000-0005-0000-0000-00009B3F0000}"/>
    <cellStyle name="Normal 2 2 9 8 2 3 5" xfId="16293" xr:uid="{00000000-0005-0000-0000-00009C3F0000}"/>
    <cellStyle name="Normal 2 2 9 8 2 4" xfId="16294" xr:uid="{00000000-0005-0000-0000-00009D3F0000}"/>
    <cellStyle name="Normal 2 2 9 8 2 5" xfId="16295" xr:uid="{00000000-0005-0000-0000-00009E3F0000}"/>
    <cellStyle name="Normal 2 2 9 8 2 6" xfId="16296" xr:uid="{00000000-0005-0000-0000-00009F3F0000}"/>
    <cellStyle name="Normal 2 2 9 8 2 7" xfId="16297" xr:uid="{00000000-0005-0000-0000-0000A03F0000}"/>
    <cellStyle name="Normal 2 2 9 8 2 8" xfId="16298" xr:uid="{00000000-0005-0000-0000-0000A13F0000}"/>
    <cellStyle name="Normal 2 2 9 8 2_35. Propiedades de Inv" xfId="16299" xr:uid="{00000000-0005-0000-0000-0000A23F0000}"/>
    <cellStyle name="Normal 2 2 9 8 3" xfId="16300" xr:uid="{00000000-0005-0000-0000-0000A33F0000}"/>
    <cellStyle name="Normal 2 2 9 8 3 2" xfId="16301" xr:uid="{00000000-0005-0000-0000-0000A43F0000}"/>
    <cellStyle name="Normal 2 2 9 8 3 2 2" xfId="16302" xr:uid="{00000000-0005-0000-0000-0000A53F0000}"/>
    <cellStyle name="Normal 2 2 9 8 3 2 3" xfId="16303" xr:uid="{00000000-0005-0000-0000-0000A63F0000}"/>
    <cellStyle name="Normal 2 2 9 8 3 2 4" xfId="16304" xr:uid="{00000000-0005-0000-0000-0000A73F0000}"/>
    <cellStyle name="Normal 2 2 9 8 3 2 5" xfId="16305" xr:uid="{00000000-0005-0000-0000-0000A83F0000}"/>
    <cellStyle name="Normal 2 2 9 8 3 3" xfId="16306" xr:uid="{00000000-0005-0000-0000-0000A93F0000}"/>
    <cellStyle name="Normal 2 2 9 8 3 3 2" xfId="16307" xr:uid="{00000000-0005-0000-0000-0000AA3F0000}"/>
    <cellStyle name="Normal 2 2 9 8 3 3 3" xfId="16308" xr:uid="{00000000-0005-0000-0000-0000AB3F0000}"/>
    <cellStyle name="Normal 2 2 9 8 3 3 4" xfId="16309" xr:uid="{00000000-0005-0000-0000-0000AC3F0000}"/>
    <cellStyle name="Normal 2 2 9 8 3 3 5" xfId="16310" xr:uid="{00000000-0005-0000-0000-0000AD3F0000}"/>
    <cellStyle name="Normal 2 2 9 8 3 4" xfId="16311" xr:uid="{00000000-0005-0000-0000-0000AE3F0000}"/>
    <cellStyle name="Normal 2 2 9 8 3 5" xfId="16312" xr:uid="{00000000-0005-0000-0000-0000AF3F0000}"/>
    <cellStyle name="Normal 2 2 9 8 3 6" xfId="16313" xr:uid="{00000000-0005-0000-0000-0000B03F0000}"/>
    <cellStyle name="Normal 2 2 9 8 3 7" xfId="16314" xr:uid="{00000000-0005-0000-0000-0000B13F0000}"/>
    <cellStyle name="Normal 2 2 9 8 3 8" xfId="16315" xr:uid="{00000000-0005-0000-0000-0000B23F0000}"/>
    <cellStyle name="Normal 2 2 9 8 3_35. Propiedades de Inv" xfId="16316" xr:uid="{00000000-0005-0000-0000-0000B33F0000}"/>
    <cellStyle name="Normal 2 2 9 8 4" xfId="16317" xr:uid="{00000000-0005-0000-0000-0000B43F0000}"/>
    <cellStyle name="Normal 2 2 9 8 4 2" xfId="16318" xr:uid="{00000000-0005-0000-0000-0000B53F0000}"/>
    <cellStyle name="Normal 2 2 9 8 4 2 2" xfId="16319" xr:uid="{00000000-0005-0000-0000-0000B63F0000}"/>
    <cellStyle name="Normal 2 2 9 8 4 2 3" xfId="16320" xr:uid="{00000000-0005-0000-0000-0000B73F0000}"/>
    <cellStyle name="Normal 2 2 9 8 4 2 4" xfId="16321" xr:uid="{00000000-0005-0000-0000-0000B83F0000}"/>
    <cellStyle name="Normal 2 2 9 8 4 2 5" xfId="16322" xr:uid="{00000000-0005-0000-0000-0000B93F0000}"/>
    <cellStyle name="Normal 2 2 9 8 4 3" xfId="16323" xr:uid="{00000000-0005-0000-0000-0000BA3F0000}"/>
    <cellStyle name="Normal 2 2 9 8 4 3 2" xfId="16324" xr:uid="{00000000-0005-0000-0000-0000BB3F0000}"/>
    <cellStyle name="Normal 2 2 9 8 4 3 3" xfId="16325" xr:uid="{00000000-0005-0000-0000-0000BC3F0000}"/>
    <cellStyle name="Normal 2 2 9 8 4 3 4" xfId="16326" xr:uid="{00000000-0005-0000-0000-0000BD3F0000}"/>
    <cellStyle name="Normal 2 2 9 8 4 3 5" xfId="16327" xr:uid="{00000000-0005-0000-0000-0000BE3F0000}"/>
    <cellStyle name="Normal 2 2 9 8 4 4" xfId="16328" xr:uid="{00000000-0005-0000-0000-0000BF3F0000}"/>
    <cellStyle name="Normal 2 2 9 8 4 5" xfId="16329" xr:uid="{00000000-0005-0000-0000-0000C03F0000}"/>
    <cellStyle name="Normal 2 2 9 8 4 6" xfId="16330" xr:uid="{00000000-0005-0000-0000-0000C13F0000}"/>
    <cellStyle name="Normal 2 2 9 8 4 7" xfId="16331" xr:uid="{00000000-0005-0000-0000-0000C23F0000}"/>
    <cellStyle name="Normal 2 2 9 8 4 8" xfId="16332" xr:uid="{00000000-0005-0000-0000-0000C33F0000}"/>
    <cellStyle name="Normal 2 2 9 8 4_35. Propiedades de Inv" xfId="16333" xr:uid="{00000000-0005-0000-0000-0000C43F0000}"/>
    <cellStyle name="Normal 2 2 9 8 5" xfId="16334" xr:uid="{00000000-0005-0000-0000-0000C53F0000}"/>
    <cellStyle name="Normal 2 2 9 8 5 2" xfId="16335" xr:uid="{00000000-0005-0000-0000-0000C63F0000}"/>
    <cellStyle name="Normal 2 2 9 8 5 2 2" xfId="16336" xr:uid="{00000000-0005-0000-0000-0000C73F0000}"/>
    <cellStyle name="Normal 2 2 9 8 5 2 3" xfId="16337" xr:uid="{00000000-0005-0000-0000-0000C83F0000}"/>
    <cellStyle name="Normal 2 2 9 8 5 2 4" xfId="16338" xr:uid="{00000000-0005-0000-0000-0000C93F0000}"/>
    <cellStyle name="Normal 2 2 9 8 5 2 5" xfId="16339" xr:uid="{00000000-0005-0000-0000-0000CA3F0000}"/>
    <cellStyle name="Normal 2 2 9 8 5 3" xfId="16340" xr:uid="{00000000-0005-0000-0000-0000CB3F0000}"/>
    <cellStyle name="Normal 2 2 9 8 5 3 2" xfId="16341" xr:uid="{00000000-0005-0000-0000-0000CC3F0000}"/>
    <cellStyle name="Normal 2 2 9 8 5 3 3" xfId="16342" xr:uid="{00000000-0005-0000-0000-0000CD3F0000}"/>
    <cellStyle name="Normal 2 2 9 8 5 3 4" xfId="16343" xr:uid="{00000000-0005-0000-0000-0000CE3F0000}"/>
    <cellStyle name="Normal 2 2 9 8 5 3 5" xfId="16344" xr:uid="{00000000-0005-0000-0000-0000CF3F0000}"/>
    <cellStyle name="Normal 2 2 9 8 5 4" xfId="16345" xr:uid="{00000000-0005-0000-0000-0000D03F0000}"/>
    <cellStyle name="Normal 2 2 9 8 5 5" xfId="16346" xr:uid="{00000000-0005-0000-0000-0000D13F0000}"/>
    <cellStyle name="Normal 2 2 9 8 5 6" xfId="16347" xr:uid="{00000000-0005-0000-0000-0000D23F0000}"/>
    <cellStyle name="Normal 2 2 9 8 5 7" xfId="16348" xr:uid="{00000000-0005-0000-0000-0000D33F0000}"/>
    <cellStyle name="Normal 2 2 9 8 5 8" xfId="16349" xr:uid="{00000000-0005-0000-0000-0000D43F0000}"/>
    <cellStyle name="Normal 2 2 9 8 5_35. Propiedades de Inv" xfId="16350" xr:uid="{00000000-0005-0000-0000-0000D53F0000}"/>
    <cellStyle name="Normal 2 2 9 8 6" xfId="16351" xr:uid="{00000000-0005-0000-0000-0000D63F0000}"/>
    <cellStyle name="Normal 2 2 9 8 6 2" xfId="16352" xr:uid="{00000000-0005-0000-0000-0000D73F0000}"/>
    <cellStyle name="Normal 2 2 9 8 6 2 2" xfId="16353" xr:uid="{00000000-0005-0000-0000-0000D83F0000}"/>
    <cellStyle name="Normal 2 2 9 8 6 2 3" xfId="16354" xr:uid="{00000000-0005-0000-0000-0000D93F0000}"/>
    <cellStyle name="Normal 2 2 9 8 6 2 4" xfId="16355" xr:uid="{00000000-0005-0000-0000-0000DA3F0000}"/>
    <cellStyle name="Normal 2 2 9 8 6 2 5" xfId="16356" xr:uid="{00000000-0005-0000-0000-0000DB3F0000}"/>
    <cellStyle name="Normal 2 2 9 8 6 3" xfId="16357" xr:uid="{00000000-0005-0000-0000-0000DC3F0000}"/>
    <cellStyle name="Normal 2 2 9 8 6 3 2" xfId="16358" xr:uid="{00000000-0005-0000-0000-0000DD3F0000}"/>
    <cellStyle name="Normal 2 2 9 8 6 3 3" xfId="16359" xr:uid="{00000000-0005-0000-0000-0000DE3F0000}"/>
    <cellStyle name="Normal 2 2 9 8 6 3 4" xfId="16360" xr:uid="{00000000-0005-0000-0000-0000DF3F0000}"/>
    <cellStyle name="Normal 2 2 9 8 6 3 5" xfId="16361" xr:uid="{00000000-0005-0000-0000-0000E03F0000}"/>
    <cellStyle name="Normal 2 2 9 8 6 4" xfId="16362" xr:uid="{00000000-0005-0000-0000-0000E13F0000}"/>
    <cellStyle name="Normal 2 2 9 8 6 5" xfId="16363" xr:uid="{00000000-0005-0000-0000-0000E23F0000}"/>
    <cellStyle name="Normal 2 2 9 8 6 6" xfId="16364" xr:uid="{00000000-0005-0000-0000-0000E33F0000}"/>
    <cellStyle name="Normal 2 2 9 8 6 7" xfId="16365" xr:uid="{00000000-0005-0000-0000-0000E43F0000}"/>
    <cellStyle name="Normal 2 2 9 8 6 8" xfId="16366" xr:uid="{00000000-0005-0000-0000-0000E53F0000}"/>
    <cellStyle name="Normal 2 2 9 8 6_35. Propiedades de Inv" xfId="16367" xr:uid="{00000000-0005-0000-0000-0000E63F0000}"/>
    <cellStyle name="Normal 2 2 9 8 7" xfId="16368" xr:uid="{00000000-0005-0000-0000-0000E73F0000}"/>
    <cellStyle name="Normal 2 2 9 8 7 2" xfId="16369" xr:uid="{00000000-0005-0000-0000-0000E83F0000}"/>
    <cellStyle name="Normal 2 2 9 8 7 3" xfId="16370" xr:uid="{00000000-0005-0000-0000-0000E93F0000}"/>
    <cellStyle name="Normal 2 2 9 8 7 4" xfId="16371" xr:uid="{00000000-0005-0000-0000-0000EA3F0000}"/>
    <cellStyle name="Normal 2 2 9 8 7 5" xfId="16372" xr:uid="{00000000-0005-0000-0000-0000EB3F0000}"/>
    <cellStyle name="Normal 2 2 9 8 8" xfId="16373" xr:uid="{00000000-0005-0000-0000-0000EC3F0000}"/>
    <cellStyle name="Normal 2 2 9 8 8 2" xfId="16374" xr:uid="{00000000-0005-0000-0000-0000ED3F0000}"/>
    <cellStyle name="Normal 2 2 9 8 8 3" xfId="16375" xr:uid="{00000000-0005-0000-0000-0000EE3F0000}"/>
    <cellStyle name="Normal 2 2 9 8 8 4" xfId="16376" xr:uid="{00000000-0005-0000-0000-0000EF3F0000}"/>
    <cellStyle name="Normal 2 2 9 8 8 5" xfId="16377" xr:uid="{00000000-0005-0000-0000-0000F03F0000}"/>
    <cellStyle name="Normal 2 2 9 8 9" xfId="16378" xr:uid="{00000000-0005-0000-0000-0000F13F0000}"/>
    <cellStyle name="Normal 2 2 9 8_35. Propiedades de Inv" xfId="16379" xr:uid="{00000000-0005-0000-0000-0000F23F0000}"/>
    <cellStyle name="Normal 2 2 9 9" xfId="16380" xr:uid="{00000000-0005-0000-0000-0000F33F0000}"/>
    <cellStyle name="Normal 2 2 9 9 10" xfId="16381" xr:uid="{00000000-0005-0000-0000-0000F43F0000}"/>
    <cellStyle name="Normal 2 2 9 9 11" xfId="16382" xr:uid="{00000000-0005-0000-0000-0000F53F0000}"/>
    <cellStyle name="Normal 2 2 9 9 12" xfId="16383" xr:uid="{00000000-0005-0000-0000-0000F63F0000}"/>
    <cellStyle name="Normal 2 2 9 9 13" xfId="16384" xr:uid="{00000000-0005-0000-0000-0000F73F0000}"/>
    <cellStyle name="Normal 2 2 9 9 2" xfId="16385" xr:uid="{00000000-0005-0000-0000-0000F83F0000}"/>
    <cellStyle name="Normal 2 2 9 9 2 2" xfId="16386" xr:uid="{00000000-0005-0000-0000-0000F93F0000}"/>
    <cellStyle name="Normal 2 2 9 9 2 2 2" xfId="16387" xr:uid="{00000000-0005-0000-0000-0000FA3F0000}"/>
    <cellStyle name="Normal 2 2 9 9 2 2 3" xfId="16388" xr:uid="{00000000-0005-0000-0000-0000FB3F0000}"/>
    <cellStyle name="Normal 2 2 9 9 2 2 4" xfId="16389" xr:uid="{00000000-0005-0000-0000-0000FC3F0000}"/>
    <cellStyle name="Normal 2 2 9 9 2 2 5" xfId="16390" xr:uid="{00000000-0005-0000-0000-0000FD3F0000}"/>
    <cellStyle name="Normal 2 2 9 9 2 3" xfId="16391" xr:uid="{00000000-0005-0000-0000-0000FE3F0000}"/>
    <cellStyle name="Normal 2 2 9 9 2 3 2" xfId="16392" xr:uid="{00000000-0005-0000-0000-0000FF3F0000}"/>
    <cellStyle name="Normal 2 2 9 9 2 3 3" xfId="16393" xr:uid="{00000000-0005-0000-0000-000000400000}"/>
    <cellStyle name="Normal 2 2 9 9 2 3 4" xfId="16394" xr:uid="{00000000-0005-0000-0000-000001400000}"/>
    <cellStyle name="Normal 2 2 9 9 2 3 5" xfId="16395" xr:uid="{00000000-0005-0000-0000-000002400000}"/>
    <cellStyle name="Normal 2 2 9 9 2 4" xfId="16396" xr:uid="{00000000-0005-0000-0000-000003400000}"/>
    <cellStyle name="Normal 2 2 9 9 2 5" xfId="16397" xr:uid="{00000000-0005-0000-0000-000004400000}"/>
    <cellStyle name="Normal 2 2 9 9 2 6" xfId="16398" xr:uid="{00000000-0005-0000-0000-000005400000}"/>
    <cellStyle name="Normal 2 2 9 9 2 7" xfId="16399" xr:uid="{00000000-0005-0000-0000-000006400000}"/>
    <cellStyle name="Normal 2 2 9 9 2 8" xfId="16400" xr:uid="{00000000-0005-0000-0000-000007400000}"/>
    <cellStyle name="Normal 2 2 9 9 2_35. Propiedades de Inv" xfId="16401" xr:uid="{00000000-0005-0000-0000-000008400000}"/>
    <cellStyle name="Normal 2 2 9 9 3" xfId="16402" xr:uid="{00000000-0005-0000-0000-000009400000}"/>
    <cellStyle name="Normal 2 2 9 9 3 2" xfId="16403" xr:uid="{00000000-0005-0000-0000-00000A400000}"/>
    <cellStyle name="Normal 2 2 9 9 3 2 2" xfId="16404" xr:uid="{00000000-0005-0000-0000-00000B400000}"/>
    <cellStyle name="Normal 2 2 9 9 3 2 3" xfId="16405" xr:uid="{00000000-0005-0000-0000-00000C400000}"/>
    <cellStyle name="Normal 2 2 9 9 3 2 4" xfId="16406" xr:uid="{00000000-0005-0000-0000-00000D400000}"/>
    <cellStyle name="Normal 2 2 9 9 3 2 5" xfId="16407" xr:uid="{00000000-0005-0000-0000-00000E400000}"/>
    <cellStyle name="Normal 2 2 9 9 3 3" xfId="16408" xr:uid="{00000000-0005-0000-0000-00000F400000}"/>
    <cellStyle name="Normal 2 2 9 9 3 3 2" xfId="16409" xr:uid="{00000000-0005-0000-0000-000010400000}"/>
    <cellStyle name="Normal 2 2 9 9 3 3 3" xfId="16410" xr:uid="{00000000-0005-0000-0000-000011400000}"/>
    <cellStyle name="Normal 2 2 9 9 3 3 4" xfId="16411" xr:uid="{00000000-0005-0000-0000-000012400000}"/>
    <cellStyle name="Normal 2 2 9 9 3 3 5" xfId="16412" xr:uid="{00000000-0005-0000-0000-000013400000}"/>
    <cellStyle name="Normal 2 2 9 9 3 4" xfId="16413" xr:uid="{00000000-0005-0000-0000-000014400000}"/>
    <cellStyle name="Normal 2 2 9 9 3 5" xfId="16414" xr:uid="{00000000-0005-0000-0000-000015400000}"/>
    <cellStyle name="Normal 2 2 9 9 3 6" xfId="16415" xr:uid="{00000000-0005-0000-0000-000016400000}"/>
    <cellStyle name="Normal 2 2 9 9 3 7" xfId="16416" xr:uid="{00000000-0005-0000-0000-000017400000}"/>
    <cellStyle name="Normal 2 2 9 9 3 8" xfId="16417" xr:uid="{00000000-0005-0000-0000-000018400000}"/>
    <cellStyle name="Normal 2 2 9 9 3_35. Propiedades de Inv" xfId="16418" xr:uid="{00000000-0005-0000-0000-000019400000}"/>
    <cellStyle name="Normal 2 2 9 9 4" xfId="16419" xr:uid="{00000000-0005-0000-0000-00001A400000}"/>
    <cellStyle name="Normal 2 2 9 9 4 2" xfId="16420" xr:uid="{00000000-0005-0000-0000-00001B400000}"/>
    <cellStyle name="Normal 2 2 9 9 4 2 2" xfId="16421" xr:uid="{00000000-0005-0000-0000-00001C400000}"/>
    <cellStyle name="Normal 2 2 9 9 4 2 3" xfId="16422" xr:uid="{00000000-0005-0000-0000-00001D400000}"/>
    <cellStyle name="Normal 2 2 9 9 4 2 4" xfId="16423" xr:uid="{00000000-0005-0000-0000-00001E400000}"/>
    <cellStyle name="Normal 2 2 9 9 4 2 5" xfId="16424" xr:uid="{00000000-0005-0000-0000-00001F400000}"/>
    <cellStyle name="Normal 2 2 9 9 4 3" xfId="16425" xr:uid="{00000000-0005-0000-0000-000020400000}"/>
    <cellStyle name="Normal 2 2 9 9 4 3 2" xfId="16426" xr:uid="{00000000-0005-0000-0000-000021400000}"/>
    <cellStyle name="Normal 2 2 9 9 4 3 3" xfId="16427" xr:uid="{00000000-0005-0000-0000-000022400000}"/>
    <cellStyle name="Normal 2 2 9 9 4 3 4" xfId="16428" xr:uid="{00000000-0005-0000-0000-000023400000}"/>
    <cellStyle name="Normal 2 2 9 9 4 3 5" xfId="16429" xr:uid="{00000000-0005-0000-0000-000024400000}"/>
    <cellStyle name="Normal 2 2 9 9 4 4" xfId="16430" xr:uid="{00000000-0005-0000-0000-000025400000}"/>
    <cellStyle name="Normal 2 2 9 9 4 5" xfId="16431" xr:uid="{00000000-0005-0000-0000-000026400000}"/>
    <cellStyle name="Normal 2 2 9 9 4 6" xfId="16432" xr:uid="{00000000-0005-0000-0000-000027400000}"/>
    <cellStyle name="Normal 2 2 9 9 4 7" xfId="16433" xr:uid="{00000000-0005-0000-0000-000028400000}"/>
    <cellStyle name="Normal 2 2 9 9 4 8" xfId="16434" xr:uid="{00000000-0005-0000-0000-000029400000}"/>
    <cellStyle name="Normal 2 2 9 9 4_35. Propiedades de Inv" xfId="16435" xr:uid="{00000000-0005-0000-0000-00002A400000}"/>
    <cellStyle name="Normal 2 2 9 9 5" xfId="16436" xr:uid="{00000000-0005-0000-0000-00002B400000}"/>
    <cellStyle name="Normal 2 2 9 9 5 2" xfId="16437" xr:uid="{00000000-0005-0000-0000-00002C400000}"/>
    <cellStyle name="Normal 2 2 9 9 5 2 2" xfId="16438" xr:uid="{00000000-0005-0000-0000-00002D400000}"/>
    <cellStyle name="Normal 2 2 9 9 5 2 3" xfId="16439" xr:uid="{00000000-0005-0000-0000-00002E400000}"/>
    <cellStyle name="Normal 2 2 9 9 5 2 4" xfId="16440" xr:uid="{00000000-0005-0000-0000-00002F400000}"/>
    <cellStyle name="Normal 2 2 9 9 5 2 5" xfId="16441" xr:uid="{00000000-0005-0000-0000-000030400000}"/>
    <cellStyle name="Normal 2 2 9 9 5 3" xfId="16442" xr:uid="{00000000-0005-0000-0000-000031400000}"/>
    <cellStyle name="Normal 2 2 9 9 5 3 2" xfId="16443" xr:uid="{00000000-0005-0000-0000-000032400000}"/>
    <cellStyle name="Normal 2 2 9 9 5 3 3" xfId="16444" xr:uid="{00000000-0005-0000-0000-000033400000}"/>
    <cellStyle name="Normal 2 2 9 9 5 3 4" xfId="16445" xr:uid="{00000000-0005-0000-0000-000034400000}"/>
    <cellStyle name="Normal 2 2 9 9 5 3 5" xfId="16446" xr:uid="{00000000-0005-0000-0000-000035400000}"/>
    <cellStyle name="Normal 2 2 9 9 5 4" xfId="16447" xr:uid="{00000000-0005-0000-0000-000036400000}"/>
    <cellStyle name="Normal 2 2 9 9 5 5" xfId="16448" xr:uid="{00000000-0005-0000-0000-000037400000}"/>
    <cellStyle name="Normal 2 2 9 9 5 6" xfId="16449" xr:uid="{00000000-0005-0000-0000-000038400000}"/>
    <cellStyle name="Normal 2 2 9 9 5 7" xfId="16450" xr:uid="{00000000-0005-0000-0000-000039400000}"/>
    <cellStyle name="Normal 2 2 9 9 5 8" xfId="16451" xr:uid="{00000000-0005-0000-0000-00003A400000}"/>
    <cellStyle name="Normal 2 2 9 9 5_35. Propiedades de Inv" xfId="16452" xr:uid="{00000000-0005-0000-0000-00003B400000}"/>
    <cellStyle name="Normal 2 2 9 9 6" xfId="16453" xr:uid="{00000000-0005-0000-0000-00003C400000}"/>
    <cellStyle name="Normal 2 2 9 9 6 2" xfId="16454" xr:uid="{00000000-0005-0000-0000-00003D400000}"/>
    <cellStyle name="Normal 2 2 9 9 6 2 2" xfId="16455" xr:uid="{00000000-0005-0000-0000-00003E400000}"/>
    <cellStyle name="Normal 2 2 9 9 6 2 3" xfId="16456" xr:uid="{00000000-0005-0000-0000-00003F400000}"/>
    <cellStyle name="Normal 2 2 9 9 6 2 4" xfId="16457" xr:uid="{00000000-0005-0000-0000-000040400000}"/>
    <cellStyle name="Normal 2 2 9 9 6 2 5" xfId="16458" xr:uid="{00000000-0005-0000-0000-000041400000}"/>
    <cellStyle name="Normal 2 2 9 9 6 3" xfId="16459" xr:uid="{00000000-0005-0000-0000-000042400000}"/>
    <cellStyle name="Normal 2 2 9 9 6 3 2" xfId="16460" xr:uid="{00000000-0005-0000-0000-000043400000}"/>
    <cellStyle name="Normal 2 2 9 9 6 3 3" xfId="16461" xr:uid="{00000000-0005-0000-0000-000044400000}"/>
    <cellStyle name="Normal 2 2 9 9 6 3 4" xfId="16462" xr:uid="{00000000-0005-0000-0000-000045400000}"/>
    <cellStyle name="Normal 2 2 9 9 6 3 5" xfId="16463" xr:uid="{00000000-0005-0000-0000-000046400000}"/>
    <cellStyle name="Normal 2 2 9 9 6 4" xfId="16464" xr:uid="{00000000-0005-0000-0000-000047400000}"/>
    <cellStyle name="Normal 2 2 9 9 6 5" xfId="16465" xr:uid="{00000000-0005-0000-0000-000048400000}"/>
    <cellStyle name="Normal 2 2 9 9 6 6" xfId="16466" xr:uid="{00000000-0005-0000-0000-000049400000}"/>
    <cellStyle name="Normal 2 2 9 9 6 7" xfId="16467" xr:uid="{00000000-0005-0000-0000-00004A400000}"/>
    <cellStyle name="Normal 2 2 9 9 6 8" xfId="16468" xr:uid="{00000000-0005-0000-0000-00004B400000}"/>
    <cellStyle name="Normal 2 2 9 9 6_35. Propiedades de Inv" xfId="16469" xr:uid="{00000000-0005-0000-0000-00004C400000}"/>
    <cellStyle name="Normal 2 2 9 9 7" xfId="16470" xr:uid="{00000000-0005-0000-0000-00004D400000}"/>
    <cellStyle name="Normal 2 2 9 9 7 2" xfId="16471" xr:uid="{00000000-0005-0000-0000-00004E400000}"/>
    <cellStyle name="Normal 2 2 9 9 7 3" xfId="16472" xr:uid="{00000000-0005-0000-0000-00004F400000}"/>
    <cellStyle name="Normal 2 2 9 9 7 4" xfId="16473" xr:uid="{00000000-0005-0000-0000-000050400000}"/>
    <cellStyle name="Normal 2 2 9 9 7 5" xfId="16474" xr:uid="{00000000-0005-0000-0000-000051400000}"/>
    <cellStyle name="Normal 2 2 9 9 8" xfId="16475" xr:uid="{00000000-0005-0000-0000-000052400000}"/>
    <cellStyle name="Normal 2 2 9 9 8 2" xfId="16476" xr:uid="{00000000-0005-0000-0000-000053400000}"/>
    <cellStyle name="Normal 2 2 9 9 8 3" xfId="16477" xr:uid="{00000000-0005-0000-0000-000054400000}"/>
    <cellStyle name="Normal 2 2 9 9 8 4" xfId="16478" xr:uid="{00000000-0005-0000-0000-000055400000}"/>
    <cellStyle name="Normal 2 2 9 9 8 5" xfId="16479" xr:uid="{00000000-0005-0000-0000-000056400000}"/>
    <cellStyle name="Normal 2 2 9 9 9" xfId="16480" xr:uid="{00000000-0005-0000-0000-000057400000}"/>
    <cellStyle name="Normal 2 2 9 9_35. Propiedades de Inv" xfId="16481" xr:uid="{00000000-0005-0000-0000-000058400000}"/>
    <cellStyle name="Normal 2 2 9_35. Propiedades de Inv" xfId="16482" xr:uid="{00000000-0005-0000-0000-000059400000}"/>
    <cellStyle name="Normal 2 2 90" xfId="16483" xr:uid="{00000000-0005-0000-0000-00005A400000}"/>
    <cellStyle name="Normal 2 2 90 2" xfId="16484" xr:uid="{00000000-0005-0000-0000-00005B400000}"/>
    <cellStyle name="Normal 2 2 90 3" xfId="16485" xr:uid="{00000000-0005-0000-0000-00005C400000}"/>
    <cellStyle name="Normal 2 2 90 4" xfId="16486" xr:uid="{00000000-0005-0000-0000-00005D400000}"/>
    <cellStyle name="Normal 2 2 90 5" xfId="16487" xr:uid="{00000000-0005-0000-0000-00005E400000}"/>
    <cellStyle name="Normal 2 2 91" xfId="16488" xr:uid="{00000000-0005-0000-0000-00005F400000}"/>
    <cellStyle name="Normal 2 2 91 2" xfId="16489" xr:uid="{00000000-0005-0000-0000-000060400000}"/>
    <cellStyle name="Normal 2 2 91 3" xfId="16490" xr:uid="{00000000-0005-0000-0000-000061400000}"/>
    <cellStyle name="Normal 2 2 91 4" xfId="16491" xr:uid="{00000000-0005-0000-0000-000062400000}"/>
    <cellStyle name="Normal 2 2 91 5" xfId="16492" xr:uid="{00000000-0005-0000-0000-000063400000}"/>
    <cellStyle name="Normal 2 2 92" xfId="16493" xr:uid="{00000000-0005-0000-0000-000064400000}"/>
    <cellStyle name="Normal 2 2 92 2" xfId="16494" xr:uid="{00000000-0005-0000-0000-000065400000}"/>
    <cellStyle name="Normal 2 2 92 3" xfId="16495" xr:uid="{00000000-0005-0000-0000-000066400000}"/>
    <cellStyle name="Normal 2 2 92 4" xfId="16496" xr:uid="{00000000-0005-0000-0000-000067400000}"/>
    <cellStyle name="Normal 2 2 92 5" xfId="16497" xr:uid="{00000000-0005-0000-0000-000068400000}"/>
    <cellStyle name="Normal 2 2 93" xfId="16498" xr:uid="{00000000-0005-0000-0000-000069400000}"/>
    <cellStyle name="Normal 2 2 93 2" xfId="16499" xr:uid="{00000000-0005-0000-0000-00006A400000}"/>
    <cellStyle name="Normal 2 2 93 3" xfId="16500" xr:uid="{00000000-0005-0000-0000-00006B400000}"/>
    <cellStyle name="Normal 2 2 93 4" xfId="16501" xr:uid="{00000000-0005-0000-0000-00006C400000}"/>
    <cellStyle name="Normal 2 2 93 5" xfId="16502" xr:uid="{00000000-0005-0000-0000-00006D400000}"/>
    <cellStyle name="Normal 2 2 94" xfId="16503" xr:uid="{00000000-0005-0000-0000-00006E400000}"/>
    <cellStyle name="Normal 2 2 94 2" xfId="16504" xr:uid="{00000000-0005-0000-0000-00006F400000}"/>
    <cellStyle name="Normal 2 2 94 3" xfId="16505" xr:uid="{00000000-0005-0000-0000-000070400000}"/>
    <cellStyle name="Normal 2 2 94 4" xfId="16506" xr:uid="{00000000-0005-0000-0000-000071400000}"/>
    <cellStyle name="Normal 2 2 94 5" xfId="16507" xr:uid="{00000000-0005-0000-0000-000072400000}"/>
    <cellStyle name="Normal 2 2 95" xfId="16508" xr:uid="{00000000-0005-0000-0000-000073400000}"/>
    <cellStyle name="Normal 2 2 95 2" xfId="16509" xr:uid="{00000000-0005-0000-0000-000074400000}"/>
    <cellStyle name="Normal 2 2 95 3" xfId="16510" xr:uid="{00000000-0005-0000-0000-000075400000}"/>
    <cellStyle name="Normal 2 2 95 4" xfId="16511" xr:uid="{00000000-0005-0000-0000-000076400000}"/>
    <cellStyle name="Normal 2 2 95 5" xfId="16512" xr:uid="{00000000-0005-0000-0000-000077400000}"/>
    <cellStyle name="Normal 2 2 96" xfId="16513" xr:uid="{00000000-0005-0000-0000-000078400000}"/>
    <cellStyle name="Normal 2 2 96 2" xfId="16514" xr:uid="{00000000-0005-0000-0000-000079400000}"/>
    <cellStyle name="Normal 2 2 96 3" xfId="16515" xr:uid="{00000000-0005-0000-0000-00007A400000}"/>
    <cellStyle name="Normal 2 2 96 4" xfId="16516" xr:uid="{00000000-0005-0000-0000-00007B400000}"/>
    <cellStyle name="Normal 2 2 96 5" xfId="16517" xr:uid="{00000000-0005-0000-0000-00007C400000}"/>
    <cellStyle name="Normal 2 2 97" xfId="16518" xr:uid="{00000000-0005-0000-0000-00007D400000}"/>
    <cellStyle name="Normal 2 2 97 2" xfId="16519" xr:uid="{00000000-0005-0000-0000-00007E400000}"/>
    <cellStyle name="Normal 2 2 97 3" xfId="16520" xr:uid="{00000000-0005-0000-0000-00007F400000}"/>
    <cellStyle name="Normal 2 2 97 4" xfId="16521" xr:uid="{00000000-0005-0000-0000-000080400000}"/>
    <cellStyle name="Normal 2 2 97 5" xfId="16522" xr:uid="{00000000-0005-0000-0000-000081400000}"/>
    <cellStyle name="Normal 2 2 98" xfId="16523" xr:uid="{00000000-0005-0000-0000-000082400000}"/>
    <cellStyle name="Normal 2 2 98 2" xfId="16524" xr:uid="{00000000-0005-0000-0000-000083400000}"/>
    <cellStyle name="Normal 2 2 98 3" xfId="16525" xr:uid="{00000000-0005-0000-0000-000084400000}"/>
    <cellStyle name="Normal 2 2 98 4" xfId="16526" xr:uid="{00000000-0005-0000-0000-000085400000}"/>
    <cellStyle name="Normal 2 2 98 5" xfId="16527" xr:uid="{00000000-0005-0000-0000-000086400000}"/>
    <cellStyle name="Normal 2 2 99" xfId="16528" xr:uid="{00000000-0005-0000-0000-000087400000}"/>
    <cellStyle name="Normal 2 2 99 2" xfId="16529" xr:uid="{00000000-0005-0000-0000-000088400000}"/>
    <cellStyle name="Normal 2 2 99 3" xfId="16530" xr:uid="{00000000-0005-0000-0000-000089400000}"/>
    <cellStyle name="Normal 2 2 99 4" xfId="16531" xr:uid="{00000000-0005-0000-0000-00008A400000}"/>
    <cellStyle name="Normal 2 2 99 5" xfId="16532" xr:uid="{00000000-0005-0000-0000-00008B400000}"/>
    <cellStyle name="Normal 2 2_35. Propiedades de Inv" xfId="16533" xr:uid="{00000000-0005-0000-0000-00008C400000}"/>
    <cellStyle name="Normal 2 20" xfId="16534" xr:uid="{00000000-0005-0000-0000-00008D400000}"/>
    <cellStyle name="Normal 2 20 10" xfId="16535" xr:uid="{00000000-0005-0000-0000-00008E400000}"/>
    <cellStyle name="Normal 2 20 10 2" xfId="16536" xr:uid="{00000000-0005-0000-0000-00008F400000}"/>
    <cellStyle name="Normal 2 20 10 3" xfId="16537" xr:uid="{00000000-0005-0000-0000-000090400000}"/>
    <cellStyle name="Normal 2 20 10 4" xfId="16538" xr:uid="{00000000-0005-0000-0000-000091400000}"/>
    <cellStyle name="Normal 2 20 10 5" xfId="16539" xr:uid="{00000000-0005-0000-0000-000092400000}"/>
    <cellStyle name="Normal 2 20 11" xfId="16540" xr:uid="{00000000-0005-0000-0000-000093400000}"/>
    <cellStyle name="Normal 2 20 11 2" xfId="16541" xr:uid="{00000000-0005-0000-0000-000094400000}"/>
    <cellStyle name="Normal 2 20 11 3" xfId="16542" xr:uid="{00000000-0005-0000-0000-000095400000}"/>
    <cellStyle name="Normal 2 20 11 4" xfId="16543" xr:uid="{00000000-0005-0000-0000-000096400000}"/>
    <cellStyle name="Normal 2 20 11 5" xfId="16544" xr:uid="{00000000-0005-0000-0000-000097400000}"/>
    <cellStyle name="Normal 2 20 12" xfId="16545" xr:uid="{00000000-0005-0000-0000-000098400000}"/>
    <cellStyle name="Normal 2 20 13" xfId="16546" xr:uid="{00000000-0005-0000-0000-000099400000}"/>
    <cellStyle name="Normal 2 20 14" xfId="16547" xr:uid="{00000000-0005-0000-0000-00009A400000}"/>
    <cellStyle name="Normal 2 20 15" xfId="16548" xr:uid="{00000000-0005-0000-0000-00009B400000}"/>
    <cellStyle name="Normal 2 20 16" xfId="16549" xr:uid="{00000000-0005-0000-0000-00009C400000}"/>
    <cellStyle name="Normal 2 20 2" xfId="16550" xr:uid="{00000000-0005-0000-0000-00009D400000}"/>
    <cellStyle name="Normal 2 20 2 2" xfId="16551" xr:uid="{00000000-0005-0000-0000-00009E400000}"/>
    <cellStyle name="Normal 2 20 2 2 2" xfId="16552" xr:uid="{00000000-0005-0000-0000-00009F400000}"/>
    <cellStyle name="Normal 2 20 2 2 3" xfId="16553" xr:uid="{00000000-0005-0000-0000-0000A0400000}"/>
    <cellStyle name="Normal 2 20 2 2 4" xfId="16554" xr:uid="{00000000-0005-0000-0000-0000A1400000}"/>
    <cellStyle name="Normal 2 20 2 2 5" xfId="16555" xr:uid="{00000000-0005-0000-0000-0000A2400000}"/>
    <cellStyle name="Normal 2 20 2 3" xfId="16556" xr:uid="{00000000-0005-0000-0000-0000A3400000}"/>
    <cellStyle name="Normal 2 20 2 3 2" xfId="16557" xr:uid="{00000000-0005-0000-0000-0000A4400000}"/>
    <cellStyle name="Normal 2 20 2 3 3" xfId="16558" xr:uid="{00000000-0005-0000-0000-0000A5400000}"/>
    <cellStyle name="Normal 2 20 2 3 4" xfId="16559" xr:uid="{00000000-0005-0000-0000-0000A6400000}"/>
    <cellStyle name="Normal 2 20 2 3 5" xfId="16560" xr:uid="{00000000-0005-0000-0000-0000A7400000}"/>
    <cellStyle name="Normal 2 20 2 4" xfId="16561" xr:uid="{00000000-0005-0000-0000-0000A8400000}"/>
    <cellStyle name="Normal 2 20 2 5" xfId="16562" xr:uid="{00000000-0005-0000-0000-0000A9400000}"/>
    <cellStyle name="Normal 2 20 2 6" xfId="16563" xr:uid="{00000000-0005-0000-0000-0000AA400000}"/>
    <cellStyle name="Normal 2 20 2 7" xfId="16564" xr:uid="{00000000-0005-0000-0000-0000AB400000}"/>
    <cellStyle name="Normal 2 20 2 8" xfId="16565" xr:uid="{00000000-0005-0000-0000-0000AC400000}"/>
    <cellStyle name="Normal 2 20 2_35. Propiedades de Inv" xfId="16566" xr:uid="{00000000-0005-0000-0000-0000AD400000}"/>
    <cellStyle name="Normal 2 20 3" xfId="16567" xr:uid="{00000000-0005-0000-0000-0000AE400000}"/>
    <cellStyle name="Normal 2 20 3 2" xfId="16568" xr:uid="{00000000-0005-0000-0000-0000AF400000}"/>
    <cellStyle name="Normal 2 20 3 2 2" xfId="16569" xr:uid="{00000000-0005-0000-0000-0000B0400000}"/>
    <cellStyle name="Normal 2 20 3 2 3" xfId="16570" xr:uid="{00000000-0005-0000-0000-0000B1400000}"/>
    <cellStyle name="Normal 2 20 3 2 4" xfId="16571" xr:uid="{00000000-0005-0000-0000-0000B2400000}"/>
    <cellStyle name="Normal 2 20 3 2 5" xfId="16572" xr:uid="{00000000-0005-0000-0000-0000B3400000}"/>
    <cellStyle name="Normal 2 20 3 3" xfId="16573" xr:uid="{00000000-0005-0000-0000-0000B4400000}"/>
    <cellStyle name="Normal 2 20 3 3 2" xfId="16574" xr:uid="{00000000-0005-0000-0000-0000B5400000}"/>
    <cellStyle name="Normal 2 20 3 3 3" xfId="16575" xr:uid="{00000000-0005-0000-0000-0000B6400000}"/>
    <cellStyle name="Normal 2 20 3 3 4" xfId="16576" xr:uid="{00000000-0005-0000-0000-0000B7400000}"/>
    <cellStyle name="Normal 2 20 3 3 5" xfId="16577" xr:uid="{00000000-0005-0000-0000-0000B8400000}"/>
    <cellStyle name="Normal 2 20 3 4" xfId="16578" xr:uid="{00000000-0005-0000-0000-0000B9400000}"/>
    <cellStyle name="Normal 2 20 3 5" xfId="16579" xr:uid="{00000000-0005-0000-0000-0000BA400000}"/>
    <cellStyle name="Normal 2 20 3 6" xfId="16580" xr:uid="{00000000-0005-0000-0000-0000BB400000}"/>
    <cellStyle name="Normal 2 20 3 7" xfId="16581" xr:uid="{00000000-0005-0000-0000-0000BC400000}"/>
    <cellStyle name="Normal 2 20 3 8" xfId="16582" xr:uid="{00000000-0005-0000-0000-0000BD400000}"/>
    <cellStyle name="Normal 2 20 3_35. Propiedades de Inv" xfId="16583" xr:uid="{00000000-0005-0000-0000-0000BE400000}"/>
    <cellStyle name="Normal 2 20 4" xfId="16584" xr:uid="{00000000-0005-0000-0000-0000BF400000}"/>
    <cellStyle name="Normal 2 20 4 2" xfId="16585" xr:uid="{00000000-0005-0000-0000-0000C0400000}"/>
    <cellStyle name="Normal 2 20 4 2 2" xfId="16586" xr:uid="{00000000-0005-0000-0000-0000C1400000}"/>
    <cellStyle name="Normal 2 20 4 2 3" xfId="16587" xr:uid="{00000000-0005-0000-0000-0000C2400000}"/>
    <cellStyle name="Normal 2 20 4 2 4" xfId="16588" xr:uid="{00000000-0005-0000-0000-0000C3400000}"/>
    <cellStyle name="Normal 2 20 4 2 5" xfId="16589" xr:uid="{00000000-0005-0000-0000-0000C4400000}"/>
    <cellStyle name="Normal 2 20 4 3" xfId="16590" xr:uid="{00000000-0005-0000-0000-0000C5400000}"/>
    <cellStyle name="Normal 2 20 4 3 2" xfId="16591" xr:uid="{00000000-0005-0000-0000-0000C6400000}"/>
    <cellStyle name="Normal 2 20 4 3 3" xfId="16592" xr:uid="{00000000-0005-0000-0000-0000C7400000}"/>
    <cellStyle name="Normal 2 20 4 3 4" xfId="16593" xr:uid="{00000000-0005-0000-0000-0000C8400000}"/>
    <cellStyle name="Normal 2 20 4 3 5" xfId="16594" xr:uid="{00000000-0005-0000-0000-0000C9400000}"/>
    <cellStyle name="Normal 2 20 4 4" xfId="16595" xr:uid="{00000000-0005-0000-0000-0000CA400000}"/>
    <cellStyle name="Normal 2 20 4 5" xfId="16596" xr:uid="{00000000-0005-0000-0000-0000CB400000}"/>
    <cellStyle name="Normal 2 20 4 6" xfId="16597" xr:uid="{00000000-0005-0000-0000-0000CC400000}"/>
    <cellStyle name="Normal 2 20 4 7" xfId="16598" xr:uid="{00000000-0005-0000-0000-0000CD400000}"/>
    <cellStyle name="Normal 2 20 4 8" xfId="16599" xr:uid="{00000000-0005-0000-0000-0000CE400000}"/>
    <cellStyle name="Normal 2 20 4_35. Propiedades de Inv" xfId="16600" xr:uid="{00000000-0005-0000-0000-0000CF400000}"/>
    <cellStyle name="Normal 2 20 5" xfId="16601" xr:uid="{00000000-0005-0000-0000-0000D0400000}"/>
    <cellStyle name="Normal 2 20 5 2" xfId="16602" xr:uid="{00000000-0005-0000-0000-0000D1400000}"/>
    <cellStyle name="Normal 2 20 5 2 2" xfId="16603" xr:uid="{00000000-0005-0000-0000-0000D2400000}"/>
    <cellStyle name="Normal 2 20 5 2 3" xfId="16604" xr:uid="{00000000-0005-0000-0000-0000D3400000}"/>
    <cellStyle name="Normal 2 20 5 2 4" xfId="16605" xr:uid="{00000000-0005-0000-0000-0000D4400000}"/>
    <cellStyle name="Normal 2 20 5 2 5" xfId="16606" xr:uid="{00000000-0005-0000-0000-0000D5400000}"/>
    <cellStyle name="Normal 2 20 5 3" xfId="16607" xr:uid="{00000000-0005-0000-0000-0000D6400000}"/>
    <cellStyle name="Normal 2 20 5 3 2" xfId="16608" xr:uid="{00000000-0005-0000-0000-0000D7400000}"/>
    <cellStyle name="Normal 2 20 5 3 3" xfId="16609" xr:uid="{00000000-0005-0000-0000-0000D8400000}"/>
    <cellStyle name="Normal 2 20 5 3 4" xfId="16610" xr:uid="{00000000-0005-0000-0000-0000D9400000}"/>
    <cellStyle name="Normal 2 20 5 3 5" xfId="16611" xr:uid="{00000000-0005-0000-0000-0000DA400000}"/>
    <cellStyle name="Normal 2 20 5 4" xfId="16612" xr:uid="{00000000-0005-0000-0000-0000DB400000}"/>
    <cellStyle name="Normal 2 20 5 5" xfId="16613" xr:uid="{00000000-0005-0000-0000-0000DC400000}"/>
    <cellStyle name="Normal 2 20 5 6" xfId="16614" xr:uid="{00000000-0005-0000-0000-0000DD400000}"/>
    <cellStyle name="Normal 2 20 5 7" xfId="16615" xr:uid="{00000000-0005-0000-0000-0000DE400000}"/>
    <cellStyle name="Normal 2 20 5 8" xfId="16616" xr:uid="{00000000-0005-0000-0000-0000DF400000}"/>
    <cellStyle name="Normal 2 20 5_35. Propiedades de Inv" xfId="16617" xr:uid="{00000000-0005-0000-0000-0000E0400000}"/>
    <cellStyle name="Normal 2 20 6" xfId="16618" xr:uid="{00000000-0005-0000-0000-0000E1400000}"/>
    <cellStyle name="Normal 2 20 6 2" xfId="16619" xr:uid="{00000000-0005-0000-0000-0000E2400000}"/>
    <cellStyle name="Normal 2 20 6 2 2" xfId="16620" xr:uid="{00000000-0005-0000-0000-0000E3400000}"/>
    <cellStyle name="Normal 2 20 6 2 3" xfId="16621" xr:uid="{00000000-0005-0000-0000-0000E4400000}"/>
    <cellStyle name="Normal 2 20 6 2 4" xfId="16622" xr:uid="{00000000-0005-0000-0000-0000E5400000}"/>
    <cellStyle name="Normal 2 20 6 2 5" xfId="16623" xr:uid="{00000000-0005-0000-0000-0000E6400000}"/>
    <cellStyle name="Normal 2 20 6 3" xfId="16624" xr:uid="{00000000-0005-0000-0000-0000E7400000}"/>
    <cellStyle name="Normal 2 20 6 3 2" xfId="16625" xr:uid="{00000000-0005-0000-0000-0000E8400000}"/>
    <cellStyle name="Normal 2 20 6 3 3" xfId="16626" xr:uid="{00000000-0005-0000-0000-0000E9400000}"/>
    <cellStyle name="Normal 2 20 6 3 4" xfId="16627" xr:uid="{00000000-0005-0000-0000-0000EA400000}"/>
    <cellStyle name="Normal 2 20 6 3 5" xfId="16628" xr:uid="{00000000-0005-0000-0000-0000EB400000}"/>
    <cellStyle name="Normal 2 20 6 4" xfId="16629" xr:uid="{00000000-0005-0000-0000-0000EC400000}"/>
    <cellStyle name="Normal 2 20 6 5" xfId="16630" xr:uid="{00000000-0005-0000-0000-0000ED400000}"/>
    <cellStyle name="Normal 2 20 6 6" xfId="16631" xr:uid="{00000000-0005-0000-0000-0000EE400000}"/>
    <cellStyle name="Normal 2 20 6 7" xfId="16632" xr:uid="{00000000-0005-0000-0000-0000EF400000}"/>
    <cellStyle name="Normal 2 20 6 8" xfId="16633" xr:uid="{00000000-0005-0000-0000-0000F0400000}"/>
    <cellStyle name="Normal 2 20 6_35. Propiedades de Inv" xfId="16634" xr:uid="{00000000-0005-0000-0000-0000F1400000}"/>
    <cellStyle name="Normal 2 20 7" xfId="16635" xr:uid="{00000000-0005-0000-0000-0000F2400000}"/>
    <cellStyle name="Normal 2 20 7 2" xfId="16636" xr:uid="{00000000-0005-0000-0000-0000F3400000}"/>
    <cellStyle name="Normal 2 20 7 2 2" xfId="16637" xr:uid="{00000000-0005-0000-0000-0000F4400000}"/>
    <cellStyle name="Normal 2 20 7 2 3" xfId="16638" xr:uid="{00000000-0005-0000-0000-0000F5400000}"/>
    <cellStyle name="Normal 2 20 7 2 4" xfId="16639" xr:uid="{00000000-0005-0000-0000-0000F6400000}"/>
    <cellStyle name="Normal 2 20 7 2 5" xfId="16640" xr:uid="{00000000-0005-0000-0000-0000F7400000}"/>
    <cellStyle name="Normal 2 20 7 3" xfId="16641" xr:uid="{00000000-0005-0000-0000-0000F8400000}"/>
    <cellStyle name="Normal 2 20 7 3 2" xfId="16642" xr:uid="{00000000-0005-0000-0000-0000F9400000}"/>
    <cellStyle name="Normal 2 20 7 3 3" xfId="16643" xr:uid="{00000000-0005-0000-0000-0000FA400000}"/>
    <cellStyle name="Normal 2 20 7 3 4" xfId="16644" xr:uid="{00000000-0005-0000-0000-0000FB400000}"/>
    <cellStyle name="Normal 2 20 7 3 5" xfId="16645" xr:uid="{00000000-0005-0000-0000-0000FC400000}"/>
    <cellStyle name="Normal 2 20 7 4" xfId="16646" xr:uid="{00000000-0005-0000-0000-0000FD400000}"/>
    <cellStyle name="Normal 2 20 7 5" xfId="16647" xr:uid="{00000000-0005-0000-0000-0000FE400000}"/>
    <cellStyle name="Normal 2 20 7 6" xfId="16648" xr:uid="{00000000-0005-0000-0000-0000FF400000}"/>
    <cellStyle name="Normal 2 20 7 7" xfId="16649" xr:uid="{00000000-0005-0000-0000-000000410000}"/>
    <cellStyle name="Normal 2 20 7_35. Propiedades de Inv" xfId="16650" xr:uid="{00000000-0005-0000-0000-000001410000}"/>
    <cellStyle name="Normal 2 20 8" xfId="16651" xr:uid="{00000000-0005-0000-0000-000002410000}"/>
    <cellStyle name="Normal 2 20 8 2" xfId="16652" xr:uid="{00000000-0005-0000-0000-000003410000}"/>
    <cellStyle name="Normal 2 20 8 2 2" xfId="16653" xr:uid="{00000000-0005-0000-0000-000004410000}"/>
    <cellStyle name="Normal 2 20 8 2 3" xfId="16654" xr:uid="{00000000-0005-0000-0000-000005410000}"/>
    <cellStyle name="Normal 2 20 8 2 4" xfId="16655" xr:uid="{00000000-0005-0000-0000-000006410000}"/>
    <cellStyle name="Normal 2 20 8 2 5" xfId="16656" xr:uid="{00000000-0005-0000-0000-000007410000}"/>
    <cellStyle name="Normal 2 20 8 3" xfId="16657" xr:uid="{00000000-0005-0000-0000-000008410000}"/>
    <cellStyle name="Normal 2 20 8 3 2" xfId="16658" xr:uid="{00000000-0005-0000-0000-000009410000}"/>
    <cellStyle name="Normal 2 20 8 3 3" xfId="16659" xr:uid="{00000000-0005-0000-0000-00000A410000}"/>
    <cellStyle name="Normal 2 20 8 3 4" xfId="16660" xr:uid="{00000000-0005-0000-0000-00000B410000}"/>
    <cellStyle name="Normal 2 20 8 3 5" xfId="16661" xr:uid="{00000000-0005-0000-0000-00000C410000}"/>
    <cellStyle name="Normal 2 20 8 4" xfId="16662" xr:uid="{00000000-0005-0000-0000-00000D410000}"/>
    <cellStyle name="Normal 2 20 8 5" xfId="16663" xr:uid="{00000000-0005-0000-0000-00000E410000}"/>
    <cellStyle name="Normal 2 20 8 6" xfId="16664" xr:uid="{00000000-0005-0000-0000-00000F410000}"/>
    <cellStyle name="Normal 2 20 8 7" xfId="16665" xr:uid="{00000000-0005-0000-0000-000010410000}"/>
    <cellStyle name="Normal 2 20 8_35. Propiedades de Inv" xfId="16666" xr:uid="{00000000-0005-0000-0000-000011410000}"/>
    <cellStyle name="Normal 2 20 9" xfId="16667" xr:uid="{00000000-0005-0000-0000-000012410000}"/>
    <cellStyle name="Normal 2 20 9 2" xfId="16668" xr:uid="{00000000-0005-0000-0000-000013410000}"/>
    <cellStyle name="Normal 2 20 9 2 2" xfId="16669" xr:uid="{00000000-0005-0000-0000-000014410000}"/>
    <cellStyle name="Normal 2 20 9 2 3" xfId="16670" xr:uid="{00000000-0005-0000-0000-000015410000}"/>
    <cellStyle name="Normal 2 20 9 2 4" xfId="16671" xr:uid="{00000000-0005-0000-0000-000016410000}"/>
    <cellStyle name="Normal 2 20 9 2 5" xfId="16672" xr:uid="{00000000-0005-0000-0000-000017410000}"/>
    <cellStyle name="Normal 2 20 9 3" xfId="16673" xr:uid="{00000000-0005-0000-0000-000018410000}"/>
    <cellStyle name="Normal 2 20 9 3 2" xfId="16674" xr:uid="{00000000-0005-0000-0000-000019410000}"/>
    <cellStyle name="Normal 2 20 9 3 3" xfId="16675" xr:uid="{00000000-0005-0000-0000-00001A410000}"/>
    <cellStyle name="Normal 2 20 9 3 4" xfId="16676" xr:uid="{00000000-0005-0000-0000-00001B410000}"/>
    <cellStyle name="Normal 2 20 9 3 5" xfId="16677" xr:uid="{00000000-0005-0000-0000-00001C410000}"/>
    <cellStyle name="Normal 2 20 9 4" xfId="16678" xr:uid="{00000000-0005-0000-0000-00001D410000}"/>
    <cellStyle name="Normal 2 20 9 5" xfId="16679" xr:uid="{00000000-0005-0000-0000-00001E410000}"/>
    <cellStyle name="Normal 2 20 9 6" xfId="16680" xr:uid="{00000000-0005-0000-0000-00001F410000}"/>
    <cellStyle name="Normal 2 20 9 7" xfId="16681" xr:uid="{00000000-0005-0000-0000-000020410000}"/>
    <cellStyle name="Normal 2 20 9_35. Propiedades de Inv" xfId="16682" xr:uid="{00000000-0005-0000-0000-000021410000}"/>
    <cellStyle name="Normal 2 20_35. Propiedades de Inv" xfId="16683" xr:uid="{00000000-0005-0000-0000-000022410000}"/>
    <cellStyle name="Normal 2 21" xfId="16684" xr:uid="{00000000-0005-0000-0000-000023410000}"/>
    <cellStyle name="Normal 2 21 10" xfId="16685" xr:uid="{00000000-0005-0000-0000-000024410000}"/>
    <cellStyle name="Normal 2 21 10 2" xfId="16686" xr:uid="{00000000-0005-0000-0000-000025410000}"/>
    <cellStyle name="Normal 2 21 10 3" xfId="16687" xr:uid="{00000000-0005-0000-0000-000026410000}"/>
    <cellStyle name="Normal 2 21 10 4" xfId="16688" xr:uid="{00000000-0005-0000-0000-000027410000}"/>
    <cellStyle name="Normal 2 21 10 5" xfId="16689" xr:uid="{00000000-0005-0000-0000-000028410000}"/>
    <cellStyle name="Normal 2 21 11" xfId="16690" xr:uid="{00000000-0005-0000-0000-000029410000}"/>
    <cellStyle name="Normal 2 21 11 2" xfId="16691" xr:uid="{00000000-0005-0000-0000-00002A410000}"/>
    <cellStyle name="Normal 2 21 11 3" xfId="16692" xr:uid="{00000000-0005-0000-0000-00002B410000}"/>
    <cellStyle name="Normal 2 21 11 4" xfId="16693" xr:uid="{00000000-0005-0000-0000-00002C410000}"/>
    <cellStyle name="Normal 2 21 11 5" xfId="16694" xr:uid="{00000000-0005-0000-0000-00002D410000}"/>
    <cellStyle name="Normal 2 21 12" xfId="16695" xr:uid="{00000000-0005-0000-0000-00002E410000}"/>
    <cellStyle name="Normal 2 21 13" xfId="16696" xr:uid="{00000000-0005-0000-0000-00002F410000}"/>
    <cellStyle name="Normal 2 21 14" xfId="16697" xr:uid="{00000000-0005-0000-0000-000030410000}"/>
    <cellStyle name="Normal 2 21 15" xfId="16698" xr:uid="{00000000-0005-0000-0000-000031410000}"/>
    <cellStyle name="Normal 2 21 16" xfId="16699" xr:uid="{00000000-0005-0000-0000-000032410000}"/>
    <cellStyle name="Normal 2 21 2" xfId="16700" xr:uid="{00000000-0005-0000-0000-000033410000}"/>
    <cellStyle name="Normal 2 21 2 2" xfId="16701" xr:uid="{00000000-0005-0000-0000-000034410000}"/>
    <cellStyle name="Normal 2 21 2 2 2" xfId="16702" xr:uid="{00000000-0005-0000-0000-000035410000}"/>
    <cellStyle name="Normal 2 21 2 2 3" xfId="16703" xr:uid="{00000000-0005-0000-0000-000036410000}"/>
    <cellStyle name="Normal 2 21 2 2 4" xfId="16704" xr:uid="{00000000-0005-0000-0000-000037410000}"/>
    <cellStyle name="Normal 2 21 2 2 5" xfId="16705" xr:uid="{00000000-0005-0000-0000-000038410000}"/>
    <cellStyle name="Normal 2 21 2 3" xfId="16706" xr:uid="{00000000-0005-0000-0000-000039410000}"/>
    <cellStyle name="Normal 2 21 2 3 2" xfId="16707" xr:uid="{00000000-0005-0000-0000-00003A410000}"/>
    <cellStyle name="Normal 2 21 2 3 3" xfId="16708" xr:uid="{00000000-0005-0000-0000-00003B410000}"/>
    <cellStyle name="Normal 2 21 2 3 4" xfId="16709" xr:uid="{00000000-0005-0000-0000-00003C410000}"/>
    <cellStyle name="Normal 2 21 2 3 5" xfId="16710" xr:uid="{00000000-0005-0000-0000-00003D410000}"/>
    <cellStyle name="Normal 2 21 2 4" xfId="16711" xr:uid="{00000000-0005-0000-0000-00003E410000}"/>
    <cellStyle name="Normal 2 21 2 5" xfId="16712" xr:uid="{00000000-0005-0000-0000-00003F410000}"/>
    <cellStyle name="Normal 2 21 2 6" xfId="16713" xr:uid="{00000000-0005-0000-0000-000040410000}"/>
    <cellStyle name="Normal 2 21 2 7" xfId="16714" xr:uid="{00000000-0005-0000-0000-000041410000}"/>
    <cellStyle name="Normal 2 21 2 8" xfId="16715" xr:uid="{00000000-0005-0000-0000-000042410000}"/>
    <cellStyle name="Normal 2 21 2_35. Propiedades de Inv" xfId="16716" xr:uid="{00000000-0005-0000-0000-000043410000}"/>
    <cellStyle name="Normal 2 21 3" xfId="16717" xr:uid="{00000000-0005-0000-0000-000044410000}"/>
    <cellStyle name="Normal 2 21 3 2" xfId="16718" xr:uid="{00000000-0005-0000-0000-000045410000}"/>
    <cellStyle name="Normal 2 21 3 2 2" xfId="16719" xr:uid="{00000000-0005-0000-0000-000046410000}"/>
    <cellStyle name="Normal 2 21 3 2 3" xfId="16720" xr:uid="{00000000-0005-0000-0000-000047410000}"/>
    <cellStyle name="Normal 2 21 3 2 4" xfId="16721" xr:uid="{00000000-0005-0000-0000-000048410000}"/>
    <cellStyle name="Normal 2 21 3 2 5" xfId="16722" xr:uid="{00000000-0005-0000-0000-000049410000}"/>
    <cellStyle name="Normal 2 21 3 3" xfId="16723" xr:uid="{00000000-0005-0000-0000-00004A410000}"/>
    <cellStyle name="Normal 2 21 3 3 2" xfId="16724" xr:uid="{00000000-0005-0000-0000-00004B410000}"/>
    <cellStyle name="Normal 2 21 3 3 3" xfId="16725" xr:uid="{00000000-0005-0000-0000-00004C410000}"/>
    <cellStyle name="Normal 2 21 3 3 4" xfId="16726" xr:uid="{00000000-0005-0000-0000-00004D410000}"/>
    <cellStyle name="Normal 2 21 3 3 5" xfId="16727" xr:uid="{00000000-0005-0000-0000-00004E410000}"/>
    <cellStyle name="Normal 2 21 3 4" xfId="16728" xr:uid="{00000000-0005-0000-0000-00004F410000}"/>
    <cellStyle name="Normal 2 21 3 5" xfId="16729" xr:uid="{00000000-0005-0000-0000-000050410000}"/>
    <cellStyle name="Normal 2 21 3 6" xfId="16730" xr:uid="{00000000-0005-0000-0000-000051410000}"/>
    <cellStyle name="Normal 2 21 3 7" xfId="16731" xr:uid="{00000000-0005-0000-0000-000052410000}"/>
    <cellStyle name="Normal 2 21 3 8" xfId="16732" xr:uid="{00000000-0005-0000-0000-000053410000}"/>
    <cellStyle name="Normal 2 21 3_35. Propiedades de Inv" xfId="16733" xr:uid="{00000000-0005-0000-0000-000054410000}"/>
    <cellStyle name="Normal 2 21 4" xfId="16734" xr:uid="{00000000-0005-0000-0000-000055410000}"/>
    <cellStyle name="Normal 2 21 4 2" xfId="16735" xr:uid="{00000000-0005-0000-0000-000056410000}"/>
    <cellStyle name="Normal 2 21 4 2 2" xfId="16736" xr:uid="{00000000-0005-0000-0000-000057410000}"/>
    <cellStyle name="Normal 2 21 4 2 3" xfId="16737" xr:uid="{00000000-0005-0000-0000-000058410000}"/>
    <cellStyle name="Normal 2 21 4 2 4" xfId="16738" xr:uid="{00000000-0005-0000-0000-000059410000}"/>
    <cellStyle name="Normal 2 21 4 2 5" xfId="16739" xr:uid="{00000000-0005-0000-0000-00005A410000}"/>
    <cellStyle name="Normal 2 21 4 3" xfId="16740" xr:uid="{00000000-0005-0000-0000-00005B410000}"/>
    <cellStyle name="Normal 2 21 4 3 2" xfId="16741" xr:uid="{00000000-0005-0000-0000-00005C410000}"/>
    <cellStyle name="Normal 2 21 4 3 3" xfId="16742" xr:uid="{00000000-0005-0000-0000-00005D410000}"/>
    <cellStyle name="Normal 2 21 4 3 4" xfId="16743" xr:uid="{00000000-0005-0000-0000-00005E410000}"/>
    <cellStyle name="Normal 2 21 4 3 5" xfId="16744" xr:uid="{00000000-0005-0000-0000-00005F410000}"/>
    <cellStyle name="Normal 2 21 4 4" xfId="16745" xr:uid="{00000000-0005-0000-0000-000060410000}"/>
    <cellStyle name="Normal 2 21 4 5" xfId="16746" xr:uid="{00000000-0005-0000-0000-000061410000}"/>
    <cellStyle name="Normal 2 21 4 6" xfId="16747" xr:uid="{00000000-0005-0000-0000-000062410000}"/>
    <cellStyle name="Normal 2 21 4 7" xfId="16748" xr:uid="{00000000-0005-0000-0000-000063410000}"/>
    <cellStyle name="Normal 2 21 4 8" xfId="16749" xr:uid="{00000000-0005-0000-0000-000064410000}"/>
    <cellStyle name="Normal 2 21 4_35. Propiedades de Inv" xfId="16750" xr:uid="{00000000-0005-0000-0000-000065410000}"/>
    <cellStyle name="Normal 2 21 5" xfId="16751" xr:uid="{00000000-0005-0000-0000-000066410000}"/>
    <cellStyle name="Normal 2 21 5 2" xfId="16752" xr:uid="{00000000-0005-0000-0000-000067410000}"/>
    <cellStyle name="Normal 2 21 5 2 2" xfId="16753" xr:uid="{00000000-0005-0000-0000-000068410000}"/>
    <cellStyle name="Normal 2 21 5 2 3" xfId="16754" xr:uid="{00000000-0005-0000-0000-000069410000}"/>
    <cellStyle name="Normal 2 21 5 2 4" xfId="16755" xr:uid="{00000000-0005-0000-0000-00006A410000}"/>
    <cellStyle name="Normal 2 21 5 2 5" xfId="16756" xr:uid="{00000000-0005-0000-0000-00006B410000}"/>
    <cellStyle name="Normal 2 21 5 3" xfId="16757" xr:uid="{00000000-0005-0000-0000-00006C410000}"/>
    <cellStyle name="Normal 2 21 5 3 2" xfId="16758" xr:uid="{00000000-0005-0000-0000-00006D410000}"/>
    <cellStyle name="Normal 2 21 5 3 3" xfId="16759" xr:uid="{00000000-0005-0000-0000-00006E410000}"/>
    <cellStyle name="Normal 2 21 5 3 4" xfId="16760" xr:uid="{00000000-0005-0000-0000-00006F410000}"/>
    <cellStyle name="Normal 2 21 5 3 5" xfId="16761" xr:uid="{00000000-0005-0000-0000-000070410000}"/>
    <cellStyle name="Normal 2 21 5 4" xfId="16762" xr:uid="{00000000-0005-0000-0000-000071410000}"/>
    <cellStyle name="Normal 2 21 5 5" xfId="16763" xr:uid="{00000000-0005-0000-0000-000072410000}"/>
    <cellStyle name="Normal 2 21 5 6" xfId="16764" xr:uid="{00000000-0005-0000-0000-000073410000}"/>
    <cellStyle name="Normal 2 21 5 7" xfId="16765" xr:uid="{00000000-0005-0000-0000-000074410000}"/>
    <cellStyle name="Normal 2 21 5 8" xfId="16766" xr:uid="{00000000-0005-0000-0000-000075410000}"/>
    <cellStyle name="Normal 2 21 5_35. Propiedades de Inv" xfId="16767" xr:uid="{00000000-0005-0000-0000-000076410000}"/>
    <cellStyle name="Normal 2 21 6" xfId="16768" xr:uid="{00000000-0005-0000-0000-000077410000}"/>
    <cellStyle name="Normal 2 21 6 2" xfId="16769" xr:uid="{00000000-0005-0000-0000-000078410000}"/>
    <cellStyle name="Normal 2 21 6 2 2" xfId="16770" xr:uid="{00000000-0005-0000-0000-000079410000}"/>
    <cellStyle name="Normal 2 21 6 2 3" xfId="16771" xr:uid="{00000000-0005-0000-0000-00007A410000}"/>
    <cellStyle name="Normal 2 21 6 2 4" xfId="16772" xr:uid="{00000000-0005-0000-0000-00007B410000}"/>
    <cellStyle name="Normal 2 21 6 2 5" xfId="16773" xr:uid="{00000000-0005-0000-0000-00007C410000}"/>
    <cellStyle name="Normal 2 21 6 3" xfId="16774" xr:uid="{00000000-0005-0000-0000-00007D410000}"/>
    <cellStyle name="Normal 2 21 6 3 2" xfId="16775" xr:uid="{00000000-0005-0000-0000-00007E410000}"/>
    <cellStyle name="Normal 2 21 6 3 3" xfId="16776" xr:uid="{00000000-0005-0000-0000-00007F410000}"/>
    <cellStyle name="Normal 2 21 6 3 4" xfId="16777" xr:uid="{00000000-0005-0000-0000-000080410000}"/>
    <cellStyle name="Normal 2 21 6 3 5" xfId="16778" xr:uid="{00000000-0005-0000-0000-000081410000}"/>
    <cellStyle name="Normal 2 21 6 4" xfId="16779" xr:uid="{00000000-0005-0000-0000-000082410000}"/>
    <cellStyle name="Normal 2 21 6 5" xfId="16780" xr:uid="{00000000-0005-0000-0000-000083410000}"/>
    <cellStyle name="Normal 2 21 6 6" xfId="16781" xr:uid="{00000000-0005-0000-0000-000084410000}"/>
    <cellStyle name="Normal 2 21 6 7" xfId="16782" xr:uid="{00000000-0005-0000-0000-000085410000}"/>
    <cellStyle name="Normal 2 21 6 8" xfId="16783" xr:uid="{00000000-0005-0000-0000-000086410000}"/>
    <cellStyle name="Normal 2 21 6_35. Propiedades de Inv" xfId="16784" xr:uid="{00000000-0005-0000-0000-000087410000}"/>
    <cellStyle name="Normal 2 21 7" xfId="16785" xr:uid="{00000000-0005-0000-0000-000088410000}"/>
    <cellStyle name="Normal 2 21 7 2" xfId="16786" xr:uid="{00000000-0005-0000-0000-000089410000}"/>
    <cellStyle name="Normal 2 21 7 2 2" xfId="16787" xr:uid="{00000000-0005-0000-0000-00008A410000}"/>
    <cellStyle name="Normal 2 21 7 2 3" xfId="16788" xr:uid="{00000000-0005-0000-0000-00008B410000}"/>
    <cellStyle name="Normal 2 21 7 2 4" xfId="16789" xr:uid="{00000000-0005-0000-0000-00008C410000}"/>
    <cellStyle name="Normal 2 21 7 2 5" xfId="16790" xr:uid="{00000000-0005-0000-0000-00008D410000}"/>
    <cellStyle name="Normal 2 21 7 3" xfId="16791" xr:uid="{00000000-0005-0000-0000-00008E410000}"/>
    <cellStyle name="Normal 2 21 7 3 2" xfId="16792" xr:uid="{00000000-0005-0000-0000-00008F410000}"/>
    <cellStyle name="Normal 2 21 7 3 3" xfId="16793" xr:uid="{00000000-0005-0000-0000-000090410000}"/>
    <cellStyle name="Normal 2 21 7 3 4" xfId="16794" xr:uid="{00000000-0005-0000-0000-000091410000}"/>
    <cellStyle name="Normal 2 21 7 3 5" xfId="16795" xr:uid="{00000000-0005-0000-0000-000092410000}"/>
    <cellStyle name="Normal 2 21 7 4" xfId="16796" xr:uid="{00000000-0005-0000-0000-000093410000}"/>
    <cellStyle name="Normal 2 21 7 5" xfId="16797" xr:uid="{00000000-0005-0000-0000-000094410000}"/>
    <cellStyle name="Normal 2 21 7 6" xfId="16798" xr:uid="{00000000-0005-0000-0000-000095410000}"/>
    <cellStyle name="Normal 2 21 7 7" xfId="16799" xr:uid="{00000000-0005-0000-0000-000096410000}"/>
    <cellStyle name="Normal 2 21 7_35. Propiedades de Inv" xfId="16800" xr:uid="{00000000-0005-0000-0000-000097410000}"/>
    <cellStyle name="Normal 2 21 8" xfId="16801" xr:uid="{00000000-0005-0000-0000-000098410000}"/>
    <cellStyle name="Normal 2 21 8 2" xfId="16802" xr:uid="{00000000-0005-0000-0000-000099410000}"/>
    <cellStyle name="Normal 2 21 8 2 2" xfId="16803" xr:uid="{00000000-0005-0000-0000-00009A410000}"/>
    <cellStyle name="Normal 2 21 8 2 3" xfId="16804" xr:uid="{00000000-0005-0000-0000-00009B410000}"/>
    <cellStyle name="Normal 2 21 8 2 4" xfId="16805" xr:uid="{00000000-0005-0000-0000-00009C410000}"/>
    <cellStyle name="Normal 2 21 8 2 5" xfId="16806" xr:uid="{00000000-0005-0000-0000-00009D410000}"/>
    <cellStyle name="Normal 2 21 8 3" xfId="16807" xr:uid="{00000000-0005-0000-0000-00009E410000}"/>
    <cellStyle name="Normal 2 21 8 3 2" xfId="16808" xr:uid="{00000000-0005-0000-0000-00009F410000}"/>
    <cellStyle name="Normal 2 21 8 3 3" xfId="16809" xr:uid="{00000000-0005-0000-0000-0000A0410000}"/>
    <cellStyle name="Normal 2 21 8 3 4" xfId="16810" xr:uid="{00000000-0005-0000-0000-0000A1410000}"/>
    <cellStyle name="Normal 2 21 8 3 5" xfId="16811" xr:uid="{00000000-0005-0000-0000-0000A2410000}"/>
    <cellStyle name="Normal 2 21 8 4" xfId="16812" xr:uid="{00000000-0005-0000-0000-0000A3410000}"/>
    <cellStyle name="Normal 2 21 8 5" xfId="16813" xr:uid="{00000000-0005-0000-0000-0000A4410000}"/>
    <cellStyle name="Normal 2 21 8 6" xfId="16814" xr:uid="{00000000-0005-0000-0000-0000A5410000}"/>
    <cellStyle name="Normal 2 21 8 7" xfId="16815" xr:uid="{00000000-0005-0000-0000-0000A6410000}"/>
    <cellStyle name="Normal 2 21 8_35. Propiedades de Inv" xfId="16816" xr:uid="{00000000-0005-0000-0000-0000A7410000}"/>
    <cellStyle name="Normal 2 21 9" xfId="16817" xr:uid="{00000000-0005-0000-0000-0000A8410000}"/>
    <cellStyle name="Normal 2 21 9 2" xfId="16818" xr:uid="{00000000-0005-0000-0000-0000A9410000}"/>
    <cellStyle name="Normal 2 21 9 2 2" xfId="16819" xr:uid="{00000000-0005-0000-0000-0000AA410000}"/>
    <cellStyle name="Normal 2 21 9 2 3" xfId="16820" xr:uid="{00000000-0005-0000-0000-0000AB410000}"/>
    <cellStyle name="Normal 2 21 9 2 4" xfId="16821" xr:uid="{00000000-0005-0000-0000-0000AC410000}"/>
    <cellStyle name="Normal 2 21 9 2 5" xfId="16822" xr:uid="{00000000-0005-0000-0000-0000AD410000}"/>
    <cellStyle name="Normal 2 21 9 3" xfId="16823" xr:uid="{00000000-0005-0000-0000-0000AE410000}"/>
    <cellStyle name="Normal 2 21 9 3 2" xfId="16824" xr:uid="{00000000-0005-0000-0000-0000AF410000}"/>
    <cellStyle name="Normal 2 21 9 3 3" xfId="16825" xr:uid="{00000000-0005-0000-0000-0000B0410000}"/>
    <cellStyle name="Normal 2 21 9 3 4" xfId="16826" xr:uid="{00000000-0005-0000-0000-0000B1410000}"/>
    <cellStyle name="Normal 2 21 9 3 5" xfId="16827" xr:uid="{00000000-0005-0000-0000-0000B2410000}"/>
    <cellStyle name="Normal 2 21 9 4" xfId="16828" xr:uid="{00000000-0005-0000-0000-0000B3410000}"/>
    <cellStyle name="Normal 2 21 9 5" xfId="16829" xr:uid="{00000000-0005-0000-0000-0000B4410000}"/>
    <cellStyle name="Normal 2 21 9 6" xfId="16830" xr:uid="{00000000-0005-0000-0000-0000B5410000}"/>
    <cellStyle name="Normal 2 21 9 7" xfId="16831" xr:uid="{00000000-0005-0000-0000-0000B6410000}"/>
    <cellStyle name="Normal 2 21 9_35. Propiedades de Inv" xfId="16832" xr:uid="{00000000-0005-0000-0000-0000B7410000}"/>
    <cellStyle name="Normal 2 21_35. Propiedades de Inv" xfId="16833" xr:uid="{00000000-0005-0000-0000-0000B8410000}"/>
    <cellStyle name="Normal 2 22" xfId="16834" xr:uid="{00000000-0005-0000-0000-0000B9410000}"/>
    <cellStyle name="Normal 2 22 10" xfId="16835" xr:uid="{00000000-0005-0000-0000-0000BA410000}"/>
    <cellStyle name="Normal 2 22 10 2" xfId="16836" xr:uid="{00000000-0005-0000-0000-0000BB410000}"/>
    <cellStyle name="Normal 2 22 10 3" xfId="16837" xr:uid="{00000000-0005-0000-0000-0000BC410000}"/>
    <cellStyle name="Normal 2 22 10 4" xfId="16838" xr:uid="{00000000-0005-0000-0000-0000BD410000}"/>
    <cellStyle name="Normal 2 22 10 5" xfId="16839" xr:uid="{00000000-0005-0000-0000-0000BE410000}"/>
    <cellStyle name="Normal 2 22 11" xfId="16840" xr:uid="{00000000-0005-0000-0000-0000BF410000}"/>
    <cellStyle name="Normal 2 22 11 2" xfId="16841" xr:uid="{00000000-0005-0000-0000-0000C0410000}"/>
    <cellStyle name="Normal 2 22 11 3" xfId="16842" xr:uid="{00000000-0005-0000-0000-0000C1410000}"/>
    <cellStyle name="Normal 2 22 11 4" xfId="16843" xr:uid="{00000000-0005-0000-0000-0000C2410000}"/>
    <cellStyle name="Normal 2 22 11 5" xfId="16844" xr:uid="{00000000-0005-0000-0000-0000C3410000}"/>
    <cellStyle name="Normal 2 22 12" xfId="16845" xr:uid="{00000000-0005-0000-0000-0000C4410000}"/>
    <cellStyle name="Normal 2 22 13" xfId="16846" xr:uid="{00000000-0005-0000-0000-0000C5410000}"/>
    <cellStyle name="Normal 2 22 14" xfId="16847" xr:uid="{00000000-0005-0000-0000-0000C6410000}"/>
    <cellStyle name="Normal 2 22 15" xfId="16848" xr:uid="{00000000-0005-0000-0000-0000C7410000}"/>
    <cellStyle name="Normal 2 22 16" xfId="16849" xr:uid="{00000000-0005-0000-0000-0000C8410000}"/>
    <cellStyle name="Normal 2 22 2" xfId="16850" xr:uid="{00000000-0005-0000-0000-0000C9410000}"/>
    <cellStyle name="Normal 2 22 2 2" xfId="16851" xr:uid="{00000000-0005-0000-0000-0000CA410000}"/>
    <cellStyle name="Normal 2 22 2 2 2" xfId="16852" xr:uid="{00000000-0005-0000-0000-0000CB410000}"/>
    <cellStyle name="Normal 2 22 2 2 3" xfId="16853" xr:uid="{00000000-0005-0000-0000-0000CC410000}"/>
    <cellStyle name="Normal 2 22 2 2 4" xfId="16854" xr:uid="{00000000-0005-0000-0000-0000CD410000}"/>
    <cellStyle name="Normal 2 22 2 2 5" xfId="16855" xr:uid="{00000000-0005-0000-0000-0000CE410000}"/>
    <cellStyle name="Normal 2 22 2 3" xfId="16856" xr:uid="{00000000-0005-0000-0000-0000CF410000}"/>
    <cellStyle name="Normal 2 22 2 3 2" xfId="16857" xr:uid="{00000000-0005-0000-0000-0000D0410000}"/>
    <cellStyle name="Normal 2 22 2 3 3" xfId="16858" xr:uid="{00000000-0005-0000-0000-0000D1410000}"/>
    <cellStyle name="Normal 2 22 2 3 4" xfId="16859" xr:uid="{00000000-0005-0000-0000-0000D2410000}"/>
    <cellStyle name="Normal 2 22 2 3 5" xfId="16860" xr:uid="{00000000-0005-0000-0000-0000D3410000}"/>
    <cellStyle name="Normal 2 22 2 4" xfId="16861" xr:uid="{00000000-0005-0000-0000-0000D4410000}"/>
    <cellStyle name="Normal 2 22 2 5" xfId="16862" xr:uid="{00000000-0005-0000-0000-0000D5410000}"/>
    <cellStyle name="Normal 2 22 2 6" xfId="16863" xr:uid="{00000000-0005-0000-0000-0000D6410000}"/>
    <cellStyle name="Normal 2 22 2 7" xfId="16864" xr:uid="{00000000-0005-0000-0000-0000D7410000}"/>
    <cellStyle name="Normal 2 22 2 8" xfId="16865" xr:uid="{00000000-0005-0000-0000-0000D8410000}"/>
    <cellStyle name="Normal 2 22 2_35. Propiedades de Inv" xfId="16866" xr:uid="{00000000-0005-0000-0000-0000D9410000}"/>
    <cellStyle name="Normal 2 22 3" xfId="16867" xr:uid="{00000000-0005-0000-0000-0000DA410000}"/>
    <cellStyle name="Normal 2 22 3 2" xfId="16868" xr:uid="{00000000-0005-0000-0000-0000DB410000}"/>
    <cellStyle name="Normal 2 22 3 2 2" xfId="16869" xr:uid="{00000000-0005-0000-0000-0000DC410000}"/>
    <cellStyle name="Normal 2 22 3 2 3" xfId="16870" xr:uid="{00000000-0005-0000-0000-0000DD410000}"/>
    <cellStyle name="Normal 2 22 3 2 4" xfId="16871" xr:uid="{00000000-0005-0000-0000-0000DE410000}"/>
    <cellStyle name="Normal 2 22 3 2 5" xfId="16872" xr:uid="{00000000-0005-0000-0000-0000DF410000}"/>
    <cellStyle name="Normal 2 22 3 3" xfId="16873" xr:uid="{00000000-0005-0000-0000-0000E0410000}"/>
    <cellStyle name="Normal 2 22 3 3 2" xfId="16874" xr:uid="{00000000-0005-0000-0000-0000E1410000}"/>
    <cellStyle name="Normal 2 22 3 3 3" xfId="16875" xr:uid="{00000000-0005-0000-0000-0000E2410000}"/>
    <cellStyle name="Normal 2 22 3 3 4" xfId="16876" xr:uid="{00000000-0005-0000-0000-0000E3410000}"/>
    <cellStyle name="Normal 2 22 3 3 5" xfId="16877" xr:uid="{00000000-0005-0000-0000-0000E4410000}"/>
    <cellStyle name="Normal 2 22 3 4" xfId="16878" xr:uid="{00000000-0005-0000-0000-0000E5410000}"/>
    <cellStyle name="Normal 2 22 3 5" xfId="16879" xr:uid="{00000000-0005-0000-0000-0000E6410000}"/>
    <cellStyle name="Normal 2 22 3 6" xfId="16880" xr:uid="{00000000-0005-0000-0000-0000E7410000}"/>
    <cellStyle name="Normal 2 22 3 7" xfId="16881" xr:uid="{00000000-0005-0000-0000-0000E8410000}"/>
    <cellStyle name="Normal 2 22 3 8" xfId="16882" xr:uid="{00000000-0005-0000-0000-0000E9410000}"/>
    <cellStyle name="Normal 2 22 3_35. Propiedades de Inv" xfId="16883" xr:uid="{00000000-0005-0000-0000-0000EA410000}"/>
    <cellStyle name="Normal 2 22 4" xfId="16884" xr:uid="{00000000-0005-0000-0000-0000EB410000}"/>
    <cellStyle name="Normal 2 22 4 2" xfId="16885" xr:uid="{00000000-0005-0000-0000-0000EC410000}"/>
    <cellStyle name="Normal 2 22 4 2 2" xfId="16886" xr:uid="{00000000-0005-0000-0000-0000ED410000}"/>
    <cellStyle name="Normal 2 22 4 2 3" xfId="16887" xr:uid="{00000000-0005-0000-0000-0000EE410000}"/>
    <cellStyle name="Normal 2 22 4 2 4" xfId="16888" xr:uid="{00000000-0005-0000-0000-0000EF410000}"/>
    <cellStyle name="Normal 2 22 4 2 5" xfId="16889" xr:uid="{00000000-0005-0000-0000-0000F0410000}"/>
    <cellStyle name="Normal 2 22 4 3" xfId="16890" xr:uid="{00000000-0005-0000-0000-0000F1410000}"/>
    <cellStyle name="Normal 2 22 4 3 2" xfId="16891" xr:uid="{00000000-0005-0000-0000-0000F2410000}"/>
    <cellStyle name="Normal 2 22 4 3 3" xfId="16892" xr:uid="{00000000-0005-0000-0000-0000F3410000}"/>
    <cellStyle name="Normal 2 22 4 3 4" xfId="16893" xr:uid="{00000000-0005-0000-0000-0000F4410000}"/>
    <cellStyle name="Normal 2 22 4 3 5" xfId="16894" xr:uid="{00000000-0005-0000-0000-0000F5410000}"/>
    <cellStyle name="Normal 2 22 4 4" xfId="16895" xr:uid="{00000000-0005-0000-0000-0000F6410000}"/>
    <cellStyle name="Normal 2 22 4 5" xfId="16896" xr:uid="{00000000-0005-0000-0000-0000F7410000}"/>
    <cellStyle name="Normal 2 22 4 6" xfId="16897" xr:uid="{00000000-0005-0000-0000-0000F8410000}"/>
    <cellStyle name="Normal 2 22 4 7" xfId="16898" xr:uid="{00000000-0005-0000-0000-0000F9410000}"/>
    <cellStyle name="Normal 2 22 4 8" xfId="16899" xr:uid="{00000000-0005-0000-0000-0000FA410000}"/>
    <cellStyle name="Normal 2 22 4_35. Propiedades de Inv" xfId="16900" xr:uid="{00000000-0005-0000-0000-0000FB410000}"/>
    <cellStyle name="Normal 2 22 5" xfId="16901" xr:uid="{00000000-0005-0000-0000-0000FC410000}"/>
    <cellStyle name="Normal 2 22 5 2" xfId="16902" xr:uid="{00000000-0005-0000-0000-0000FD410000}"/>
    <cellStyle name="Normal 2 22 5 2 2" xfId="16903" xr:uid="{00000000-0005-0000-0000-0000FE410000}"/>
    <cellStyle name="Normal 2 22 5 2 3" xfId="16904" xr:uid="{00000000-0005-0000-0000-0000FF410000}"/>
    <cellStyle name="Normal 2 22 5 2 4" xfId="16905" xr:uid="{00000000-0005-0000-0000-000000420000}"/>
    <cellStyle name="Normal 2 22 5 2 5" xfId="16906" xr:uid="{00000000-0005-0000-0000-000001420000}"/>
    <cellStyle name="Normal 2 22 5 3" xfId="16907" xr:uid="{00000000-0005-0000-0000-000002420000}"/>
    <cellStyle name="Normal 2 22 5 3 2" xfId="16908" xr:uid="{00000000-0005-0000-0000-000003420000}"/>
    <cellStyle name="Normal 2 22 5 3 3" xfId="16909" xr:uid="{00000000-0005-0000-0000-000004420000}"/>
    <cellStyle name="Normal 2 22 5 3 4" xfId="16910" xr:uid="{00000000-0005-0000-0000-000005420000}"/>
    <cellStyle name="Normal 2 22 5 3 5" xfId="16911" xr:uid="{00000000-0005-0000-0000-000006420000}"/>
    <cellStyle name="Normal 2 22 5 4" xfId="16912" xr:uid="{00000000-0005-0000-0000-000007420000}"/>
    <cellStyle name="Normal 2 22 5 5" xfId="16913" xr:uid="{00000000-0005-0000-0000-000008420000}"/>
    <cellStyle name="Normal 2 22 5 6" xfId="16914" xr:uid="{00000000-0005-0000-0000-000009420000}"/>
    <cellStyle name="Normal 2 22 5 7" xfId="16915" xr:uid="{00000000-0005-0000-0000-00000A420000}"/>
    <cellStyle name="Normal 2 22 5 8" xfId="16916" xr:uid="{00000000-0005-0000-0000-00000B420000}"/>
    <cellStyle name="Normal 2 22 5_35. Propiedades de Inv" xfId="16917" xr:uid="{00000000-0005-0000-0000-00000C420000}"/>
    <cellStyle name="Normal 2 22 6" xfId="16918" xr:uid="{00000000-0005-0000-0000-00000D420000}"/>
    <cellStyle name="Normal 2 22 6 2" xfId="16919" xr:uid="{00000000-0005-0000-0000-00000E420000}"/>
    <cellStyle name="Normal 2 22 6 2 2" xfId="16920" xr:uid="{00000000-0005-0000-0000-00000F420000}"/>
    <cellStyle name="Normal 2 22 6 2 3" xfId="16921" xr:uid="{00000000-0005-0000-0000-000010420000}"/>
    <cellStyle name="Normal 2 22 6 2 4" xfId="16922" xr:uid="{00000000-0005-0000-0000-000011420000}"/>
    <cellStyle name="Normal 2 22 6 2 5" xfId="16923" xr:uid="{00000000-0005-0000-0000-000012420000}"/>
    <cellStyle name="Normal 2 22 6 3" xfId="16924" xr:uid="{00000000-0005-0000-0000-000013420000}"/>
    <cellStyle name="Normal 2 22 6 3 2" xfId="16925" xr:uid="{00000000-0005-0000-0000-000014420000}"/>
    <cellStyle name="Normal 2 22 6 3 3" xfId="16926" xr:uid="{00000000-0005-0000-0000-000015420000}"/>
    <cellStyle name="Normal 2 22 6 3 4" xfId="16927" xr:uid="{00000000-0005-0000-0000-000016420000}"/>
    <cellStyle name="Normal 2 22 6 3 5" xfId="16928" xr:uid="{00000000-0005-0000-0000-000017420000}"/>
    <cellStyle name="Normal 2 22 6 4" xfId="16929" xr:uid="{00000000-0005-0000-0000-000018420000}"/>
    <cellStyle name="Normal 2 22 6 5" xfId="16930" xr:uid="{00000000-0005-0000-0000-000019420000}"/>
    <cellStyle name="Normal 2 22 6 6" xfId="16931" xr:uid="{00000000-0005-0000-0000-00001A420000}"/>
    <cellStyle name="Normal 2 22 6 7" xfId="16932" xr:uid="{00000000-0005-0000-0000-00001B420000}"/>
    <cellStyle name="Normal 2 22 6 8" xfId="16933" xr:uid="{00000000-0005-0000-0000-00001C420000}"/>
    <cellStyle name="Normal 2 22 6_35. Propiedades de Inv" xfId="16934" xr:uid="{00000000-0005-0000-0000-00001D420000}"/>
    <cellStyle name="Normal 2 22 7" xfId="16935" xr:uid="{00000000-0005-0000-0000-00001E420000}"/>
    <cellStyle name="Normal 2 22 7 2" xfId="16936" xr:uid="{00000000-0005-0000-0000-00001F420000}"/>
    <cellStyle name="Normal 2 22 7 2 2" xfId="16937" xr:uid="{00000000-0005-0000-0000-000020420000}"/>
    <cellStyle name="Normal 2 22 7 2 3" xfId="16938" xr:uid="{00000000-0005-0000-0000-000021420000}"/>
    <cellStyle name="Normal 2 22 7 2 4" xfId="16939" xr:uid="{00000000-0005-0000-0000-000022420000}"/>
    <cellStyle name="Normal 2 22 7 2 5" xfId="16940" xr:uid="{00000000-0005-0000-0000-000023420000}"/>
    <cellStyle name="Normal 2 22 7 3" xfId="16941" xr:uid="{00000000-0005-0000-0000-000024420000}"/>
    <cellStyle name="Normal 2 22 7 3 2" xfId="16942" xr:uid="{00000000-0005-0000-0000-000025420000}"/>
    <cellStyle name="Normal 2 22 7 3 3" xfId="16943" xr:uid="{00000000-0005-0000-0000-000026420000}"/>
    <cellStyle name="Normal 2 22 7 3 4" xfId="16944" xr:uid="{00000000-0005-0000-0000-000027420000}"/>
    <cellStyle name="Normal 2 22 7 3 5" xfId="16945" xr:uid="{00000000-0005-0000-0000-000028420000}"/>
    <cellStyle name="Normal 2 22 7 4" xfId="16946" xr:uid="{00000000-0005-0000-0000-000029420000}"/>
    <cellStyle name="Normal 2 22 7 5" xfId="16947" xr:uid="{00000000-0005-0000-0000-00002A420000}"/>
    <cellStyle name="Normal 2 22 7 6" xfId="16948" xr:uid="{00000000-0005-0000-0000-00002B420000}"/>
    <cellStyle name="Normal 2 22 7 7" xfId="16949" xr:uid="{00000000-0005-0000-0000-00002C420000}"/>
    <cellStyle name="Normal 2 22 7_35. Propiedades de Inv" xfId="16950" xr:uid="{00000000-0005-0000-0000-00002D420000}"/>
    <cellStyle name="Normal 2 22 8" xfId="16951" xr:uid="{00000000-0005-0000-0000-00002E420000}"/>
    <cellStyle name="Normal 2 22 8 2" xfId="16952" xr:uid="{00000000-0005-0000-0000-00002F420000}"/>
    <cellStyle name="Normal 2 22 8 2 2" xfId="16953" xr:uid="{00000000-0005-0000-0000-000030420000}"/>
    <cellStyle name="Normal 2 22 8 2 3" xfId="16954" xr:uid="{00000000-0005-0000-0000-000031420000}"/>
    <cellStyle name="Normal 2 22 8 2 4" xfId="16955" xr:uid="{00000000-0005-0000-0000-000032420000}"/>
    <cellStyle name="Normal 2 22 8 2 5" xfId="16956" xr:uid="{00000000-0005-0000-0000-000033420000}"/>
    <cellStyle name="Normal 2 22 8 3" xfId="16957" xr:uid="{00000000-0005-0000-0000-000034420000}"/>
    <cellStyle name="Normal 2 22 8 3 2" xfId="16958" xr:uid="{00000000-0005-0000-0000-000035420000}"/>
    <cellStyle name="Normal 2 22 8 3 3" xfId="16959" xr:uid="{00000000-0005-0000-0000-000036420000}"/>
    <cellStyle name="Normal 2 22 8 3 4" xfId="16960" xr:uid="{00000000-0005-0000-0000-000037420000}"/>
    <cellStyle name="Normal 2 22 8 3 5" xfId="16961" xr:uid="{00000000-0005-0000-0000-000038420000}"/>
    <cellStyle name="Normal 2 22 8 4" xfId="16962" xr:uid="{00000000-0005-0000-0000-000039420000}"/>
    <cellStyle name="Normal 2 22 8 5" xfId="16963" xr:uid="{00000000-0005-0000-0000-00003A420000}"/>
    <cellStyle name="Normal 2 22 8 6" xfId="16964" xr:uid="{00000000-0005-0000-0000-00003B420000}"/>
    <cellStyle name="Normal 2 22 8 7" xfId="16965" xr:uid="{00000000-0005-0000-0000-00003C420000}"/>
    <cellStyle name="Normal 2 22 8_35. Propiedades de Inv" xfId="16966" xr:uid="{00000000-0005-0000-0000-00003D420000}"/>
    <cellStyle name="Normal 2 22 9" xfId="16967" xr:uid="{00000000-0005-0000-0000-00003E420000}"/>
    <cellStyle name="Normal 2 22 9 2" xfId="16968" xr:uid="{00000000-0005-0000-0000-00003F420000}"/>
    <cellStyle name="Normal 2 22 9 2 2" xfId="16969" xr:uid="{00000000-0005-0000-0000-000040420000}"/>
    <cellStyle name="Normal 2 22 9 2 3" xfId="16970" xr:uid="{00000000-0005-0000-0000-000041420000}"/>
    <cellStyle name="Normal 2 22 9 2 4" xfId="16971" xr:uid="{00000000-0005-0000-0000-000042420000}"/>
    <cellStyle name="Normal 2 22 9 2 5" xfId="16972" xr:uid="{00000000-0005-0000-0000-000043420000}"/>
    <cellStyle name="Normal 2 22 9 3" xfId="16973" xr:uid="{00000000-0005-0000-0000-000044420000}"/>
    <cellStyle name="Normal 2 22 9 3 2" xfId="16974" xr:uid="{00000000-0005-0000-0000-000045420000}"/>
    <cellStyle name="Normal 2 22 9 3 3" xfId="16975" xr:uid="{00000000-0005-0000-0000-000046420000}"/>
    <cellStyle name="Normal 2 22 9 3 4" xfId="16976" xr:uid="{00000000-0005-0000-0000-000047420000}"/>
    <cellStyle name="Normal 2 22 9 3 5" xfId="16977" xr:uid="{00000000-0005-0000-0000-000048420000}"/>
    <cellStyle name="Normal 2 22 9 4" xfId="16978" xr:uid="{00000000-0005-0000-0000-000049420000}"/>
    <cellStyle name="Normal 2 22 9 5" xfId="16979" xr:uid="{00000000-0005-0000-0000-00004A420000}"/>
    <cellStyle name="Normal 2 22 9 6" xfId="16980" xr:uid="{00000000-0005-0000-0000-00004B420000}"/>
    <cellStyle name="Normal 2 22 9 7" xfId="16981" xr:uid="{00000000-0005-0000-0000-00004C420000}"/>
    <cellStyle name="Normal 2 22 9_35. Propiedades de Inv" xfId="16982" xr:uid="{00000000-0005-0000-0000-00004D420000}"/>
    <cellStyle name="Normal 2 22_35. Propiedades de Inv" xfId="16983" xr:uid="{00000000-0005-0000-0000-00004E420000}"/>
    <cellStyle name="Normal 2 23" xfId="16984" xr:uid="{00000000-0005-0000-0000-00004F420000}"/>
    <cellStyle name="Normal 2 23 10" xfId="16985" xr:uid="{00000000-0005-0000-0000-000050420000}"/>
    <cellStyle name="Normal 2 23 10 2" xfId="16986" xr:uid="{00000000-0005-0000-0000-000051420000}"/>
    <cellStyle name="Normal 2 23 10 3" xfId="16987" xr:uid="{00000000-0005-0000-0000-000052420000}"/>
    <cellStyle name="Normal 2 23 10 4" xfId="16988" xr:uid="{00000000-0005-0000-0000-000053420000}"/>
    <cellStyle name="Normal 2 23 10 5" xfId="16989" xr:uid="{00000000-0005-0000-0000-000054420000}"/>
    <cellStyle name="Normal 2 23 11" xfId="16990" xr:uid="{00000000-0005-0000-0000-000055420000}"/>
    <cellStyle name="Normal 2 23 11 2" xfId="16991" xr:uid="{00000000-0005-0000-0000-000056420000}"/>
    <cellStyle name="Normal 2 23 11 3" xfId="16992" xr:uid="{00000000-0005-0000-0000-000057420000}"/>
    <cellStyle name="Normal 2 23 11 4" xfId="16993" xr:uid="{00000000-0005-0000-0000-000058420000}"/>
    <cellStyle name="Normal 2 23 11 5" xfId="16994" xr:uid="{00000000-0005-0000-0000-000059420000}"/>
    <cellStyle name="Normal 2 23 12" xfId="16995" xr:uid="{00000000-0005-0000-0000-00005A420000}"/>
    <cellStyle name="Normal 2 23 13" xfId="16996" xr:uid="{00000000-0005-0000-0000-00005B420000}"/>
    <cellStyle name="Normal 2 23 14" xfId="16997" xr:uid="{00000000-0005-0000-0000-00005C420000}"/>
    <cellStyle name="Normal 2 23 15" xfId="16998" xr:uid="{00000000-0005-0000-0000-00005D420000}"/>
    <cellStyle name="Normal 2 23 16" xfId="16999" xr:uid="{00000000-0005-0000-0000-00005E420000}"/>
    <cellStyle name="Normal 2 23 2" xfId="17000" xr:uid="{00000000-0005-0000-0000-00005F420000}"/>
    <cellStyle name="Normal 2 23 2 2" xfId="17001" xr:uid="{00000000-0005-0000-0000-000060420000}"/>
    <cellStyle name="Normal 2 23 2 2 2" xfId="17002" xr:uid="{00000000-0005-0000-0000-000061420000}"/>
    <cellStyle name="Normal 2 23 2 2 3" xfId="17003" xr:uid="{00000000-0005-0000-0000-000062420000}"/>
    <cellStyle name="Normal 2 23 2 2 4" xfId="17004" xr:uid="{00000000-0005-0000-0000-000063420000}"/>
    <cellStyle name="Normal 2 23 2 2 5" xfId="17005" xr:uid="{00000000-0005-0000-0000-000064420000}"/>
    <cellStyle name="Normal 2 23 2 3" xfId="17006" xr:uid="{00000000-0005-0000-0000-000065420000}"/>
    <cellStyle name="Normal 2 23 2 3 2" xfId="17007" xr:uid="{00000000-0005-0000-0000-000066420000}"/>
    <cellStyle name="Normal 2 23 2 3 3" xfId="17008" xr:uid="{00000000-0005-0000-0000-000067420000}"/>
    <cellStyle name="Normal 2 23 2 3 4" xfId="17009" xr:uid="{00000000-0005-0000-0000-000068420000}"/>
    <cellStyle name="Normal 2 23 2 3 5" xfId="17010" xr:uid="{00000000-0005-0000-0000-000069420000}"/>
    <cellStyle name="Normal 2 23 2 4" xfId="17011" xr:uid="{00000000-0005-0000-0000-00006A420000}"/>
    <cellStyle name="Normal 2 23 2 5" xfId="17012" xr:uid="{00000000-0005-0000-0000-00006B420000}"/>
    <cellStyle name="Normal 2 23 2 6" xfId="17013" xr:uid="{00000000-0005-0000-0000-00006C420000}"/>
    <cellStyle name="Normal 2 23 2 7" xfId="17014" xr:uid="{00000000-0005-0000-0000-00006D420000}"/>
    <cellStyle name="Normal 2 23 2 8" xfId="17015" xr:uid="{00000000-0005-0000-0000-00006E420000}"/>
    <cellStyle name="Normal 2 23 2_35. Propiedades de Inv" xfId="17016" xr:uid="{00000000-0005-0000-0000-00006F420000}"/>
    <cellStyle name="Normal 2 23 3" xfId="17017" xr:uid="{00000000-0005-0000-0000-000070420000}"/>
    <cellStyle name="Normal 2 23 3 2" xfId="17018" xr:uid="{00000000-0005-0000-0000-000071420000}"/>
    <cellStyle name="Normal 2 23 3 2 2" xfId="17019" xr:uid="{00000000-0005-0000-0000-000072420000}"/>
    <cellStyle name="Normal 2 23 3 2 3" xfId="17020" xr:uid="{00000000-0005-0000-0000-000073420000}"/>
    <cellStyle name="Normal 2 23 3 2 4" xfId="17021" xr:uid="{00000000-0005-0000-0000-000074420000}"/>
    <cellStyle name="Normal 2 23 3 2 5" xfId="17022" xr:uid="{00000000-0005-0000-0000-000075420000}"/>
    <cellStyle name="Normal 2 23 3 3" xfId="17023" xr:uid="{00000000-0005-0000-0000-000076420000}"/>
    <cellStyle name="Normal 2 23 3 3 2" xfId="17024" xr:uid="{00000000-0005-0000-0000-000077420000}"/>
    <cellStyle name="Normal 2 23 3 3 3" xfId="17025" xr:uid="{00000000-0005-0000-0000-000078420000}"/>
    <cellStyle name="Normal 2 23 3 3 4" xfId="17026" xr:uid="{00000000-0005-0000-0000-000079420000}"/>
    <cellStyle name="Normal 2 23 3 3 5" xfId="17027" xr:uid="{00000000-0005-0000-0000-00007A420000}"/>
    <cellStyle name="Normal 2 23 3 4" xfId="17028" xr:uid="{00000000-0005-0000-0000-00007B420000}"/>
    <cellStyle name="Normal 2 23 3 5" xfId="17029" xr:uid="{00000000-0005-0000-0000-00007C420000}"/>
    <cellStyle name="Normal 2 23 3 6" xfId="17030" xr:uid="{00000000-0005-0000-0000-00007D420000}"/>
    <cellStyle name="Normal 2 23 3 7" xfId="17031" xr:uid="{00000000-0005-0000-0000-00007E420000}"/>
    <cellStyle name="Normal 2 23 3 8" xfId="17032" xr:uid="{00000000-0005-0000-0000-00007F420000}"/>
    <cellStyle name="Normal 2 23 3_35. Propiedades de Inv" xfId="17033" xr:uid="{00000000-0005-0000-0000-000080420000}"/>
    <cellStyle name="Normal 2 23 4" xfId="17034" xr:uid="{00000000-0005-0000-0000-000081420000}"/>
    <cellStyle name="Normal 2 23 4 2" xfId="17035" xr:uid="{00000000-0005-0000-0000-000082420000}"/>
    <cellStyle name="Normal 2 23 4 2 2" xfId="17036" xr:uid="{00000000-0005-0000-0000-000083420000}"/>
    <cellStyle name="Normal 2 23 4 2 3" xfId="17037" xr:uid="{00000000-0005-0000-0000-000084420000}"/>
    <cellStyle name="Normal 2 23 4 2 4" xfId="17038" xr:uid="{00000000-0005-0000-0000-000085420000}"/>
    <cellStyle name="Normal 2 23 4 2 5" xfId="17039" xr:uid="{00000000-0005-0000-0000-000086420000}"/>
    <cellStyle name="Normal 2 23 4 3" xfId="17040" xr:uid="{00000000-0005-0000-0000-000087420000}"/>
    <cellStyle name="Normal 2 23 4 3 2" xfId="17041" xr:uid="{00000000-0005-0000-0000-000088420000}"/>
    <cellStyle name="Normal 2 23 4 3 3" xfId="17042" xr:uid="{00000000-0005-0000-0000-000089420000}"/>
    <cellStyle name="Normal 2 23 4 3 4" xfId="17043" xr:uid="{00000000-0005-0000-0000-00008A420000}"/>
    <cellStyle name="Normal 2 23 4 3 5" xfId="17044" xr:uid="{00000000-0005-0000-0000-00008B420000}"/>
    <cellStyle name="Normal 2 23 4 4" xfId="17045" xr:uid="{00000000-0005-0000-0000-00008C420000}"/>
    <cellStyle name="Normal 2 23 4 5" xfId="17046" xr:uid="{00000000-0005-0000-0000-00008D420000}"/>
    <cellStyle name="Normal 2 23 4 6" xfId="17047" xr:uid="{00000000-0005-0000-0000-00008E420000}"/>
    <cellStyle name="Normal 2 23 4 7" xfId="17048" xr:uid="{00000000-0005-0000-0000-00008F420000}"/>
    <cellStyle name="Normal 2 23 4 8" xfId="17049" xr:uid="{00000000-0005-0000-0000-000090420000}"/>
    <cellStyle name="Normal 2 23 4_35. Propiedades de Inv" xfId="17050" xr:uid="{00000000-0005-0000-0000-000091420000}"/>
    <cellStyle name="Normal 2 23 5" xfId="17051" xr:uid="{00000000-0005-0000-0000-000092420000}"/>
    <cellStyle name="Normal 2 23 5 2" xfId="17052" xr:uid="{00000000-0005-0000-0000-000093420000}"/>
    <cellStyle name="Normal 2 23 5 2 2" xfId="17053" xr:uid="{00000000-0005-0000-0000-000094420000}"/>
    <cellStyle name="Normal 2 23 5 2 3" xfId="17054" xr:uid="{00000000-0005-0000-0000-000095420000}"/>
    <cellStyle name="Normal 2 23 5 2 4" xfId="17055" xr:uid="{00000000-0005-0000-0000-000096420000}"/>
    <cellStyle name="Normal 2 23 5 2 5" xfId="17056" xr:uid="{00000000-0005-0000-0000-000097420000}"/>
    <cellStyle name="Normal 2 23 5 3" xfId="17057" xr:uid="{00000000-0005-0000-0000-000098420000}"/>
    <cellStyle name="Normal 2 23 5 3 2" xfId="17058" xr:uid="{00000000-0005-0000-0000-000099420000}"/>
    <cellStyle name="Normal 2 23 5 3 3" xfId="17059" xr:uid="{00000000-0005-0000-0000-00009A420000}"/>
    <cellStyle name="Normal 2 23 5 3 4" xfId="17060" xr:uid="{00000000-0005-0000-0000-00009B420000}"/>
    <cellStyle name="Normal 2 23 5 3 5" xfId="17061" xr:uid="{00000000-0005-0000-0000-00009C420000}"/>
    <cellStyle name="Normal 2 23 5 4" xfId="17062" xr:uid="{00000000-0005-0000-0000-00009D420000}"/>
    <cellStyle name="Normal 2 23 5 5" xfId="17063" xr:uid="{00000000-0005-0000-0000-00009E420000}"/>
    <cellStyle name="Normal 2 23 5 6" xfId="17064" xr:uid="{00000000-0005-0000-0000-00009F420000}"/>
    <cellStyle name="Normal 2 23 5 7" xfId="17065" xr:uid="{00000000-0005-0000-0000-0000A0420000}"/>
    <cellStyle name="Normal 2 23 5 8" xfId="17066" xr:uid="{00000000-0005-0000-0000-0000A1420000}"/>
    <cellStyle name="Normal 2 23 5_35. Propiedades de Inv" xfId="17067" xr:uid="{00000000-0005-0000-0000-0000A2420000}"/>
    <cellStyle name="Normal 2 23 6" xfId="17068" xr:uid="{00000000-0005-0000-0000-0000A3420000}"/>
    <cellStyle name="Normal 2 23 6 2" xfId="17069" xr:uid="{00000000-0005-0000-0000-0000A4420000}"/>
    <cellStyle name="Normal 2 23 6 2 2" xfId="17070" xr:uid="{00000000-0005-0000-0000-0000A5420000}"/>
    <cellStyle name="Normal 2 23 6 2 3" xfId="17071" xr:uid="{00000000-0005-0000-0000-0000A6420000}"/>
    <cellStyle name="Normal 2 23 6 2 4" xfId="17072" xr:uid="{00000000-0005-0000-0000-0000A7420000}"/>
    <cellStyle name="Normal 2 23 6 2 5" xfId="17073" xr:uid="{00000000-0005-0000-0000-0000A8420000}"/>
    <cellStyle name="Normal 2 23 6 3" xfId="17074" xr:uid="{00000000-0005-0000-0000-0000A9420000}"/>
    <cellStyle name="Normal 2 23 6 3 2" xfId="17075" xr:uid="{00000000-0005-0000-0000-0000AA420000}"/>
    <cellStyle name="Normal 2 23 6 3 3" xfId="17076" xr:uid="{00000000-0005-0000-0000-0000AB420000}"/>
    <cellStyle name="Normal 2 23 6 3 4" xfId="17077" xr:uid="{00000000-0005-0000-0000-0000AC420000}"/>
    <cellStyle name="Normal 2 23 6 3 5" xfId="17078" xr:uid="{00000000-0005-0000-0000-0000AD420000}"/>
    <cellStyle name="Normal 2 23 6 4" xfId="17079" xr:uid="{00000000-0005-0000-0000-0000AE420000}"/>
    <cellStyle name="Normal 2 23 6 5" xfId="17080" xr:uid="{00000000-0005-0000-0000-0000AF420000}"/>
    <cellStyle name="Normal 2 23 6 6" xfId="17081" xr:uid="{00000000-0005-0000-0000-0000B0420000}"/>
    <cellStyle name="Normal 2 23 6 7" xfId="17082" xr:uid="{00000000-0005-0000-0000-0000B1420000}"/>
    <cellStyle name="Normal 2 23 6 8" xfId="17083" xr:uid="{00000000-0005-0000-0000-0000B2420000}"/>
    <cellStyle name="Normal 2 23 6_35. Propiedades de Inv" xfId="17084" xr:uid="{00000000-0005-0000-0000-0000B3420000}"/>
    <cellStyle name="Normal 2 23 7" xfId="17085" xr:uid="{00000000-0005-0000-0000-0000B4420000}"/>
    <cellStyle name="Normal 2 23 7 2" xfId="17086" xr:uid="{00000000-0005-0000-0000-0000B5420000}"/>
    <cellStyle name="Normal 2 23 7 2 2" xfId="17087" xr:uid="{00000000-0005-0000-0000-0000B6420000}"/>
    <cellStyle name="Normal 2 23 7 2 3" xfId="17088" xr:uid="{00000000-0005-0000-0000-0000B7420000}"/>
    <cellStyle name="Normal 2 23 7 2 4" xfId="17089" xr:uid="{00000000-0005-0000-0000-0000B8420000}"/>
    <cellStyle name="Normal 2 23 7 2 5" xfId="17090" xr:uid="{00000000-0005-0000-0000-0000B9420000}"/>
    <cellStyle name="Normal 2 23 7 3" xfId="17091" xr:uid="{00000000-0005-0000-0000-0000BA420000}"/>
    <cellStyle name="Normal 2 23 7 3 2" xfId="17092" xr:uid="{00000000-0005-0000-0000-0000BB420000}"/>
    <cellStyle name="Normal 2 23 7 3 3" xfId="17093" xr:uid="{00000000-0005-0000-0000-0000BC420000}"/>
    <cellStyle name="Normal 2 23 7 3 4" xfId="17094" xr:uid="{00000000-0005-0000-0000-0000BD420000}"/>
    <cellStyle name="Normal 2 23 7 3 5" xfId="17095" xr:uid="{00000000-0005-0000-0000-0000BE420000}"/>
    <cellStyle name="Normal 2 23 7 4" xfId="17096" xr:uid="{00000000-0005-0000-0000-0000BF420000}"/>
    <cellStyle name="Normal 2 23 7 5" xfId="17097" xr:uid="{00000000-0005-0000-0000-0000C0420000}"/>
    <cellStyle name="Normal 2 23 7 6" xfId="17098" xr:uid="{00000000-0005-0000-0000-0000C1420000}"/>
    <cellStyle name="Normal 2 23 7 7" xfId="17099" xr:uid="{00000000-0005-0000-0000-0000C2420000}"/>
    <cellStyle name="Normal 2 23 7_35. Propiedades de Inv" xfId="17100" xr:uid="{00000000-0005-0000-0000-0000C3420000}"/>
    <cellStyle name="Normal 2 23 8" xfId="17101" xr:uid="{00000000-0005-0000-0000-0000C4420000}"/>
    <cellStyle name="Normal 2 23 8 2" xfId="17102" xr:uid="{00000000-0005-0000-0000-0000C5420000}"/>
    <cellStyle name="Normal 2 23 8 2 2" xfId="17103" xr:uid="{00000000-0005-0000-0000-0000C6420000}"/>
    <cellStyle name="Normal 2 23 8 2 3" xfId="17104" xr:uid="{00000000-0005-0000-0000-0000C7420000}"/>
    <cellStyle name="Normal 2 23 8 2 4" xfId="17105" xr:uid="{00000000-0005-0000-0000-0000C8420000}"/>
    <cellStyle name="Normal 2 23 8 2 5" xfId="17106" xr:uid="{00000000-0005-0000-0000-0000C9420000}"/>
    <cellStyle name="Normal 2 23 8 3" xfId="17107" xr:uid="{00000000-0005-0000-0000-0000CA420000}"/>
    <cellStyle name="Normal 2 23 8 3 2" xfId="17108" xr:uid="{00000000-0005-0000-0000-0000CB420000}"/>
    <cellStyle name="Normal 2 23 8 3 3" xfId="17109" xr:uid="{00000000-0005-0000-0000-0000CC420000}"/>
    <cellStyle name="Normal 2 23 8 3 4" xfId="17110" xr:uid="{00000000-0005-0000-0000-0000CD420000}"/>
    <cellStyle name="Normal 2 23 8 3 5" xfId="17111" xr:uid="{00000000-0005-0000-0000-0000CE420000}"/>
    <cellStyle name="Normal 2 23 8 4" xfId="17112" xr:uid="{00000000-0005-0000-0000-0000CF420000}"/>
    <cellStyle name="Normal 2 23 8 5" xfId="17113" xr:uid="{00000000-0005-0000-0000-0000D0420000}"/>
    <cellStyle name="Normal 2 23 8 6" xfId="17114" xr:uid="{00000000-0005-0000-0000-0000D1420000}"/>
    <cellStyle name="Normal 2 23 8 7" xfId="17115" xr:uid="{00000000-0005-0000-0000-0000D2420000}"/>
    <cellStyle name="Normal 2 23 8_35. Propiedades de Inv" xfId="17116" xr:uid="{00000000-0005-0000-0000-0000D3420000}"/>
    <cellStyle name="Normal 2 23 9" xfId="17117" xr:uid="{00000000-0005-0000-0000-0000D4420000}"/>
    <cellStyle name="Normal 2 23 9 2" xfId="17118" xr:uid="{00000000-0005-0000-0000-0000D5420000}"/>
    <cellStyle name="Normal 2 23 9 2 2" xfId="17119" xr:uid="{00000000-0005-0000-0000-0000D6420000}"/>
    <cellStyle name="Normal 2 23 9 2 3" xfId="17120" xr:uid="{00000000-0005-0000-0000-0000D7420000}"/>
    <cellStyle name="Normal 2 23 9 2 4" xfId="17121" xr:uid="{00000000-0005-0000-0000-0000D8420000}"/>
    <cellStyle name="Normal 2 23 9 2 5" xfId="17122" xr:uid="{00000000-0005-0000-0000-0000D9420000}"/>
    <cellStyle name="Normal 2 23 9 3" xfId="17123" xr:uid="{00000000-0005-0000-0000-0000DA420000}"/>
    <cellStyle name="Normal 2 23 9 3 2" xfId="17124" xr:uid="{00000000-0005-0000-0000-0000DB420000}"/>
    <cellStyle name="Normal 2 23 9 3 3" xfId="17125" xr:uid="{00000000-0005-0000-0000-0000DC420000}"/>
    <cellStyle name="Normal 2 23 9 3 4" xfId="17126" xr:uid="{00000000-0005-0000-0000-0000DD420000}"/>
    <cellStyle name="Normal 2 23 9 3 5" xfId="17127" xr:uid="{00000000-0005-0000-0000-0000DE420000}"/>
    <cellStyle name="Normal 2 23 9 4" xfId="17128" xr:uid="{00000000-0005-0000-0000-0000DF420000}"/>
    <cellStyle name="Normal 2 23 9 5" xfId="17129" xr:uid="{00000000-0005-0000-0000-0000E0420000}"/>
    <cellStyle name="Normal 2 23 9 6" xfId="17130" xr:uid="{00000000-0005-0000-0000-0000E1420000}"/>
    <cellStyle name="Normal 2 23 9 7" xfId="17131" xr:uid="{00000000-0005-0000-0000-0000E2420000}"/>
    <cellStyle name="Normal 2 23 9_35. Propiedades de Inv" xfId="17132" xr:uid="{00000000-0005-0000-0000-0000E3420000}"/>
    <cellStyle name="Normal 2 23_35. Propiedades de Inv" xfId="17133" xr:uid="{00000000-0005-0000-0000-0000E4420000}"/>
    <cellStyle name="Normal 2 24" xfId="17134" xr:uid="{00000000-0005-0000-0000-0000E5420000}"/>
    <cellStyle name="Normal 2 24 10" xfId="17135" xr:uid="{00000000-0005-0000-0000-0000E6420000}"/>
    <cellStyle name="Normal 2 24 10 2" xfId="17136" xr:uid="{00000000-0005-0000-0000-0000E7420000}"/>
    <cellStyle name="Normal 2 24 10 3" xfId="17137" xr:uid="{00000000-0005-0000-0000-0000E8420000}"/>
    <cellStyle name="Normal 2 24 10 4" xfId="17138" xr:uid="{00000000-0005-0000-0000-0000E9420000}"/>
    <cellStyle name="Normal 2 24 10 5" xfId="17139" xr:uid="{00000000-0005-0000-0000-0000EA420000}"/>
    <cellStyle name="Normal 2 24 11" xfId="17140" xr:uid="{00000000-0005-0000-0000-0000EB420000}"/>
    <cellStyle name="Normal 2 24 11 2" xfId="17141" xr:uid="{00000000-0005-0000-0000-0000EC420000}"/>
    <cellStyle name="Normal 2 24 11 3" xfId="17142" xr:uid="{00000000-0005-0000-0000-0000ED420000}"/>
    <cellStyle name="Normal 2 24 11 4" xfId="17143" xr:uid="{00000000-0005-0000-0000-0000EE420000}"/>
    <cellStyle name="Normal 2 24 11 5" xfId="17144" xr:uid="{00000000-0005-0000-0000-0000EF420000}"/>
    <cellStyle name="Normal 2 24 12" xfId="17145" xr:uid="{00000000-0005-0000-0000-0000F0420000}"/>
    <cellStyle name="Normal 2 24 13" xfId="17146" xr:uid="{00000000-0005-0000-0000-0000F1420000}"/>
    <cellStyle name="Normal 2 24 14" xfId="17147" xr:uid="{00000000-0005-0000-0000-0000F2420000}"/>
    <cellStyle name="Normal 2 24 15" xfId="17148" xr:uid="{00000000-0005-0000-0000-0000F3420000}"/>
    <cellStyle name="Normal 2 24 16" xfId="17149" xr:uid="{00000000-0005-0000-0000-0000F4420000}"/>
    <cellStyle name="Normal 2 24 2" xfId="17150" xr:uid="{00000000-0005-0000-0000-0000F5420000}"/>
    <cellStyle name="Normal 2 24 2 2" xfId="17151" xr:uid="{00000000-0005-0000-0000-0000F6420000}"/>
    <cellStyle name="Normal 2 24 2 2 2" xfId="17152" xr:uid="{00000000-0005-0000-0000-0000F7420000}"/>
    <cellStyle name="Normal 2 24 2 2 3" xfId="17153" xr:uid="{00000000-0005-0000-0000-0000F8420000}"/>
    <cellStyle name="Normal 2 24 2 2 4" xfId="17154" xr:uid="{00000000-0005-0000-0000-0000F9420000}"/>
    <cellStyle name="Normal 2 24 2 2 5" xfId="17155" xr:uid="{00000000-0005-0000-0000-0000FA420000}"/>
    <cellStyle name="Normal 2 24 2 3" xfId="17156" xr:uid="{00000000-0005-0000-0000-0000FB420000}"/>
    <cellStyle name="Normal 2 24 2 3 2" xfId="17157" xr:uid="{00000000-0005-0000-0000-0000FC420000}"/>
    <cellStyle name="Normal 2 24 2 3 3" xfId="17158" xr:uid="{00000000-0005-0000-0000-0000FD420000}"/>
    <cellStyle name="Normal 2 24 2 3 4" xfId="17159" xr:uid="{00000000-0005-0000-0000-0000FE420000}"/>
    <cellStyle name="Normal 2 24 2 3 5" xfId="17160" xr:uid="{00000000-0005-0000-0000-0000FF420000}"/>
    <cellStyle name="Normal 2 24 2 4" xfId="17161" xr:uid="{00000000-0005-0000-0000-000000430000}"/>
    <cellStyle name="Normal 2 24 2 5" xfId="17162" xr:uid="{00000000-0005-0000-0000-000001430000}"/>
    <cellStyle name="Normal 2 24 2 6" xfId="17163" xr:uid="{00000000-0005-0000-0000-000002430000}"/>
    <cellStyle name="Normal 2 24 2 7" xfId="17164" xr:uid="{00000000-0005-0000-0000-000003430000}"/>
    <cellStyle name="Normal 2 24 2 8" xfId="17165" xr:uid="{00000000-0005-0000-0000-000004430000}"/>
    <cellStyle name="Normal 2 24 2_35. Propiedades de Inv" xfId="17166" xr:uid="{00000000-0005-0000-0000-000005430000}"/>
    <cellStyle name="Normal 2 24 3" xfId="17167" xr:uid="{00000000-0005-0000-0000-000006430000}"/>
    <cellStyle name="Normal 2 24 3 2" xfId="17168" xr:uid="{00000000-0005-0000-0000-000007430000}"/>
    <cellStyle name="Normal 2 24 3 2 2" xfId="17169" xr:uid="{00000000-0005-0000-0000-000008430000}"/>
    <cellStyle name="Normal 2 24 3 2 3" xfId="17170" xr:uid="{00000000-0005-0000-0000-000009430000}"/>
    <cellStyle name="Normal 2 24 3 2 4" xfId="17171" xr:uid="{00000000-0005-0000-0000-00000A430000}"/>
    <cellStyle name="Normal 2 24 3 2 5" xfId="17172" xr:uid="{00000000-0005-0000-0000-00000B430000}"/>
    <cellStyle name="Normal 2 24 3 3" xfId="17173" xr:uid="{00000000-0005-0000-0000-00000C430000}"/>
    <cellStyle name="Normal 2 24 3 3 2" xfId="17174" xr:uid="{00000000-0005-0000-0000-00000D430000}"/>
    <cellStyle name="Normal 2 24 3 3 3" xfId="17175" xr:uid="{00000000-0005-0000-0000-00000E430000}"/>
    <cellStyle name="Normal 2 24 3 3 4" xfId="17176" xr:uid="{00000000-0005-0000-0000-00000F430000}"/>
    <cellStyle name="Normal 2 24 3 3 5" xfId="17177" xr:uid="{00000000-0005-0000-0000-000010430000}"/>
    <cellStyle name="Normal 2 24 3 4" xfId="17178" xr:uid="{00000000-0005-0000-0000-000011430000}"/>
    <cellStyle name="Normal 2 24 3 5" xfId="17179" xr:uid="{00000000-0005-0000-0000-000012430000}"/>
    <cellStyle name="Normal 2 24 3 6" xfId="17180" xr:uid="{00000000-0005-0000-0000-000013430000}"/>
    <cellStyle name="Normal 2 24 3 7" xfId="17181" xr:uid="{00000000-0005-0000-0000-000014430000}"/>
    <cellStyle name="Normal 2 24 3 8" xfId="17182" xr:uid="{00000000-0005-0000-0000-000015430000}"/>
    <cellStyle name="Normal 2 24 3_35. Propiedades de Inv" xfId="17183" xr:uid="{00000000-0005-0000-0000-000016430000}"/>
    <cellStyle name="Normal 2 24 4" xfId="17184" xr:uid="{00000000-0005-0000-0000-000017430000}"/>
    <cellStyle name="Normal 2 24 4 2" xfId="17185" xr:uid="{00000000-0005-0000-0000-000018430000}"/>
    <cellStyle name="Normal 2 24 4 2 2" xfId="17186" xr:uid="{00000000-0005-0000-0000-000019430000}"/>
    <cellStyle name="Normal 2 24 4 2 3" xfId="17187" xr:uid="{00000000-0005-0000-0000-00001A430000}"/>
    <cellStyle name="Normal 2 24 4 2 4" xfId="17188" xr:uid="{00000000-0005-0000-0000-00001B430000}"/>
    <cellStyle name="Normal 2 24 4 2 5" xfId="17189" xr:uid="{00000000-0005-0000-0000-00001C430000}"/>
    <cellStyle name="Normal 2 24 4 3" xfId="17190" xr:uid="{00000000-0005-0000-0000-00001D430000}"/>
    <cellStyle name="Normal 2 24 4 3 2" xfId="17191" xr:uid="{00000000-0005-0000-0000-00001E430000}"/>
    <cellStyle name="Normal 2 24 4 3 3" xfId="17192" xr:uid="{00000000-0005-0000-0000-00001F430000}"/>
    <cellStyle name="Normal 2 24 4 3 4" xfId="17193" xr:uid="{00000000-0005-0000-0000-000020430000}"/>
    <cellStyle name="Normal 2 24 4 3 5" xfId="17194" xr:uid="{00000000-0005-0000-0000-000021430000}"/>
    <cellStyle name="Normal 2 24 4 4" xfId="17195" xr:uid="{00000000-0005-0000-0000-000022430000}"/>
    <cellStyle name="Normal 2 24 4 5" xfId="17196" xr:uid="{00000000-0005-0000-0000-000023430000}"/>
    <cellStyle name="Normal 2 24 4 6" xfId="17197" xr:uid="{00000000-0005-0000-0000-000024430000}"/>
    <cellStyle name="Normal 2 24 4 7" xfId="17198" xr:uid="{00000000-0005-0000-0000-000025430000}"/>
    <cellStyle name="Normal 2 24 4 8" xfId="17199" xr:uid="{00000000-0005-0000-0000-000026430000}"/>
    <cellStyle name="Normal 2 24 4_35. Propiedades de Inv" xfId="17200" xr:uid="{00000000-0005-0000-0000-000027430000}"/>
    <cellStyle name="Normal 2 24 5" xfId="17201" xr:uid="{00000000-0005-0000-0000-000028430000}"/>
    <cellStyle name="Normal 2 24 5 2" xfId="17202" xr:uid="{00000000-0005-0000-0000-000029430000}"/>
    <cellStyle name="Normal 2 24 5 2 2" xfId="17203" xr:uid="{00000000-0005-0000-0000-00002A430000}"/>
    <cellStyle name="Normal 2 24 5 2 3" xfId="17204" xr:uid="{00000000-0005-0000-0000-00002B430000}"/>
    <cellStyle name="Normal 2 24 5 2 4" xfId="17205" xr:uid="{00000000-0005-0000-0000-00002C430000}"/>
    <cellStyle name="Normal 2 24 5 2 5" xfId="17206" xr:uid="{00000000-0005-0000-0000-00002D430000}"/>
    <cellStyle name="Normal 2 24 5 3" xfId="17207" xr:uid="{00000000-0005-0000-0000-00002E430000}"/>
    <cellStyle name="Normal 2 24 5 3 2" xfId="17208" xr:uid="{00000000-0005-0000-0000-00002F430000}"/>
    <cellStyle name="Normal 2 24 5 3 3" xfId="17209" xr:uid="{00000000-0005-0000-0000-000030430000}"/>
    <cellStyle name="Normal 2 24 5 3 4" xfId="17210" xr:uid="{00000000-0005-0000-0000-000031430000}"/>
    <cellStyle name="Normal 2 24 5 3 5" xfId="17211" xr:uid="{00000000-0005-0000-0000-000032430000}"/>
    <cellStyle name="Normal 2 24 5 4" xfId="17212" xr:uid="{00000000-0005-0000-0000-000033430000}"/>
    <cellStyle name="Normal 2 24 5 5" xfId="17213" xr:uid="{00000000-0005-0000-0000-000034430000}"/>
    <cellStyle name="Normal 2 24 5 6" xfId="17214" xr:uid="{00000000-0005-0000-0000-000035430000}"/>
    <cellStyle name="Normal 2 24 5 7" xfId="17215" xr:uid="{00000000-0005-0000-0000-000036430000}"/>
    <cellStyle name="Normal 2 24 5 8" xfId="17216" xr:uid="{00000000-0005-0000-0000-000037430000}"/>
    <cellStyle name="Normal 2 24 5_35. Propiedades de Inv" xfId="17217" xr:uid="{00000000-0005-0000-0000-000038430000}"/>
    <cellStyle name="Normal 2 24 6" xfId="17218" xr:uid="{00000000-0005-0000-0000-000039430000}"/>
    <cellStyle name="Normal 2 24 6 2" xfId="17219" xr:uid="{00000000-0005-0000-0000-00003A430000}"/>
    <cellStyle name="Normal 2 24 6 2 2" xfId="17220" xr:uid="{00000000-0005-0000-0000-00003B430000}"/>
    <cellStyle name="Normal 2 24 6 2 3" xfId="17221" xr:uid="{00000000-0005-0000-0000-00003C430000}"/>
    <cellStyle name="Normal 2 24 6 2 4" xfId="17222" xr:uid="{00000000-0005-0000-0000-00003D430000}"/>
    <cellStyle name="Normal 2 24 6 2 5" xfId="17223" xr:uid="{00000000-0005-0000-0000-00003E430000}"/>
    <cellStyle name="Normal 2 24 6 3" xfId="17224" xr:uid="{00000000-0005-0000-0000-00003F430000}"/>
    <cellStyle name="Normal 2 24 6 3 2" xfId="17225" xr:uid="{00000000-0005-0000-0000-000040430000}"/>
    <cellStyle name="Normal 2 24 6 3 3" xfId="17226" xr:uid="{00000000-0005-0000-0000-000041430000}"/>
    <cellStyle name="Normal 2 24 6 3 4" xfId="17227" xr:uid="{00000000-0005-0000-0000-000042430000}"/>
    <cellStyle name="Normal 2 24 6 3 5" xfId="17228" xr:uid="{00000000-0005-0000-0000-000043430000}"/>
    <cellStyle name="Normal 2 24 6 4" xfId="17229" xr:uid="{00000000-0005-0000-0000-000044430000}"/>
    <cellStyle name="Normal 2 24 6 5" xfId="17230" xr:uid="{00000000-0005-0000-0000-000045430000}"/>
    <cellStyle name="Normal 2 24 6 6" xfId="17231" xr:uid="{00000000-0005-0000-0000-000046430000}"/>
    <cellStyle name="Normal 2 24 6 7" xfId="17232" xr:uid="{00000000-0005-0000-0000-000047430000}"/>
    <cellStyle name="Normal 2 24 6 8" xfId="17233" xr:uid="{00000000-0005-0000-0000-000048430000}"/>
    <cellStyle name="Normal 2 24 6_35. Propiedades de Inv" xfId="17234" xr:uid="{00000000-0005-0000-0000-000049430000}"/>
    <cellStyle name="Normal 2 24 7" xfId="17235" xr:uid="{00000000-0005-0000-0000-00004A430000}"/>
    <cellStyle name="Normal 2 24 7 2" xfId="17236" xr:uid="{00000000-0005-0000-0000-00004B430000}"/>
    <cellStyle name="Normal 2 24 7 2 2" xfId="17237" xr:uid="{00000000-0005-0000-0000-00004C430000}"/>
    <cellStyle name="Normal 2 24 7 2 3" xfId="17238" xr:uid="{00000000-0005-0000-0000-00004D430000}"/>
    <cellStyle name="Normal 2 24 7 2 4" xfId="17239" xr:uid="{00000000-0005-0000-0000-00004E430000}"/>
    <cellStyle name="Normal 2 24 7 2 5" xfId="17240" xr:uid="{00000000-0005-0000-0000-00004F430000}"/>
    <cellStyle name="Normal 2 24 7 3" xfId="17241" xr:uid="{00000000-0005-0000-0000-000050430000}"/>
    <cellStyle name="Normal 2 24 7 3 2" xfId="17242" xr:uid="{00000000-0005-0000-0000-000051430000}"/>
    <cellStyle name="Normal 2 24 7 3 3" xfId="17243" xr:uid="{00000000-0005-0000-0000-000052430000}"/>
    <cellStyle name="Normal 2 24 7 3 4" xfId="17244" xr:uid="{00000000-0005-0000-0000-000053430000}"/>
    <cellStyle name="Normal 2 24 7 3 5" xfId="17245" xr:uid="{00000000-0005-0000-0000-000054430000}"/>
    <cellStyle name="Normal 2 24 7 4" xfId="17246" xr:uid="{00000000-0005-0000-0000-000055430000}"/>
    <cellStyle name="Normal 2 24 7 5" xfId="17247" xr:uid="{00000000-0005-0000-0000-000056430000}"/>
    <cellStyle name="Normal 2 24 7 6" xfId="17248" xr:uid="{00000000-0005-0000-0000-000057430000}"/>
    <cellStyle name="Normal 2 24 7 7" xfId="17249" xr:uid="{00000000-0005-0000-0000-000058430000}"/>
    <cellStyle name="Normal 2 24 7_35. Propiedades de Inv" xfId="17250" xr:uid="{00000000-0005-0000-0000-000059430000}"/>
    <cellStyle name="Normal 2 24 8" xfId="17251" xr:uid="{00000000-0005-0000-0000-00005A430000}"/>
    <cellStyle name="Normal 2 24 8 2" xfId="17252" xr:uid="{00000000-0005-0000-0000-00005B430000}"/>
    <cellStyle name="Normal 2 24 8 2 2" xfId="17253" xr:uid="{00000000-0005-0000-0000-00005C430000}"/>
    <cellStyle name="Normal 2 24 8 2 3" xfId="17254" xr:uid="{00000000-0005-0000-0000-00005D430000}"/>
    <cellStyle name="Normal 2 24 8 2 4" xfId="17255" xr:uid="{00000000-0005-0000-0000-00005E430000}"/>
    <cellStyle name="Normal 2 24 8 2 5" xfId="17256" xr:uid="{00000000-0005-0000-0000-00005F430000}"/>
    <cellStyle name="Normal 2 24 8 3" xfId="17257" xr:uid="{00000000-0005-0000-0000-000060430000}"/>
    <cellStyle name="Normal 2 24 8 3 2" xfId="17258" xr:uid="{00000000-0005-0000-0000-000061430000}"/>
    <cellStyle name="Normal 2 24 8 3 3" xfId="17259" xr:uid="{00000000-0005-0000-0000-000062430000}"/>
    <cellStyle name="Normal 2 24 8 3 4" xfId="17260" xr:uid="{00000000-0005-0000-0000-000063430000}"/>
    <cellStyle name="Normal 2 24 8 3 5" xfId="17261" xr:uid="{00000000-0005-0000-0000-000064430000}"/>
    <cellStyle name="Normal 2 24 8 4" xfId="17262" xr:uid="{00000000-0005-0000-0000-000065430000}"/>
    <cellStyle name="Normal 2 24 8 5" xfId="17263" xr:uid="{00000000-0005-0000-0000-000066430000}"/>
    <cellStyle name="Normal 2 24 8 6" xfId="17264" xr:uid="{00000000-0005-0000-0000-000067430000}"/>
    <cellStyle name="Normal 2 24 8 7" xfId="17265" xr:uid="{00000000-0005-0000-0000-000068430000}"/>
    <cellStyle name="Normal 2 24 8_35. Propiedades de Inv" xfId="17266" xr:uid="{00000000-0005-0000-0000-000069430000}"/>
    <cellStyle name="Normal 2 24 9" xfId="17267" xr:uid="{00000000-0005-0000-0000-00006A430000}"/>
    <cellStyle name="Normal 2 24 9 2" xfId="17268" xr:uid="{00000000-0005-0000-0000-00006B430000}"/>
    <cellStyle name="Normal 2 24 9 2 2" xfId="17269" xr:uid="{00000000-0005-0000-0000-00006C430000}"/>
    <cellStyle name="Normal 2 24 9 2 3" xfId="17270" xr:uid="{00000000-0005-0000-0000-00006D430000}"/>
    <cellStyle name="Normal 2 24 9 2 4" xfId="17271" xr:uid="{00000000-0005-0000-0000-00006E430000}"/>
    <cellStyle name="Normal 2 24 9 2 5" xfId="17272" xr:uid="{00000000-0005-0000-0000-00006F430000}"/>
    <cellStyle name="Normal 2 24 9 3" xfId="17273" xr:uid="{00000000-0005-0000-0000-000070430000}"/>
    <cellStyle name="Normal 2 24 9 3 2" xfId="17274" xr:uid="{00000000-0005-0000-0000-000071430000}"/>
    <cellStyle name="Normal 2 24 9 3 3" xfId="17275" xr:uid="{00000000-0005-0000-0000-000072430000}"/>
    <cellStyle name="Normal 2 24 9 3 4" xfId="17276" xr:uid="{00000000-0005-0000-0000-000073430000}"/>
    <cellStyle name="Normal 2 24 9 3 5" xfId="17277" xr:uid="{00000000-0005-0000-0000-000074430000}"/>
    <cellStyle name="Normal 2 24 9 4" xfId="17278" xr:uid="{00000000-0005-0000-0000-000075430000}"/>
    <cellStyle name="Normal 2 24 9 5" xfId="17279" xr:uid="{00000000-0005-0000-0000-000076430000}"/>
    <cellStyle name="Normal 2 24 9 6" xfId="17280" xr:uid="{00000000-0005-0000-0000-000077430000}"/>
    <cellStyle name="Normal 2 24 9 7" xfId="17281" xr:uid="{00000000-0005-0000-0000-000078430000}"/>
    <cellStyle name="Normal 2 24 9_35. Propiedades de Inv" xfId="17282" xr:uid="{00000000-0005-0000-0000-000079430000}"/>
    <cellStyle name="Normal 2 24_35. Propiedades de Inv" xfId="17283" xr:uid="{00000000-0005-0000-0000-00007A430000}"/>
    <cellStyle name="Normal 2 25" xfId="17284" xr:uid="{00000000-0005-0000-0000-00007B430000}"/>
    <cellStyle name="Normal 2 25 10" xfId="17285" xr:uid="{00000000-0005-0000-0000-00007C430000}"/>
    <cellStyle name="Normal 2 25 10 2" xfId="17286" xr:uid="{00000000-0005-0000-0000-00007D430000}"/>
    <cellStyle name="Normal 2 25 10 3" xfId="17287" xr:uid="{00000000-0005-0000-0000-00007E430000}"/>
    <cellStyle name="Normal 2 25 10 4" xfId="17288" xr:uid="{00000000-0005-0000-0000-00007F430000}"/>
    <cellStyle name="Normal 2 25 10 5" xfId="17289" xr:uid="{00000000-0005-0000-0000-000080430000}"/>
    <cellStyle name="Normal 2 25 11" xfId="17290" xr:uid="{00000000-0005-0000-0000-000081430000}"/>
    <cellStyle name="Normal 2 25 11 2" xfId="17291" xr:uid="{00000000-0005-0000-0000-000082430000}"/>
    <cellStyle name="Normal 2 25 11 3" xfId="17292" xr:uid="{00000000-0005-0000-0000-000083430000}"/>
    <cellStyle name="Normal 2 25 11 4" xfId="17293" xr:uid="{00000000-0005-0000-0000-000084430000}"/>
    <cellStyle name="Normal 2 25 11 5" xfId="17294" xr:uid="{00000000-0005-0000-0000-000085430000}"/>
    <cellStyle name="Normal 2 25 12" xfId="17295" xr:uid="{00000000-0005-0000-0000-000086430000}"/>
    <cellStyle name="Normal 2 25 13" xfId="17296" xr:uid="{00000000-0005-0000-0000-000087430000}"/>
    <cellStyle name="Normal 2 25 14" xfId="17297" xr:uid="{00000000-0005-0000-0000-000088430000}"/>
    <cellStyle name="Normal 2 25 15" xfId="17298" xr:uid="{00000000-0005-0000-0000-000089430000}"/>
    <cellStyle name="Normal 2 25 16" xfId="17299" xr:uid="{00000000-0005-0000-0000-00008A430000}"/>
    <cellStyle name="Normal 2 25 2" xfId="17300" xr:uid="{00000000-0005-0000-0000-00008B430000}"/>
    <cellStyle name="Normal 2 25 2 2" xfId="17301" xr:uid="{00000000-0005-0000-0000-00008C430000}"/>
    <cellStyle name="Normal 2 25 2 2 2" xfId="17302" xr:uid="{00000000-0005-0000-0000-00008D430000}"/>
    <cellStyle name="Normal 2 25 2 2 3" xfId="17303" xr:uid="{00000000-0005-0000-0000-00008E430000}"/>
    <cellStyle name="Normal 2 25 2 2 4" xfId="17304" xr:uid="{00000000-0005-0000-0000-00008F430000}"/>
    <cellStyle name="Normal 2 25 2 2 5" xfId="17305" xr:uid="{00000000-0005-0000-0000-000090430000}"/>
    <cellStyle name="Normal 2 25 2 3" xfId="17306" xr:uid="{00000000-0005-0000-0000-000091430000}"/>
    <cellStyle name="Normal 2 25 2 3 2" xfId="17307" xr:uid="{00000000-0005-0000-0000-000092430000}"/>
    <cellStyle name="Normal 2 25 2 3 3" xfId="17308" xr:uid="{00000000-0005-0000-0000-000093430000}"/>
    <cellStyle name="Normal 2 25 2 3 4" xfId="17309" xr:uid="{00000000-0005-0000-0000-000094430000}"/>
    <cellStyle name="Normal 2 25 2 3 5" xfId="17310" xr:uid="{00000000-0005-0000-0000-000095430000}"/>
    <cellStyle name="Normal 2 25 2 4" xfId="17311" xr:uid="{00000000-0005-0000-0000-000096430000}"/>
    <cellStyle name="Normal 2 25 2 5" xfId="17312" xr:uid="{00000000-0005-0000-0000-000097430000}"/>
    <cellStyle name="Normal 2 25 2 6" xfId="17313" xr:uid="{00000000-0005-0000-0000-000098430000}"/>
    <cellStyle name="Normal 2 25 2 7" xfId="17314" xr:uid="{00000000-0005-0000-0000-000099430000}"/>
    <cellStyle name="Normal 2 25 2 8" xfId="17315" xr:uid="{00000000-0005-0000-0000-00009A430000}"/>
    <cellStyle name="Normal 2 25 2_35. Propiedades de Inv" xfId="17316" xr:uid="{00000000-0005-0000-0000-00009B430000}"/>
    <cellStyle name="Normal 2 25 3" xfId="17317" xr:uid="{00000000-0005-0000-0000-00009C430000}"/>
    <cellStyle name="Normal 2 25 3 2" xfId="17318" xr:uid="{00000000-0005-0000-0000-00009D430000}"/>
    <cellStyle name="Normal 2 25 3 2 2" xfId="17319" xr:uid="{00000000-0005-0000-0000-00009E430000}"/>
    <cellStyle name="Normal 2 25 3 2 3" xfId="17320" xr:uid="{00000000-0005-0000-0000-00009F430000}"/>
    <cellStyle name="Normal 2 25 3 2 4" xfId="17321" xr:uid="{00000000-0005-0000-0000-0000A0430000}"/>
    <cellStyle name="Normal 2 25 3 2 5" xfId="17322" xr:uid="{00000000-0005-0000-0000-0000A1430000}"/>
    <cellStyle name="Normal 2 25 3 3" xfId="17323" xr:uid="{00000000-0005-0000-0000-0000A2430000}"/>
    <cellStyle name="Normal 2 25 3 3 2" xfId="17324" xr:uid="{00000000-0005-0000-0000-0000A3430000}"/>
    <cellStyle name="Normal 2 25 3 3 3" xfId="17325" xr:uid="{00000000-0005-0000-0000-0000A4430000}"/>
    <cellStyle name="Normal 2 25 3 3 4" xfId="17326" xr:uid="{00000000-0005-0000-0000-0000A5430000}"/>
    <cellStyle name="Normal 2 25 3 3 5" xfId="17327" xr:uid="{00000000-0005-0000-0000-0000A6430000}"/>
    <cellStyle name="Normal 2 25 3 4" xfId="17328" xr:uid="{00000000-0005-0000-0000-0000A7430000}"/>
    <cellStyle name="Normal 2 25 3 5" xfId="17329" xr:uid="{00000000-0005-0000-0000-0000A8430000}"/>
    <cellStyle name="Normal 2 25 3 6" xfId="17330" xr:uid="{00000000-0005-0000-0000-0000A9430000}"/>
    <cellStyle name="Normal 2 25 3 7" xfId="17331" xr:uid="{00000000-0005-0000-0000-0000AA430000}"/>
    <cellStyle name="Normal 2 25 3 8" xfId="17332" xr:uid="{00000000-0005-0000-0000-0000AB430000}"/>
    <cellStyle name="Normal 2 25 3_35. Propiedades de Inv" xfId="17333" xr:uid="{00000000-0005-0000-0000-0000AC430000}"/>
    <cellStyle name="Normal 2 25 4" xfId="17334" xr:uid="{00000000-0005-0000-0000-0000AD430000}"/>
    <cellStyle name="Normal 2 25 4 2" xfId="17335" xr:uid="{00000000-0005-0000-0000-0000AE430000}"/>
    <cellStyle name="Normal 2 25 4 2 2" xfId="17336" xr:uid="{00000000-0005-0000-0000-0000AF430000}"/>
    <cellStyle name="Normal 2 25 4 2 3" xfId="17337" xr:uid="{00000000-0005-0000-0000-0000B0430000}"/>
    <cellStyle name="Normal 2 25 4 2 4" xfId="17338" xr:uid="{00000000-0005-0000-0000-0000B1430000}"/>
    <cellStyle name="Normal 2 25 4 2 5" xfId="17339" xr:uid="{00000000-0005-0000-0000-0000B2430000}"/>
    <cellStyle name="Normal 2 25 4 3" xfId="17340" xr:uid="{00000000-0005-0000-0000-0000B3430000}"/>
    <cellStyle name="Normal 2 25 4 3 2" xfId="17341" xr:uid="{00000000-0005-0000-0000-0000B4430000}"/>
    <cellStyle name="Normal 2 25 4 3 3" xfId="17342" xr:uid="{00000000-0005-0000-0000-0000B5430000}"/>
    <cellStyle name="Normal 2 25 4 3 4" xfId="17343" xr:uid="{00000000-0005-0000-0000-0000B6430000}"/>
    <cellStyle name="Normal 2 25 4 3 5" xfId="17344" xr:uid="{00000000-0005-0000-0000-0000B7430000}"/>
    <cellStyle name="Normal 2 25 4 4" xfId="17345" xr:uid="{00000000-0005-0000-0000-0000B8430000}"/>
    <cellStyle name="Normal 2 25 4 5" xfId="17346" xr:uid="{00000000-0005-0000-0000-0000B9430000}"/>
    <cellStyle name="Normal 2 25 4 6" xfId="17347" xr:uid="{00000000-0005-0000-0000-0000BA430000}"/>
    <cellStyle name="Normal 2 25 4 7" xfId="17348" xr:uid="{00000000-0005-0000-0000-0000BB430000}"/>
    <cellStyle name="Normal 2 25 4 8" xfId="17349" xr:uid="{00000000-0005-0000-0000-0000BC430000}"/>
    <cellStyle name="Normal 2 25 4_35. Propiedades de Inv" xfId="17350" xr:uid="{00000000-0005-0000-0000-0000BD430000}"/>
    <cellStyle name="Normal 2 25 5" xfId="17351" xr:uid="{00000000-0005-0000-0000-0000BE430000}"/>
    <cellStyle name="Normal 2 25 5 2" xfId="17352" xr:uid="{00000000-0005-0000-0000-0000BF430000}"/>
    <cellStyle name="Normal 2 25 5 2 2" xfId="17353" xr:uid="{00000000-0005-0000-0000-0000C0430000}"/>
    <cellStyle name="Normal 2 25 5 2 3" xfId="17354" xr:uid="{00000000-0005-0000-0000-0000C1430000}"/>
    <cellStyle name="Normal 2 25 5 2 4" xfId="17355" xr:uid="{00000000-0005-0000-0000-0000C2430000}"/>
    <cellStyle name="Normal 2 25 5 2 5" xfId="17356" xr:uid="{00000000-0005-0000-0000-0000C3430000}"/>
    <cellStyle name="Normal 2 25 5 3" xfId="17357" xr:uid="{00000000-0005-0000-0000-0000C4430000}"/>
    <cellStyle name="Normal 2 25 5 3 2" xfId="17358" xr:uid="{00000000-0005-0000-0000-0000C5430000}"/>
    <cellStyle name="Normal 2 25 5 3 3" xfId="17359" xr:uid="{00000000-0005-0000-0000-0000C6430000}"/>
    <cellStyle name="Normal 2 25 5 3 4" xfId="17360" xr:uid="{00000000-0005-0000-0000-0000C7430000}"/>
    <cellStyle name="Normal 2 25 5 3 5" xfId="17361" xr:uid="{00000000-0005-0000-0000-0000C8430000}"/>
    <cellStyle name="Normal 2 25 5 4" xfId="17362" xr:uid="{00000000-0005-0000-0000-0000C9430000}"/>
    <cellStyle name="Normal 2 25 5 5" xfId="17363" xr:uid="{00000000-0005-0000-0000-0000CA430000}"/>
    <cellStyle name="Normal 2 25 5 6" xfId="17364" xr:uid="{00000000-0005-0000-0000-0000CB430000}"/>
    <cellStyle name="Normal 2 25 5 7" xfId="17365" xr:uid="{00000000-0005-0000-0000-0000CC430000}"/>
    <cellStyle name="Normal 2 25 5 8" xfId="17366" xr:uid="{00000000-0005-0000-0000-0000CD430000}"/>
    <cellStyle name="Normal 2 25 5_35. Propiedades de Inv" xfId="17367" xr:uid="{00000000-0005-0000-0000-0000CE430000}"/>
    <cellStyle name="Normal 2 25 6" xfId="17368" xr:uid="{00000000-0005-0000-0000-0000CF430000}"/>
    <cellStyle name="Normal 2 25 6 2" xfId="17369" xr:uid="{00000000-0005-0000-0000-0000D0430000}"/>
    <cellStyle name="Normal 2 25 6 2 2" xfId="17370" xr:uid="{00000000-0005-0000-0000-0000D1430000}"/>
    <cellStyle name="Normal 2 25 6 2 3" xfId="17371" xr:uid="{00000000-0005-0000-0000-0000D2430000}"/>
    <cellStyle name="Normal 2 25 6 2 4" xfId="17372" xr:uid="{00000000-0005-0000-0000-0000D3430000}"/>
    <cellStyle name="Normal 2 25 6 2 5" xfId="17373" xr:uid="{00000000-0005-0000-0000-0000D4430000}"/>
    <cellStyle name="Normal 2 25 6 3" xfId="17374" xr:uid="{00000000-0005-0000-0000-0000D5430000}"/>
    <cellStyle name="Normal 2 25 6 3 2" xfId="17375" xr:uid="{00000000-0005-0000-0000-0000D6430000}"/>
    <cellStyle name="Normal 2 25 6 3 3" xfId="17376" xr:uid="{00000000-0005-0000-0000-0000D7430000}"/>
    <cellStyle name="Normal 2 25 6 3 4" xfId="17377" xr:uid="{00000000-0005-0000-0000-0000D8430000}"/>
    <cellStyle name="Normal 2 25 6 3 5" xfId="17378" xr:uid="{00000000-0005-0000-0000-0000D9430000}"/>
    <cellStyle name="Normal 2 25 6 4" xfId="17379" xr:uid="{00000000-0005-0000-0000-0000DA430000}"/>
    <cellStyle name="Normal 2 25 6 5" xfId="17380" xr:uid="{00000000-0005-0000-0000-0000DB430000}"/>
    <cellStyle name="Normal 2 25 6 6" xfId="17381" xr:uid="{00000000-0005-0000-0000-0000DC430000}"/>
    <cellStyle name="Normal 2 25 6 7" xfId="17382" xr:uid="{00000000-0005-0000-0000-0000DD430000}"/>
    <cellStyle name="Normal 2 25 6 8" xfId="17383" xr:uid="{00000000-0005-0000-0000-0000DE430000}"/>
    <cellStyle name="Normal 2 25 6_35. Propiedades de Inv" xfId="17384" xr:uid="{00000000-0005-0000-0000-0000DF430000}"/>
    <cellStyle name="Normal 2 25 7" xfId="17385" xr:uid="{00000000-0005-0000-0000-0000E0430000}"/>
    <cellStyle name="Normal 2 25 7 2" xfId="17386" xr:uid="{00000000-0005-0000-0000-0000E1430000}"/>
    <cellStyle name="Normal 2 25 7 2 2" xfId="17387" xr:uid="{00000000-0005-0000-0000-0000E2430000}"/>
    <cellStyle name="Normal 2 25 7 2 3" xfId="17388" xr:uid="{00000000-0005-0000-0000-0000E3430000}"/>
    <cellStyle name="Normal 2 25 7 2 4" xfId="17389" xr:uid="{00000000-0005-0000-0000-0000E4430000}"/>
    <cellStyle name="Normal 2 25 7 2 5" xfId="17390" xr:uid="{00000000-0005-0000-0000-0000E5430000}"/>
    <cellStyle name="Normal 2 25 7 3" xfId="17391" xr:uid="{00000000-0005-0000-0000-0000E6430000}"/>
    <cellStyle name="Normal 2 25 7 3 2" xfId="17392" xr:uid="{00000000-0005-0000-0000-0000E7430000}"/>
    <cellStyle name="Normal 2 25 7 3 3" xfId="17393" xr:uid="{00000000-0005-0000-0000-0000E8430000}"/>
    <cellStyle name="Normal 2 25 7 3 4" xfId="17394" xr:uid="{00000000-0005-0000-0000-0000E9430000}"/>
    <cellStyle name="Normal 2 25 7 3 5" xfId="17395" xr:uid="{00000000-0005-0000-0000-0000EA430000}"/>
    <cellStyle name="Normal 2 25 7 4" xfId="17396" xr:uid="{00000000-0005-0000-0000-0000EB430000}"/>
    <cellStyle name="Normal 2 25 7 5" xfId="17397" xr:uid="{00000000-0005-0000-0000-0000EC430000}"/>
    <cellStyle name="Normal 2 25 7 6" xfId="17398" xr:uid="{00000000-0005-0000-0000-0000ED430000}"/>
    <cellStyle name="Normal 2 25 7 7" xfId="17399" xr:uid="{00000000-0005-0000-0000-0000EE430000}"/>
    <cellStyle name="Normal 2 25 7_35. Propiedades de Inv" xfId="17400" xr:uid="{00000000-0005-0000-0000-0000EF430000}"/>
    <cellStyle name="Normal 2 25 8" xfId="17401" xr:uid="{00000000-0005-0000-0000-0000F0430000}"/>
    <cellStyle name="Normal 2 25 8 2" xfId="17402" xr:uid="{00000000-0005-0000-0000-0000F1430000}"/>
    <cellStyle name="Normal 2 25 8 2 2" xfId="17403" xr:uid="{00000000-0005-0000-0000-0000F2430000}"/>
    <cellStyle name="Normal 2 25 8 2 3" xfId="17404" xr:uid="{00000000-0005-0000-0000-0000F3430000}"/>
    <cellStyle name="Normal 2 25 8 2 4" xfId="17405" xr:uid="{00000000-0005-0000-0000-0000F4430000}"/>
    <cellStyle name="Normal 2 25 8 2 5" xfId="17406" xr:uid="{00000000-0005-0000-0000-0000F5430000}"/>
    <cellStyle name="Normal 2 25 8 3" xfId="17407" xr:uid="{00000000-0005-0000-0000-0000F6430000}"/>
    <cellStyle name="Normal 2 25 8 3 2" xfId="17408" xr:uid="{00000000-0005-0000-0000-0000F7430000}"/>
    <cellStyle name="Normal 2 25 8 3 3" xfId="17409" xr:uid="{00000000-0005-0000-0000-0000F8430000}"/>
    <cellStyle name="Normal 2 25 8 3 4" xfId="17410" xr:uid="{00000000-0005-0000-0000-0000F9430000}"/>
    <cellStyle name="Normal 2 25 8 3 5" xfId="17411" xr:uid="{00000000-0005-0000-0000-0000FA430000}"/>
    <cellStyle name="Normal 2 25 8 4" xfId="17412" xr:uid="{00000000-0005-0000-0000-0000FB430000}"/>
    <cellStyle name="Normal 2 25 8 5" xfId="17413" xr:uid="{00000000-0005-0000-0000-0000FC430000}"/>
    <cellStyle name="Normal 2 25 8 6" xfId="17414" xr:uid="{00000000-0005-0000-0000-0000FD430000}"/>
    <cellStyle name="Normal 2 25 8 7" xfId="17415" xr:uid="{00000000-0005-0000-0000-0000FE430000}"/>
    <cellStyle name="Normal 2 25 8_35. Propiedades de Inv" xfId="17416" xr:uid="{00000000-0005-0000-0000-0000FF430000}"/>
    <cellStyle name="Normal 2 25 9" xfId="17417" xr:uid="{00000000-0005-0000-0000-000000440000}"/>
    <cellStyle name="Normal 2 25 9 2" xfId="17418" xr:uid="{00000000-0005-0000-0000-000001440000}"/>
    <cellStyle name="Normal 2 25 9 2 2" xfId="17419" xr:uid="{00000000-0005-0000-0000-000002440000}"/>
    <cellStyle name="Normal 2 25 9 2 3" xfId="17420" xr:uid="{00000000-0005-0000-0000-000003440000}"/>
    <cellStyle name="Normal 2 25 9 2 4" xfId="17421" xr:uid="{00000000-0005-0000-0000-000004440000}"/>
    <cellStyle name="Normal 2 25 9 2 5" xfId="17422" xr:uid="{00000000-0005-0000-0000-000005440000}"/>
    <cellStyle name="Normal 2 25 9 3" xfId="17423" xr:uid="{00000000-0005-0000-0000-000006440000}"/>
    <cellStyle name="Normal 2 25 9 3 2" xfId="17424" xr:uid="{00000000-0005-0000-0000-000007440000}"/>
    <cellStyle name="Normal 2 25 9 3 3" xfId="17425" xr:uid="{00000000-0005-0000-0000-000008440000}"/>
    <cellStyle name="Normal 2 25 9 3 4" xfId="17426" xr:uid="{00000000-0005-0000-0000-000009440000}"/>
    <cellStyle name="Normal 2 25 9 3 5" xfId="17427" xr:uid="{00000000-0005-0000-0000-00000A440000}"/>
    <cellStyle name="Normal 2 25 9 4" xfId="17428" xr:uid="{00000000-0005-0000-0000-00000B440000}"/>
    <cellStyle name="Normal 2 25 9 5" xfId="17429" xr:uid="{00000000-0005-0000-0000-00000C440000}"/>
    <cellStyle name="Normal 2 25 9 6" xfId="17430" xr:uid="{00000000-0005-0000-0000-00000D440000}"/>
    <cellStyle name="Normal 2 25 9 7" xfId="17431" xr:uid="{00000000-0005-0000-0000-00000E440000}"/>
    <cellStyle name="Normal 2 25 9_35. Propiedades de Inv" xfId="17432" xr:uid="{00000000-0005-0000-0000-00000F440000}"/>
    <cellStyle name="Normal 2 25_35. Propiedades de Inv" xfId="17433" xr:uid="{00000000-0005-0000-0000-000010440000}"/>
    <cellStyle name="Normal 2 26" xfId="17434" xr:uid="{00000000-0005-0000-0000-000011440000}"/>
    <cellStyle name="Normal 2 26 10" xfId="17435" xr:uid="{00000000-0005-0000-0000-000012440000}"/>
    <cellStyle name="Normal 2 26 10 2" xfId="17436" xr:uid="{00000000-0005-0000-0000-000013440000}"/>
    <cellStyle name="Normal 2 26 10 3" xfId="17437" xr:uid="{00000000-0005-0000-0000-000014440000}"/>
    <cellStyle name="Normal 2 26 10 4" xfId="17438" xr:uid="{00000000-0005-0000-0000-000015440000}"/>
    <cellStyle name="Normal 2 26 10 5" xfId="17439" xr:uid="{00000000-0005-0000-0000-000016440000}"/>
    <cellStyle name="Normal 2 26 11" xfId="17440" xr:uid="{00000000-0005-0000-0000-000017440000}"/>
    <cellStyle name="Normal 2 26 11 2" xfId="17441" xr:uid="{00000000-0005-0000-0000-000018440000}"/>
    <cellStyle name="Normal 2 26 11 3" xfId="17442" xr:uid="{00000000-0005-0000-0000-000019440000}"/>
    <cellStyle name="Normal 2 26 11 4" xfId="17443" xr:uid="{00000000-0005-0000-0000-00001A440000}"/>
    <cellStyle name="Normal 2 26 11 5" xfId="17444" xr:uid="{00000000-0005-0000-0000-00001B440000}"/>
    <cellStyle name="Normal 2 26 12" xfId="17445" xr:uid="{00000000-0005-0000-0000-00001C440000}"/>
    <cellStyle name="Normal 2 26 13" xfId="17446" xr:uid="{00000000-0005-0000-0000-00001D440000}"/>
    <cellStyle name="Normal 2 26 14" xfId="17447" xr:uid="{00000000-0005-0000-0000-00001E440000}"/>
    <cellStyle name="Normal 2 26 15" xfId="17448" xr:uid="{00000000-0005-0000-0000-00001F440000}"/>
    <cellStyle name="Normal 2 26 16" xfId="17449" xr:uid="{00000000-0005-0000-0000-000020440000}"/>
    <cellStyle name="Normal 2 26 2" xfId="17450" xr:uid="{00000000-0005-0000-0000-000021440000}"/>
    <cellStyle name="Normal 2 26 2 2" xfId="17451" xr:uid="{00000000-0005-0000-0000-000022440000}"/>
    <cellStyle name="Normal 2 26 2 2 2" xfId="17452" xr:uid="{00000000-0005-0000-0000-000023440000}"/>
    <cellStyle name="Normal 2 26 2 2 3" xfId="17453" xr:uid="{00000000-0005-0000-0000-000024440000}"/>
    <cellStyle name="Normal 2 26 2 2 4" xfId="17454" xr:uid="{00000000-0005-0000-0000-000025440000}"/>
    <cellStyle name="Normal 2 26 2 2 5" xfId="17455" xr:uid="{00000000-0005-0000-0000-000026440000}"/>
    <cellStyle name="Normal 2 26 2 3" xfId="17456" xr:uid="{00000000-0005-0000-0000-000027440000}"/>
    <cellStyle name="Normal 2 26 2 3 2" xfId="17457" xr:uid="{00000000-0005-0000-0000-000028440000}"/>
    <cellStyle name="Normal 2 26 2 3 3" xfId="17458" xr:uid="{00000000-0005-0000-0000-000029440000}"/>
    <cellStyle name="Normal 2 26 2 3 4" xfId="17459" xr:uid="{00000000-0005-0000-0000-00002A440000}"/>
    <cellStyle name="Normal 2 26 2 3 5" xfId="17460" xr:uid="{00000000-0005-0000-0000-00002B440000}"/>
    <cellStyle name="Normal 2 26 2 4" xfId="17461" xr:uid="{00000000-0005-0000-0000-00002C440000}"/>
    <cellStyle name="Normal 2 26 2 5" xfId="17462" xr:uid="{00000000-0005-0000-0000-00002D440000}"/>
    <cellStyle name="Normal 2 26 2 6" xfId="17463" xr:uid="{00000000-0005-0000-0000-00002E440000}"/>
    <cellStyle name="Normal 2 26 2 7" xfId="17464" xr:uid="{00000000-0005-0000-0000-00002F440000}"/>
    <cellStyle name="Normal 2 26 2 8" xfId="17465" xr:uid="{00000000-0005-0000-0000-000030440000}"/>
    <cellStyle name="Normal 2 26 2_35. Propiedades de Inv" xfId="17466" xr:uid="{00000000-0005-0000-0000-000031440000}"/>
    <cellStyle name="Normal 2 26 3" xfId="17467" xr:uid="{00000000-0005-0000-0000-000032440000}"/>
    <cellStyle name="Normal 2 26 3 2" xfId="17468" xr:uid="{00000000-0005-0000-0000-000033440000}"/>
    <cellStyle name="Normal 2 26 3 2 2" xfId="17469" xr:uid="{00000000-0005-0000-0000-000034440000}"/>
    <cellStyle name="Normal 2 26 3 2 3" xfId="17470" xr:uid="{00000000-0005-0000-0000-000035440000}"/>
    <cellStyle name="Normal 2 26 3 2 4" xfId="17471" xr:uid="{00000000-0005-0000-0000-000036440000}"/>
    <cellStyle name="Normal 2 26 3 2 5" xfId="17472" xr:uid="{00000000-0005-0000-0000-000037440000}"/>
    <cellStyle name="Normal 2 26 3 3" xfId="17473" xr:uid="{00000000-0005-0000-0000-000038440000}"/>
    <cellStyle name="Normal 2 26 3 3 2" xfId="17474" xr:uid="{00000000-0005-0000-0000-000039440000}"/>
    <cellStyle name="Normal 2 26 3 3 3" xfId="17475" xr:uid="{00000000-0005-0000-0000-00003A440000}"/>
    <cellStyle name="Normal 2 26 3 3 4" xfId="17476" xr:uid="{00000000-0005-0000-0000-00003B440000}"/>
    <cellStyle name="Normal 2 26 3 3 5" xfId="17477" xr:uid="{00000000-0005-0000-0000-00003C440000}"/>
    <cellStyle name="Normal 2 26 3 4" xfId="17478" xr:uid="{00000000-0005-0000-0000-00003D440000}"/>
    <cellStyle name="Normal 2 26 3 5" xfId="17479" xr:uid="{00000000-0005-0000-0000-00003E440000}"/>
    <cellStyle name="Normal 2 26 3 6" xfId="17480" xr:uid="{00000000-0005-0000-0000-00003F440000}"/>
    <cellStyle name="Normal 2 26 3 7" xfId="17481" xr:uid="{00000000-0005-0000-0000-000040440000}"/>
    <cellStyle name="Normal 2 26 3 8" xfId="17482" xr:uid="{00000000-0005-0000-0000-000041440000}"/>
    <cellStyle name="Normal 2 26 3_35. Propiedades de Inv" xfId="17483" xr:uid="{00000000-0005-0000-0000-000042440000}"/>
    <cellStyle name="Normal 2 26 4" xfId="17484" xr:uid="{00000000-0005-0000-0000-000043440000}"/>
    <cellStyle name="Normal 2 26 4 2" xfId="17485" xr:uid="{00000000-0005-0000-0000-000044440000}"/>
    <cellStyle name="Normal 2 26 4 2 2" xfId="17486" xr:uid="{00000000-0005-0000-0000-000045440000}"/>
    <cellStyle name="Normal 2 26 4 2 3" xfId="17487" xr:uid="{00000000-0005-0000-0000-000046440000}"/>
    <cellStyle name="Normal 2 26 4 2 4" xfId="17488" xr:uid="{00000000-0005-0000-0000-000047440000}"/>
    <cellStyle name="Normal 2 26 4 2 5" xfId="17489" xr:uid="{00000000-0005-0000-0000-000048440000}"/>
    <cellStyle name="Normal 2 26 4 3" xfId="17490" xr:uid="{00000000-0005-0000-0000-000049440000}"/>
    <cellStyle name="Normal 2 26 4 3 2" xfId="17491" xr:uid="{00000000-0005-0000-0000-00004A440000}"/>
    <cellStyle name="Normal 2 26 4 3 3" xfId="17492" xr:uid="{00000000-0005-0000-0000-00004B440000}"/>
    <cellStyle name="Normal 2 26 4 3 4" xfId="17493" xr:uid="{00000000-0005-0000-0000-00004C440000}"/>
    <cellStyle name="Normal 2 26 4 3 5" xfId="17494" xr:uid="{00000000-0005-0000-0000-00004D440000}"/>
    <cellStyle name="Normal 2 26 4 4" xfId="17495" xr:uid="{00000000-0005-0000-0000-00004E440000}"/>
    <cellStyle name="Normal 2 26 4 5" xfId="17496" xr:uid="{00000000-0005-0000-0000-00004F440000}"/>
    <cellStyle name="Normal 2 26 4 6" xfId="17497" xr:uid="{00000000-0005-0000-0000-000050440000}"/>
    <cellStyle name="Normal 2 26 4 7" xfId="17498" xr:uid="{00000000-0005-0000-0000-000051440000}"/>
    <cellStyle name="Normal 2 26 4 8" xfId="17499" xr:uid="{00000000-0005-0000-0000-000052440000}"/>
    <cellStyle name="Normal 2 26 4_35. Propiedades de Inv" xfId="17500" xr:uid="{00000000-0005-0000-0000-000053440000}"/>
    <cellStyle name="Normal 2 26 5" xfId="17501" xr:uid="{00000000-0005-0000-0000-000054440000}"/>
    <cellStyle name="Normal 2 26 5 2" xfId="17502" xr:uid="{00000000-0005-0000-0000-000055440000}"/>
    <cellStyle name="Normal 2 26 5 2 2" xfId="17503" xr:uid="{00000000-0005-0000-0000-000056440000}"/>
    <cellStyle name="Normal 2 26 5 2 3" xfId="17504" xr:uid="{00000000-0005-0000-0000-000057440000}"/>
    <cellStyle name="Normal 2 26 5 2 4" xfId="17505" xr:uid="{00000000-0005-0000-0000-000058440000}"/>
    <cellStyle name="Normal 2 26 5 2 5" xfId="17506" xr:uid="{00000000-0005-0000-0000-000059440000}"/>
    <cellStyle name="Normal 2 26 5 3" xfId="17507" xr:uid="{00000000-0005-0000-0000-00005A440000}"/>
    <cellStyle name="Normal 2 26 5 3 2" xfId="17508" xr:uid="{00000000-0005-0000-0000-00005B440000}"/>
    <cellStyle name="Normal 2 26 5 3 3" xfId="17509" xr:uid="{00000000-0005-0000-0000-00005C440000}"/>
    <cellStyle name="Normal 2 26 5 3 4" xfId="17510" xr:uid="{00000000-0005-0000-0000-00005D440000}"/>
    <cellStyle name="Normal 2 26 5 3 5" xfId="17511" xr:uid="{00000000-0005-0000-0000-00005E440000}"/>
    <cellStyle name="Normal 2 26 5 4" xfId="17512" xr:uid="{00000000-0005-0000-0000-00005F440000}"/>
    <cellStyle name="Normal 2 26 5 5" xfId="17513" xr:uid="{00000000-0005-0000-0000-000060440000}"/>
    <cellStyle name="Normal 2 26 5 6" xfId="17514" xr:uid="{00000000-0005-0000-0000-000061440000}"/>
    <cellStyle name="Normal 2 26 5 7" xfId="17515" xr:uid="{00000000-0005-0000-0000-000062440000}"/>
    <cellStyle name="Normal 2 26 5 8" xfId="17516" xr:uid="{00000000-0005-0000-0000-000063440000}"/>
    <cellStyle name="Normal 2 26 5_35. Propiedades de Inv" xfId="17517" xr:uid="{00000000-0005-0000-0000-000064440000}"/>
    <cellStyle name="Normal 2 26 6" xfId="17518" xr:uid="{00000000-0005-0000-0000-000065440000}"/>
    <cellStyle name="Normal 2 26 6 2" xfId="17519" xr:uid="{00000000-0005-0000-0000-000066440000}"/>
    <cellStyle name="Normal 2 26 6 2 2" xfId="17520" xr:uid="{00000000-0005-0000-0000-000067440000}"/>
    <cellStyle name="Normal 2 26 6 2 3" xfId="17521" xr:uid="{00000000-0005-0000-0000-000068440000}"/>
    <cellStyle name="Normal 2 26 6 2 4" xfId="17522" xr:uid="{00000000-0005-0000-0000-000069440000}"/>
    <cellStyle name="Normal 2 26 6 2 5" xfId="17523" xr:uid="{00000000-0005-0000-0000-00006A440000}"/>
    <cellStyle name="Normal 2 26 6 3" xfId="17524" xr:uid="{00000000-0005-0000-0000-00006B440000}"/>
    <cellStyle name="Normal 2 26 6 3 2" xfId="17525" xr:uid="{00000000-0005-0000-0000-00006C440000}"/>
    <cellStyle name="Normal 2 26 6 3 3" xfId="17526" xr:uid="{00000000-0005-0000-0000-00006D440000}"/>
    <cellStyle name="Normal 2 26 6 3 4" xfId="17527" xr:uid="{00000000-0005-0000-0000-00006E440000}"/>
    <cellStyle name="Normal 2 26 6 3 5" xfId="17528" xr:uid="{00000000-0005-0000-0000-00006F440000}"/>
    <cellStyle name="Normal 2 26 6 4" xfId="17529" xr:uid="{00000000-0005-0000-0000-000070440000}"/>
    <cellStyle name="Normal 2 26 6 5" xfId="17530" xr:uid="{00000000-0005-0000-0000-000071440000}"/>
    <cellStyle name="Normal 2 26 6 6" xfId="17531" xr:uid="{00000000-0005-0000-0000-000072440000}"/>
    <cellStyle name="Normal 2 26 6 7" xfId="17532" xr:uid="{00000000-0005-0000-0000-000073440000}"/>
    <cellStyle name="Normal 2 26 6 8" xfId="17533" xr:uid="{00000000-0005-0000-0000-000074440000}"/>
    <cellStyle name="Normal 2 26 6_35. Propiedades de Inv" xfId="17534" xr:uid="{00000000-0005-0000-0000-000075440000}"/>
    <cellStyle name="Normal 2 26 7" xfId="17535" xr:uid="{00000000-0005-0000-0000-000076440000}"/>
    <cellStyle name="Normal 2 26 7 2" xfId="17536" xr:uid="{00000000-0005-0000-0000-000077440000}"/>
    <cellStyle name="Normal 2 26 7 2 2" xfId="17537" xr:uid="{00000000-0005-0000-0000-000078440000}"/>
    <cellStyle name="Normal 2 26 7 2 3" xfId="17538" xr:uid="{00000000-0005-0000-0000-000079440000}"/>
    <cellStyle name="Normal 2 26 7 2 4" xfId="17539" xr:uid="{00000000-0005-0000-0000-00007A440000}"/>
    <cellStyle name="Normal 2 26 7 2 5" xfId="17540" xr:uid="{00000000-0005-0000-0000-00007B440000}"/>
    <cellStyle name="Normal 2 26 7 3" xfId="17541" xr:uid="{00000000-0005-0000-0000-00007C440000}"/>
    <cellStyle name="Normal 2 26 7 3 2" xfId="17542" xr:uid="{00000000-0005-0000-0000-00007D440000}"/>
    <cellStyle name="Normal 2 26 7 3 3" xfId="17543" xr:uid="{00000000-0005-0000-0000-00007E440000}"/>
    <cellStyle name="Normal 2 26 7 3 4" xfId="17544" xr:uid="{00000000-0005-0000-0000-00007F440000}"/>
    <cellStyle name="Normal 2 26 7 3 5" xfId="17545" xr:uid="{00000000-0005-0000-0000-000080440000}"/>
    <cellStyle name="Normal 2 26 7 4" xfId="17546" xr:uid="{00000000-0005-0000-0000-000081440000}"/>
    <cellStyle name="Normal 2 26 7 5" xfId="17547" xr:uid="{00000000-0005-0000-0000-000082440000}"/>
    <cellStyle name="Normal 2 26 7 6" xfId="17548" xr:uid="{00000000-0005-0000-0000-000083440000}"/>
    <cellStyle name="Normal 2 26 7 7" xfId="17549" xr:uid="{00000000-0005-0000-0000-000084440000}"/>
    <cellStyle name="Normal 2 26 7_35. Propiedades de Inv" xfId="17550" xr:uid="{00000000-0005-0000-0000-000085440000}"/>
    <cellStyle name="Normal 2 26 8" xfId="17551" xr:uid="{00000000-0005-0000-0000-000086440000}"/>
    <cellStyle name="Normal 2 26 8 2" xfId="17552" xr:uid="{00000000-0005-0000-0000-000087440000}"/>
    <cellStyle name="Normal 2 26 8 2 2" xfId="17553" xr:uid="{00000000-0005-0000-0000-000088440000}"/>
    <cellStyle name="Normal 2 26 8 2 3" xfId="17554" xr:uid="{00000000-0005-0000-0000-000089440000}"/>
    <cellStyle name="Normal 2 26 8 2 4" xfId="17555" xr:uid="{00000000-0005-0000-0000-00008A440000}"/>
    <cellStyle name="Normal 2 26 8 2 5" xfId="17556" xr:uid="{00000000-0005-0000-0000-00008B440000}"/>
    <cellStyle name="Normal 2 26 8 3" xfId="17557" xr:uid="{00000000-0005-0000-0000-00008C440000}"/>
    <cellStyle name="Normal 2 26 8 3 2" xfId="17558" xr:uid="{00000000-0005-0000-0000-00008D440000}"/>
    <cellStyle name="Normal 2 26 8 3 3" xfId="17559" xr:uid="{00000000-0005-0000-0000-00008E440000}"/>
    <cellStyle name="Normal 2 26 8 3 4" xfId="17560" xr:uid="{00000000-0005-0000-0000-00008F440000}"/>
    <cellStyle name="Normal 2 26 8 3 5" xfId="17561" xr:uid="{00000000-0005-0000-0000-000090440000}"/>
    <cellStyle name="Normal 2 26 8 4" xfId="17562" xr:uid="{00000000-0005-0000-0000-000091440000}"/>
    <cellStyle name="Normal 2 26 8 5" xfId="17563" xr:uid="{00000000-0005-0000-0000-000092440000}"/>
    <cellStyle name="Normal 2 26 8 6" xfId="17564" xr:uid="{00000000-0005-0000-0000-000093440000}"/>
    <cellStyle name="Normal 2 26 8 7" xfId="17565" xr:uid="{00000000-0005-0000-0000-000094440000}"/>
    <cellStyle name="Normal 2 26 8_35. Propiedades de Inv" xfId="17566" xr:uid="{00000000-0005-0000-0000-000095440000}"/>
    <cellStyle name="Normal 2 26 9" xfId="17567" xr:uid="{00000000-0005-0000-0000-000096440000}"/>
    <cellStyle name="Normal 2 26 9 2" xfId="17568" xr:uid="{00000000-0005-0000-0000-000097440000}"/>
    <cellStyle name="Normal 2 26 9 2 2" xfId="17569" xr:uid="{00000000-0005-0000-0000-000098440000}"/>
    <cellStyle name="Normal 2 26 9 2 3" xfId="17570" xr:uid="{00000000-0005-0000-0000-000099440000}"/>
    <cellStyle name="Normal 2 26 9 2 4" xfId="17571" xr:uid="{00000000-0005-0000-0000-00009A440000}"/>
    <cellStyle name="Normal 2 26 9 2 5" xfId="17572" xr:uid="{00000000-0005-0000-0000-00009B440000}"/>
    <cellStyle name="Normal 2 26 9 3" xfId="17573" xr:uid="{00000000-0005-0000-0000-00009C440000}"/>
    <cellStyle name="Normal 2 26 9 3 2" xfId="17574" xr:uid="{00000000-0005-0000-0000-00009D440000}"/>
    <cellStyle name="Normal 2 26 9 3 3" xfId="17575" xr:uid="{00000000-0005-0000-0000-00009E440000}"/>
    <cellStyle name="Normal 2 26 9 3 4" xfId="17576" xr:uid="{00000000-0005-0000-0000-00009F440000}"/>
    <cellStyle name="Normal 2 26 9 3 5" xfId="17577" xr:uid="{00000000-0005-0000-0000-0000A0440000}"/>
    <cellStyle name="Normal 2 26 9 4" xfId="17578" xr:uid="{00000000-0005-0000-0000-0000A1440000}"/>
    <cellStyle name="Normal 2 26 9 5" xfId="17579" xr:uid="{00000000-0005-0000-0000-0000A2440000}"/>
    <cellStyle name="Normal 2 26 9 6" xfId="17580" xr:uid="{00000000-0005-0000-0000-0000A3440000}"/>
    <cellStyle name="Normal 2 26 9 7" xfId="17581" xr:uid="{00000000-0005-0000-0000-0000A4440000}"/>
    <cellStyle name="Normal 2 26 9_35. Propiedades de Inv" xfId="17582" xr:uid="{00000000-0005-0000-0000-0000A5440000}"/>
    <cellStyle name="Normal 2 26_35. Propiedades de Inv" xfId="17583" xr:uid="{00000000-0005-0000-0000-0000A6440000}"/>
    <cellStyle name="Normal 2 27" xfId="17584" xr:uid="{00000000-0005-0000-0000-0000A7440000}"/>
    <cellStyle name="Normal 2 27 10" xfId="17585" xr:uid="{00000000-0005-0000-0000-0000A8440000}"/>
    <cellStyle name="Normal 2 27 10 2" xfId="17586" xr:uid="{00000000-0005-0000-0000-0000A9440000}"/>
    <cellStyle name="Normal 2 27 10 3" xfId="17587" xr:uid="{00000000-0005-0000-0000-0000AA440000}"/>
    <cellStyle name="Normal 2 27 10 4" xfId="17588" xr:uid="{00000000-0005-0000-0000-0000AB440000}"/>
    <cellStyle name="Normal 2 27 10 5" xfId="17589" xr:uid="{00000000-0005-0000-0000-0000AC440000}"/>
    <cellStyle name="Normal 2 27 11" xfId="17590" xr:uid="{00000000-0005-0000-0000-0000AD440000}"/>
    <cellStyle name="Normal 2 27 11 2" xfId="17591" xr:uid="{00000000-0005-0000-0000-0000AE440000}"/>
    <cellStyle name="Normal 2 27 11 3" xfId="17592" xr:uid="{00000000-0005-0000-0000-0000AF440000}"/>
    <cellStyle name="Normal 2 27 11 4" xfId="17593" xr:uid="{00000000-0005-0000-0000-0000B0440000}"/>
    <cellStyle name="Normal 2 27 11 5" xfId="17594" xr:uid="{00000000-0005-0000-0000-0000B1440000}"/>
    <cellStyle name="Normal 2 27 12" xfId="17595" xr:uid="{00000000-0005-0000-0000-0000B2440000}"/>
    <cellStyle name="Normal 2 27 13" xfId="17596" xr:uid="{00000000-0005-0000-0000-0000B3440000}"/>
    <cellStyle name="Normal 2 27 14" xfId="17597" xr:uid="{00000000-0005-0000-0000-0000B4440000}"/>
    <cellStyle name="Normal 2 27 15" xfId="17598" xr:uid="{00000000-0005-0000-0000-0000B5440000}"/>
    <cellStyle name="Normal 2 27 16" xfId="17599" xr:uid="{00000000-0005-0000-0000-0000B6440000}"/>
    <cellStyle name="Normal 2 27 2" xfId="17600" xr:uid="{00000000-0005-0000-0000-0000B7440000}"/>
    <cellStyle name="Normal 2 27 2 2" xfId="17601" xr:uid="{00000000-0005-0000-0000-0000B8440000}"/>
    <cellStyle name="Normal 2 27 2 2 2" xfId="17602" xr:uid="{00000000-0005-0000-0000-0000B9440000}"/>
    <cellStyle name="Normal 2 27 2 2 3" xfId="17603" xr:uid="{00000000-0005-0000-0000-0000BA440000}"/>
    <cellStyle name="Normal 2 27 2 2 4" xfId="17604" xr:uid="{00000000-0005-0000-0000-0000BB440000}"/>
    <cellStyle name="Normal 2 27 2 2 5" xfId="17605" xr:uid="{00000000-0005-0000-0000-0000BC440000}"/>
    <cellStyle name="Normal 2 27 2 3" xfId="17606" xr:uid="{00000000-0005-0000-0000-0000BD440000}"/>
    <cellStyle name="Normal 2 27 2 3 2" xfId="17607" xr:uid="{00000000-0005-0000-0000-0000BE440000}"/>
    <cellStyle name="Normal 2 27 2 3 3" xfId="17608" xr:uid="{00000000-0005-0000-0000-0000BF440000}"/>
    <cellStyle name="Normal 2 27 2 3 4" xfId="17609" xr:uid="{00000000-0005-0000-0000-0000C0440000}"/>
    <cellStyle name="Normal 2 27 2 3 5" xfId="17610" xr:uid="{00000000-0005-0000-0000-0000C1440000}"/>
    <cellStyle name="Normal 2 27 2 4" xfId="17611" xr:uid="{00000000-0005-0000-0000-0000C2440000}"/>
    <cellStyle name="Normal 2 27 2 5" xfId="17612" xr:uid="{00000000-0005-0000-0000-0000C3440000}"/>
    <cellStyle name="Normal 2 27 2 6" xfId="17613" xr:uid="{00000000-0005-0000-0000-0000C4440000}"/>
    <cellStyle name="Normal 2 27 2 7" xfId="17614" xr:uid="{00000000-0005-0000-0000-0000C5440000}"/>
    <cellStyle name="Normal 2 27 2 8" xfId="17615" xr:uid="{00000000-0005-0000-0000-0000C6440000}"/>
    <cellStyle name="Normal 2 27 2_35. Propiedades de Inv" xfId="17616" xr:uid="{00000000-0005-0000-0000-0000C7440000}"/>
    <cellStyle name="Normal 2 27 3" xfId="17617" xr:uid="{00000000-0005-0000-0000-0000C8440000}"/>
    <cellStyle name="Normal 2 27 3 2" xfId="17618" xr:uid="{00000000-0005-0000-0000-0000C9440000}"/>
    <cellStyle name="Normal 2 27 3 2 2" xfId="17619" xr:uid="{00000000-0005-0000-0000-0000CA440000}"/>
    <cellStyle name="Normal 2 27 3 2 3" xfId="17620" xr:uid="{00000000-0005-0000-0000-0000CB440000}"/>
    <cellStyle name="Normal 2 27 3 2 4" xfId="17621" xr:uid="{00000000-0005-0000-0000-0000CC440000}"/>
    <cellStyle name="Normal 2 27 3 2 5" xfId="17622" xr:uid="{00000000-0005-0000-0000-0000CD440000}"/>
    <cellStyle name="Normal 2 27 3 3" xfId="17623" xr:uid="{00000000-0005-0000-0000-0000CE440000}"/>
    <cellStyle name="Normal 2 27 3 3 2" xfId="17624" xr:uid="{00000000-0005-0000-0000-0000CF440000}"/>
    <cellStyle name="Normal 2 27 3 3 3" xfId="17625" xr:uid="{00000000-0005-0000-0000-0000D0440000}"/>
    <cellStyle name="Normal 2 27 3 3 4" xfId="17626" xr:uid="{00000000-0005-0000-0000-0000D1440000}"/>
    <cellStyle name="Normal 2 27 3 3 5" xfId="17627" xr:uid="{00000000-0005-0000-0000-0000D2440000}"/>
    <cellStyle name="Normal 2 27 3 4" xfId="17628" xr:uid="{00000000-0005-0000-0000-0000D3440000}"/>
    <cellStyle name="Normal 2 27 3 5" xfId="17629" xr:uid="{00000000-0005-0000-0000-0000D4440000}"/>
    <cellStyle name="Normal 2 27 3 6" xfId="17630" xr:uid="{00000000-0005-0000-0000-0000D5440000}"/>
    <cellStyle name="Normal 2 27 3 7" xfId="17631" xr:uid="{00000000-0005-0000-0000-0000D6440000}"/>
    <cellStyle name="Normal 2 27 3 8" xfId="17632" xr:uid="{00000000-0005-0000-0000-0000D7440000}"/>
    <cellStyle name="Normal 2 27 3_35. Propiedades de Inv" xfId="17633" xr:uid="{00000000-0005-0000-0000-0000D8440000}"/>
    <cellStyle name="Normal 2 27 4" xfId="17634" xr:uid="{00000000-0005-0000-0000-0000D9440000}"/>
    <cellStyle name="Normal 2 27 4 2" xfId="17635" xr:uid="{00000000-0005-0000-0000-0000DA440000}"/>
    <cellStyle name="Normal 2 27 4 2 2" xfId="17636" xr:uid="{00000000-0005-0000-0000-0000DB440000}"/>
    <cellStyle name="Normal 2 27 4 2 3" xfId="17637" xr:uid="{00000000-0005-0000-0000-0000DC440000}"/>
    <cellStyle name="Normal 2 27 4 2 4" xfId="17638" xr:uid="{00000000-0005-0000-0000-0000DD440000}"/>
    <cellStyle name="Normal 2 27 4 2 5" xfId="17639" xr:uid="{00000000-0005-0000-0000-0000DE440000}"/>
    <cellStyle name="Normal 2 27 4 3" xfId="17640" xr:uid="{00000000-0005-0000-0000-0000DF440000}"/>
    <cellStyle name="Normal 2 27 4 3 2" xfId="17641" xr:uid="{00000000-0005-0000-0000-0000E0440000}"/>
    <cellStyle name="Normal 2 27 4 3 3" xfId="17642" xr:uid="{00000000-0005-0000-0000-0000E1440000}"/>
    <cellStyle name="Normal 2 27 4 3 4" xfId="17643" xr:uid="{00000000-0005-0000-0000-0000E2440000}"/>
    <cellStyle name="Normal 2 27 4 3 5" xfId="17644" xr:uid="{00000000-0005-0000-0000-0000E3440000}"/>
    <cellStyle name="Normal 2 27 4 4" xfId="17645" xr:uid="{00000000-0005-0000-0000-0000E4440000}"/>
    <cellStyle name="Normal 2 27 4 5" xfId="17646" xr:uid="{00000000-0005-0000-0000-0000E5440000}"/>
    <cellStyle name="Normal 2 27 4 6" xfId="17647" xr:uid="{00000000-0005-0000-0000-0000E6440000}"/>
    <cellStyle name="Normal 2 27 4 7" xfId="17648" xr:uid="{00000000-0005-0000-0000-0000E7440000}"/>
    <cellStyle name="Normal 2 27 4 8" xfId="17649" xr:uid="{00000000-0005-0000-0000-0000E8440000}"/>
    <cellStyle name="Normal 2 27 4_35. Propiedades de Inv" xfId="17650" xr:uid="{00000000-0005-0000-0000-0000E9440000}"/>
    <cellStyle name="Normal 2 27 5" xfId="17651" xr:uid="{00000000-0005-0000-0000-0000EA440000}"/>
    <cellStyle name="Normal 2 27 5 2" xfId="17652" xr:uid="{00000000-0005-0000-0000-0000EB440000}"/>
    <cellStyle name="Normal 2 27 5 2 2" xfId="17653" xr:uid="{00000000-0005-0000-0000-0000EC440000}"/>
    <cellStyle name="Normal 2 27 5 2 3" xfId="17654" xr:uid="{00000000-0005-0000-0000-0000ED440000}"/>
    <cellStyle name="Normal 2 27 5 2 4" xfId="17655" xr:uid="{00000000-0005-0000-0000-0000EE440000}"/>
    <cellStyle name="Normal 2 27 5 2 5" xfId="17656" xr:uid="{00000000-0005-0000-0000-0000EF440000}"/>
    <cellStyle name="Normal 2 27 5 3" xfId="17657" xr:uid="{00000000-0005-0000-0000-0000F0440000}"/>
    <cellStyle name="Normal 2 27 5 3 2" xfId="17658" xr:uid="{00000000-0005-0000-0000-0000F1440000}"/>
    <cellStyle name="Normal 2 27 5 3 3" xfId="17659" xr:uid="{00000000-0005-0000-0000-0000F2440000}"/>
    <cellStyle name="Normal 2 27 5 3 4" xfId="17660" xr:uid="{00000000-0005-0000-0000-0000F3440000}"/>
    <cellStyle name="Normal 2 27 5 3 5" xfId="17661" xr:uid="{00000000-0005-0000-0000-0000F4440000}"/>
    <cellStyle name="Normal 2 27 5 4" xfId="17662" xr:uid="{00000000-0005-0000-0000-0000F5440000}"/>
    <cellStyle name="Normal 2 27 5 5" xfId="17663" xr:uid="{00000000-0005-0000-0000-0000F6440000}"/>
    <cellStyle name="Normal 2 27 5 6" xfId="17664" xr:uid="{00000000-0005-0000-0000-0000F7440000}"/>
    <cellStyle name="Normal 2 27 5 7" xfId="17665" xr:uid="{00000000-0005-0000-0000-0000F8440000}"/>
    <cellStyle name="Normal 2 27 5 8" xfId="17666" xr:uid="{00000000-0005-0000-0000-0000F9440000}"/>
    <cellStyle name="Normal 2 27 5_35. Propiedades de Inv" xfId="17667" xr:uid="{00000000-0005-0000-0000-0000FA440000}"/>
    <cellStyle name="Normal 2 27 6" xfId="17668" xr:uid="{00000000-0005-0000-0000-0000FB440000}"/>
    <cellStyle name="Normal 2 27 6 2" xfId="17669" xr:uid="{00000000-0005-0000-0000-0000FC440000}"/>
    <cellStyle name="Normal 2 27 6 2 2" xfId="17670" xr:uid="{00000000-0005-0000-0000-0000FD440000}"/>
    <cellStyle name="Normal 2 27 6 2 3" xfId="17671" xr:uid="{00000000-0005-0000-0000-0000FE440000}"/>
    <cellStyle name="Normal 2 27 6 2 4" xfId="17672" xr:uid="{00000000-0005-0000-0000-0000FF440000}"/>
    <cellStyle name="Normal 2 27 6 2 5" xfId="17673" xr:uid="{00000000-0005-0000-0000-000000450000}"/>
    <cellStyle name="Normal 2 27 6 3" xfId="17674" xr:uid="{00000000-0005-0000-0000-000001450000}"/>
    <cellStyle name="Normal 2 27 6 3 2" xfId="17675" xr:uid="{00000000-0005-0000-0000-000002450000}"/>
    <cellStyle name="Normal 2 27 6 3 3" xfId="17676" xr:uid="{00000000-0005-0000-0000-000003450000}"/>
    <cellStyle name="Normal 2 27 6 3 4" xfId="17677" xr:uid="{00000000-0005-0000-0000-000004450000}"/>
    <cellStyle name="Normal 2 27 6 3 5" xfId="17678" xr:uid="{00000000-0005-0000-0000-000005450000}"/>
    <cellStyle name="Normal 2 27 6 4" xfId="17679" xr:uid="{00000000-0005-0000-0000-000006450000}"/>
    <cellStyle name="Normal 2 27 6 5" xfId="17680" xr:uid="{00000000-0005-0000-0000-000007450000}"/>
    <cellStyle name="Normal 2 27 6 6" xfId="17681" xr:uid="{00000000-0005-0000-0000-000008450000}"/>
    <cellStyle name="Normal 2 27 6 7" xfId="17682" xr:uid="{00000000-0005-0000-0000-000009450000}"/>
    <cellStyle name="Normal 2 27 6 8" xfId="17683" xr:uid="{00000000-0005-0000-0000-00000A450000}"/>
    <cellStyle name="Normal 2 27 6_35. Propiedades de Inv" xfId="17684" xr:uid="{00000000-0005-0000-0000-00000B450000}"/>
    <cellStyle name="Normal 2 27 7" xfId="17685" xr:uid="{00000000-0005-0000-0000-00000C450000}"/>
    <cellStyle name="Normal 2 27 7 2" xfId="17686" xr:uid="{00000000-0005-0000-0000-00000D450000}"/>
    <cellStyle name="Normal 2 27 7 2 2" xfId="17687" xr:uid="{00000000-0005-0000-0000-00000E450000}"/>
    <cellStyle name="Normal 2 27 7 2 3" xfId="17688" xr:uid="{00000000-0005-0000-0000-00000F450000}"/>
    <cellStyle name="Normal 2 27 7 2 4" xfId="17689" xr:uid="{00000000-0005-0000-0000-000010450000}"/>
    <cellStyle name="Normal 2 27 7 2 5" xfId="17690" xr:uid="{00000000-0005-0000-0000-000011450000}"/>
    <cellStyle name="Normal 2 27 7 3" xfId="17691" xr:uid="{00000000-0005-0000-0000-000012450000}"/>
    <cellStyle name="Normal 2 27 7 3 2" xfId="17692" xr:uid="{00000000-0005-0000-0000-000013450000}"/>
    <cellStyle name="Normal 2 27 7 3 3" xfId="17693" xr:uid="{00000000-0005-0000-0000-000014450000}"/>
    <cellStyle name="Normal 2 27 7 3 4" xfId="17694" xr:uid="{00000000-0005-0000-0000-000015450000}"/>
    <cellStyle name="Normal 2 27 7 3 5" xfId="17695" xr:uid="{00000000-0005-0000-0000-000016450000}"/>
    <cellStyle name="Normal 2 27 7 4" xfId="17696" xr:uid="{00000000-0005-0000-0000-000017450000}"/>
    <cellStyle name="Normal 2 27 7 5" xfId="17697" xr:uid="{00000000-0005-0000-0000-000018450000}"/>
    <cellStyle name="Normal 2 27 7 6" xfId="17698" xr:uid="{00000000-0005-0000-0000-000019450000}"/>
    <cellStyle name="Normal 2 27 7 7" xfId="17699" xr:uid="{00000000-0005-0000-0000-00001A450000}"/>
    <cellStyle name="Normal 2 27 7_35. Propiedades de Inv" xfId="17700" xr:uid="{00000000-0005-0000-0000-00001B450000}"/>
    <cellStyle name="Normal 2 27 8" xfId="17701" xr:uid="{00000000-0005-0000-0000-00001C450000}"/>
    <cellStyle name="Normal 2 27 8 2" xfId="17702" xr:uid="{00000000-0005-0000-0000-00001D450000}"/>
    <cellStyle name="Normal 2 27 8 2 2" xfId="17703" xr:uid="{00000000-0005-0000-0000-00001E450000}"/>
    <cellStyle name="Normal 2 27 8 2 3" xfId="17704" xr:uid="{00000000-0005-0000-0000-00001F450000}"/>
    <cellStyle name="Normal 2 27 8 2 4" xfId="17705" xr:uid="{00000000-0005-0000-0000-000020450000}"/>
    <cellStyle name="Normal 2 27 8 2 5" xfId="17706" xr:uid="{00000000-0005-0000-0000-000021450000}"/>
    <cellStyle name="Normal 2 27 8 3" xfId="17707" xr:uid="{00000000-0005-0000-0000-000022450000}"/>
    <cellStyle name="Normal 2 27 8 3 2" xfId="17708" xr:uid="{00000000-0005-0000-0000-000023450000}"/>
    <cellStyle name="Normal 2 27 8 3 3" xfId="17709" xr:uid="{00000000-0005-0000-0000-000024450000}"/>
    <cellStyle name="Normal 2 27 8 3 4" xfId="17710" xr:uid="{00000000-0005-0000-0000-000025450000}"/>
    <cellStyle name="Normal 2 27 8 3 5" xfId="17711" xr:uid="{00000000-0005-0000-0000-000026450000}"/>
    <cellStyle name="Normal 2 27 8 4" xfId="17712" xr:uid="{00000000-0005-0000-0000-000027450000}"/>
    <cellStyle name="Normal 2 27 8 5" xfId="17713" xr:uid="{00000000-0005-0000-0000-000028450000}"/>
    <cellStyle name="Normal 2 27 8 6" xfId="17714" xr:uid="{00000000-0005-0000-0000-000029450000}"/>
    <cellStyle name="Normal 2 27 8 7" xfId="17715" xr:uid="{00000000-0005-0000-0000-00002A450000}"/>
    <cellStyle name="Normal 2 27 8_35. Propiedades de Inv" xfId="17716" xr:uid="{00000000-0005-0000-0000-00002B450000}"/>
    <cellStyle name="Normal 2 27 9" xfId="17717" xr:uid="{00000000-0005-0000-0000-00002C450000}"/>
    <cellStyle name="Normal 2 27 9 2" xfId="17718" xr:uid="{00000000-0005-0000-0000-00002D450000}"/>
    <cellStyle name="Normal 2 27 9 2 2" xfId="17719" xr:uid="{00000000-0005-0000-0000-00002E450000}"/>
    <cellStyle name="Normal 2 27 9 2 3" xfId="17720" xr:uid="{00000000-0005-0000-0000-00002F450000}"/>
    <cellStyle name="Normal 2 27 9 2 4" xfId="17721" xr:uid="{00000000-0005-0000-0000-000030450000}"/>
    <cellStyle name="Normal 2 27 9 2 5" xfId="17722" xr:uid="{00000000-0005-0000-0000-000031450000}"/>
    <cellStyle name="Normal 2 27 9 3" xfId="17723" xr:uid="{00000000-0005-0000-0000-000032450000}"/>
    <cellStyle name="Normal 2 27 9 3 2" xfId="17724" xr:uid="{00000000-0005-0000-0000-000033450000}"/>
    <cellStyle name="Normal 2 27 9 3 3" xfId="17725" xr:uid="{00000000-0005-0000-0000-000034450000}"/>
    <cellStyle name="Normal 2 27 9 3 4" xfId="17726" xr:uid="{00000000-0005-0000-0000-000035450000}"/>
    <cellStyle name="Normal 2 27 9 3 5" xfId="17727" xr:uid="{00000000-0005-0000-0000-000036450000}"/>
    <cellStyle name="Normal 2 27 9 4" xfId="17728" xr:uid="{00000000-0005-0000-0000-000037450000}"/>
    <cellStyle name="Normal 2 27 9 5" xfId="17729" xr:uid="{00000000-0005-0000-0000-000038450000}"/>
    <cellStyle name="Normal 2 27 9 6" xfId="17730" xr:uid="{00000000-0005-0000-0000-000039450000}"/>
    <cellStyle name="Normal 2 27 9 7" xfId="17731" xr:uid="{00000000-0005-0000-0000-00003A450000}"/>
    <cellStyle name="Normal 2 27 9_35. Propiedades de Inv" xfId="17732" xr:uid="{00000000-0005-0000-0000-00003B450000}"/>
    <cellStyle name="Normal 2 27_35. Propiedades de Inv" xfId="17733" xr:uid="{00000000-0005-0000-0000-00003C450000}"/>
    <cellStyle name="Normal 2 28" xfId="17734" xr:uid="{00000000-0005-0000-0000-00003D450000}"/>
    <cellStyle name="Normal 2 28 10" xfId="17735" xr:uid="{00000000-0005-0000-0000-00003E450000}"/>
    <cellStyle name="Normal 2 28 10 2" xfId="17736" xr:uid="{00000000-0005-0000-0000-00003F450000}"/>
    <cellStyle name="Normal 2 28 10 3" xfId="17737" xr:uid="{00000000-0005-0000-0000-000040450000}"/>
    <cellStyle name="Normal 2 28 10 4" xfId="17738" xr:uid="{00000000-0005-0000-0000-000041450000}"/>
    <cellStyle name="Normal 2 28 10 5" xfId="17739" xr:uid="{00000000-0005-0000-0000-000042450000}"/>
    <cellStyle name="Normal 2 28 11" xfId="17740" xr:uid="{00000000-0005-0000-0000-000043450000}"/>
    <cellStyle name="Normal 2 28 11 2" xfId="17741" xr:uid="{00000000-0005-0000-0000-000044450000}"/>
    <cellStyle name="Normal 2 28 11 3" xfId="17742" xr:uid="{00000000-0005-0000-0000-000045450000}"/>
    <cellStyle name="Normal 2 28 11 4" xfId="17743" xr:uid="{00000000-0005-0000-0000-000046450000}"/>
    <cellStyle name="Normal 2 28 11 5" xfId="17744" xr:uid="{00000000-0005-0000-0000-000047450000}"/>
    <cellStyle name="Normal 2 28 12" xfId="17745" xr:uid="{00000000-0005-0000-0000-000048450000}"/>
    <cellStyle name="Normal 2 28 13" xfId="17746" xr:uid="{00000000-0005-0000-0000-000049450000}"/>
    <cellStyle name="Normal 2 28 14" xfId="17747" xr:uid="{00000000-0005-0000-0000-00004A450000}"/>
    <cellStyle name="Normal 2 28 15" xfId="17748" xr:uid="{00000000-0005-0000-0000-00004B450000}"/>
    <cellStyle name="Normal 2 28 16" xfId="17749" xr:uid="{00000000-0005-0000-0000-00004C450000}"/>
    <cellStyle name="Normal 2 28 2" xfId="17750" xr:uid="{00000000-0005-0000-0000-00004D450000}"/>
    <cellStyle name="Normal 2 28 2 2" xfId="17751" xr:uid="{00000000-0005-0000-0000-00004E450000}"/>
    <cellStyle name="Normal 2 28 2 2 2" xfId="17752" xr:uid="{00000000-0005-0000-0000-00004F450000}"/>
    <cellStyle name="Normal 2 28 2 2 3" xfId="17753" xr:uid="{00000000-0005-0000-0000-000050450000}"/>
    <cellStyle name="Normal 2 28 2 2 4" xfId="17754" xr:uid="{00000000-0005-0000-0000-000051450000}"/>
    <cellStyle name="Normal 2 28 2 2 5" xfId="17755" xr:uid="{00000000-0005-0000-0000-000052450000}"/>
    <cellStyle name="Normal 2 28 2 3" xfId="17756" xr:uid="{00000000-0005-0000-0000-000053450000}"/>
    <cellStyle name="Normal 2 28 2 3 2" xfId="17757" xr:uid="{00000000-0005-0000-0000-000054450000}"/>
    <cellStyle name="Normal 2 28 2 3 3" xfId="17758" xr:uid="{00000000-0005-0000-0000-000055450000}"/>
    <cellStyle name="Normal 2 28 2 3 4" xfId="17759" xr:uid="{00000000-0005-0000-0000-000056450000}"/>
    <cellStyle name="Normal 2 28 2 3 5" xfId="17760" xr:uid="{00000000-0005-0000-0000-000057450000}"/>
    <cellStyle name="Normal 2 28 2 4" xfId="17761" xr:uid="{00000000-0005-0000-0000-000058450000}"/>
    <cellStyle name="Normal 2 28 2 5" xfId="17762" xr:uid="{00000000-0005-0000-0000-000059450000}"/>
    <cellStyle name="Normal 2 28 2 6" xfId="17763" xr:uid="{00000000-0005-0000-0000-00005A450000}"/>
    <cellStyle name="Normal 2 28 2 7" xfId="17764" xr:uid="{00000000-0005-0000-0000-00005B450000}"/>
    <cellStyle name="Normal 2 28 2 8" xfId="17765" xr:uid="{00000000-0005-0000-0000-00005C450000}"/>
    <cellStyle name="Normal 2 28 2_35. Propiedades de Inv" xfId="17766" xr:uid="{00000000-0005-0000-0000-00005D450000}"/>
    <cellStyle name="Normal 2 28 3" xfId="17767" xr:uid="{00000000-0005-0000-0000-00005E450000}"/>
    <cellStyle name="Normal 2 28 3 2" xfId="17768" xr:uid="{00000000-0005-0000-0000-00005F450000}"/>
    <cellStyle name="Normal 2 28 3 2 2" xfId="17769" xr:uid="{00000000-0005-0000-0000-000060450000}"/>
    <cellStyle name="Normal 2 28 3 2 3" xfId="17770" xr:uid="{00000000-0005-0000-0000-000061450000}"/>
    <cellStyle name="Normal 2 28 3 2 4" xfId="17771" xr:uid="{00000000-0005-0000-0000-000062450000}"/>
    <cellStyle name="Normal 2 28 3 2 5" xfId="17772" xr:uid="{00000000-0005-0000-0000-000063450000}"/>
    <cellStyle name="Normal 2 28 3 3" xfId="17773" xr:uid="{00000000-0005-0000-0000-000064450000}"/>
    <cellStyle name="Normal 2 28 3 3 2" xfId="17774" xr:uid="{00000000-0005-0000-0000-000065450000}"/>
    <cellStyle name="Normal 2 28 3 3 3" xfId="17775" xr:uid="{00000000-0005-0000-0000-000066450000}"/>
    <cellStyle name="Normal 2 28 3 3 4" xfId="17776" xr:uid="{00000000-0005-0000-0000-000067450000}"/>
    <cellStyle name="Normal 2 28 3 3 5" xfId="17777" xr:uid="{00000000-0005-0000-0000-000068450000}"/>
    <cellStyle name="Normal 2 28 3 4" xfId="17778" xr:uid="{00000000-0005-0000-0000-000069450000}"/>
    <cellStyle name="Normal 2 28 3 5" xfId="17779" xr:uid="{00000000-0005-0000-0000-00006A450000}"/>
    <cellStyle name="Normal 2 28 3 6" xfId="17780" xr:uid="{00000000-0005-0000-0000-00006B450000}"/>
    <cellStyle name="Normal 2 28 3 7" xfId="17781" xr:uid="{00000000-0005-0000-0000-00006C450000}"/>
    <cellStyle name="Normal 2 28 3 8" xfId="17782" xr:uid="{00000000-0005-0000-0000-00006D450000}"/>
    <cellStyle name="Normal 2 28 3_35. Propiedades de Inv" xfId="17783" xr:uid="{00000000-0005-0000-0000-00006E450000}"/>
    <cellStyle name="Normal 2 28 4" xfId="17784" xr:uid="{00000000-0005-0000-0000-00006F450000}"/>
    <cellStyle name="Normal 2 28 4 2" xfId="17785" xr:uid="{00000000-0005-0000-0000-000070450000}"/>
    <cellStyle name="Normal 2 28 4 2 2" xfId="17786" xr:uid="{00000000-0005-0000-0000-000071450000}"/>
    <cellStyle name="Normal 2 28 4 2 3" xfId="17787" xr:uid="{00000000-0005-0000-0000-000072450000}"/>
    <cellStyle name="Normal 2 28 4 2 4" xfId="17788" xr:uid="{00000000-0005-0000-0000-000073450000}"/>
    <cellStyle name="Normal 2 28 4 2 5" xfId="17789" xr:uid="{00000000-0005-0000-0000-000074450000}"/>
    <cellStyle name="Normal 2 28 4 3" xfId="17790" xr:uid="{00000000-0005-0000-0000-000075450000}"/>
    <cellStyle name="Normal 2 28 4 3 2" xfId="17791" xr:uid="{00000000-0005-0000-0000-000076450000}"/>
    <cellStyle name="Normal 2 28 4 3 3" xfId="17792" xr:uid="{00000000-0005-0000-0000-000077450000}"/>
    <cellStyle name="Normal 2 28 4 3 4" xfId="17793" xr:uid="{00000000-0005-0000-0000-000078450000}"/>
    <cellStyle name="Normal 2 28 4 3 5" xfId="17794" xr:uid="{00000000-0005-0000-0000-000079450000}"/>
    <cellStyle name="Normal 2 28 4 4" xfId="17795" xr:uid="{00000000-0005-0000-0000-00007A450000}"/>
    <cellStyle name="Normal 2 28 4 5" xfId="17796" xr:uid="{00000000-0005-0000-0000-00007B450000}"/>
    <cellStyle name="Normal 2 28 4 6" xfId="17797" xr:uid="{00000000-0005-0000-0000-00007C450000}"/>
    <cellStyle name="Normal 2 28 4 7" xfId="17798" xr:uid="{00000000-0005-0000-0000-00007D450000}"/>
    <cellStyle name="Normal 2 28 4 8" xfId="17799" xr:uid="{00000000-0005-0000-0000-00007E450000}"/>
    <cellStyle name="Normal 2 28 4_35. Propiedades de Inv" xfId="17800" xr:uid="{00000000-0005-0000-0000-00007F450000}"/>
    <cellStyle name="Normal 2 28 5" xfId="17801" xr:uid="{00000000-0005-0000-0000-000080450000}"/>
    <cellStyle name="Normal 2 28 5 2" xfId="17802" xr:uid="{00000000-0005-0000-0000-000081450000}"/>
    <cellStyle name="Normal 2 28 5 2 2" xfId="17803" xr:uid="{00000000-0005-0000-0000-000082450000}"/>
    <cellStyle name="Normal 2 28 5 2 3" xfId="17804" xr:uid="{00000000-0005-0000-0000-000083450000}"/>
    <cellStyle name="Normal 2 28 5 2 4" xfId="17805" xr:uid="{00000000-0005-0000-0000-000084450000}"/>
    <cellStyle name="Normal 2 28 5 2 5" xfId="17806" xr:uid="{00000000-0005-0000-0000-000085450000}"/>
    <cellStyle name="Normal 2 28 5 3" xfId="17807" xr:uid="{00000000-0005-0000-0000-000086450000}"/>
    <cellStyle name="Normal 2 28 5 3 2" xfId="17808" xr:uid="{00000000-0005-0000-0000-000087450000}"/>
    <cellStyle name="Normal 2 28 5 3 3" xfId="17809" xr:uid="{00000000-0005-0000-0000-000088450000}"/>
    <cellStyle name="Normal 2 28 5 3 4" xfId="17810" xr:uid="{00000000-0005-0000-0000-000089450000}"/>
    <cellStyle name="Normal 2 28 5 3 5" xfId="17811" xr:uid="{00000000-0005-0000-0000-00008A450000}"/>
    <cellStyle name="Normal 2 28 5 4" xfId="17812" xr:uid="{00000000-0005-0000-0000-00008B450000}"/>
    <cellStyle name="Normal 2 28 5 5" xfId="17813" xr:uid="{00000000-0005-0000-0000-00008C450000}"/>
    <cellStyle name="Normal 2 28 5 6" xfId="17814" xr:uid="{00000000-0005-0000-0000-00008D450000}"/>
    <cellStyle name="Normal 2 28 5 7" xfId="17815" xr:uid="{00000000-0005-0000-0000-00008E450000}"/>
    <cellStyle name="Normal 2 28 5 8" xfId="17816" xr:uid="{00000000-0005-0000-0000-00008F450000}"/>
    <cellStyle name="Normal 2 28 5_35. Propiedades de Inv" xfId="17817" xr:uid="{00000000-0005-0000-0000-000090450000}"/>
    <cellStyle name="Normal 2 28 6" xfId="17818" xr:uid="{00000000-0005-0000-0000-000091450000}"/>
    <cellStyle name="Normal 2 28 6 2" xfId="17819" xr:uid="{00000000-0005-0000-0000-000092450000}"/>
    <cellStyle name="Normal 2 28 6 2 2" xfId="17820" xr:uid="{00000000-0005-0000-0000-000093450000}"/>
    <cellStyle name="Normal 2 28 6 2 3" xfId="17821" xr:uid="{00000000-0005-0000-0000-000094450000}"/>
    <cellStyle name="Normal 2 28 6 2 4" xfId="17822" xr:uid="{00000000-0005-0000-0000-000095450000}"/>
    <cellStyle name="Normal 2 28 6 2 5" xfId="17823" xr:uid="{00000000-0005-0000-0000-000096450000}"/>
    <cellStyle name="Normal 2 28 6 3" xfId="17824" xr:uid="{00000000-0005-0000-0000-000097450000}"/>
    <cellStyle name="Normal 2 28 6 3 2" xfId="17825" xr:uid="{00000000-0005-0000-0000-000098450000}"/>
    <cellStyle name="Normal 2 28 6 3 3" xfId="17826" xr:uid="{00000000-0005-0000-0000-000099450000}"/>
    <cellStyle name="Normal 2 28 6 3 4" xfId="17827" xr:uid="{00000000-0005-0000-0000-00009A450000}"/>
    <cellStyle name="Normal 2 28 6 3 5" xfId="17828" xr:uid="{00000000-0005-0000-0000-00009B450000}"/>
    <cellStyle name="Normal 2 28 6 4" xfId="17829" xr:uid="{00000000-0005-0000-0000-00009C450000}"/>
    <cellStyle name="Normal 2 28 6 5" xfId="17830" xr:uid="{00000000-0005-0000-0000-00009D450000}"/>
    <cellStyle name="Normal 2 28 6 6" xfId="17831" xr:uid="{00000000-0005-0000-0000-00009E450000}"/>
    <cellStyle name="Normal 2 28 6 7" xfId="17832" xr:uid="{00000000-0005-0000-0000-00009F450000}"/>
    <cellStyle name="Normal 2 28 6 8" xfId="17833" xr:uid="{00000000-0005-0000-0000-0000A0450000}"/>
    <cellStyle name="Normal 2 28 6_35. Propiedades de Inv" xfId="17834" xr:uid="{00000000-0005-0000-0000-0000A1450000}"/>
    <cellStyle name="Normal 2 28 7" xfId="17835" xr:uid="{00000000-0005-0000-0000-0000A2450000}"/>
    <cellStyle name="Normal 2 28 7 2" xfId="17836" xr:uid="{00000000-0005-0000-0000-0000A3450000}"/>
    <cellStyle name="Normal 2 28 7 2 2" xfId="17837" xr:uid="{00000000-0005-0000-0000-0000A4450000}"/>
    <cellStyle name="Normal 2 28 7 2 3" xfId="17838" xr:uid="{00000000-0005-0000-0000-0000A5450000}"/>
    <cellStyle name="Normal 2 28 7 2 4" xfId="17839" xr:uid="{00000000-0005-0000-0000-0000A6450000}"/>
    <cellStyle name="Normal 2 28 7 2 5" xfId="17840" xr:uid="{00000000-0005-0000-0000-0000A7450000}"/>
    <cellStyle name="Normal 2 28 7 3" xfId="17841" xr:uid="{00000000-0005-0000-0000-0000A8450000}"/>
    <cellStyle name="Normal 2 28 7 3 2" xfId="17842" xr:uid="{00000000-0005-0000-0000-0000A9450000}"/>
    <cellStyle name="Normal 2 28 7 3 3" xfId="17843" xr:uid="{00000000-0005-0000-0000-0000AA450000}"/>
    <cellStyle name="Normal 2 28 7 3 4" xfId="17844" xr:uid="{00000000-0005-0000-0000-0000AB450000}"/>
    <cellStyle name="Normal 2 28 7 3 5" xfId="17845" xr:uid="{00000000-0005-0000-0000-0000AC450000}"/>
    <cellStyle name="Normal 2 28 7 4" xfId="17846" xr:uid="{00000000-0005-0000-0000-0000AD450000}"/>
    <cellStyle name="Normal 2 28 7 5" xfId="17847" xr:uid="{00000000-0005-0000-0000-0000AE450000}"/>
    <cellStyle name="Normal 2 28 7 6" xfId="17848" xr:uid="{00000000-0005-0000-0000-0000AF450000}"/>
    <cellStyle name="Normal 2 28 7 7" xfId="17849" xr:uid="{00000000-0005-0000-0000-0000B0450000}"/>
    <cellStyle name="Normal 2 28 7_35. Propiedades de Inv" xfId="17850" xr:uid="{00000000-0005-0000-0000-0000B1450000}"/>
    <cellStyle name="Normal 2 28 8" xfId="17851" xr:uid="{00000000-0005-0000-0000-0000B2450000}"/>
    <cellStyle name="Normal 2 28 8 2" xfId="17852" xr:uid="{00000000-0005-0000-0000-0000B3450000}"/>
    <cellStyle name="Normal 2 28 8 2 2" xfId="17853" xr:uid="{00000000-0005-0000-0000-0000B4450000}"/>
    <cellStyle name="Normal 2 28 8 2 3" xfId="17854" xr:uid="{00000000-0005-0000-0000-0000B5450000}"/>
    <cellStyle name="Normal 2 28 8 2 4" xfId="17855" xr:uid="{00000000-0005-0000-0000-0000B6450000}"/>
    <cellStyle name="Normal 2 28 8 2 5" xfId="17856" xr:uid="{00000000-0005-0000-0000-0000B7450000}"/>
    <cellStyle name="Normal 2 28 8 3" xfId="17857" xr:uid="{00000000-0005-0000-0000-0000B8450000}"/>
    <cellStyle name="Normal 2 28 8 3 2" xfId="17858" xr:uid="{00000000-0005-0000-0000-0000B9450000}"/>
    <cellStyle name="Normal 2 28 8 3 3" xfId="17859" xr:uid="{00000000-0005-0000-0000-0000BA450000}"/>
    <cellStyle name="Normal 2 28 8 3 4" xfId="17860" xr:uid="{00000000-0005-0000-0000-0000BB450000}"/>
    <cellStyle name="Normal 2 28 8 3 5" xfId="17861" xr:uid="{00000000-0005-0000-0000-0000BC450000}"/>
    <cellStyle name="Normal 2 28 8 4" xfId="17862" xr:uid="{00000000-0005-0000-0000-0000BD450000}"/>
    <cellStyle name="Normal 2 28 8 5" xfId="17863" xr:uid="{00000000-0005-0000-0000-0000BE450000}"/>
    <cellStyle name="Normal 2 28 8 6" xfId="17864" xr:uid="{00000000-0005-0000-0000-0000BF450000}"/>
    <cellStyle name="Normal 2 28 8 7" xfId="17865" xr:uid="{00000000-0005-0000-0000-0000C0450000}"/>
    <cellStyle name="Normal 2 28 8_35. Propiedades de Inv" xfId="17866" xr:uid="{00000000-0005-0000-0000-0000C1450000}"/>
    <cellStyle name="Normal 2 28 9" xfId="17867" xr:uid="{00000000-0005-0000-0000-0000C2450000}"/>
    <cellStyle name="Normal 2 28 9 2" xfId="17868" xr:uid="{00000000-0005-0000-0000-0000C3450000}"/>
    <cellStyle name="Normal 2 28 9 2 2" xfId="17869" xr:uid="{00000000-0005-0000-0000-0000C4450000}"/>
    <cellStyle name="Normal 2 28 9 2 3" xfId="17870" xr:uid="{00000000-0005-0000-0000-0000C5450000}"/>
    <cellStyle name="Normal 2 28 9 2 4" xfId="17871" xr:uid="{00000000-0005-0000-0000-0000C6450000}"/>
    <cellStyle name="Normal 2 28 9 2 5" xfId="17872" xr:uid="{00000000-0005-0000-0000-0000C7450000}"/>
    <cellStyle name="Normal 2 28 9 3" xfId="17873" xr:uid="{00000000-0005-0000-0000-0000C8450000}"/>
    <cellStyle name="Normal 2 28 9 3 2" xfId="17874" xr:uid="{00000000-0005-0000-0000-0000C9450000}"/>
    <cellStyle name="Normal 2 28 9 3 3" xfId="17875" xr:uid="{00000000-0005-0000-0000-0000CA450000}"/>
    <cellStyle name="Normal 2 28 9 3 4" xfId="17876" xr:uid="{00000000-0005-0000-0000-0000CB450000}"/>
    <cellStyle name="Normal 2 28 9 3 5" xfId="17877" xr:uid="{00000000-0005-0000-0000-0000CC450000}"/>
    <cellStyle name="Normal 2 28 9 4" xfId="17878" xr:uid="{00000000-0005-0000-0000-0000CD450000}"/>
    <cellStyle name="Normal 2 28 9 5" xfId="17879" xr:uid="{00000000-0005-0000-0000-0000CE450000}"/>
    <cellStyle name="Normal 2 28 9 6" xfId="17880" xr:uid="{00000000-0005-0000-0000-0000CF450000}"/>
    <cellStyle name="Normal 2 28 9 7" xfId="17881" xr:uid="{00000000-0005-0000-0000-0000D0450000}"/>
    <cellStyle name="Normal 2 28 9_35. Propiedades de Inv" xfId="17882" xr:uid="{00000000-0005-0000-0000-0000D1450000}"/>
    <cellStyle name="Normal 2 28_35. Propiedades de Inv" xfId="17883" xr:uid="{00000000-0005-0000-0000-0000D2450000}"/>
    <cellStyle name="Normal 2 29" xfId="17884" xr:uid="{00000000-0005-0000-0000-0000D3450000}"/>
    <cellStyle name="Normal 2 29 10" xfId="17885" xr:uid="{00000000-0005-0000-0000-0000D4450000}"/>
    <cellStyle name="Normal 2 29 10 2" xfId="17886" xr:uid="{00000000-0005-0000-0000-0000D5450000}"/>
    <cellStyle name="Normal 2 29 10 3" xfId="17887" xr:uid="{00000000-0005-0000-0000-0000D6450000}"/>
    <cellStyle name="Normal 2 29 10 4" xfId="17888" xr:uid="{00000000-0005-0000-0000-0000D7450000}"/>
    <cellStyle name="Normal 2 29 10 5" xfId="17889" xr:uid="{00000000-0005-0000-0000-0000D8450000}"/>
    <cellStyle name="Normal 2 29 11" xfId="17890" xr:uid="{00000000-0005-0000-0000-0000D9450000}"/>
    <cellStyle name="Normal 2 29 11 2" xfId="17891" xr:uid="{00000000-0005-0000-0000-0000DA450000}"/>
    <cellStyle name="Normal 2 29 11 3" xfId="17892" xr:uid="{00000000-0005-0000-0000-0000DB450000}"/>
    <cellStyle name="Normal 2 29 11 4" xfId="17893" xr:uid="{00000000-0005-0000-0000-0000DC450000}"/>
    <cellStyle name="Normal 2 29 11 5" xfId="17894" xr:uid="{00000000-0005-0000-0000-0000DD450000}"/>
    <cellStyle name="Normal 2 29 12" xfId="17895" xr:uid="{00000000-0005-0000-0000-0000DE450000}"/>
    <cellStyle name="Normal 2 29 13" xfId="17896" xr:uid="{00000000-0005-0000-0000-0000DF450000}"/>
    <cellStyle name="Normal 2 29 14" xfId="17897" xr:uid="{00000000-0005-0000-0000-0000E0450000}"/>
    <cellStyle name="Normal 2 29 15" xfId="17898" xr:uid="{00000000-0005-0000-0000-0000E1450000}"/>
    <cellStyle name="Normal 2 29 16" xfId="17899" xr:uid="{00000000-0005-0000-0000-0000E2450000}"/>
    <cellStyle name="Normal 2 29 2" xfId="17900" xr:uid="{00000000-0005-0000-0000-0000E3450000}"/>
    <cellStyle name="Normal 2 29 2 2" xfId="17901" xr:uid="{00000000-0005-0000-0000-0000E4450000}"/>
    <cellStyle name="Normal 2 29 2 2 2" xfId="17902" xr:uid="{00000000-0005-0000-0000-0000E5450000}"/>
    <cellStyle name="Normal 2 29 2 2 3" xfId="17903" xr:uid="{00000000-0005-0000-0000-0000E6450000}"/>
    <cellStyle name="Normal 2 29 2 2 4" xfId="17904" xr:uid="{00000000-0005-0000-0000-0000E7450000}"/>
    <cellStyle name="Normal 2 29 2 2 5" xfId="17905" xr:uid="{00000000-0005-0000-0000-0000E8450000}"/>
    <cellStyle name="Normal 2 29 2 3" xfId="17906" xr:uid="{00000000-0005-0000-0000-0000E9450000}"/>
    <cellStyle name="Normal 2 29 2 3 2" xfId="17907" xr:uid="{00000000-0005-0000-0000-0000EA450000}"/>
    <cellStyle name="Normal 2 29 2 3 3" xfId="17908" xr:uid="{00000000-0005-0000-0000-0000EB450000}"/>
    <cellStyle name="Normal 2 29 2 3 4" xfId="17909" xr:uid="{00000000-0005-0000-0000-0000EC450000}"/>
    <cellStyle name="Normal 2 29 2 3 5" xfId="17910" xr:uid="{00000000-0005-0000-0000-0000ED450000}"/>
    <cellStyle name="Normal 2 29 2 4" xfId="17911" xr:uid="{00000000-0005-0000-0000-0000EE450000}"/>
    <cellStyle name="Normal 2 29 2 5" xfId="17912" xr:uid="{00000000-0005-0000-0000-0000EF450000}"/>
    <cellStyle name="Normal 2 29 2 6" xfId="17913" xr:uid="{00000000-0005-0000-0000-0000F0450000}"/>
    <cellStyle name="Normal 2 29 2 7" xfId="17914" xr:uid="{00000000-0005-0000-0000-0000F1450000}"/>
    <cellStyle name="Normal 2 29 2 8" xfId="17915" xr:uid="{00000000-0005-0000-0000-0000F2450000}"/>
    <cellStyle name="Normal 2 29 2_35. Propiedades de Inv" xfId="17916" xr:uid="{00000000-0005-0000-0000-0000F3450000}"/>
    <cellStyle name="Normal 2 29 3" xfId="17917" xr:uid="{00000000-0005-0000-0000-0000F4450000}"/>
    <cellStyle name="Normal 2 29 3 2" xfId="17918" xr:uid="{00000000-0005-0000-0000-0000F5450000}"/>
    <cellStyle name="Normal 2 29 3 2 2" xfId="17919" xr:uid="{00000000-0005-0000-0000-0000F6450000}"/>
    <cellStyle name="Normal 2 29 3 2 3" xfId="17920" xr:uid="{00000000-0005-0000-0000-0000F7450000}"/>
    <cellStyle name="Normal 2 29 3 2 4" xfId="17921" xr:uid="{00000000-0005-0000-0000-0000F8450000}"/>
    <cellStyle name="Normal 2 29 3 2 5" xfId="17922" xr:uid="{00000000-0005-0000-0000-0000F9450000}"/>
    <cellStyle name="Normal 2 29 3 3" xfId="17923" xr:uid="{00000000-0005-0000-0000-0000FA450000}"/>
    <cellStyle name="Normal 2 29 3 3 2" xfId="17924" xr:uid="{00000000-0005-0000-0000-0000FB450000}"/>
    <cellStyle name="Normal 2 29 3 3 3" xfId="17925" xr:uid="{00000000-0005-0000-0000-0000FC450000}"/>
    <cellStyle name="Normal 2 29 3 3 4" xfId="17926" xr:uid="{00000000-0005-0000-0000-0000FD450000}"/>
    <cellStyle name="Normal 2 29 3 3 5" xfId="17927" xr:uid="{00000000-0005-0000-0000-0000FE450000}"/>
    <cellStyle name="Normal 2 29 3 4" xfId="17928" xr:uid="{00000000-0005-0000-0000-0000FF450000}"/>
    <cellStyle name="Normal 2 29 3 5" xfId="17929" xr:uid="{00000000-0005-0000-0000-000000460000}"/>
    <cellStyle name="Normal 2 29 3 6" xfId="17930" xr:uid="{00000000-0005-0000-0000-000001460000}"/>
    <cellStyle name="Normal 2 29 3 7" xfId="17931" xr:uid="{00000000-0005-0000-0000-000002460000}"/>
    <cellStyle name="Normal 2 29 3 8" xfId="17932" xr:uid="{00000000-0005-0000-0000-000003460000}"/>
    <cellStyle name="Normal 2 29 3_35. Propiedades de Inv" xfId="17933" xr:uid="{00000000-0005-0000-0000-000004460000}"/>
    <cellStyle name="Normal 2 29 4" xfId="17934" xr:uid="{00000000-0005-0000-0000-000005460000}"/>
    <cellStyle name="Normal 2 29 4 2" xfId="17935" xr:uid="{00000000-0005-0000-0000-000006460000}"/>
    <cellStyle name="Normal 2 29 4 2 2" xfId="17936" xr:uid="{00000000-0005-0000-0000-000007460000}"/>
    <cellStyle name="Normal 2 29 4 2 3" xfId="17937" xr:uid="{00000000-0005-0000-0000-000008460000}"/>
    <cellStyle name="Normal 2 29 4 2 4" xfId="17938" xr:uid="{00000000-0005-0000-0000-000009460000}"/>
    <cellStyle name="Normal 2 29 4 2 5" xfId="17939" xr:uid="{00000000-0005-0000-0000-00000A460000}"/>
    <cellStyle name="Normal 2 29 4 3" xfId="17940" xr:uid="{00000000-0005-0000-0000-00000B460000}"/>
    <cellStyle name="Normal 2 29 4 3 2" xfId="17941" xr:uid="{00000000-0005-0000-0000-00000C460000}"/>
    <cellStyle name="Normal 2 29 4 3 3" xfId="17942" xr:uid="{00000000-0005-0000-0000-00000D460000}"/>
    <cellStyle name="Normal 2 29 4 3 4" xfId="17943" xr:uid="{00000000-0005-0000-0000-00000E460000}"/>
    <cellStyle name="Normal 2 29 4 3 5" xfId="17944" xr:uid="{00000000-0005-0000-0000-00000F460000}"/>
    <cellStyle name="Normal 2 29 4 4" xfId="17945" xr:uid="{00000000-0005-0000-0000-000010460000}"/>
    <cellStyle name="Normal 2 29 4 5" xfId="17946" xr:uid="{00000000-0005-0000-0000-000011460000}"/>
    <cellStyle name="Normal 2 29 4 6" xfId="17947" xr:uid="{00000000-0005-0000-0000-000012460000}"/>
    <cellStyle name="Normal 2 29 4 7" xfId="17948" xr:uid="{00000000-0005-0000-0000-000013460000}"/>
    <cellStyle name="Normal 2 29 4 8" xfId="17949" xr:uid="{00000000-0005-0000-0000-000014460000}"/>
    <cellStyle name="Normal 2 29 4_35. Propiedades de Inv" xfId="17950" xr:uid="{00000000-0005-0000-0000-000015460000}"/>
    <cellStyle name="Normal 2 29 5" xfId="17951" xr:uid="{00000000-0005-0000-0000-000016460000}"/>
    <cellStyle name="Normal 2 29 5 2" xfId="17952" xr:uid="{00000000-0005-0000-0000-000017460000}"/>
    <cellStyle name="Normal 2 29 5 2 2" xfId="17953" xr:uid="{00000000-0005-0000-0000-000018460000}"/>
    <cellStyle name="Normal 2 29 5 2 3" xfId="17954" xr:uid="{00000000-0005-0000-0000-000019460000}"/>
    <cellStyle name="Normal 2 29 5 2 4" xfId="17955" xr:uid="{00000000-0005-0000-0000-00001A460000}"/>
    <cellStyle name="Normal 2 29 5 2 5" xfId="17956" xr:uid="{00000000-0005-0000-0000-00001B460000}"/>
    <cellStyle name="Normal 2 29 5 3" xfId="17957" xr:uid="{00000000-0005-0000-0000-00001C460000}"/>
    <cellStyle name="Normal 2 29 5 3 2" xfId="17958" xr:uid="{00000000-0005-0000-0000-00001D460000}"/>
    <cellStyle name="Normal 2 29 5 3 3" xfId="17959" xr:uid="{00000000-0005-0000-0000-00001E460000}"/>
    <cellStyle name="Normal 2 29 5 3 4" xfId="17960" xr:uid="{00000000-0005-0000-0000-00001F460000}"/>
    <cellStyle name="Normal 2 29 5 3 5" xfId="17961" xr:uid="{00000000-0005-0000-0000-000020460000}"/>
    <cellStyle name="Normal 2 29 5 4" xfId="17962" xr:uid="{00000000-0005-0000-0000-000021460000}"/>
    <cellStyle name="Normal 2 29 5 5" xfId="17963" xr:uid="{00000000-0005-0000-0000-000022460000}"/>
    <cellStyle name="Normal 2 29 5 6" xfId="17964" xr:uid="{00000000-0005-0000-0000-000023460000}"/>
    <cellStyle name="Normal 2 29 5 7" xfId="17965" xr:uid="{00000000-0005-0000-0000-000024460000}"/>
    <cellStyle name="Normal 2 29 5 8" xfId="17966" xr:uid="{00000000-0005-0000-0000-000025460000}"/>
    <cellStyle name="Normal 2 29 5_35. Propiedades de Inv" xfId="17967" xr:uid="{00000000-0005-0000-0000-000026460000}"/>
    <cellStyle name="Normal 2 29 6" xfId="17968" xr:uid="{00000000-0005-0000-0000-000027460000}"/>
    <cellStyle name="Normal 2 29 6 2" xfId="17969" xr:uid="{00000000-0005-0000-0000-000028460000}"/>
    <cellStyle name="Normal 2 29 6 2 2" xfId="17970" xr:uid="{00000000-0005-0000-0000-000029460000}"/>
    <cellStyle name="Normal 2 29 6 2 3" xfId="17971" xr:uid="{00000000-0005-0000-0000-00002A460000}"/>
    <cellStyle name="Normal 2 29 6 2 4" xfId="17972" xr:uid="{00000000-0005-0000-0000-00002B460000}"/>
    <cellStyle name="Normal 2 29 6 2 5" xfId="17973" xr:uid="{00000000-0005-0000-0000-00002C460000}"/>
    <cellStyle name="Normal 2 29 6 3" xfId="17974" xr:uid="{00000000-0005-0000-0000-00002D460000}"/>
    <cellStyle name="Normal 2 29 6 3 2" xfId="17975" xr:uid="{00000000-0005-0000-0000-00002E460000}"/>
    <cellStyle name="Normal 2 29 6 3 3" xfId="17976" xr:uid="{00000000-0005-0000-0000-00002F460000}"/>
    <cellStyle name="Normal 2 29 6 3 4" xfId="17977" xr:uid="{00000000-0005-0000-0000-000030460000}"/>
    <cellStyle name="Normal 2 29 6 3 5" xfId="17978" xr:uid="{00000000-0005-0000-0000-000031460000}"/>
    <cellStyle name="Normal 2 29 6 4" xfId="17979" xr:uid="{00000000-0005-0000-0000-000032460000}"/>
    <cellStyle name="Normal 2 29 6 5" xfId="17980" xr:uid="{00000000-0005-0000-0000-000033460000}"/>
    <cellStyle name="Normal 2 29 6 6" xfId="17981" xr:uid="{00000000-0005-0000-0000-000034460000}"/>
    <cellStyle name="Normal 2 29 6 7" xfId="17982" xr:uid="{00000000-0005-0000-0000-000035460000}"/>
    <cellStyle name="Normal 2 29 6 8" xfId="17983" xr:uid="{00000000-0005-0000-0000-000036460000}"/>
    <cellStyle name="Normal 2 29 6_35. Propiedades de Inv" xfId="17984" xr:uid="{00000000-0005-0000-0000-000037460000}"/>
    <cellStyle name="Normal 2 29 7" xfId="17985" xr:uid="{00000000-0005-0000-0000-000038460000}"/>
    <cellStyle name="Normal 2 29 7 2" xfId="17986" xr:uid="{00000000-0005-0000-0000-000039460000}"/>
    <cellStyle name="Normal 2 29 7 2 2" xfId="17987" xr:uid="{00000000-0005-0000-0000-00003A460000}"/>
    <cellStyle name="Normal 2 29 7 2 3" xfId="17988" xr:uid="{00000000-0005-0000-0000-00003B460000}"/>
    <cellStyle name="Normal 2 29 7 2 4" xfId="17989" xr:uid="{00000000-0005-0000-0000-00003C460000}"/>
    <cellStyle name="Normal 2 29 7 2 5" xfId="17990" xr:uid="{00000000-0005-0000-0000-00003D460000}"/>
    <cellStyle name="Normal 2 29 7 3" xfId="17991" xr:uid="{00000000-0005-0000-0000-00003E460000}"/>
    <cellStyle name="Normal 2 29 7 3 2" xfId="17992" xr:uid="{00000000-0005-0000-0000-00003F460000}"/>
    <cellStyle name="Normal 2 29 7 3 3" xfId="17993" xr:uid="{00000000-0005-0000-0000-000040460000}"/>
    <cellStyle name="Normal 2 29 7 3 4" xfId="17994" xr:uid="{00000000-0005-0000-0000-000041460000}"/>
    <cellStyle name="Normal 2 29 7 3 5" xfId="17995" xr:uid="{00000000-0005-0000-0000-000042460000}"/>
    <cellStyle name="Normal 2 29 7 4" xfId="17996" xr:uid="{00000000-0005-0000-0000-000043460000}"/>
    <cellStyle name="Normal 2 29 7 5" xfId="17997" xr:uid="{00000000-0005-0000-0000-000044460000}"/>
    <cellStyle name="Normal 2 29 7 6" xfId="17998" xr:uid="{00000000-0005-0000-0000-000045460000}"/>
    <cellStyle name="Normal 2 29 7 7" xfId="17999" xr:uid="{00000000-0005-0000-0000-000046460000}"/>
    <cellStyle name="Normal 2 29 7_35. Propiedades de Inv" xfId="18000" xr:uid="{00000000-0005-0000-0000-000047460000}"/>
    <cellStyle name="Normal 2 29 8" xfId="18001" xr:uid="{00000000-0005-0000-0000-000048460000}"/>
    <cellStyle name="Normal 2 29 8 2" xfId="18002" xr:uid="{00000000-0005-0000-0000-000049460000}"/>
    <cellStyle name="Normal 2 29 8 2 2" xfId="18003" xr:uid="{00000000-0005-0000-0000-00004A460000}"/>
    <cellStyle name="Normal 2 29 8 2 3" xfId="18004" xr:uid="{00000000-0005-0000-0000-00004B460000}"/>
    <cellStyle name="Normal 2 29 8 2 4" xfId="18005" xr:uid="{00000000-0005-0000-0000-00004C460000}"/>
    <cellStyle name="Normal 2 29 8 2 5" xfId="18006" xr:uid="{00000000-0005-0000-0000-00004D460000}"/>
    <cellStyle name="Normal 2 29 8 3" xfId="18007" xr:uid="{00000000-0005-0000-0000-00004E460000}"/>
    <cellStyle name="Normal 2 29 8 3 2" xfId="18008" xr:uid="{00000000-0005-0000-0000-00004F460000}"/>
    <cellStyle name="Normal 2 29 8 3 3" xfId="18009" xr:uid="{00000000-0005-0000-0000-000050460000}"/>
    <cellStyle name="Normal 2 29 8 3 4" xfId="18010" xr:uid="{00000000-0005-0000-0000-000051460000}"/>
    <cellStyle name="Normal 2 29 8 3 5" xfId="18011" xr:uid="{00000000-0005-0000-0000-000052460000}"/>
    <cellStyle name="Normal 2 29 8 4" xfId="18012" xr:uid="{00000000-0005-0000-0000-000053460000}"/>
    <cellStyle name="Normal 2 29 8 5" xfId="18013" xr:uid="{00000000-0005-0000-0000-000054460000}"/>
    <cellStyle name="Normal 2 29 8 6" xfId="18014" xr:uid="{00000000-0005-0000-0000-000055460000}"/>
    <cellStyle name="Normal 2 29 8 7" xfId="18015" xr:uid="{00000000-0005-0000-0000-000056460000}"/>
    <cellStyle name="Normal 2 29 8_35. Propiedades de Inv" xfId="18016" xr:uid="{00000000-0005-0000-0000-000057460000}"/>
    <cellStyle name="Normal 2 29 9" xfId="18017" xr:uid="{00000000-0005-0000-0000-000058460000}"/>
    <cellStyle name="Normal 2 29 9 2" xfId="18018" xr:uid="{00000000-0005-0000-0000-000059460000}"/>
    <cellStyle name="Normal 2 29 9 2 2" xfId="18019" xr:uid="{00000000-0005-0000-0000-00005A460000}"/>
    <cellStyle name="Normal 2 29 9 2 3" xfId="18020" xr:uid="{00000000-0005-0000-0000-00005B460000}"/>
    <cellStyle name="Normal 2 29 9 2 4" xfId="18021" xr:uid="{00000000-0005-0000-0000-00005C460000}"/>
    <cellStyle name="Normal 2 29 9 2 5" xfId="18022" xr:uid="{00000000-0005-0000-0000-00005D460000}"/>
    <cellStyle name="Normal 2 29 9 3" xfId="18023" xr:uid="{00000000-0005-0000-0000-00005E460000}"/>
    <cellStyle name="Normal 2 29 9 3 2" xfId="18024" xr:uid="{00000000-0005-0000-0000-00005F460000}"/>
    <cellStyle name="Normal 2 29 9 3 3" xfId="18025" xr:uid="{00000000-0005-0000-0000-000060460000}"/>
    <cellStyle name="Normal 2 29 9 3 4" xfId="18026" xr:uid="{00000000-0005-0000-0000-000061460000}"/>
    <cellStyle name="Normal 2 29 9 3 5" xfId="18027" xr:uid="{00000000-0005-0000-0000-000062460000}"/>
    <cellStyle name="Normal 2 29 9 4" xfId="18028" xr:uid="{00000000-0005-0000-0000-000063460000}"/>
    <cellStyle name="Normal 2 29 9 5" xfId="18029" xr:uid="{00000000-0005-0000-0000-000064460000}"/>
    <cellStyle name="Normal 2 29 9 6" xfId="18030" xr:uid="{00000000-0005-0000-0000-000065460000}"/>
    <cellStyle name="Normal 2 29 9 7" xfId="18031" xr:uid="{00000000-0005-0000-0000-000066460000}"/>
    <cellStyle name="Normal 2 29 9_35. Propiedades de Inv" xfId="18032" xr:uid="{00000000-0005-0000-0000-000067460000}"/>
    <cellStyle name="Normal 2 29_35. Propiedades de Inv" xfId="18033" xr:uid="{00000000-0005-0000-0000-000068460000}"/>
    <cellStyle name="Normal 2 3" xfId="13" xr:uid="{00000000-0005-0000-0000-000069460000}"/>
    <cellStyle name="Normal 2 3 10" xfId="18034" xr:uid="{00000000-0005-0000-0000-00006A460000}"/>
    <cellStyle name="Normal 2 3 10 10" xfId="18035" xr:uid="{00000000-0005-0000-0000-00006B460000}"/>
    <cellStyle name="Normal 2 3 10 10 2" xfId="18036" xr:uid="{00000000-0005-0000-0000-00006C460000}"/>
    <cellStyle name="Normal 2 3 10 10 2 2" xfId="18037" xr:uid="{00000000-0005-0000-0000-00006D460000}"/>
    <cellStyle name="Normal 2 3 10 10 2 2 2" xfId="18038" xr:uid="{00000000-0005-0000-0000-00006E460000}"/>
    <cellStyle name="Normal 2 3 10 10 2 2 2 2" xfId="18039" xr:uid="{00000000-0005-0000-0000-00006F460000}"/>
    <cellStyle name="Normal 2 3 10 10 2 2 3" xfId="18040" xr:uid="{00000000-0005-0000-0000-000070460000}"/>
    <cellStyle name="Normal 2 3 10 10 2 2 3 2" xfId="18041" xr:uid="{00000000-0005-0000-0000-000071460000}"/>
    <cellStyle name="Normal 2 3 10 10 2 2 4" xfId="18042" xr:uid="{00000000-0005-0000-0000-000072460000}"/>
    <cellStyle name="Normal 2 3 10 10 2 3" xfId="18043" xr:uid="{00000000-0005-0000-0000-000073460000}"/>
    <cellStyle name="Normal 2 3 10 10 2 3 2" xfId="18044" xr:uid="{00000000-0005-0000-0000-000074460000}"/>
    <cellStyle name="Normal 2 3 10 10 2 3 2 2" xfId="18045" xr:uid="{00000000-0005-0000-0000-000075460000}"/>
    <cellStyle name="Normal 2 3 10 10 2 3 3" xfId="18046" xr:uid="{00000000-0005-0000-0000-000076460000}"/>
    <cellStyle name="Normal 2 3 10 10 2 3 3 2" xfId="18047" xr:uid="{00000000-0005-0000-0000-000077460000}"/>
    <cellStyle name="Normal 2 3 10 10 2 3 4" xfId="18048" xr:uid="{00000000-0005-0000-0000-000078460000}"/>
    <cellStyle name="Normal 2 3 10 10 2 4" xfId="18049" xr:uid="{00000000-0005-0000-0000-000079460000}"/>
    <cellStyle name="Normal 2 3 10 10 2 4 2" xfId="18050" xr:uid="{00000000-0005-0000-0000-00007A460000}"/>
    <cellStyle name="Normal 2 3 10 10 2 5" xfId="18051" xr:uid="{00000000-0005-0000-0000-00007B460000}"/>
    <cellStyle name="Normal 2 3 10 10 2 5 2" xfId="18052" xr:uid="{00000000-0005-0000-0000-00007C460000}"/>
    <cellStyle name="Normal 2 3 10 10 2 6" xfId="18053" xr:uid="{00000000-0005-0000-0000-00007D460000}"/>
    <cellStyle name="Normal 2 3 10 10 3" xfId="18054" xr:uid="{00000000-0005-0000-0000-00007E460000}"/>
    <cellStyle name="Normal 2 3 10 10 3 2" xfId="18055" xr:uid="{00000000-0005-0000-0000-00007F460000}"/>
    <cellStyle name="Normal 2 3 10 10 3 2 2" xfId="18056" xr:uid="{00000000-0005-0000-0000-000080460000}"/>
    <cellStyle name="Normal 2 3 10 10 3 3" xfId="18057" xr:uid="{00000000-0005-0000-0000-000081460000}"/>
    <cellStyle name="Normal 2 3 10 10 3 3 2" xfId="18058" xr:uid="{00000000-0005-0000-0000-000082460000}"/>
    <cellStyle name="Normal 2 3 10 10 3 4" xfId="18059" xr:uid="{00000000-0005-0000-0000-000083460000}"/>
    <cellStyle name="Normal 2 3 10 10 4" xfId="18060" xr:uid="{00000000-0005-0000-0000-000084460000}"/>
    <cellStyle name="Normal 2 3 10 10 4 2" xfId="18061" xr:uid="{00000000-0005-0000-0000-000085460000}"/>
    <cellStyle name="Normal 2 3 10 10 4 2 2" xfId="18062" xr:uid="{00000000-0005-0000-0000-000086460000}"/>
    <cellStyle name="Normal 2 3 10 10 4 3" xfId="18063" xr:uid="{00000000-0005-0000-0000-000087460000}"/>
    <cellStyle name="Normal 2 3 10 10 4 3 2" xfId="18064" xr:uid="{00000000-0005-0000-0000-000088460000}"/>
    <cellStyle name="Normal 2 3 10 10 4 4" xfId="18065" xr:uid="{00000000-0005-0000-0000-000089460000}"/>
    <cellStyle name="Normal 2 3 10 10 5" xfId="18066" xr:uid="{00000000-0005-0000-0000-00008A460000}"/>
    <cellStyle name="Normal 2 3 10 10 5 2" xfId="18067" xr:uid="{00000000-0005-0000-0000-00008B460000}"/>
    <cellStyle name="Normal 2 3 10 10 6" xfId="18068" xr:uid="{00000000-0005-0000-0000-00008C460000}"/>
    <cellStyle name="Normal 2 3 10 10 6 2" xfId="18069" xr:uid="{00000000-0005-0000-0000-00008D460000}"/>
    <cellStyle name="Normal 2 3 10 10 7" xfId="18070" xr:uid="{00000000-0005-0000-0000-00008E460000}"/>
    <cellStyle name="Normal 2 3 10 11" xfId="18071" xr:uid="{00000000-0005-0000-0000-00008F460000}"/>
    <cellStyle name="Normal 2 3 10 12" xfId="18072" xr:uid="{00000000-0005-0000-0000-000090460000}"/>
    <cellStyle name="Normal 2 3 10 13" xfId="18073" xr:uid="{00000000-0005-0000-0000-000091460000}"/>
    <cellStyle name="Normal 2 3 10 14" xfId="18074" xr:uid="{00000000-0005-0000-0000-000092460000}"/>
    <cellStyle name="Normal 2 3 10 2" xfId="18075" xr:uid="{00000000-0005-0000-0000-000093460000}"/>
    <cellStyle name="Normal 2 3 10 2 2" xfId="18076" xr:uid="{00000000-0005-0000-0000-000094460000}"/>
    <cellStyle name="Normal 2 3 10 2 2 2" xfId="18077" xr:uid="{00000000-0005-0000-0000-000095460000}"/>
    <cellStyle name="Normal 2 3 10 2 2 3" xfId="18078" xr:uid="{00000000-0005-0000-0000-000096460000}"/>
    <cellStyle name="Normal 2 3 10 2 2 4" xfId="18079" xr:uid="{00000000-0005-0000-0000-000097460000}"/>
    <cellStyle name="Normal 2 3 10 2 2 5" xfId="18080" xr:uid="{00000000-0005-0000-0000-000098460000}"/>
    <cellStyle name="Normal 2 3 10 2 3" xfId="18081" xr:uid="{00000000-0005-0000-0000-000099460000}"/>
    <cellStyle name="Normal 2 3 10 2 3 2" xfId="18082" xr:uid="{00000000-0005-0000-0000-00009A460000}"/>
    <cellStyle name="Normal 2 3 10 2 3 3" xfId="18083" xr:uid="{00000000-0005-0000-0000-00009B460000}"/>
    <cellStyle name="Normal 2 3 10 2 3 4" xfId="18084" xr:uid="{00000000-0005-0000-0000-00009C460000}"/>
    <cellStyle name="Normal 2 3 10 2 3 5" xfId="18085" xr:uid="{00000000-0005-0000-0000-00009D460000}"/>
    <cellStyle name="Normal 2 3 10 2 4" xfId="18086" xr:uid="{00000000-0005-0000-0000-00009E460000}"/>
    <cellStyle name="Normal 2 3 10 2 5" xfId="18087" xr:uid="{00000000-0005-0000-0000-00009F460000}"/>
    <cellStyle name="Normal 2 3 10 2 6" xfId="18088" xr:uid="{00000000-0005-0000-0000-0000A0460000}"/>
    <cellStyle name="Normal 2 3 10 2 7" xfId="18089" xr:uid="{00000000-0005-0000-0000-0000A1460000}"/>
    <cellStyle name="Normal 2 3 10 2 8" xfId="18090" xr:uid="{00000000-0005-0000-0000-0000A2460000}"/>
    <cellStyle name="Normal 2 3 10 2_35. Propiedades de Inv" xfId="18091" xr:uid="{00000000-0005-0000-0000-0000A3460000}"/>
    <cellStyle name="Normal 2 3 10 3" xfId="18092" xr:uid="{00000000-0005-0000-0000-0000A4460000}"/>
    <cellStyle name="Normal 2 3 10 3 2" xfId="18093" xr:uid="{00000000-0005-0000-0000-0000A5460000}"/>
    <cellStyle name="Normal 2 3 10 3 2 2" xfId="18094" xr:uid="{00000000-0005-0000-0000-0000A6460000}"/>
    <cellStyle name="Normal 2 3 10 3 2 3" xfId="18095" xr:uid="{00000000-0005-0000-0000-0000A7460000}"/>
    <cellStyle name="Normal 2 3 10 3 2 4" xfId="18096" xr:uid="{00000000-0005-0000-0000-0000A8460000}"/>
    <cellStyle name="Normal 2 3 10 3 2 5" xfId="18097" xr:uid="{00000000-0005-0000-0000-0000A9460000}"/>
    <cellStyle name="Normal 2 3 10 3 3" xfId="18098" xr:uid="{00000000-0005-0000-0000-0000AA460000}"/>
    <cellStyle name="Normal 2 3 10 3 3 2" xfId="18099" xr:uid="{00000000-0005-0000-0000-0000AB460000}"/>
    <cellStyle name="Normal 2 3 10 3 3 3" xfId="18100" xr:uid="{00000000-0005-0000-0000-0000AC460000}"/>
    <cellStyle name="Normal 2 3 10 3 3 4" xfId="18101" xr:uid="{00000000-0005-0000-0000-0000AD460000}"/>
    <cellStyle name="Normal 2 3 10 3 3 5" xfId="18102" xr:uid="{00000000-0005-0000-0000-0000AE460000}"/>
    <cellStyle name="Normal 2 3 10 3 4" xfId="18103" xr:uid="{00000000-0005-0000-0000-0000AF460000}"/>
    <cellStyle name="Normal 2 3 10 3 5" xfId="18104" xr:uid="{00000000-0005-0000-0000-0000B0460000}"/>
    <cellStyle name="Normal 2 3 10 3 6" xfId="18105" xr:uid="{00000000-0005-0000-0000-0000B1460000}"/>
    <cellStyle name="Normal 2 3 10 3 7" xfId="18106" xr:uid="{00000000-0005-0000-0000-0000B2460000}"/>
    <cellStyle name="Normal 2 3 10 3 8" xfId="18107" xr:uid="{00000000-0005-0000-0000-0000B3460000}"/>
    <cellStyle name="Normal 2 3 10 3_35. Propiedades de Inv" xfId="18108" xr:uid="{00000000-0005-0000-0000-0000B4460000}"/>
    <cellStyle name="Normal 2 3 10 4" xfId="18109" xr:uid="{00000000-0005-0000-0000-0000B5460000}"/>
    <cellStyle name="Normal 2 3 10 4 2" xfId="18110" xr:uid="{00000000-0005-0000-0000-0000B6460000}"/>
    <cellStyle name="Normal 2 3 10 4 2 2" xfId="18111" xr:uid="{00000000-0005-0000-0000-0000B7460000}"/>
    <cellStyle name="Normal 2 3 10 4 2 3" xfId="18112" xr:uid="{00000000-0005-0000-0000-0000B8460000}"/>
    <cellStyle name="Normal 2 3 10 4 2 4" xfId="18113" xr:uid="{00000000-0005-0000-0000-0000B9460000}"/>
    <cellStyle name="Normal 2 3 10 4 2 5" xfId="18114" xr:uid="{00000000-0005-0000-0000-0000BA460000}"/>
    <cellStyle name="Normal 2 3 10 4 3" xfId="18115" xr:uid="{00000000-0005-0000-0000-0000BB460000}"/>
    <cellStyle name="Normal 2 3 10 4 3 2" xfId="18116" xr:uid="{00000000-0005-0000-0000-0000BC460000}"/>
    <cellStyle name="Normal 2 3 10 4 3 3" xfId="18117" xr:uid="{00000000-0005-0000-0000-0000BD460000}"/>
    <cellStyle name="Normal 2 3 10 4 3 4" xfId="18118" xr:uid="{00000000-0005-0000-0000-0000BE460000}"/>
    <cellStyle name="Normal 2 3 10 4 3 5" xfId="18119" xr:uid="{00000000-0005-0000-0000-0000BF460000}"/>
    <cellStyle name="Normal 2 3 10 4 4" xfId="18120" xr:uid="{00000000-0005-0000-0000-0000C0460000}"/>
    <cellStyle name="Normal 2 3 10 4 5" xfId="18121" xr:uid="{00000000-0005-0000-0000-0000C1460000}"/>
    <cellStyle name="Normal 2 3 10 4 6" xfId="18122" xr:uid="{00000000-0005-0000-0000-0000C2460000}"/>
    <cellStyle name="Normal 2 3 10 4 7" xfId="18123" xr:uid="{00000000-0005-0000-0000-0000C3460000}"/>
    <cellStyle name="Normal 2 3 10 4 8" xfId="18124" xr:uid="{00000000-0005-0000-0000-0000C4460000}"/>
    <cellStyle name="Normal 2 3 10 4_35. Propiedades de Inv" xfId="18125" xr:uid="{00000000-0005-0000-0000-0000C5460000}"/>
    <cellStyle name="Normal 2 3 10 5" xfId="18126" xr:uid="{00000000-0005-0000-0000-0000C6460000}"/>
    <cellStyle name="Normal 2 3 10 5 2" xfId="18127" xr:uid="{00000000-0005-0000-0000-0000C7460000}"/>
    <cellStyle name="Normal 2 3 10 5 2 2" xfId="18128" xr:uid="{00000000-0005-0000-0000-0000C8460000}"/>
    <cellStyle name="Normal 2 3 10 5 2 3" xfId="18129" xr:uid="{00000000-0005-0000-0000-0000C9460000}"/>
    <cellStyle name="Normal 2 3 10 5 2 4" xfId="18130" xr:uid="{00000000-0005-0000-0000-0000CA460000}"/>
    <cellStyle name="Normal 2 3 10 5 2 5" xfId="18131" xr:uid="{00000000-0005-0000-0000-0000CB460000}"/>
    <cellStyle name="Normal 2 3 10 5 3" xfId="18132" xr:uid="{00000000-0005-0000-0000-0000CC460000}"/>
    <cellStyle name="Normal 2 3 10 5 3 2" xfId="18133" xr:uid="{00000000-0005-0000-0000-0000CD460000}"/>
    <cellStyle name="Normal 2 3 10 5 3 3" xfId="18134" xr:uid="{00000000-0005-0000-0000-0000CE460000}"/>
    <cellStyle name="Normal 2 3 10 5 3 4" xfId="18135" xr:uid="{00000000-0005-0000-0000-0000CF460000}"/>
    <cellStyle name="Normal 2 3 10 5 3 5" xfId="18136" xr:uid="{00000000-0005-0000-0000-0000D0460000}"/>
    <cellStyle name="Normal 2 3 10 5 4" xfId="18137" xr:uid="{00000000-0005-0000-0000-0000D1460000}"/>
    <cellStyle name="Normal 2 3 10 5 5" xfId="18138" xr:uid="{00000000-0005-0000-0000-0000D2460000}"/>
    <cellStyle name="Normal 2 3 10 5 6" xfId="18139" xr:uid="{00000000-0005-0000-0000-0000D3460000}"/>
    <cellStyle name="Normal 2 3 10 5 7" xfId="18140" xr:uid="{00000000-0005-0000-0000-0000D4460000}"/>
    <cellStyle name="Normal 2 3 10 5 8" xfId="18141" xr:uid="{00000000-0005-0000-0000-0000D5460000}"/>
    <cellStyle name="Normal 2 3 10 5_35. Propiedades de Inv" xfId="18142" xr:uid="{00000000-0005-0000-0000-0000D6460000}"/>
    <cellStyle name="Normal 2 3 10 6" xfId="18143" xr:uid="{00000000-0005-0000-0000-0000D7460000}"/>
    <cellStyle name="Normal 2 3 10 6 2" xfId="18144" xr:uid="{00000000-0005-0000-0000-0000D8460000}"/>
    <cellStyle name="Normal 2 3 10 6 2 2" xfId="18145" xr:uid="{00000000-0005-0000-0000-0000D9460000}"/>
    <cellStyle name="Normal 2 3 10 6 2 3" xfId="18146" xr:uid="{00000000-0005-0000-0000-0000DA460000}"/>
    <cellStyle name="Normal 2 3 10 6 2 4" xfId="18147" xr:uid="{00000000-0005-0000-0000-0000DB460000}"/>
    <cellStyle name="Normal 2 3 10 6 2 5" xfId="18148" xr:uid="{00000000-0005-0000-0000-0000DC460000}"/>
    <cellStyle name="Normal 2 3 10 6 3" xfId="18149" xr:uid="{00000000-0005-0000-0000-0000DD460000}"/>
    <cellStyle name="Normal 2 3 10 6 3 2" xfId="18150" xr:uid="{00000000-0005-0000-0000-0000DE460000}"/>
    <cellStyle name="Normal 2 3 10 6 3 3" xfId="18151" xr:uid="{00000000-0005-0000-0000-0000DF460000}"/>
    <cellStyle name="Normal 2 3 10 6 3 4" xfId="18152" xr:uid="{00000000-0005-0000-0000-0000E0460000}"/>
    <cellStyle name="Normal 2 3 10 6 3 5" xfId="18153" xr:uid="{00000000-0005-0000-0000-0000E1460000}"/>
    <cellStyle name="Normal 2 3 10 6 4" xfId="18154" xr:uid="{00000000-0005-0000-0000-0000E2460000}"/>
    <cellStyle name="Normal 2 3 10 6 5" xfId="18155" xr:uid="{00000000-0005-0000-0000-0000E3460000}"/>
    <cellStyle name="Normal 2 3 10 6 6" xfId="18156" xr:uid="{00000000-0005-0000-0000-0000E4460000}"/>
    <cellStyle name="Normal 2 3 10 6 7" xfId="18157" xr:uid="{00000000-0005-0000-0000-0000E5460000}"/>
    <cellStyle name="Normal 2 3 10 6 8" xfId="18158" xr:uid="{00000000-0005-0000-0000-0000E6460000}"/>
    <cellStyle name="Normal 2 3 10 6_35. Propiedades de Inv" xfId="18159" xr:uid="{00000000-0005-0000-0000-0000E7460000}"/>
    <cellStyle name="Normal 2 3 10 7" xfId="18160" xr:uid="{00000000-0005-0000-0000-0000E8460000}"/>
    <cellStyle name="Normal 2 3 10 7 2" xfId="18161" xr:uid="{00000000-0005-0000-0000-0000E9460000}"/>
    <cellStyle name="Normal 2 3 10 7 3" xfId="18162" xr:uid="{00000000-0005-0000-0000-0000EA460000}"/>
    <cellStyle name="Normal 2 3 10 7 4" xfId="18163" xr:uid="{00000000-0005-0000-0000-0000EB460000}"/>
    <cellStyle name="Normal 2 3 10 7 5" xfId="18164" xr:uid="{00000000-0005-0000-0000-0000EC460000}"/>
    <cellStyle name="Normal 2 3 10 8" xfId="18165" xr:uid="{00000000-0005-0000-0000-0000ED460000}"/>
    <cellStyle name="Normal 2 3 10 8 2" xfId="18166" xr:uid="{00000000-0005-0000-0000-0000EE460000}"/>
    <cellStyle name="Normal 2 3 10 8 3" xfId="18167" xr:uid="{00000000-0005-0000-0000-0000EF460000}"/>
    <cellStyle name="Normal 2 3 10 8 4" xfId="18168" xr:uid="{00000000-0005-0000-0000-0000F0460000}"/>
    <cellStyle name="Normal 2 3 10 8 5" xfId="18169" xr:uid="{00000000-0005-0000-0000-0000F1460000}"/>
    <cellStyle name="Normal 2 3 10 9" xfId="18170" xr:uid="{00000000-0005-0000-0000-0000F2460000}"/>
    <cellStyle name="Normal 2 3 10_35. Propiedades de Inv" xfId="18171" xr:uid="{00000000-0005-0000-0000-0000F3460000}"/>
    <cellStyle name="Normal 2 3 11" xfId="18172" xr:uid="{00000000-0005-0000-0000-0000F4460000}"/>
    <cellStyle name="Normal 2 3 11 10" xfId="18173" xr:uid="{00000000-0005-0000-0000-0000F5460000}"/>
    <cellStyle name="Normal 2 3 11 11" xfId="18174" xr:uid="{00000000-0005-0000-0000-0000F6460000}"/>
    <cellStyle name="Normal 2 3 11 12" xfId="18175" xr:uid="{00000000-0005-0000-0000-0000F7460000}"/>
    <cellStyle name="Normal 2 3 11 13" xfId="18176" xr:uid="{00000000-0005-0000-0000-0000F8460000}"/>
    <cellStyle name="Normal 2 3 11 2" xfId="18177" xr:uid="{00000000-0005-0000-0000-0000F9460000}"/>
    <cellStyle name="Normal 2 3 11 2 2" xfId="18178" xr:uid="{00000000-0005-0000-0000-0000FA460000}"/>
    <cellStyle name="Normal 2 3 11 2 2 2" xfId="18179" xr:uid="{00000000-0005-0000-0000-0000FB460000}"/>
    <cellStyle name="Normal 2 3 11 2 2 3" xfId="18180" xr:uid="{00000000-0005-0000-0000-0000FC460000}"/>
    <cellStyle name="Normal 2 3 11 2 2 4" xfId="18181" xr:uid="{00000000-0005-0000-0000-0000FD460000}"/>
    <cellStyle name="Normal 2 3 11 2 2 5" xfId="18182" xr:uid="{00000000-0005-0000-0000-0000FE460000}"/>
    <cellStyle name="Normal 2 3 11 2 3" xfId="18183" xr:uid="{00000000-0005-0000-0000-0000FF460000}"/>
    <cellStyle name="Normal 2 3 11 2 3 2" xfId="18184" xr:uid="{00000000-0005-0000-0000-000000470000}"/>
    <cellStyle name="Normal 2 3 11 2 3 3" xfId="18185" xr:uid="{00000000-0005-0000-0000-000001470000}"/>
    <cellStyle name="Normal 2 3 11 2 3 4" xfId="18186" xr:uid="{00000000-0005-0000-0000-000002470000}"/>
    <cellStyle name="Normal 2 3 11 2 3 5" xfId="18187" xr:uid="{00000000-0005-0000-0000-000003470000}"/>
    <cellStyle name="Normal 2 3 11 2 4" xfId="18188" xr:uid="{00000000-0005-0000-0000-000004470000}"/>
    <cellStyle name="Normal 2 3 11 2 5" xfId="18189" xr:uid="{00000000-0005-0000-0000-000005470000}"/>
    <cellStyle name="Normal 2 3 11 2 6" xfId="18190" xr:uid="{00000000-0005-0000-0000-000006470000}"/>
    <cellStyle name="Normal 2 3 11 2 7" xfId="18191" xr:uid="{00000000-0005-0000-0000-000007470000}"/>
    <cellStyle name="Normal 2 3 11 2 8" xfId="18192" xr:uid="{00000000-0005-0000-0000-000008470000}"/>
    <cellStyle name="Normal 2 3 11 2_35. Propiedades de Inv" xfId="18193" xr:uid="{00000000-0005-0000-0000-000009470000}"/>
    <cellStyle name="Normal 2 3 11 3" xfId="18194" xr:uid="{00000000-0005-0000-0000-00000A470000}"/>
    <cellStyle name="Normal 2 3 11 3 2" xfId="18195" xr:uid="{00000000-0005-0000-0000-00000B470000}"/>
    <cellStyle name="Normal 2 3 11 3 2 2" xfId="18196" xr:uid="{00000000-0005-0000-0000-00000C470000}"/>
    <cellStyle name="Normal 2 3 11 3 2 3" xfId="18197" xr:uid="{00000000-0005-0000-0000-00000D470000}"/>
    <cellStyle name="Normal 2 3 11 3 2 4" xfId="18198" xr:uid="{00000000-0005-0000-0000-00000E470000}"/>
    <cellStyle name="Normal 2 3 11 3 2 5" xfId="18199" xr:uid="{00000000-0005-0000-0000-00000F470000}"/>
    <cellStyle name="Normal 2 3 11 3 3" xfId="18200" xr:uid="{00000000-0005-0000-0000-000010470000}"/>
    <cellStyle name="Normal 2 3 11 3 3 2" xfId="18201" xr:uid="{00000000-0005-0000-0000-000011470000}"/>
    <cellStyle name="Normal 2 3 11 3 3 3" xfId="18202" xr:uid="{00000000-0005-0000-0000-000012470000}"/>
    <cellStyle name="Normal 2 3 11 3 3 4" xfId="18203" xr:uid="{00000000-0005-0000-0000-000013470000}"/>
    <cellStyle name="Normal 2 3 11 3 3 5" xfId="18204" xr:uid="{00000000-0005-0000-0000-000014470000}"/>
    <cellStyle name="Normal 2 3 11 3 4" xfId="18205" xr:uid="{00000000-0005-0000-0000-000015470000}"/>
    <cellStyle name="Normal 2 3 11 3 5" xfId="18206" xr:uid="{00000000-0005-0000-0000-000016470000}"/>
    <cellStyle name="Normal 2 3 11 3 6" xfId="18207" xr:uid="{00000000-0005-0000-0000-000017470000}"/>
    <cellStyle name="Normal 2 3 11 3 7" xfId="18208" xr:uid="{00000000-0005-0000-0000-000018470000}"/>
    <cellStyle name="Normal 2 3 11 3 8" xfId="18209" xr:uid="{00000000-0005-0000-0000-000019470000}"/>
    <cellStyle name="Normal 2 3 11 3_35. Propiedades de Inv" xfId="18210" xr:uid="{00000000-0005-0000-0000-00001A470000}"/>
    <cellStyle name="Normal 2 3 11 4" xfId="18211" xr:uid="{00000000-0005-0000-0000-00001B470000}"/>
    <cellStyle name="Normal 2 3 11 4 2" xfId="18212" xr:uid="{00000000-0005-0000-0000-00001C470000}"/>
    <cellStyle name="Normal 2 3 11 4 2 2" xfId="18213" xr:uid="{00000000-0005-0000-0000-00001D470000}"/>
    <cellStyle name="Normal 2 3 11 4 2 3" xfId="18214" xr:uid="{00000000-0005-0000-0000-00001E470000}"/>
    <cellStyle name="Normal 2 3 11 4 2 4" xfId="18215" xr:uid="{00000000-0005-0000-0000-00001F470000}"/>
    <cellStyle name="Normal 2 3 11 4 2 5" xfId="18216" xr:uid="{00000000-0005-0000-0000-000020470000}"/>
    <cellStyle name="Normal 2 3 11 4 3" xfId="18217" xr:uid="{00000000-0005-0000-0000-000021470000}"/>
    <cellStyle name="Normal 2 3 11 4 3 2" xfId="18218" xr:uid="{00000000-0005-0000-0000-000022470000}"/>
    <cellStyle name="Normal 2 3 11 4 3 3" xfId="18219" xr:uid="{00000000-0005-0000-0000-000023470000}"/>
    <cellStyle name="Normal 2 3 11 4 3 4" xfId="18220" xr:uid="{00000000-0005-0000-0000-000024470000}"/>
    <cellStyle name="Normal 2 3 11 4 3 5" xfId="18221" xr:uid="{00000000-0005-0000-0000-000025470000}"/>
    <cellStyle name="Normal 2 3 11 4 4" xfId="18222" xr:uid="{00000000-0005-0000-0000-000026470000}"/>
    <cellStyle name="Normal 2 3 11 4 5" xfId="18223" xr:uid="{00000000-0005-0000-0000-000027470000}"/>
    <cellStyle name="Normal 2 3 11 4 6" xfId="18224" xr:uid="{00000000-0005-0000-0000-000028470000}"/>
    <cellStyle name="Normal 2 3 11 4 7" xfId="18225" xr:uid="{00000000-0005-0000-0000-000029470000}"/>
    <cellStyle name="Normal 2 3 11 4 8" xfId="18226" xr:uid="{00000000-0005-0000-0000-00002A470000}"/>
    <cellStyle name="Normal 2 3 11 4_35. Propiedades de Inv" xfId="18227" xr:uid="{00000000-0005-0000-0000-00002B470000}"/>
    <cellStyle name="Normal 2 3 11 5" xfId="18228" xr:uid="{00000000-0005-0000-0000-00002C470000}"/>
    <cellStyle name="Normal 2 3 11 5 2" xfId="18229" xr:uid="{00000000-0005-0000-0000-00002D470000}"/>
    <cellStyle name="Normal 2 3 11 5 2 2" xfId="18230" xr:uid="{00000000-0005-0000-0000-00002E470000}"/>
    <cellStyle name="Normal 2 3 11 5 2 3" xfId="18231" xr:uid="{00000000-0005-0000-0000-00002F470000}"/>
    <cellStyle name="Normal 2 3 11 5 2 4" xfId="18232" xr:uid="{00000000-0005-0000-0000-000030470000}"/>
    <cellStyle name="Normal 2 3 11 5 2 5" xfId="18233" xr:uid="{00000000-0005-0000-0000-000031470000}"/>
    <cellStyle name="Normal 2 3 11 5 3" xfId="18234" xr:uid="{00000000-0005-0000-0000-000032470000}"/>
    <cellStyle name="Normal 2 3 11 5 3 2" xfId="18235" xr:uid="{00000000-0005-0000-0000-000033470000}"/>
    <cellStyle name="Normal 2 3 11 5 3 3" xfId="18236" xr:uid="{00000000-0005-0000-0000-000034470000}"/>
    <cellStyle name="Normal 2 3 11 5 3 4" xfId="18237" xr:uid="{00000000-0005-0000-0000-000035470000}"/>
    <cellStyle name="Normal 2 3 11 5 3 5" xfId="18238" xr:uid="{00000000-0005-0000-0000-000036470000}"/>
    <cellStyle name="Normal 2 3 11 5 4" xfId="18239" xr:uid="{00000000-0005-0000-0000-000037470000}"/>
    <cellStyle name="Normal 2 3 11 5 5" xfId="18240" xr:uid="{00000000-0005-0000-0000-000038470000}"/>
    <cellStyle name="Normal 2 3 11 5 6" xfId="18241" xr:uid="{00000000-0005-0000-0000-000039470000}"/>
    <cellStyle name="Normal 2 3 11 5 7" xfId="18242" xr:uid="{00000000-0005-0000-0000-00003A470000}"/>
    <cellStyle name="Normal 2 3 11 5 8" xfId="18243" xr:uid="{00000000-0005-0000-0000-00003B470000}"/>
    <cellStyle name="Normal 2 3 11 5_35. Propiedades de Inv" xfId="18244" xr:uid="{00000000-0005-0000-0000-00003C470000}"/>
    <cellStyle name="Normal 2 3 11 6" xfId="18245" xr:uid="{00000000-0005-0000-0000-00003D470000}"/>
    <cellStyle name="Normal 2 3 11 6 2" xfId="18246" xr:uid="{00000000-0005-0000-0000-00003E470000}"/>
    <cellStyle name="Normal 2 3 11 6 2 2" xfId="18247" xr:uid="{00000000-0005-0000-0000-00003F470000}"/>
    <cellStyle name="Normal 2 3 11 6 2 3" xfId="18248" xr:uid="{00000000-0005-0000-0000-000040470000}"/>
    <cellStyle name="Normal 2 3 11 6 2 4" xfId="18249" xr:uid="{00000000-0005-0000-0000-000041470000}"/>
    <cellStyle name="Normal 2 3 11 6 2 5" xfId="18250" xr:uid="{00000000-0005-0000-0000-000042470000}"/>
    <cellStyle name="Normal 2 3 11 6 3" xfId="18251" xr:uid="{00000000-0005-0000-0000-000043470000}"/>
    <cellStyle name="Normal 2 3 11 6 3 2" xfId="18252" xr:uid="{00000000-0005-0000-0000-000044470000}"/>
    <cellStyle name="Normal 2 3 11 6 3 3" xfId="18253" xr:uid="{00000000-0005-0000-0000-000045470000}"/>
    <cellStyle name="Normal 2 3 11 6 3 4" xfId="18254" xr:uid="{00000000-0005-0000-0000-000046470000}"/>
    <cellStyle name="Normal 2 3 11 6 3 5" xfId="18255" xr:uid="{00000000-0005-0000-0000-000047470000}"/>
    <cellStyle name="Normal 2 3 11 6 4" xfId="18256" xr:uid="{00000000-0005-0000-0000-000048470000}"/>
    <cellStyle name="Normal 2 3 11 6 5" xfId="18257" xr:uid="{00000000-0005-0000-0000-000049470000}"/>
    <cellStyle name="Normal 2 3 11 6 6" xfId="18258" xr:uid="{00000000-0005-0000-0000-00004A470000}"/>
    <cellStyle name="Normal 2 3 11 6 7" xfId="18259" xr:uid="{00000000-0005-0000-0000-00004B470000}"/>
    <cellStyle name="Normal 2 3 11 6 8" xfId="18260" xr:uid="{00000000-0005-0000-0000-00004C470000}"/>
    <cellStyle name="Normal 2 3 11 6_35. Propiedades de Inv" xfId="18261" xr:uid="{00000000-0005-0000-0000-00004D470000}"/>
    <cellStyle name="Normal 2 3 11 7" xfId="18262" xr:uid="{00000000-0005-0000-0000-00004E470000}"/>
    <cellStyle name="Normal 2 3 11 7 2" xfId="18263" xr:uid="{00000000-0005-0000-0000-00004F470000}"/>
    <cellStyle name="Normal 2 3 11 7 3" xfId="18264" xr:uid="{00000000-0005-0000-0000-000050470000}"/>
    <cellStyle name="Normal 2 3 11 7 4" xfId="18265" xr:uid="{00000000-0005-0000-0000-000051470000}"/>
    <cellStyle name="Normal 2 3 11 7 5" xfId="18266" xr:uid="{00000000-0005-0000-0000-000052470000}"/>
    <cellStyle name="Normal 2 3 11 8" xfId="18267" xr:uid="{00000000-0005-0000-0000-000053470000}"/>
    <cellStyle name="Normal 2 3 11 8 2" xfId="18268" xr:uid="{00000000-0005-0000-0000-000054470000}"/>
    <cellStyle name="Normal 2 3 11 8 3" xfId="18269" xr:uid="{00000000-0005-0000-0000-000055470000}"/>
    <cellStyle name="Normal 2 3 11 8 4" xfId="18270" xr:uid="{00000000-0005-0000-0000-000056470000}"/>
    <cellStyle name="Normal 2 3 11 8 5" xfId="18271" xr:uid="{00000000-0005-0000-0000-000057470000}"/>
    <cellStyle name="Normal 2 3 11 9" xfId="18272" xr:uid="{00000000-0005-0000-0000-000058470000}"/>
    <cellStyle name="Normal 2 3 11_35. Propiedades de Inv" xfId="18273" xr:uid="{00000000-0005-0000-0000-000059470000}"/>
    <cellStyle name="Normal 2 3 12" xfId="18274" xr:uid="{00000000-0005-0000-0000-00005A470000}"/>
    <cellStyle name="Normal 2 3 12 10" xfId="18275" xr:uid="{00000000-0005-0000-0000-00005B470000}"/>
    <cellStyle name="Normal 2 3 12 11" xfId="18276" xr:uid="{00000000-0005-0000-0000-00005C470000}"/>
    <cellStyle name="Normal 2 3 12 12" xfId="18277" xr:uid="{00000000-0005-0000-0000-00005D470000}"/>
    <cellStyle name="Normal 2 3 12 13" xfId="18278" xr:uid="{00000000-0005-0000-0000-00005E470000}"/>
    <cellStyle name="Normal 2 3 12 2" xfId="18279" xr:uid="{00000000-0005-0000-0000-00005F470000}"/>
    <cellStyle name="Normal 2 3 12 2 2" xfId="18280" xr:uid="{00000000-0005-0000-0000-000060470000}"/>
    <cellStyle name="Normal 2 3 12 2 2 2" xfId="18281" xr:uid="{00000000-0005-0000-0000-000061470000}"/>
    <cellStyle name="Normal 2 3 12 2 2 3" xfId="18282" xr:uid="{00000000-0005-0000-0000-000062470000}"/>
    <cellStyle name="Normal 2 3 12 2 2 4" xfId="18283" xr:uid="{00000000-0005-0000-0000-000063470000}"/>
    <cellStyle name="Normal 2 3 12 2 2 5" xfId="18284" xr:uid="{00000000-0005-0000-0000-000064470000}"/>
    <cellStyle name="Normal 2 3 12 2 3" xfId="18285" xr:uid="{00000000-0005-0000-0000-000065470000}"/>
    <cellStyle name="Normal 2 3 12 2 3 2" xfId="18286" xr:uid="{00000000-0005-0000-0000-000066470000}"/>
    <cellStyle name="Normal 2 3 12 2 3 3" xfId="18287" xr:uid="{00000000-0005-0000-0000-000067470000}"/>
    <cellStyle name="Normal 2 3 12 2 3 4" xfId="18288" xr:uid="{00000000-0005-0000-0000-000068470000}"/>
    <cellStyle name="Normal 2 3 12 2 3 5" xfId="18289" xr:uid="{00000000-0005-0000-0000-000069470000}"/>
    <cellStyle name="Normal 2 3 12 2 4" xfId="18290" xr:uid="{00000000-0005-0000-0000-00006A470000}"/>
    <cellStyle name="Normal 2 3 12 2 5" xfId="18291" xr:uid="{00000000-0005-0000-0000-00006B470000}"/>
    <cellStyle name="Normal 2 3 12 2 6" xfId="18292" xr:uid="{00000000-0005-0000-0000-00006C470000}"/>
    <cellStyle name="Normal 2 3 12 2 7" xfId="18293" xr:uid="{00000000-0005-0000-0000-00006D470000}"/>
    <cellStyle name="Normal 2 3 12 2 8" xfId="18294" xr:uid="{00000000-0005-0000-0000-00006E470000}"/>
    <cellStyle name="Normal 2 3 12 2_35. Propiedades de Inv" xfId="18295" xr:uid="{00000000-0005-0000-0000-00006F470000}"/>
    <cellStyle name="Normal 2 3 12 3" xfId="18296" xr:uid="{00000000-0005-0000-0000-000070470000}"/>
    <cellStyle name="Normal 2 3 12 3 2" xfId="18297" xr:uid="{00000000-0005-0000-0000-000071470000}"/>
    <cellStyle name="Normal 2 3 12 3 2 2" xfId="18298" xr:uid="{00000000-0005-0000-0000-000072470000}"/>
    <cellStyle name="Normal 2 3 12 3 2 3" xfId="18299" xr:uid="{00000000-0005-0000-0000-000073470000}"/>
    <cellStyle name="Normal 2 3 12 3 2 4" xfId="18300" xr:uid="{00000000-0005-0000-0000-000074470000}"/>
    <cellStyle name="Normal 2 3 12 3 2 5" xfId="18301" xr:uid="{00000000-0005-0000-0000-000075470000}"/>
    <cellStyle name="Normal 2 3 12 3 3" xfId="18302" xr:uid="{00000000-0005-0000-0000-000076470000}"/>
    <cellStyle name="Normal 2 3 12 3 3 2" xfId="18303" xr:uid="{00000000-0005-0000-0000-000077470000}"/>
    <cellStyle name="Normal 2 3 12 3 3 3" xfId="18304" xr:uid="{00000000-0005-0000-0000-000078470000}"/>
    <cellStyle name="Normal 2 3 12 3 3 4" xfId="18305" xr:uid="{00000000-0005-0000-0000-000079470000}"/>
    <cellStyle name="Normal 2 3 12 3 3 5" xfId="18306" xr:uid="{00000000-0005-0000-0000-00007A470000}"/>
    <cellStyle name="Normal 2 3 12 3 4" xfId="18307" xr:uid="{00000000-0005-0000-0000-00007B470000}"/>
    <cellStyle name="Normal 2 3 12 3 5" xfId="18308" xr:uid="{00000000-0005-0000-0000-00007C470000}"/>
    <cellStyle name="Normal 2 3 12 3 6" xfId="18309" xr:uid="{00000000-0005-0000-0000-00007D470000}"/>
    <cellStyle name="Normal 2 3 12 3 7" xfId="18310" xr:uid="{00000000-0005-0000-0000-00007E470000}"/>
    <cellStyle name="Normal 2 3 12 3 8" xfId="18311" xr:uid="{00000000-0005-0000-0000-00007F470000}"/>
    <cellStyle name="Normal 2 3 12 3_35. Propiedades de Inv" xfId="18312" xr:uid="{00000000-0005-0000-0000-000080470000}"/>
    <cellStyle name="Normal 2 3 12 4" xfId="18313" xr:uid="{00000000-0005-0000-0000-000081470000}"/>
    <cellStyle name="Normal 2 3 12 4 2" xfId="18314" xr:uid="{00000000-0005-0000-0000-000082470000}"/>
    <cellStyle name="Normal 2 3 12 4 2 2" xfId="18315" xr:uid="{00000000-0005-0000-0000-000083470000}"/>
    <cellStyle name="Normal 2 3 12 4 2 3" xfId="18316" xr:uid="{00000000-0005-0000-0000-000084470000}"/>
    <cellStyle name="Normal 2 3 12 4 2 4" xfId="18317" xr:uid="{00000000-0005-0000-0000-000085470000}"/>
    <cellStyle name="Normal 2 3 12 4 2 5" xfId="18318" xr:uid="{00000000-0005-0000-0000-000086470000}"/>
    <cellStyle name="Normal 2 3 12 4 3" xfId="18319" xr:uid="{00000000-0005-0000-0000-000087470000}"/>
    <cellStyle name="Normal 2 3 12 4 3 2" xfId="18320" xr:uid="{00000000-0005-0000-0000-000088470000}"/>
    <cellStyle name="Normal 2 3 12 4 3 3" xfId="18321" xr:uid="{00000000-0005-0000-0000-000089470000}"/>
    <cellStyle name="Normal 2 3 12 4 3 4" xfId="18322" xr:uid="{00000000-0005-0000-0000-00008A470000}"/>
    <cellStyle name="Normal 2 3 12 4 3 5" xfId="18323" xr:uid="{00000000-0005-0000-0000-00008B470000}"/>
    <cellStyle name="Normal 2 3 12 4 4" xfId="18324" xr:uid="{00000000-0005-0000-0000-00008C470000}"/>
    <cellStyle name="Normal 2 3 12 4 5" xfId="18325" xr:uid="{00000000-0005-0000-0000-00008D470000}"/>
    <cellStyle name="Normal 2 3 12 4 6" xfId="18326" xr:uid="{00000000-0005-0000-0000-00008E470000}"/>
    <cellStyle name="Normal 2 3 12 4 7" xfId="18327" xr:uid="{00000000-0005-0000-0000-00008F470000}"/>
    <cellStyle name="Normal 2 3 12 4 8" xfId="18328" xr:uid="{00000000-0005-0000-0000-000090470000}"/>
    <cellStyle name="Normal 2 3 12 4_35. Propiedades de Inv" xfId="18329" xr:uid="{00000000-0005-0000-0000-000091470000}"/>
    <cellStyle name="Normal 2 3 12 5" xfId="18330" xr:uid="{00000000-0005-0000-0000-000092470000}"/>
    <cellStyle name="Normal 2 3 12 5 2" xfId="18331" xr:uid="{00000000-0005-0000-0000-000093470000}"/>
    <cellStyle name="Normal 2 3 12 5 2 2" xfId="18332" xr:uid="{00000000-0005-0000-0000-000094470000}"/>
    <cellStyle name="Normal 2 3 12 5 2 3" xfId="18333" xr:uid="{00000000-0005-0000-0000-000095470000}"/>
    <cellStyle name="Normal 2 3 12 5 2 4" xfId="18334" xr:uid="{00000000-0005-0000-0000-000096470000}"/>
    <cellStyle name="Normal 2 3 12 5 2 5" xfId="18335" xr:uid="{00000000-0005-0000-0000-000097470000}"/>
    <cellStyle name="Normal 2 3 12 5 3" xfId="18336" xr:uid="{00000000-0005-0000-0000-000098470000}"/>
    <cellStyle name="Normal 2 3 12 5 3 2" xfId="18337" xr:uid="{00000000-0005-0000-0000-000099470000}"/>
    <cellStyle name="Normal 2 3 12 5 3 3" xfId="18338" xr:uid="{00000000-0005-0000-0000-00009A470000}"/>
    <cellStyle name="Normal 2 3 12 5 3 4" xfId="18339" xr:uid="{00000000-0005-0000-0000-00009B470000}"/>
    <cellStyle name="Normal 2 3 12 5 3 5" xfId="18340" xr:uid="{00000000-0005-0000-0000-00009C470000}"/>
    <cellStyle name="Normal 2 3 12 5 4" xfId="18341" xr:uid="{00000000-0005-0000-0000-00009D470000}"/>
    <cellStyle name="Normal 2 3 12 5 5" xfId="18342" xr:uid="{00000000-0005-0000-0000-00009E470000}"/>
    <cellStyle name="Normal 2 3 12 5 6" xfId="18343" xr:uid="{00000000-0005-0000-0000-00009F470000}"/>
    <cellStyle name="Normal 2 3 12 5 7" xfId="18344" xr:uid="{00000000-0005-0000-0000-0000A0470000}"/>
    <cellStyle name="Normal 2 3 12 5 8" xfId="18345" xr:uid="{00000000-0005-0000-0000-0000A1470000}"/>
    <cellStyle name="Normal 2 3 12 5_35. Propiedades de Inv" xfId="18346" xr:uid="{00000000-0005-0000-0000-0000A2470000}"/>
    <cellStyle name="Normal 2 3 12 6" xfId="18347" xr:uid="{00000000-0005-0000-0000-0000A3470000}"/>
    <cellStyle name="Normal 2 3 12 6 2" xfId="18348" xr:uid="{00000000-0005-0000-0000-0000A4470000}"/>
    <cellStyle name="Normal 2 3 12 6 2 2" xfId="18349" xr:uid="{00000000-0005-0000-0000-0000A5470000}"/>
    <cellStyle name="Normal 2 3 12 6 2 3" xfId="18350" xr:uid="{00000000-0005-0000-0000-0000A6470000}"/>
    <cellStyle name="Normal 2 3 12 6 2 4" xfId="18351" xr:uid="{00000000-0005-0000-0000-0000A7470000}"/>
    <cellStyle name="Normal 2 3 12 6 2 5" xfId="18352" xr:uid="{00000000-0005-0000-0000-0000A8470000}"/>
    <cellStyle name="Normal 2 3 12 6 3" xfId="18353" xr:uid="{00000000-0005-0000-0000-0000A9470000}"/>
    <cellStyle name="Normal 2 3 12 6 3 2" xfId="18354" xr:uid="{00000000-0005-0000-0000-0000AA470000}"/>
    <cellStyle name="Normal 2 3 12 6 3 3" xfId="18355" xr:uid="{00000000-0005-0000-0000-0000AB470000}"/>
    <cellStyle name="Normal 2 3 12 6 3 4" xfId="18356" xr:uid="{00000000-0005-0000-0000-0000AC470000}"/>
    <cellStyle name="Normal 2 3 12 6 3 5" xfId="18357" xr:uid="{00000000-0005-0000-0000-0000AD470000}"/>
    <cellStyle name="Normal 2 3 12 6 4" xfId="18358" xr:uid="{00000000-0005-0000-0000-0000AE470000}"/>
    <cellStyle name="Normal 2 3 12 6 5" xfId="18359" xr:uid="{00000000-0005-0000-0000-0000AF470000}"/>
    <cellStyle name="Normal 2 3 12 6 6" xfId="18360" xr:uid="{00000000-0005-0000-0000-0000B0470000}"/>
    <cellStyle name="Normal 2 3 12 6 7" xfId="18361" xr:uid="{00000000-0005-0000-0000-0000B1470000}"/>
    <cellStyle name="Normal 2 3 12 6 8" xfId="18362" xr:uid="{00000000-0005-0000-0000-0000B2470000}"/>
    <cellStyle name="Normal 2 3 12 6_35. Propiedades de Inv" xfId="18363" xr:uid="{00000000-0005-0000-0000-0000B3470000}"/>
    <cellStyle name="Normal 2 3 12 7" xfId="18364" xr:uid="{00000000-0005-0000-0000-0000B4470000}"/>
    <cellStyle name="Normal 2 3 12 7 2" xfId="18365" xr:uid="{00000000-0005-0000-0000-0000B5470000}"/>
    <cellStyle name="Normal 2 3 12 7 3" xfId="18366" xr:uid="{00000000-0005-0000-0000-0000B6470000}"/>
    <cellStyle name="Normal 2 3 12 7 4" xfId="18367" xr:uid="{00000000-0005-0000-0000-0000B7470000}"/>
    <cellStyle name="Normal 2 3 12 7 5" xfId="18368" xr:uid="{00000000-0005-0000-0000-0000B8470000}"/>
    <cellStyle name="Normal 2 3 12 8" xfId="18369" xr:uid="{00000000-0005-0000-0000-0000B9470000}"/>
    <cellStyle name="Normal 2 3 12 8 2" xfId="18370" xr:uid="{00000000-0005-0000-0000-0000BA470000}"/>
    <cellStyle name="Normal 2 3 12 8 3" xfId="18371" xr:uid="{00000000-0005-0000-0000-0000BB470000}"/>
    <cellStyle name="Normal 2 3 12 8 4" xfId="18372" xr:uid="{00000000-0005-0000-0000-0000BC470000}"/>
    <cellStyle name="Normal 2 3 12 8 5" xfId="18373" xr:uid="{00000000-0005-0000-0000-0000BD470000}"/>
    <cellStyle name="Normal 2 3 12 9" xfId="18374" xr:uid="{00000000-0005-0000-0000-0000BE470000}"/>
    <cellStyle name="Normal 2 3 12_35. Propiedades de Inv" xfId="18375" xr:uid="{00000000-0005-0000-0000-0000BF470000}"/>
    <cellStyle name="Normal 2 3 13" xfId="18376" xr:uid="{00000000-0005-0000-0000-0000C0470000}"/>
    <cellStyle name="Normal 2 3 13 10" xfId="18377" xr:uid="{00000000-0005-0000-0000-0000C1470000}"/>
    <cellStyle name="Normal 2 3 13 11" xfId="18378" xr:uid="{00000000-0005-0000-0000-0000C2470000}"/>
    <cellStyle name="Normal 2 3 13 12" xfId="18379" xr:uid="{00000000-0005-0000-0000-0000C3470000}"/>
    <cellStyle name="Normal 2 3 13 13" xfId="18380" xr:uid="{00000000-0005-0000-0000-0000C4470000}"/>
    <cellStyle name="Normal 2 3 13 2" xfId="18381" xr:uid="{00000000-0005-0000-0000-0000C5470000}"/>
    <cellStyle name="Normal 2 3 13 2 2" xfId="18382" xr:uid="{00000000-0005-0000-0000-0000C6470000}"/>
    <cellStyle name="Normal 2 3 13 2 2 2" xfId="18383" xr:uid="{00000000-0005-0000-0000-0000C7470000}"/>
    <cellStyle name="Normal 2 3 13 2 2 3" xfId="18384" xr:uid="{00000000-0005-0000-0000-0000C8470000}"/>
    <cellStyle name="Normal 2 3 13 2 2 4" xfId="18385" xr:uid="{00000000-0005-0000-0000-0000C9470000}"/>
    <cellStyle name="Normal 2 3 13 2 2 5" xfId="18386" xr:uid="{00000000-0005-0000-0000-0000CA470000}"/>
    <cellStyle name="Normal 2 3 13 2 3" xfId="18387" xr:uid="{00000000-0005-0000-0000-0000CB470000}"/>
    <cellStyle name="Normal 2 3 13 2 3 2" xfId="18388" xr:uid="{00000000-0005-0000-0000-0000CC470000}"/>
    <cellStyle name="Normal 2 3 13 2 3 3" xfId="18389" xr:uid="{00000000-0005-0000-0000-0000CD470000}"/>
    <cellStyle name="Normal 2 3 13 2 3 4" xfId="18390" xr:uid="{00000000-0005-0000-0000-0000CE470000}"/>
    <cellStyle name="Normal 2 3 13 2 3 5" xfId="18391" xr:uid="{00000000-0005-0000-0000-0000CF470000}"/>
    <cellStyle name="Normal 2 3 13 2 4" xfId="18392" xr:uid="{00000000-0005-0000-0000-0000D0470000}"/>
    <cellStyle name="Normal 2 3 13 2 5" xfId="18393" xr:uid="{00000000-0005-0000-0000-0000D1470000}"/>
    <cellStyle name="Normal 2 3 13 2 6" xfId="18394" xr:uid="{00000000-0005-0000-0000-0000D2470000}"/>
    <cellStyle name="Normal 2 3 13 2 7" xfId="18395" xr:uid="{00000000-0005-0000-0000-0000D3470000}"/>
    <cellStyle name="Normal 2 3 13 2 8" xfId="18396" xr:uid="{00000000-0005-0000-0000-0000D4470000}"/>
    <cellStyle name="Normal 2 3 13 2_35. Propiedades de Inv" xfId="18397" xr:uid="{00000000-0005-0000-0000-0000D5470000}"/>
    <cellStyle name="Normal 2 3 13 3" xfId="18398" xr:uid="{00000000-0005-0000-0000-0000D6470000}"/>
    <cellStyle name="Normal 2 3 13 3 2" xfId="18399" xr:uid="{00000000-0005-0000-0000-0000D7470000}"/>
    <cellStyle name="Normal 2 3 13 3 2 2" xfId="18400" xr:uid="{00000000-0005-0000-0000-0000D8470000}"/>
    <cellStyle name="Normal 2 3 13 3 2 3" xfId="18401" xr:uid="{00000000-0005-0000-0000-0000D9470000}"/>
    <cellStyle name="Normal 2 3 13 3 2 4" xfId="18402" xr:uid="{00000000-0005-0000-0000-0000DA470000}"/>
    <cellStyle name="Normal 2 3 13 3 2 5" xfId="18403" xr:uid="{00000000-0005-0000-0000-0000DB470000}"/>
    <cellStyle name="Normal 2 3 13 3 3" xfId="18404" xr:uid="{00000000-0005-0000-0000-0000DC470000}"/>
    <cellStyle name="Normal 2 3 13 3 3 2" xfId="18405" xr:uid="{00000000-0005-0000-0000-0000DD470000}"/>
    <cellStyle name="Normal 2 3 13 3 3 3" xfId="18406" xr:uid="{00000000-0005-0000-0000-0000DE470000}"/>
    <cellStyle name="Normal 2 3 13 3 3 4" xfId="18407" xr:uid="{00000000-0005-0000-0000-0000DF470000}"/>
    <cellStyle name="Normal 2 3 13 3 3 5" xfId="18408" xr:uid="{00000000-0005-0000-0000-0000E0470000}"/>
    <cellStyle name="Normal 2 3 13 3 4" xfId="18409" xr:uid="{00000000-0005-0000-0000-0000E1470000}"/>
    <cellStyle name="Normal 2 3 13 3 5" xfId="18410" xr:uid="{00000000-0005-0000-0000-0000E2470000}"/>
    <cellStyle name="Normal 2 3 13 3 6" xfId="18411" xr:uid="{00000000-0005-0000-0000-0000E3470000}"/>
    <cellStyle name="Normal 2 3 13 3 7" xfId="18412" xr:uid="{00000000-0005-0000-0000-0000E4470000}"/>
    <cellStyle name="Normal 2 3 13 3 8" xfId="18413" xr:uid="{00000000-0005-0000-0000-0000E5470000}"/>
    <cellStyle name="Normal 2 3 13 3_35. Propiedades de Inv" xfId="18414" xr:uid="{00000000-0005-0000-0000-0000E6470000}"/>
    <cellStyle name="Normal 2 3 13 4" xfId="18415" xr:uid="{00000000-0005-0000-0000-0000E7470000}"/>
    <cellStyle name="Normal 2 3 13 4 2" xfId="18416" xr:uid="{00000000-0005-0000-0000-0000E8470000}"/>
    <cellStyle name="Normal 2 3 13 4 2 2" xfId="18417" xr:uid="{00000000-0005-0000-0000-0000E9470000}"/>
    <cellStyle name="Normal 2 3 13 4 2 3" xfId="18418" xr:uid="{00000000-0005-0000-0000-0000EA470000}"/>
    <cellStyle name="Normal 2 3 13 4 2 4" xfId="18419" xr:uid="{00000000-0005-0000-0000-0000EB470000}"/>
    <cellStyle name="Normal 2 3 13 4 2 5" xfId="18420" xr:uid="{00000000-0005-0000-0000-0000EC470000}"/>
    <cellStyle name="Normal 2 3 13 4 3" xfId="18421" xr:uid="{00000000-0005-0000-0000-0000ED470000}"/>
    <cellStyle name="Normal 2 3 13 4 3 2" xfId="18422" xr:uid="{00000000-0005-0000-0000-0000EE470000}"/>
    <cellStyle name="Normal 2 3 13 4 3 3" xfId="18423" xr:uid="{00000000-0005-0000-0000-0000EF470000}"/>
    <cellStyle name="Normal 2 3 13 4 3 4" xfId="18424" xr:uid="{00000000-0005-0000-0000-0000F0470000}"/>
    <cellStyle name="Normal 2 3 13 4 3 5" xfId="18425" xr:uid="{00000000-0005-0000-0000-0000F1470000}"/>
    <cellStyle name="Normal 2 3 13 4 4" xfId="18426" xr:uid="{00000000-0005-0000-0000-0000F2470000}"/>
    <cellStyle name="Normal 2 3 13 4 5" xfId="18427" xr:uid="{00000000-0005-0000-0000-0000F3470000}"/>
    <cellStyle name="Normal 2 3 13 4 6" xfId="18428" xr:uid="{00000000-0005-0000-0000-0000F4470000}"/>
    <cellStyle name="Normal 2 3 13 4 7" xfId="18429" xr:uid="{00000000-0005-0000-0000-0000F5470000}"/>
    <cellStyle name="Normal 2 3 13 4 8" xfId="18430" xr:uid="{00000000-0005-0000-0000-0000F6470000}"/>
    <cellStyle name="Normal 2 3 13 4_35. Propiedades de Inv" xfId="18431" xr:uid="{00000000-0005-0000-0000-0000F7470000}"/>
    <cellStyle name="Normal 2 3 13 5" xfId="18432" xr:uid="{00000000-0005-0000-0000-0000F8470000}"/>
    <cellStyle name="Normal 2 3 13 5 2" xfId="18433" xr:uid="{00000000-0005-0000-0000-0000F9470000}"/>
    <cellStyle name="Normal 2 3 13 5 2 2" xfId="18434" xr:uid="{00000000-0005-0000-0000-0000FA470000}"/>
    <cellStyle name="Normal 2 3 13 5 2 3" xfId="18435" xr:uid="{00000000-0005-0000-0000-0000FB470000}"/>
    <cellStyle name="Normal 2 3 13 5 2 4" xfId="18436" xr:uid="{00000000-0005-0000-0000-0000FC470000}"/>
    <cellStyle name="Normal 2 3 13 5 2 5" xfId="18437" xr:uid="{00000000-0005-0000-0000-0000FD470000}"/>
    <cellStyle name="Normal 2 3 13 5 3" xfId="18438" xr:uid="{00000000-0005-0000-0000-0000FE470000}"/>
    <cellStyle name="Normal 2 3 13 5 3 2" xfId="18439" xr:uid="{00000000-0005-0000-0000-0000FF470000}"/>
    <cellStyle name="Normal 2 3 13 5 3 3" xfId="18440" xr:uid="{00000000-0005-0000-0000-000000480000}"/>
    <cellStyle name="Normal 2 3 13 5 3 4" xfId="18441" xr:uid="{00000000-0005-0000-0000-000001480000}"/>
    <cellStyle name="Normal 2 3 13 5 3 5" xfId="18442" xr:uid="{00000000-0005-0000-0000-000002480000}"/>
    <cellStyle name="Normal 2 3 13 5 4" xfId="18443" xr:uid="{00000000-0005-0000-0000-000003480000}"/>
    <cellStyle name="Normal 2 3 13 5 5" xfId="18444" xr:uid="{00000000-0005-0000-0000-000004480000}"/>
    <cellStyle name="Normal 2 3 13 5 6" xfId="18445" xr:uid="{00000000-0005-0000-0000-000005480000}"/>
    <cellStyle name="Normal 2 3 13 5 7" xfId="18446" xr:uid="{00000000-0005-0000-0000-000006480000}"/>
    <cellStyle name="Normal 2 3 13 5 8" xfId="18447" xr:uid="{00000000-0005-0000-0000-000007480000}"/>
    <cellStyle name="Normal 2 3 13 5_35. Propiedades de Inv" xfId="18448" xr:uid="{00000000-0005-0000-0000-000008480000}"/>
    <cellStyle name="Normal 2 3 13 6" xfId="18449" xr:uid="{00000000-0005-0000-0000-000009480000}"/>
    <cellStyle name="Normal 2 3 13 6 2" xfId="18450" xr:uid="{00000000-0005-0000-0000-00000A480000}"/>
    <cellStyle name="Normal 2 3 13 6 2 2" xfId="18451" xr:uid="{00000000-0005-0000-0000-00000B480000}"/>
    <cellStyle name="Normal 2 3 13 6 2 3" xfId="18452" xr:uid="{00000000-0005-0000-0000-00000C480000}"/>
    <cellStyle name="Normal 2 3 13 6 2 4" xfId="18453" xr:uid="{00000000-0005-0000-0000-00000D480000}"/>
    <cellStyle name="Normal 2 3 13 6 2 5" xfId="18454" xr:uid="{00000000-0005-0000-0000-00000E480000}"/>
    <cellStyle name="Normal 2 3 13 6 3" xfId="18455" xr:uid="{00000000-0005-0000-0000-00000F480000}"/>
    <cellStyle name="Normal 2 3 13 6 3 2" xfId="18456" xr:uid="{00000000-0005-0000-0000-000010480000}"/>
    <cellStyle name="Normal 2 3 13 6 3 3" xfId="18457" xr:uid="{00000000-0005-0000-0000-000011480000}"/>
    <cellStyle name="Normal 2 3 13 6 3 4" xfId="18458" xr:uid="{00000000-0005-0000-0000-000012480000}"/>
    <cellStyle name="Normal 2 3 13 6 3 5" xfId="18459" xr:uid="{00000000-0005-0000-0000-000013480000}"/>
    <cellStyle name="Normal 2 3 13 6 4" xfId="18460" xr:uid="{00000000-0005-0000-0000-000014480000}"/>
    <cellStyle name="Normal 2 3 13 6 5" xfId="18461" xr:uid="{00000000-0005-0000-0000-000015480000}"/>
    <cellStyle name="Normal 2 3 13 6 6" xfId="18462" xr:uid="{00000000-0005-0000-0000-000016480000}"/>
    <cellStyle name="Normal 2 3 13 6 7" xfId="18463" xr:uid="{00000000-0005-0000-0000-000017480000}"/>
    <cellStyle name="Normal 2 3 13 6 8" xfId="18464" xr:uid="{00000000-0005-0000-0000-000018480000}"/>
    <cellStyle name="Normal 2 3 13 6_35. Propiedades de Inv" xfId="18465" xr:uid="{00000000-0005-0000-0000-000019480000}"/>
    <cellStyle name="Normal 2 3 13 7" xfId="18466" xr:uid="{00000000-0005-0000-0000-00001A480000}"/>
    <cellStyle name="Normal 2 3 13 7 2" xfId="18467" xr:uid="{00000000-0005-0000-0000-00001B480000}"/>
    <cellStyle name="Normal 2 3 13 7 3" xfId="18468" xr:uid="{00000000-0005-0000-0000-00001C480000}"/>
    <cellStyle name="Normal 2 3 13 7 4" xfId="18469" xr:uid="{00000000-0005-0000-0000-00001D480000}"/>
    <cellStyle name="Normal 2 3 13 7 5" xfId="18470" xr:uid="{00000000-0005-0000-0000-00001E480000}"/>
    <cellStyle name="Normal 2 3 13 8" xfId="18471" xr:uid="{00000000-0005-0000-0000-00001F480000}"/>
    <cellStyle name="Normal 2 3 13 8 2" xfId="18472" xr:uid="{00000000-0005-0000-0000-000020480000}"/>
    <cellStyle name="Normal 2 3 13 8 3" xfId="18473" xr:uid="{00000000-0005-0000-0000-000021480000}"/>
    <cellStyle name="Normal 2 3 13 8 4" xfId="18474" xr:uid="{00000000-0005-0000-0000-000022480000}"/>
    <cellStyle name="Normal 2 3 13 8 5" xfId="18475" xr:uid="{00000000-0005-0000-0000-000023480000}"/>
    <cellStyle name="Normal 2 3 13 9" xfId="18476" xr:uid="{00000000-0005-0000-0000-000024480000}"/>
    <cellStyle name="Normal 2 3 13_35. Propiedades de Inv" xfId="18477" xr:uid="{00000000-0005-0000-0000-000025480000}"/>
    <cellStyle name="Normal 2 3 14" xfId="18478" xr:uid="{00000000-0005-0000-0000-000026480000}"/>
    <cellStyle name="Normal 2 3 14 10" xfId="18479" xr:uid="{00000000-0005-0000-0000-000027480000}"/>
    <cellStyle name="Normal 2 3 14 11" xfId="18480" xr:uid="{00000000-0005-0000-0000-000028480000}"/>
    <cellStyle name="Normal 2 3 14 12" xfId="18481" xr:uid="{00000000-0005-0000-0000-000029480000}"/>
    <cellStyle name="Normal 2 3 14 13" xfId="18482" xr:uid="{00000000-0005-0000-0000-00002A480000}"/>
    <cellStyle name="Normal 2 3 14 2" xfId="18483" xr:uid="{00000000-0005-0000-0000-00002B480000}"/>
    <cellStyle name="Normal 2 3 14 2 2" xfId="18484" xr:uid="{00000000-0005-0000-0000-00002C480000}"/>
    <cellStyle name="Normal 2 3 14 2 2 2" xfId="18485" xr:uid="{00000000-0005-0000-0000-00002D480000}"/>
    <cellStyle name="Normal 2 3 14 2 2 3" xfId="18486" xr:uid="{00000000-0005-0000-0000-00002E480000}"/>
    <cellStyle name="Normal 2 3 14 2 2 4" xfId="18487" xr:uid="{00000000-0005-0000-0000-00002F480000}"/>
    <cellStyle name="Normal 2 3 14 2 2 5" xfId="18488" xr:uid="{00000000-0005-0000-0000-000030480000}"/>
    <cellStyle name="Normal 2 3 14 2 3" xfId="18489" xr:uid="{00000000-0005-0000-0000-000031480000}"/>
    <cellStyle name="Normal 2 3 14 2 3 2" xfId="18490" xr:uid="{00000000-0005-0000-0000-000032480000}"/>
    <cellStyle name="Normal 2 3 14 2 3 3" xfId="18491" xr:uid="{00000000-0005-0000-0000-000033480000}"/>
    <cellStyle name="Normal 2 3 14 2 3 4" xfId="18492" xr:uid="{00000000-0005-0000-0000-000034480000}"/>
    <cellStyle name="Normal 2 3 14 2 3 5" xfId="18493" xr:uid="{00000000-0005-0000-0000-000035480000}"/>
    <cellStyle name="Normal 2 3 14 2 4" xfId="18494" xr:uid="{00000000-0005-0000-0000-000036480000}"/>
    <cellStyle name="Normal 2 3 14 2 5" xfId="18495" xr:uid="{00000000-0005-0000-0000-000037480000}"/>
    <cellStyle name="Normal 2 3 14 2 6" xfId="18496" xr:uid="{00000000-0005-0000-0000-000038480000}"/>
    <cellStyle name="Normal 2 3 14 2 7" xfId="18497" xr:uid="{00000000-0005-0000-0000-000039480000}"/>
    <cellStyle name="Normal 2 3 14 2 8" xfId="18498" xr:uid="{00000000-0005-0000-0000-00003A480000}"/>
    <cellStyle name="Normal 2 3 14 2_35. Propiedades de Inv" xfId="18499" xr:uid="{00000000-0005-0000-0000-00003B480000}"/>
    <cellStyle name="Normal 2 3 14 3" xfId="18500" xr:uid="{00000000-0005-0000-0000-00003C480000}"/>
    <cellStyle name="Normal 2 3 14 3 2" xfId="18501" xr:uid="{00000000-0005-0000-0000-00003D480000}"/>
    <cellStyle name="Normal 2 3 14 3 2 2" xfId="18502" xr:uid="{00000000-0005-0000-0000-00003E480000}"/>
    <cellStyle name="Normal 2 3 14 3 2 3" xfId="18503" xr:uid="{00000000-0005-0000-0000-00003F480000}"/>
    <cellStyle name="Normal 2 3 14 3 2 4" xfId="18504" xr:uid="{00000000-0005-0000-0000-000040480000}"/>
    <cellStyle name="Normal 2 3 14 3 2 5" xfId="18505" xr:uid="{00000000-0005-0000-0000-000041480000}"/>
    <cellStyle name="Normal 2 3 14 3 3" xfId="18506" xr:uid="{00000000-0005-0000-0000-000042480000}"/>
    <cellStyle name="Normal 2 3 14 3 3 2" xfId="18507" xr:uid="{00000000-0005-0000-0000-000043480000}"/>
    <cellStyle name="Normal 2 3 14 3 3 3" xfId="18508" xr:uid="{00000000-0005-0000-0000-000044480000}"/>
    <cellStyle name="Normal 2 3 14 3 3 4" xfId="18509" xr:uid="{00000000-0005-0000-0000-000045480000}"/>
    <cellStyle name="Normal 2 3 14 3 3 5" xfId="18510" xr:uid="{00000000-0005-0000-0000-000046480000}"/>
    <cellStyle name="Normal 2 3 14 3 4" xfId="18511" xr:uid="{00000000-0005-0000-0000-000047480000}"/>
    <cellStyle name="Normal 2 3 14 3 5" xfId="18512" xr:uid="{00000000-0005-0000-0000-000048480000}"/>
    <cellStyle name="Normal 2 3 14 3 6" xfId="18513" xr:uid="{00000000-0005-0000-0000-000049480000}"/>
    <cellStyle name="Normal 2 3 14 3 7" xfId="18514" xr:uid="{00000000-0005-0000-0000-00004A480000}"/>
    <cellStyle name="Normal 2 3 14 3 8" xfId="18515" xr:uid="{00000000-0005-0000-0000-00004B480000}"/>
    <cellStyle name="Normal 2 3 14 3_35. Propiedades de Inv" xfId="18516" xr:uid="{00000000-0005-0000-0000-00004C480000}"/>
    <cellStyle name="Normal 2 3 14 4" xfId="18517" xr:uid="{00000000-0005-0000-0000-00004D480000}"/>
    <cellStyle name="Normal 2 3 14 4 2" xfId="18518" xr:uid="{00000000-0005-0000-0000-00004E480000}"/>
    <cellStyle name="Normal 2 3 14 4 2 2" xfId="18519" xr:uid="{00000000-0005-0000-0000-00004F480000}"/>
    <cellStyle name="Normal 2 3 14 4 2 3" xfId="18520" xr:uid="{00000000-0005-0000-0000-000050480000}"/>
    <cellStyle name="Normal 2 3 14 4 2 4" xfId="18521" xr:uid="{00000000-0005-0000-0000-000051480000}"/>
    <cellStyle name="Normal 2 3 14 4 2 5" xfId="18522" xr:uid="{00000000-0005-0000-0000-000052480000}"/>
    <cellStyle name="Normal 2 3 14 4 3" xfId="18523" xr:uid="{00000000-0005-0000-0000-000053480000}"/>
    <cellStyle name="Normal 2 3 14 4 3 2" xfId="18524" xr:uid="{00000000-0005-0000-0000-000054480000}"/>
    <cellStyle name="Normal 2 3 14 4 3 3" xfId="18525" xr:uid="{00000000-0005-0000-0000-000055480000}"/>
    <cellStyle name="Normal 2 3 14 4 3 4" xfId="18526" xr:uid="{00000000-0005-0000-0000-000056480000}"/>
    <cellStyle name="Normal 2 3 14 4 3 5" xfId="18527" xr:uid="{00000000-0005-0000-0000-000057480000}"/>
    <cellStyle name="Normal 2 3 14 4 4" xfId="18528" xr:uid="{00000000-0005-0000-0000-000058480000}"/>
    <cellStyle name="Normal 2 3 14 4 5" xfId="18529" xr:uid="{00000000-0005-0000-0000-000059480000}"/>
    <cellStyle name="Normal 2 3 14 4 6" xfId="18530" xr:uid="{00000000-0005-0000-0000-00005A480000}"/>
    <cellStyle name="Normal 2 3 14 4 7" xfId="18531" xr:uid="{00000000-0005-0000-0000-00005B480000}"/>
    <cellStyle name="Normal 2 3 14 4 8" xfId="18532" xr:uid="{00000000-0005-0000-0000-00005C480000}"/>
    <cellStyle name="Normal 2 3 14 4_35. Propiedades de Inv" xfId="18533" xr:uid="{00000000-0005-0000-0000-00005D480000}"/>
    <cellStyle name="Normal 2 3 14 5" xfId="18534" xr:uid="{00000000-0005-0000-0000-00005E480000}"/>
    <cellStyle name="Normal 2 3 14 5 2" xfId="18535" xr:uid="{00000000-0005-0000-0000-00005F480000}"/>
    <cellStyle name="Normal 2 3 14 5 2 2" xfId="18536" xr:uid="{00000000-0005-0000-0000-000060480000}"/>
    <cellStyle name="Normal 2 3 14 5 2 3" xfId="18537" xr:uid="{00000000-0005-0000-0000-000061480000}"/>
    <cellStyle name="Normal 2 3 14 5 2 4" xfId="18538" xr:uid="{00000000-0005-0000-0000-000062480000}"/>
    <cellStyle name="Normal 2 3 14 5 2 5" xfId="18539" xr:uid="{00000000-0005-0000-0000-000063480000}"/>
    <cellStyle name="Normal 2 3 14 5 3" xfId="18540" xr:uid="{00000000-0005-0000-0000-000064480000}"/>
    <cellStyle name="Normal 2 3 14 5 3 2" xfId="18541" xr:uid="{00000000-0005-0000-0000-000065480000}"/>
    <cellStyle name="Normal 2 3 14 5 3 3" xfId="18542" xr:uid="{00000000-0005-0000-0000-000066480000}"/>
    <cellStyle name="Normal 2 3 14 5 3 4" xfId="18543" xr:uid="{00000000-0005-0000-0000-000067480000}"/>
    <cellStyle name="Normal 2 3 14 5 3 5" xfId="18544" xr:uid="{00000000-0005-0000-0000-000068480000}"/>
    <cellStyle name="Normal 2 3 14 5 4" xfId="18545" xr:uid="{00000000-0005-0000-0000-000069480000}"/>
    <cellStyle name="Normal 2 3 14 5 5" xfId="18546" xr:uid="{00000000-0005-0000-0000-00006A480000}"/>
    <cellStyle name="Normal 2 3 14 5 6" xfId="18547" xr:uid="{00000000-0005-0000-0000-00006B480000}"/>
    <cellStyle name="Normal 2 3 14 5 7" xfId="18548" xr:uid="{00000000-0005-0000-0000-00006C480000}"/>
    <cellStyle name="Normal 2 3 14 5 8" xfId="18549" xr:uid="{00000000-0005-0000-0000-00006D480000}"/>
    <cellStyle name="Normal 2 3 14 5_35. Propiedades de Inv" xfId="18550" xr:uid="{00000000-0005-0000-0000-00006E480000}"/>
    <cellStyle name="Normal 2 3 14 6" xfId="18551" xr:uid="{00000000-0005-0000-0000-00006F480000}"/>
    <cellStyle name="Normal 2 3 14 6 2" xfId="18552" xr:uid="{00000000-0005-0000-0000-000070480000}"/>
    <cellStyle name="Normal 2 3 14 6 2 2" xfId="18553" xr:uid="{00000000-0005-0000-0000-000071480000}"/>
    <cellStyle name="Normal 2 3 14 6 2 3" xfId="18554" xr:uid="{00000000-0005-0000-0000-000072480000}"/>
    <cellStyle name="Normal 2 3 14 6 2 4" xfId="18555" xr:uid="{00000000-0005-0000-0000-000073480000}"/>
    <cellStyle name="Normal 2 3 14 6 2 5" xfId="18556" xr:uid="{00000000-0005-0000-0000-000074480000}"/>
    <cellStyle name="Normal 2 3 14 6 3" xfId="18557" xr:uid="{00000000-0005-0000-0000-000075480000}"/>
    <cellStyle name="Normal 2 3 14 6 3 2" xfId="18558" xr:uid="{00000000-0005-0000-0000-000076480000}"/>
    <cellStyle name="Normal 2 3 14 6 3 3" xfId="18559" xr:uid="{00000000-0005-0000-0000-000077480000}"/>
    <cellStyle name="Normal 2 3 14 6 3 4" xfId="18560" xr:uid="{00000000-0005-0000-0000-000078480000}"/>
    <cellStyle name="Normal 2 3 14 6 3 5" xfId="18561" xr:uid="{00000000-0005-0000-0000-000079480000}"/>
    <cellStyle name="Normal 2 3 14 6 4" xfId="18562" xr:uid="{00000000-0005-0000-0000-00007A480000}"/>
    <cellStyle name="Normal 2 3 14 6 5" xfId="18563" xr:uid="{00000000-0005-0000-0000-00007B480000}"/>
    <cellStyle name="Normal 2 3 14 6 6" xfId="18564" xr:uid="{00000000-0005-0000-0000-00007C480000}"/>
    <cellStyle name="Normal 2 3 14 6 7" xfId="18565" xr:uid="{00000000-0005-0000-0000-00007D480000}"/>
    <cellStyle name="Normal 2 3 14 6 8" xfId="18566" xr:uid="{00000000-0005-0000-0000-00007E480000}"/>
    <cellStyle name="Normal 2 3 14 6_35. Propiedades de Inv" xfId="18567" xr:uid="{00000000-0005-0000-0000-00007F480000}"/>
    <cellStyle name="Normal 2 3 14 7" xfId="18568" xr:uid="{00000000-0005-0000-0000-000080480000}"/>
    <cellStyle name="Normal 2 3 14 7 2" xfId="18569" xr:uid="{00000000-0005-0000-0000-000081480000}"/>
    <cellStyle name="Normal 2 3 14 7 3" xfId="18570" xr:uid="{00000000-0005-0000-0000-000082480000}"/>
    <cellStyle name="Normal 2 3 14 7 4" xfId="18571" xr:uid="{00000000-0005-0000-0000-000083480000}"/>
    <cellStyle name="Normal 2 3 14 7 5" xfId="18572" xr:uid="{00000000-0005-0000-0000-000084480000}"/>
    <cellStyle name="Normal 2 3 14 8" xfId="18573" xr:uid="{00000000-0005-0000-0000-000085480000}"/>
    <cellStyle name="Normal 2 3 14 8 2" xfId="18574" xr:uid="{00000000-0005-0000-0000-000086480000}"/>
    <cellStyle name="Normal 2 3 14 8 3" xfId="18575" xr:uid="{00000000-0005-0000-0000-000087480000}"/>
    <cellStyle name="Normal 2 3 14 8 4" xfId="18576" xr:uid="{00000000-0005-0000-0000-000088480000}"/>
    <cellStyle name="Normal 2 3 14 8 5" xfId="18577" xr:uid="{00000000-0005-0000-0000-000089480000}"/>
    <cellStyle name="Normal 2 3 14 9" xfId="18578" xr:uid="{00000000-0005-0000-0000-00008A480000}"/>
    <cellStyle name="Normal 2 3 14_35. Propiedades de Inv" xfId="18579" xr:uid="{00000000-0005-0000-0000-00008B480000}"/>
    <cellStyle name="Normal 2 3 15" xfId="18580" xr:uid="{00000000-0005-0000-0000-00008C480000}"/>
    <cellStyle name="Normal 2 3 15 10" xfId="18581" xr:uid="{00000000-0005-0000-0000-00008D480000}"/>
    <cellStyle name="Normal 2 3 15 11" xfId="18582" xr:uid="{00000000-0005-0000-0000-00008E480000}"/>
    <cellStyle name="Normal 2 3 15 12" xfId="18583" xr:uid="{00000000-0005-0000-0000-00008F480000}"/>
    <cellStyle name="Normal 2 3 15 13" xfId="18584" xr:uid="{00000000-0005-0000-0000-000090480000}"/>
    <cellStyle name="Normal 2 3 15 2" xfId="18585" xr:uid="{00000000-0005-0000-0000-000091480000}"/>
    <cellStyle name="Normal 2 3 15 2 2" xfId="18586" xr:uid="{00000000-0005-0000-0000-000092480000}"/>
    <cellStyle name="Normal 2 3 15 2 2 2" xfId="18587" xr:uid="{00000000-0005-0000-0000-000093480000}"/>
    <cellStyle name="Normal 2 3 15 2 2 3" xfId="18588" xr:uid="{00000000-0005-0000-0000-000094480000}"/>
    <cellStyle name="Normal 2 3 15 2 2 4" xfId="18589" xr:uid="{00000000-0005-0000-0000-000095480000}"/>
    <cellStyle name="Normal 2 3 15 2 2 5" xfId="18590" xr:uid="{00000000-0005-0000-0000-000096480000}"/>
    <cellStyle name="Normal 2 3 15 2 3" xfId="18591" xr:uid="{00000000-0005-0000-0000-000097480000}"/>
    <cellStyle name="Normal 2 3 15 2 3 2" xfId="18592" xr:uid="{00000000-0005-0000-0000-000098480000}"/>
    <cellStyle name="Normal 2 3 15 2 3 3" xfId="18593" xr:uid="{00000000-0005-0000-0000-000099480000}"/>
    <cellStyle name="Normal 2 3 15 2 3 4" xfId="18594" xr:uid="{00000000-0005-0000-0000-00009A480000}"/>
    <cellStyle name="Normal 2 3 15 2 3 5" xfId="18595" xr:uid="{00000000-0005-0000-0000-00009B480000}"/>
    <cellStyle name="Normal 2 3 15 2 4" xfId="18596" xr:uid="{00000000-0005-0000-0000-00009C480000}"/>
    <cellStyle name="Normal 2 3 15 2 5" xfId="18597" xr:uid="{00000000-0005-0000-0000-00009D480000}"/>
    <cellStyle name="Normal 2 3 15 2 6" xfId="18598" xr:uid="{00000000-0005-0000-0000-00009E480000}"/>
    <cellStyle name="Normal 2 3 15 2 7" xfId="18599" xr:uid="{00000000-0005-0000-0000-00009F480000}"/>
    <cellStyle name="Normal 2 3 15 2 8" xfId="18600" xr:uid="{00000000-0005-0000-0000-0000A0480000}"/>
    <cellStyle name="Normal 2 3 15 2_35. Propiedades de Inv" xfId="18601" xr:uid="{00000000-0005-0000-0000-0000A1480000}"/>
    <cellStyle name="Normal 2 3 15 3" xfId="18602" xr:uid="{00000000-0005-0000-0000-0000A2480000}"/>
    <cellStyle name="Normal 2 3 15 3 2" xfId="18603" xr:uid="{00000000-0005-0000-0000-0000A3480000}"/>
    <cellStyle name="Normal 2 3 15 3 2 2" xfId="18604" xr:uid="{00000000-0005-0000-0000-0000A4480000}"/>
    <cellStyle name="Normal 2 3 15 3 2 3" xfId="18605" xr:uid="{00000000-0005-0000-0000-0000A5480000}"/>
    <cellStyle name="Normal 2 3 15 3 2 4" xfId="18606" xr:uid="{00000000-0005-0000-0000-0000A6480000}"/>
    <cellStyle name="Normal 2 3 15 3 2 5" xfId="18607" xr:uid="{00000000-0005-0000-0000-0000A7480000}"/>
    <cellStyle name="Normal 2 3 15 3 3" xfId="18608" xr:uid="{00000000-0005-0000-0000-0000A8480000}"/>
    <cellStyle name="Normal 2 3 15 3 3 2" xfId="18609" xr:uid="{00000000-0005-0000-0000-0000A9480000}"/>
    <cellStyle name="Normal 2 3 15 3 3 3" xfId="18610" xr:uid="{00000000-0005-0000-0000-0000AA480000}"/>
    <cellStyle name="Normal 2 3 15 3 3 4" xfId="18611" xr:uid="{00000000-0005-0000-0000-0000AB480000}"/>
    <cellStyle name="Normal 2 3 15 3 3 5" xfId="18612" xr:uid="{00000000-0005-0000-0000-0000AC480000}"/>
    <cellStyle name="Normal 2 3 15 3 4" xfId="18613" xr:uid="{00000000-0005-0000-0000-0000AD480000}"/>
    <cellStyle name="Normal 2 3 15 3 5" xfId="18614" xr:uid="{00000000-0005-0000-0000-0000AE480000}"/>
    <cellStyle name="Normal 2 3 15 3 6" xfId="18615" xr:uid="{00000000-0005-0000-0000-0000AF480000}"/>
    <cellStyle name="Normal 2 3 15 3 7" xfId="18616" xr:uid="{00000000-0005-0000-0000-0000B0480000}"/>
    <cellStyle name="Normal 2 3 15 3 8" xfId="18617" xr:uid="{00000000-0005-0000-0000-0000B1480000}"/>
    <cellStyle name="Normal 2 3 15 3_35. Propiedades de Inv" xfId="18618" xr:uid="{00000000-0005-0000-0000-0000B2480000}"/>
    <cellStyle name="Normal 2 3 15 4" xfId="18619" xr:uid="{00000000-0005-0000-0000-0000B3480000}"/>
    <cellStyle name="Normal 2 3 15 4 2" xfId="18620" xr:uid="{00000000-0005-0000-0000-0000B4480000}"/>
    <cellStyle name="Normal 2 3 15 4 2 2" xfId="18621" xr:uid="{00000000-0005-0000-0000-0000B5480000}"/>
    <cellStyle name="Normal 2 3 15 4 2 3" xfId="18622" xr:uid="{00000000-0005-0000-0000-0000B6480000}"/>
    <cellStyle name="Normal 2 3 15 4 2 4" xfId="18623" xr:uid="{00000000-0005-0000-0000-0000B7480000}"/>
    <cellStyle name="Normal 2 3 15 4 2 5" xfId="18624" xr:uid="{00000000-0005-0000-0000-0000B8480000}"/>
    <cellStyle name="Normal 2 3 15 4 3" xfId="18625" xr:uid="{00000000-0005-0000-0000-0000B9480000}"/>
    <cellStyle name="Normal 2 3 15 4 3 2" xfId="18626" xr:uid="{00000000-0005-0000-0000-0000BA480000}"/>
    <cellStyle name="Normal 2 3 15 4 3 3" xfId="18627" xr:uid="{00000000-0005-0000-0000-0000BB480000}"/>
    <cellStyle name="Normal 2 3 15 4 3 4" xfId="18628" xr:uid="{00000000-0005-0000-0000-0000BC480000}"/>
    <cellStyle name="Normal 2 3 15 4 3 5" xfId="18629" xr:uid="{00000000-0005-0000-0000-0000BD480000}"/>
    <cellStyle name="Normal 2 3 15 4 4" xfId="18630" xr:uid="{00000000-0005-0000-0000-0000BE480000}"/>
    <cellStyle name="Normal 2 3 15 4 5" xfId="18631" xr:uid="{00000000-0005-0000-0000-0000BF480000}"/>
    <cellStyle name="Normal 2 3 15 4 6" xfId="18632" xr:uid="{00000000-0005-0000-0000-0000C0480000}"/>
    <cellStyle name="Normal 2 3 15 4 7" xfId="18633" xr:uid="{00000000-0005-0000-0000-0000C1480000}"/>
    <cellStyle name="Normal 2 3 15 4 8" xfId="18634" xr:uid="{00000000-0005-0000-0000-0000C2480000}"/>
    <cellStyle name="Normal 2 3 15 4_35. Propiedades de Inv" xfId="18635" xr:uid="{00000000-0005-0000-0000-0000C3480000}"/>
    <cellStyle name="Normal 2 3 15 5" xfId="18636" xr:uid="{00000000-0005-0000-0000-0000C4480000}"/>
    <cellStyle name="Normal 2 3 15 5 2" xfId="18637" xr:uid="{00000000-0005-0000-0000-0000C5480000}"/>
    <cellStyle name="Normal 2 3 15 5 2 2" xfId="18638" xr:uid="{00000000-0005-0000-0000-0000C6480000}"/>
    <cellStyle name="Normal 2 3 15 5 2 3" xfId="18639" xr:uid="{00000000-0005-0000-0000-0000C7480000}"/>
    <cellStyle name="Normal 2 3 15 5 2 4" xfId="18640" xr:uid="{00000000-0005-0000-0000-0000C8480000}"/>
    <cellStyle name="Normal 2 3 15 5 2 5" xfId="18641" xr:uid="{00000000-0005-0000-0000-0000C9480000}"/>
    <cellStyle name="Normal 2 3 15 5 3" xfId="18642" xr:uid="{00000000-0005-0000-0000-0000CA480000}"/>
    <cellStyle name="Normal 2 3 15 5 3 2" xfId="18643" xr:uid="{00000000-0005-0000-0000-0000CB480000}"/>
    <cellStyle name="Normal 2 3 15 5 3 3" xfId="18644" xr:uid="{00000000-0005-0000-0000-0000CC480000}"/>
    <cellStyle name="Normal 2 3 15 5 3 4" xfId="18645" xr:uid="{00000000-0005-0000-0000-0000CD480000}"/>
    <cellStyle name="Normal 2 3 15 5 3 5" xfId="18646" xr:uid="{00000000-0005-0000-0000-0000CE480000}"/>
    <cellStyle name="Normal 2 3 15 5 4" xfId="18647" xr:uid="{00000000-0005-0000-0000-0000CF480000}"/>
    <cellStyle name="Normal 2 3 15 5 5" xfId="18648" xr:uid="{00000000-0005-0000-0000-0000D0480000}"/>
    <cellStyle name="Normal 2 3 15 5 6" xfId="18649" xr:uid="{00000000-0005-0000-0000-0000D1480000}"/>
    <cellStyle name="Normal 2 3 15 5 7" xfId="18650" xr:uid="{00000000-0005-0000-0000-0000D2480000}"/>
    <cellStyle name="Normal 2 3 15 5 8" xfId="18651" xr:uid="{00000000-0005-0000-0000-0000D3480000}"/>
    <cellStyle name="Normal 2 3 15 5_35. Propiedades de Inv" xfId="18652" xr:uid="{00000000-0005-0000-0000-0000D4480000}"/>
    <cellStyle name="Normal 2 3 15 6" xfId="18653" xr:uid="{00000000-0005-0000-0000-0000D5480000}"/>
    <cellStyle name="Normal 2 3 15 6 2" xfId="18654" xr:uid="{00000000-0005-0000-0000-0000D6480000}"/>
    <cellStyle name="Normal 2 3 15 6 2 2" xfId="18655" xr:uid="{00000000-0005-0000-0000-0000D7480000}"/>
    <cellStyle name="Normal 2 3 15 6 2 3" xfId="18656" xr:uid="{00000000-0005-0000-0000-0000D8480000}"/>
    <cellStyle name="Normal 2 3 15 6 2 4" xfId="18657" xr:uid="{00000000-0005-0000-0000-0000D9480000}"/>
    <cellStyle name="Normal 2 3 15 6 2 5" xfId="18658" xr:uid="{00000000-0005-0000-0000-0000DA480000}"/>
    <cellStyle name="Normal 2 3 15 6 3" xfId="18659" xr:uid="{00000000-0005-0000-0000-0000DB480000}"/>
    <cellStyle name="Normal 2 3 15 6 3 2" xfId="18660" xr:uid="{00000000-0005-0000-0000-0000DC480000}"/>
    <cellStyle name="Normal 2 3 15 6 3 3" xfId="18661" xr:uid="{00000000-0005-0000-0000-0000DD480000}"/>
    <cellStyle name="Normal 2 3 15 6 3 4" xfId="18662" xr:uid="{00000000-0005-0000-0000-0000DE480000}"/>
    <cellStyle name="Normal 2 3 15 6 3 5" xfId="18663" xr:uid="{00000000-0005-0000-0000-0000DF480000}"/>
    <cellStyle name="Normal 2 3 15 6 4" xfId="18664" xr:uid="{00000000-0005-0000-0000-0000E0480000}"/>
    <cellStyle name="Normal 2 3 15 6 5" xfId="18665" xr:uid="{00000000-0005-0000-0000-0000E1480000}"/>
    <cellStyle name="Normal 2 3 15 6 6" xfId="18666" xr:uid="{00000000-0005-0000-0000-0000E2480000}"/>
    <cellStyle name="Normal 2 3 15 6 7" xfId="18667" xr:uid="{00000000-0005-0000-0000-0000E3480000}"/>
    <cellStyle name="Normal 2 3 15 6 8" xfId="18668" xr:uid="{00000000-0005-0000-0000-0000E4480000}"/>
    <cellStyle name="Normal 2 3 15 6_35. Propiedades de Inv" xfId="18669" xr:uid="{00000000-0005-0000-0000-0000E5480000}"/>
    <cellStyle name="Normal 2 3 15 7" xfId="18670" xr:uid="{00000000-0005-0000-0000-0000E6480000}"/>
    <cellStyle name="Normal 2 3 15 7 2" xfId="18671" xr:uid="{00000000-0005-0000-0000-0000E7480000}"/>
    <cellStyle name="Normal 2 3 15 7 3" xfId="18672" xr:uid="{00000000-0005-0000-0000-0000E8480000}"/>
    <cellStyle name="Normal 2 3 15 7 4" xfId="18673" xr:uid="{00000000-0005-0000-0000-0000E9480000}"/>
    <cellStyle name="Normal 2 3 15 7 5" xfId="18674" xr:uid="{00000000-0005-0000-0000-0000EA480000}"/>
    <cellStyle name="Normal 2 3 15 8" xfId="18675" xr:uid="{00000000-0005-0000-0000-0000EB480000}"/>
    <cellStyle name="Normal 2 3 15 8 2" xfId="18676" xr:uid="{00000000-0005-0000-0000-0000EC480000}"/>
    <cellStyle name="Normal 2 3 15 8 3" xfId="18677" xr:uid="{00000000-0005-0000-0000-0000ED480000}"/>
    <cellStyle name="Normal 2 3 15 8 4" xfId="18678" xr:uid="{00000000-0005-0000-0000-0000EE480000}"/>
    <cellStyle name="Normal 2 3 15 8 5" xfId="18679" xr:uid="{00000000-0005-0000-0000-0000EF480000}"/>
    <cellStyle name="Normal 2 3 15 9" xfId="18680" xr:uid="{00000000-0005-0000-0000-0000F0480000}"/>
    <cellStyle name="Normal 2 3 15_35. Propiedades de Inv" xfId="18681" xr:uid="{00000000-0005-0000-0000-0000F1480000}"/>
    <cellStyle name="Normal 2 3 16" xfId="18682" xr:uid="{00000000-0005-0000-0000-0000F2480000}"/>
    <cellStyle name="Normal 2 3 16 10" xfId="18683" xr:uid="{00000000-0005-0000-0000-0000F3480000}"/>
    <cellStyle name="Normal 2 3 16 11" xfId="18684" xr:uid="{00000000-0005-0000-0000-0000F4480000}"/>
    <cellStyle name="Normal 2 3 16 12" xfId="18685" xr:uid="{00000000-0005-0000-0000-0000F5480000}"/>
    <cellStyle name="Normal 2 3 16 13" xfId="18686" xr:uid="{00000000-0005-0000-0000-0000F6480000}"/>
    <cellStyle name="Normal 2 3 16 2" xfId="18687" xr:uid="{00000000-0005-0000-0000-0000F7480000}"/>
    <cellStyle name="Normal 2 3 16 2 2" xfId="18688" xr:uid="{00000000-0005-0000-0000-0000F8480000}"/>
    <cellStyle name="Normal 2 3 16 2 2 2" xfId="18689" xr:uid="{00000000-0005-0000-0000-0000F9480000}"/>
    <cellStyle name="Normal 2 3 16 2 2 3" xfId="18690" xr:uid="{00000000-0005-0000-0000-0000FA480000}"/>
    <cellStyle name="Normal 2 3 16 2 2 4" xfId="18691" xr:uid="{00000000-0005-0000-0000-0000FB480000}"/>
    <cellStyle name="Normal 2 3 16 2 2 5" xfId="18692" xr:uid="{00000000-0005-0000-0000-0000FC480000}"/>
    <cellStyle name="Normal 2 3 16 2 3" xfId="18693" xr:uid="{00000000-0005-0000-0000-0000FD480000}"/>
    <cellStyle name="Normal 2 3 16 2 3 2" xfId="18694" xr:uid="{00000000-0005-0000-0000-0000FE480000}"/>
    <cellStyle name="Normal 2 3 16 2 3 3" xfId="18695" xr:uid="{00000000-0005-0000-0000-0000FF480000}"/>
    <cellStyle name="Normal 2 3 16 2 3 4" xfId="18696" xr:uid="{00000000-0005-0000-0000-000000490000}"/>
    <cellStyle name="Normal 2 3 16 2 3 5" xfId="18697" xr:uid="{00000000-0005-0000-0000-000001490000}"/>
    <cellStyle name="Normal 2 3 16 2 4" xfId="18698" xr:uid="{00000000-0005-0000-0000-000002490000}"/>
    <cellStyle name="Normal 2 3 16 2 5" xfId="18699" xr:uid="{00000000-0005-0000-0000-000003490000}"/>
    <cellStyle name="Normal 2 3 16 2 6" xfId="18700" xr:uid="{00000000-0005-0000-0000-000004490000}"/>
    <cellStyle name="Normal 2 3 16 2 7" xfId="18701" xr:uid="{00000000-0005-0000-0000-000005490000}"/>
    <cellStyle name="Normal 2 3 16 2 8" xfId="18702" xr:uid="{00000000-0005-0000-0000-000006490000}"/>
    <cellStyle name="Normal 2 3 16 2_35. Propiedades de Inv" xfId="18703" xr:uid="{00000000-0005-0000-0000-000007490000}"/>
    <cellStyle name="Normal 2 3 16 3" xfId="18704" xr:uid="{00000000-0005-0000-0000-000008490000}"/>
    <cellStyle name="Normal 2 3 16 3 2" xfId="18705" xr:uid="{00000000-0005-0000-0000-000009490000}"/>
    <cellStyle name="Normal 2 3 16 3 2 2" xfId="18706" xr:uid="{00000000-0005-0000-0000-00000A490000}"/>
    <cellStyle name="Normal 2 3 16 3 2 3" xfId="18707" xr:uid="{00000000-0005-0000-0000-00000B490000}"/>
    <cellStyle name="Normal 2 3 16 3 2 4" xfId="18708" xr:uid="{00000000-0005-0000-0000-00000C490000}"/>
    <cellStyle name="Normal 2 3 16 3 2 5" xfId="18709" xr:uid="{00000000-0005-0000-0000-00000D490000}"/>
    <cellStyle name="Normal 2 3 16 3 3" xfId="18710" xr:uid="{00000000-0005-0000-0000-00000E490000}"/>
    <cellStyle name="Normal 2 3 16 3 3 2" xfId="18711" xr:uid="{00000000-0005-0000-0000-00000F490000}"/>
    <cellStyle name="Normal 2 3 16 3 3 3" xfId="18712" xr:uid="{00000000-0005-0000-0000-000010490000}"/>
    <cellStyle name="Normal 2 3 16 3 3 4" xfId="18713" xr:uid="{00000000-0005-0000-0000-000011490000}"/>
    <cellStyle name="Normal 2 3 16 3 3 5" xfId="18714" xr:uid="{00000000-0005-0000-0000-000012490000}"/>
    <cellStyle name="Normal 2 3 16 3 4" xfId="18715" xr:uid="{00000000-0005-0000-0000-000013490000}"/>
    <cellStyle name="Normal 2 3 16 3 5" xfId="18716" xr:uid="{00000000-0005-0000-0000-000014490000}"/>
    <cellStyle name="Normal 2 3 16 3 6" xfId="18717" xr:uid="{00000000-0005-0000-0000-000015490000}"/>
    <cellStyle name="Normal 2 3 16 3 7" xfId="18718" xr:uid="{00000000-0005-0000-0000-000016490000}"/>
    <cellStyle name="Normal 2 3 16 3 8" xfId="18719" xr:uid="{00000000-0005-0000-0000-000017490000}"/>
    <cellStyle name="Normal 2 3 16 3_35. Propiedades de Inv" xfId="18720" xr:uid="{00000000-0005-0000-0000-000018490000}"/>
    <cellStyle name="Normal 2 3 16 4" xfId="18721" xr:uid="{00000000-0005-0000-0000-000019490000}"/>
    <cellStyle name="Normal 2 3 16 4 2" xfId="18722" xr:uid="{00000000-0005-0000-0000-00001A490000}"/>
    <cellStyle name="Normal 2 3 16 4 2 2" xfId="18723" xr:uid="{00000000-0005-0000-0000-00001B490000}"/>
    <cellStyle name="Normal 2 3 16 4 2 3" xfId="18724" xr:uid="{00000000-0005-0000-0000-00001C490000}"/>
    <cellStyle name="Normal 2 3 16 4 2 4" xfId="18725" xr:uid="{00000000-0005-0000-0000-00001D490000}"/>
    <cellStyle name="Normal 2 3 16 4 2 5" xfId="18726" xr:uid="{00000000-0005-0000-0000-00001E490000}"/>
    <cellStyle name="Normal 2 3 16 4 3" xfId="18727" xr:uid="{00000000-0005-0000-0000-00001F490000}"/>
    <cellStyle name="Normal 2 3 16 4 3 2" xfId="18728" xr:uid="{00000000-0005-0000-0000-000020490000}"/>
    <cellStyle name="Normal 2 3 16 4 3 3" xfId="18729" xr:uid="{00000000-0005-0000-0000-000021490000}"/>
    <cellStyle name="Normal 2 3 16 4 3 4" xfId="18730" xr:uid="{00000000-0005-0000-0000-000022490000}"/>
    <cellStyle name="Normal 2 3 16 4 3 5" xfId="18731" xr:uid="{00000000-0005-0000-0000-000023490000}"/>
    <cellStyle name="Normal 2 3 16 4 4" xfId="18732" xr:uid="{00000000-0005-0000-0000-000024490000}"/>
    <cellStyle name="Normal 2 3 16 4 5" xfId="18733" xr:uid="{00000000-0005-0000-0000-000025490000}"/>
    <cellStyle name="Normal 2 3 16 4 6" xfId="18734" xr:uid="{00000000-0005-0000-0000-000026490000}"/>
    <cellStyle name="Normal 2 3 16 4 7" xfId="18735" xr:uid="{00000000-0005-0000-0000-000027490000}"/>
    <cellStyle name="Normal 2 3 16 4 8" xfId="18736" xr:uid="{00000000-0005-0000-0000-000028490000}"/>
    <cellStyle name="Normal 2 3 16 4_35. Propiedades de Inv" xfId="18737" xr:uid="{00000000-0005-0000-0000-000029490000}"/>
    <cellStyle name="Normal 2 3 16 5" xfId="18738" xr:uid="{00000000-0005-0000-0000-00002A490000}"/>
    <cellStyle name="Normal 2 3 16 5 2" xfId="18739" xr:uid="{00000000-0005-0000-0000-00002B490000}"/>
    <cellStyle name="Normal 2 3 16 5 2 2" xfId="18740" xr:uid="{00000000-0005-0000-0000-00002C490000}"/>
    <cellStyle name="Normal 2 3 16 5 2 3" xfId="18741" xr:uid="{00000000-0005-0000-0000-00002D490000}"/>
    <cellStyle name="Normal 2 3 16 5 2 4" xfId="18742" xr:uid="{00000000-0005-0000-0000-00002E490000}"/>
    <cellStyle name="Normal 2 3 16 5 2 5" xfId="18743" xr:uid="{00000000-0005-0000-0000-00002F490000}"/>
    <cellStyle name="Normal 2 3 16 5 3" xfId="18744" xr:uid="{00000000-0005-0000-0000-000030490000}"/>
    <cellStyle name="Normal 2 3 16 5 3 2" xfId="18745" xr:uid="{00000000-0005-0000-0000-000031490000}"/>
    <cellStyle name="Normal 2 3 16 5 3 3" xfId="18746" xr:uid="{00000000-0005-0000-0000-000032490000}"/>
    <cellStyle name="Normal 2 3 16 5 3 4" xfId="18747" xr:uid="{00000000-0005-0000-0000-000033490000}"/>
    <cellStyle name="Normal 2 3 16 5 3 5" xfId="18748" xr:uid="{00000000-0005-0000-0000-000034490000}"/>
    <cellStyle name="Normal 2 3 16 5 4" xfId="18749" xr:uid="{00000000-0005-0000-0000-000035490000}"/>
    <cellStyle name="Normal 2 3 16 5 5" xfId="18750" xr:uid="{00000000-0005-0000-0000-000036490000}"/>
    <cellStyle name="Normal 2 3 16 5 6" xfId="18751" xr:uid="{00000000-0005-0000-0000-000037490000}"/>
    <cellStyle name="Normal 2 3 16 5 7" xfId="18752" xr:uid="{00000000-0005-0000-0000-000038490000}"/>
    <cellStyle name="Normal 2 3 16 5 8" xfId="18753" xr:uid="{00000000-0005-0000-0000-000039490000}"/>
    <cellStyle name="Normal 2 3 16 5_35. Propiedades de Inv" xfId="18754" xr:uid="{00000000-0005-0000-0000-00003A490000}"/>
    <cellStyle name="Normal 2 3 16 6" xfId="18755" xr:uid="{00000000-0005-0000-0000-00003B490000}"/>
    <cellStyle name="Normal 2 3 16 6 2" xfId="18756" xr:uid="{00000000-0005-0000-0000-00003C490000}"/>
    <cellStyle name="Normal 2 3 16 6 2 2" xfId="18757" xr:uid="{00000000-0005-0000-0000-00003D490000}"/>
    <cellStyle name="Normal 2 3 16 6 2 3" xfId="18758" xr:uid="{00000000-0005-0000-0000-00003E490000}"/>
    <cellStyle name="Normal 2 3 16 6 2 4" xfId="18759" xr:uid="{00000000-0005-0000-0000-00003F490000}"/>
    <cellStyle name="Normal 2 3 16 6 2 5" xfId="18760" xr:uid="{00000000-0005-0000-0000-000040490000}"/>
    <cellStyle name="Normal 2 3 16 6 3" xfId="18761" xr:uid="{00000000-0005-0000-0000-000041490000}"/>
    <cellStyle name="Normal 2 3 16 6 3 2" xfId="18762" xr:uid="{00000000-0005-0000-0000-000042490000}"/>
    <cellStyle name="Normal 2 3 16 6 3 3" xfId="18763" xr:uid="{00000000-0005-0000-0000-000043490000}"/>
    <cellStyle name="Normal 2 3 16 6 3 4" xfId="18764" xr:uid="{00000000-0005-0000-0000-000044490000}"/>
    <cellStyle name="Normal 2 3 16 6 3 5" xfId="18765" xr:uid="{00000000-0005-0000-0000-000045490000}"/>
    <cellStyle name="Normal 2 3 16 6 4" xfId="18766" xr:uid="{00000000-0005-0000-0000-000046490000}"/>
    <cellStyle name="Normal 2 3 16 6 5" xfId="18767" xr:uid="{00000000-0005-0000-0000-000047490000}"/>
    <cellStyle name="Normal 2 3 16 6 6" xfId="18768" xr:uid="{00000000-0005-0000-0000-000048490000}"/>
    <cellStyle name="Normal 2 3 16 6 7" xfId="18769" xr:uid="{00000000-0005-0000-0000-000049490000}"/>
    <cellStyle name="Normal 2 3 16 6 8" xfId="18770" xr:uid="{00000000-0005-0000-0000-00004A490000}"/>
    <cellStyle name="Normal 2 3 16 6_35. Propiedades de Inv" xfId="18771" xr:uid="{00000000-0005-0000-0000-00004B490000}"/>
    <cellStyle name="Normal 2 3 16 7" xfId="18772" xr:uid="{00000000-0005-0000-0000-00004C490000}"/>
    <cellStyle name="Normal 2 3 16 7 2" xfId="18773" xr:uid="{00000000-0005-0000-0000-00004D490000}"/>
    <cellStyle name="Normal 2 3 16 7 3" xfId="18774" xr:uid="{00000000-0005-0000-0000-00004E490000}"/>
    <cellStyle name="Normal 2 3 16 7 4" xfId="18775" xr:uid="{00000000-0005-0000-0000-00004F490000}"/>
    <cellStyle name="Normal 2 3 16 7 5" xfId="18776" xr:uid="{00000000-0005-0000-0000-000050490000}"/>
    <cellStyle name="Normal 2 3 16 8" xfId="18777" xr:uid="{00000000-0005-0000-0000-000051490000}"/>
    <cellStyle name="Normal 2 3 16 8 2" xfId="18778" xr:uid="{00000000-0005-0000-0000-000052490000}"/>
    <cellStyle name="Normal 2 3 16 8 3" xfId="18779" xr:uid="{00000000-0005-0000-0000-000053490000}"/>
    <cellStyle name="Normal 2 3 16 8 4" xfId="18780" xr:uid="{00000000-0005-0000-0000-000054490000}"/>
    <cellStyle name="Normal 2 3 16 8 5" xfId="18781" xr:uid="{00000000-0005-0000-0000-000055490000}"/>
    <cellStyle name="Normal 2 3 16 9" xfId="18782" xr:uid="{00000000-0005-0000-0000-000056490000}"/>
    <cellStyle name="Normal 2 3 16_35. Propiedades de Inv" xfId="18783" xr:uid="{00000000-0005-0000-0000-000057490000}"/>
    <cellStyle name="Normal 2 3 17" xfId="18784" xr:uid="{00000000-0005-0000-0000-000058490000}"/>
    <cellStyle name="Normal 2 3 17 10" xfId="18785" xr:uid="{00000000-0005-0000-0000-000059490000}"/>
    <cellStyle name="Normal 2 3 17 11" xfId="18786" xr:uid="{00000000-0005-0000-0000-00005A490000}"/>
    <cellStyle name="Normal 2 3 17 12" xfId="18787" xr:uid="{00000000-0005-0000-0000-00005B490000}"/>
    <cellStyle name="Normal 2 3 17 13" xfId="18788" xr:uid="{00000000-0005-0000-0000-00005C490000}"/>
    <cellStyle name="Normal 2 3 17 2" xfId="18789" xr:uid="{00000000-0005-0000-0000-00005D490000}"/>
    <cellStyle name="Normal 2 3 17 2 2" xfId="18790" xr:uid="{00000000-0005-0000-0000-00005E490000}"/>
    <cellStyle name="Normal 2 3 17 2 2 2" xfId="18791" xr:uid="{00000000-0005-0000-0000-00005F490000}"/>
    <cellStyle name="Normal 2 3 17 2 2 3" xfId="18792" xr:uid="{00000000-0005-0000-0000-000060490000}"/>
    <cellStyle name="Normal 2 3 17 2 2 4" xfId="18793" xr:uid="{00000000-0005-0000-0000-000061490000}"/>
    <cellStyle name="Normal 2 3 17 2 2 5" xfId="18794" xr:uid="{00000000-0005-0000-0000-000062490000}"/>
    <cellStyle name="Normal 2 3 17 2 3" xfId="18795" xr:uid="{00000000-0005-0000-0000-000063490000}"/>
    <cellStyle name="Normal 2 3 17 2 3 2" xfId="18796" xr:uid="{00000000-0005-0000-0000-000064490000}"/>
    <cellStyle name="Normal 2 3 17 2 3 3" xfId="18797" xr:uid="{00000000-0005-0000-0000-000065490000}"/>
    <cellStyle name="Normal 2 3 17 2 3 4" xfId="18798" xr:uid="{00000000-0005-0000-0000-000066490000}"/>
    <cellStyle name="Normal 2 3 17 2 3 5" xfId="18799" xr:uid="{00000000-0005-0000-0000-000067490000}"/>
    <cellStyle name="Normal 2 3 17 2 4" xfId="18800" xr:uid="{00000000-0005-0000-0000-000068490000}"/>
    <cellStyle name="Normal 2 3 17 2 5" xfId="18801" xr:uid="{00000000-0005-0000-0000-000069490000}"/>
    <cellStyle name="Normal 2 3 17 2 6" xfId="18802" xr:uid="{00000000-0005-0000-0000-00006A490000}"/>
    <cellStyle name="Normal 2 3 17 2 7" xfId="18803" xr:uid="{00000000-0005-0000-0000-00006B490000}"/>
    <cellStyle name="Normal 2 3 17 2 8" xfId="18804" xr:uid="{00000000-0005-0000-0000-00006C490000}"/>
    <cellStyle name="Normal 2 3 17 2_35. Propiedades de Inv" xfId="18805" xr:uid="{00000000-0005-0000-0000-00006D490000}"/>
    <cellStyle name="Normal 2 3 17 3" xfId="18806" xr:uid="{00000000-0005-0000-0000-00006E490000}"/>
    <cellStyle name="Normal 2 3 17 3 2" xfId="18807" xr:uid="{00000000-0005-0000-0000-00006F490000}"/>
    <cellStyle name="Normal 2 3 17 3 2 2" xfId="18808" xr:uid="{00000000-0005-0000-0000-000070490000}"/>
    <cellStyle name="Normal 2 3 17 3 2 3" xfId="18809" xr:uid="{00000000-0005-0000-0000-000071490000}"/>
    <cellStyle name="Normal 2 3 17 3 2 4" xfId="18810" xr:uid="{00000000-0005-0000-0000-000072490000}"/>
    <cellStyle name="Normal 2 3 17 3 2 5" xfId="18811" xr:uid="{00000000-0005-0000-0000-000073490000}"/>
    <cellStyle name="Normal 2 3 17 3 3" xfId="18812" xr:uid="{00000000-0005-0000-0000-000074490000}"/>
    <cellStyle name="Normal 2 3 17 3 3 2" xfId="18813" xr:uid="{00000000-0005-0000-0000-000075490000}"/>
    <cellStyle name="Normal 2 3 17 3 3 3" xfId="18814" xr:uid="{00000000-0005-0000-0000-000076490000}"/>
    <cellStyle name="Normal 2 3 17 3 3 4" xfId="18815" xr:uid="{00000000-0005-0000-0000-000077490000}"/>
    <cellStyle name="Normal 2 3 17 3 3 5" xfId="18816" xr:uid="{00000000-0005-0000-0000-000078490000}"/>
    <cellStyle name="Normal 2 3 17 3 4" xfId="18817" xr:uid="{00000000-0005-0000-0000-000079490000}"/>
    <cellStyle name="Normal 2 3 17 3 5" xfId="18818" xr:uid="{00000000-0005-0000-0000-00007A490000}"/>
    <cellStyle name="Normal 2 3 17 3 6" xfId="18819" xr:uid="{00000000-0005-0000-0000-00007B490000}"/>
    <cellStyle name="Normal 2 3 17 3 7" xfId="18820" xr:uid="{00000000-0005-0000-0000-00007C490000}"/>
    <cellStyle name="Normal 2 3 17 3 8" xfId="18821" xr:uid="{00000000-0005-0000-0000-00007D490000}"/>
    <cellStyle name="Normal 2 3 17 3_35. Propiedades de Inv" xfId="18822" xr:uid="{00000000-0005-0000-0000-00007E490000}"/>
    <cellStyle name="Normal 2 3 17 4" xfId="18823" xr:uid="{00000000-0005-0000-0000-00007F490000}"/>
    <cellStyle name="Normal 2 3 17 4 2" xfId="18824" xr:uid="{00000000-0005-0000-0000-000080490000}"/>
    <cellStyle name="Normal 2 3 17 4 2 2" xfId="18825" xr:uid="{00000000-0005-0000-0000-000081490000}"/>
    <cellStyle name="Normal 2 3 17 4 2 3" xfId="18826" xr:uid="{00000000-0005-0000-0000-000082490000}"/>
    <cellStyle name="Normal 2 3 17 4 2 4" xfId="18827" xr:uid="{00000000-0005-0000-0000-000083490000}"/>
    <cellStyle name="Normal 2 3 17 4 2 5" xfId="18828" xr:uid="{00000000-0005-0000-0000-000084490000}"/>
    <cellStyle name="Normal 2 3 17 4 3" xfId="18829" xr:uid="{00000000-0005-0000-0000-000085490000}"/>
    <cellStyle name="Normal 2 3 17 4 3 2" xfId="18830" xr:uid="{00000000-0005-0000-0000-000086490000}"/>
    <cellStyle name="Normal 2 3 17 4 3 3" xfId="18831" xr:uid="{00000000-0005-0000-0000-000087490000}"/>
    <cellStyle name="Normal 2 3 17 4 3 4" xfId="18832" xr:uid="{00000000-0005-0000-0000-000088490000}"/>
    <cellStyle name="Normal 2 3 17 4 3 5" xfId="18833" xr:uid="{00000000-0005-0000-0000-000089490000}"/>
    <cellStyle name="Normal 2 3 17 4 4" xfId="18834" xr:uid="{00000000-0005-0000-0000-00008A490000}"/>
    <cellStyle name="Normal 2 3 17 4 5" xfId="18835" xr:uid="{00000000-0005-0000-0000-00008B490000}"/>
    <cellStyle name="Normal 2 3 17 4 6" xfId="18836" xr:uid="{00000000-0005-0000-0000-00008C490000}"/>
    <cellStyle name="Normal 2 3 17 4 7" xfId="18837" xr:uid="{00000000-0005-0000-0000-00008D490000}"/>
    <cellStyle name="Normal 2 3 17 4 8" xfId="18838" xr:uid="{00000000-0005-0000-0000-00008E490000}"/>
    <cellStyle name="Normal 2 3 17 4_35. Propiedades de Inv" xfId="18839" xr:uid="{00000000-0005-0000-0000-00008F490000}"/>
    <cellStyle name="Normal 2 3 17 5" xfId="18840" xr:uid="{00000000-0005-0000-0000-000090490000}"/>
    <cellStyle name="Normal 2 3 17 5 2" xfId="18841" xr:uid="{00000000-0005-0000-0000-000091490000}"/>
    <cellStyle name="Normal 2 3 17 5 2 2" xfId="18842" xr:uid="{00000000-0005-0000-0000-000092490000}"/>
    <cellStyle name="Normal 2 3 17 5 2 3" xfId="18843" xr:uid="{00000000-0005-0000-0000-000093490000}"/>
    <cellStyle name="Normal 2 3 17 5 2 4" xfId="18844" xr:uid="{00000000-0005-0000-0000-000094490000}"/>
    <cellStyle name="Normal 2 3 17 5 2 5" xfId="18845" xr:uid="{00000000-0005-0000-0000-000095490000}"/>
    <cellStyle name="Normal 2 3 17 5 3" xfId="18846" xr:uid="{00000000-0005-0000-0000-000096490000}"/>
    <cellStyle name="Normal 2 3 17 5 3 2" xfId="18847" xr:uid="{00000000-0005-0000-0000-000097490000}"/>
    <cellStyle name="Normal 2 3 17 5 3 3" xfId="18848" xr:uid="{00000000-0005-0000-0000-000098490000}"/>
    <cellStyle name="Normal 2 3 17 5 3 4" xfId="18849" xr:uid="{00000000-0005-0000-0000-000099490000}"/>
    <cellStyle name="Normal 2 3 17 5 3 5" xfId="18850" xr:uid="{00000000-0005-0000-0000-00009A490000}"/>
    <cellStyle name="Normal 2 3 17 5 4" xfId="18851" xr:uid="{00000000-0005-0000-0000-00009B490000}"/>
    <cellStyle name="Normal 2 3 17 5 5" xfId="18852" xr:uid="{00000000-0005-0000-0000-00009C490000}"/>
    <cellStyle name="Normal 2 3 17 5 6" xfId="18853" xr:uid="{00000000-0005-0000-0000-00009D490000}"/>
    <cellStyle name="Normal 2 3 17 5 7" xfId="18854" xr:uid="{00000000-0005-0000-0000-00009E490000}"/>
    <cellStyle name="Normal 2 3 17 5 8" xfId="18855" xr:uid="{00000000-0005-0000-0000-00009F490000}"/>
    <cellStyle name="Normal 2 3 17 5_35. Propiedades de Inv" xfId="18856" xr:uid="{00000000-0005-0000-0000-0000A0490000}"/>
    <cellStyle name="Normal 2 3 17 6" xfId="18857" xr:uid="{00000000-0005-0000-0000-0000A1490000}"/>
    <cellStyle name="Normal 2 3 17 6 2" xfId="18858" xr:uid="{00000000-0005-0000-0000-0000A2490000}"/>
    <cellStyle name="Normal 2 3 17 6 2 2" xfId="18859" xr:uid="{00000000-0005-0000-0000-0000A3490000}"/>
    <cellStyle name="Normal 2 3 17 6 2 3" xfId="18860" xr:uid="{00000000-0005-0000-0000-0000A4490000}"/>
    <cellStyle name="Normal 2 3 17 6 2 4" xfId="18861" xr:uid="{00000000-0005-0000-0000-0000A5490000}"/>
    <cellStyle name="Normal 2 3 17 6 2 5" xfId="18862" xr:uid="{00000000-0005-0000-0000-0000A6490000}"/>
    <cellStyle name="Normal 2 3 17 6 3" xfId="18863" xr:uid="{00000000-0005-0000-0000-0000A7490000}"/>
    <cellStyle name="Normal 2 3 17 6 3 2" xfId="18864" xr:uid="{00000000-0005-0000-0000-0000A8490000}"/>
    <cellStyle name="Normal 2 3 17 6 3 3" xfId="18865" xr:uid="{00000000-0005-0000-0000-0000A9490000}"/>
    <cellStyle name="Normal 2 3 17 6 3 4" xfId="18866" xr:uid="{00000000-0005-0000-0000-0000AA490000}"/>
    <cellStyle name="Normal 2 3 17 6 3 5" xfId="18867" xr:uid="{00000000-0005-0000-0000-0000AB490000}"/>
    <cellStyle name="Normal 2 3 17 6 4" xfId="18868" xr:uid="{00000000-0005-0000-0000-0000AC490000}"/>
    <cellStyle name="Normal 2 3 17 6 5" xfId="18869" xr:uid="{00000000-0005-0000-0000-0000AD490000}"/>
    <cellStyle name="Normal 2 3 17 6 6" xfId="18870" xr:uid="{00000000-0005-0000-0000-0000AE490000}"/>
    <cellStyle name="Normal 2 3 17 6 7" xfId="18871" xr:uid="{00000000-0005-0000-0000-0000AF490000}"/>
    <cellStyle name="Normal 2 3 17 6 8" xfId="18872" xr:uid="{00000000-0005-0000-0000-0000B0490000}"/>
    <cellStyle name="Normal 2 3 17 6_35. Propiedades de Inv" xfId="18873" xr:uid="{00000000-0005-0000-0000-0000B1490000}"/>
    <cellStyle name="Normal 2 3 17 7" xfId="18874" xr:uid="{00000000-0005-0000-0000-0000B2490000}"/>
    <cellStyle name="Normal 2 3 17 7 2" xfId="18875" xr:uid="{00000000-0005-0000-0000-0000B3490000}"/>
    <cellStyle name="Normal 2 3 17 7 3" xfId="18876" xr:uid="{00000000-0005-0000-0000-0000B4490000}"/>
    <cellStyle name="Normal 2 3 17 7 4" xfId="18877" xr:uid="{00000000-0005-0000-0000-0000B5490000}"/>
    <cellStyle name="Normal 2 3 17 7 5" xfId="18878" xr:uid="{00000000-0005-0000-0000-0000B6490000}"/>
    <cellStyle name="Normal 2 3 17 8" xfId="18879" xr:uid="{00000000-0005-0000-0000-0000B7490000}"/>
    <cellStyle name="Normal 2 3 17 8 2" xfId="18880" xr:uid="{00000000-0005-0000-0000-0000B8490000}"/>
    <cellStyle name="Normal 2 3 17 8 3" xfId="18881" xr:uid="{00000000-0005-0000-0000-0000B9490000}"/>
    <cellStyle name="Normal 2 3 17 8 4" xfId="18882" xr:uid="{00000000-0005-0000-0000-0000BA490000}"/>
    <cellStyle name="Normal 2 3 17 8 5" xfId="18883" xr:uid="{00000000-0005-0000-0000-0000BB490000}"/>
    <cellStyle name="Normal 2 3 17 9" xfId="18884" xr:uid="{00000000-0005-0000-0000-0000BC490000}"/>
    <cellStyle name="Normal 2 3 17_35. Propiedades de Inv" xfId="18885" xr:uid="{00000000-0005-0000-0000-0000BD490000}"/>
    <cellStyle name="Normal 2 3 18" xfId="18886" xr:uid="{00000000-0005-0000-0000-0000BE490000}"/>
    <cellStyle name="Normal 2 3 18 2" xfId="18887" xr:uid="{00000000-0005-0000-0000-0000BF490000}"/>
    <cellStyle name="Normal 2 3 18 2 2" xfId="18888" xr:uid="{00000000-0005-0000-0000-0000C0490000}"/>
    <cellStyle name="Normal 2 3 18 2 3" xfId="18889" xr:uid="{00000000-0005-0000-0000-0000C1490000}"/>
    <cellStyle name="Normal 2 3 18 2 4" xfId="18890" xr:uid="{00000000-0005-0000-0000-0000C2490000}"/>
    <cellStyle name="Normal 2 3 18 2 5" xfId="18891" xr:uid="{00000000-0005-0000-0000-0000C3490000}"/>
    <cellStyle name="Normal 2 3 18 3" xfId="18892" xr:uid="{00000000-0005-0000-0000-0000C4490000}"/>
    <cellStyle name="Normal 2 3 18 3 2" xfId="18893" xr:uid="{00000000-0005-0000-0000-0000C5490000}"/>
    <cellStyle name="Normal 2 3 18 3 3" xfId="18894" xr:uid="{00000000-0005-0000-0000-0000C6490000}"/>
    <cellStyle name="Normal 2 3 18 3 4" xfId="18895" xr:uid="{00000000-0005-0000-0000-0000C7490000}"/>
    <cellStyle name="Normal 2 3 18 3 5" xfId="18896" xr:uid="{00000000-0005-0000-0000-0000C8490000}"/>
    <cellStyle name="Normal 2 3 18 4" xfId="18897" xr:uid="{00000000-0005-0000-0000-0000C9490000}"/>
    <cellStyle name="Normal 2 3 18 5" xfId="18898" xr:uid="{00000000-0005-0000-0000-0000CA490000}"/>
    <cellStyle name="Normal 2 3 18 6" xfId="18899" xr:uid="{00000000-0005-0000-0000-0000CB490000}"/>
    <cellStyle name="Normal 2 3 18 7" xfId="18900" xr:uid="{00000000-0005-0000-0000-0000CC490000}"/>
    <cellStyle name="Normal 2 3 18 8" xfId="18901" xr:uid="{00000000-0005-0000-0000-0000CD490000}"/>
    <cellStyle name="Normal 2 3 18_35. Propiedades de Inv" xfId="18902" xr:uid="{00000000-0005-0000-0000-0000CE490000}"/>
    <cellStyle name="Normal 2 3 19" xfId="18903" xr:uid="{00000000-0005-0000-0000-0000CF490000}"/>
    <cellStyle name="Normal 2 3 19 2" xfId="18904" xr:uid="{00000000-0005-0000-0000-0000D0490000}"/>
    <cellStyle name="Normal 2 3 19 2 2" xfId="18905" xr:uid="{00000000-0005-0000-0000-0000D1490000}"/>
    <cellStyle name="Normal 2 3 19 2 3" xfId="18906" xr:uid="{00000000-0005-0000-0000-0000D2490000}"/>
    <cellStyle name="Normal 2 3 19 2 4" xfId="18907" xr:uid="{00000000-0005-0000-0000-0000D3490000}"/>
    <cellStyle name="Normal 2 3 19 2 5" xfId="18908" xr:uid="{00000000-0005-0000-0000-0000D4490000}"/>
    <cellStyle name="Normal 2 3 19 3" xfId="18909" xr:uid="{00000000-0005-0000-0000-0000D5490000}"/>
    <cellStyle name="Normal 2 3 19 3 2" xfId="18910" xr:uid="{00000000-0005-0000-0000-0000D6490000}"/>
    <cellStyle name="Normal 2 3 19 3 3" xfId="18911" xr:uid="{00000000-0005-0000-0000-0000D7490000}"/>
    <cellStyle name="Normal 2 3 19 3 4" xfId="18912" xr:uid="{00000000-0005-0000-0000-0000D8490000}"/>
    <cellStyle name="Normal 2 3 19 3 5" xfId="18913" xr:uid="{00000000-0005-0000-0000-0000D9490000}"/>
    <cellStyle name="Normal 2 3 19 4" xfId="18914" xr:uid="{00000000-0005-0000-0000-0000DA490000}"/>
    <cellStyle name="Normal 2 3 19 5" xfId="18915" xr:uid="{00000000-0005-0000-0000-0000DB490000}"/>
    <cellStyle name="Normal 2 3 19 6" xfId="18916" xr:uid="{00000000-0005-0000-0000-0000DC490000}"/>
    <cellStyle name="Normal 2 3 19 7" xfId="18917" xr:uid="{00000000-0005-0000-0000-0000DD490000}"/>
    <cellStyle name="Normal 2 3 19 8" xfId="18918" xr:uid="{00000000-0005-0000-0000-0000DE490000}"/>
    <cellStyle name="Normal 2 3 19_35. Propiedades de Inv" xfId="18919" xr:uid="{00000000-0005-0000-0000-0000DF490000}"/>
    <cellStyle name="Normal 2 3 2" xfId="18920" xr:uid="{00000000-0005-0000-0000-0000E0490000}"/>
    <cellStyle name="Normal 2 3 2 10" xfId="18921" xr:uid="{00000000-0005-0000-0000-0000E1490000}"/>
    <cellStyle name="Normal 2 3 2 10 2" xfId="18922" xr:uid="{00000000-0005-0000-0000-0000E2490000}"/>
    <cellStyle name="Normal 2 3 2 10 3" xfId="18923" xr:uid="{00000000-0005-0000-0000-0000E3490000}"/>
    <cellStyle name="Normal 2 3 2 10 4" xfId="18924" xr:uid="{00000000-0005-0000-0000-0000E4490000}"/>
    <cellStyle name="Normal 2 3 2 10 5" xfId="18925" xr:uid="{00000000-0005-0000-0000-0000E5490000}"/>
    <cellStyle name="Normal 2 3 2 11" xfId="18926" xr:uid="{00000000-0005-0000-0000-0000E6490000}"/>
    <cellStyle name="Normal 2 3 2 11 2" xfId="18927" xr:uid="{00000000-0005-0000-0000-0000E7490000}"/>
    <cellStyle name="Normal 2 3 2 11 3" xfId="18928" xr:uid="{00000000-0005-0000-0000-0000E8490000}"/>
    <cellStyle name="Normal 2 3 2 11 4" xfId="18929" xr:uid="{00000000-0005-0000-0000-0000E9490000}"/>
    <cellStyle name="Normal 2 3 2 11 5" xfId="18930" xr:uid="{00000000-0005-0000-0000-0000EA490000}"/>
    <cellStyle name="Normal 2 3 2 12" xfId="18931" xr:uid="{00000000-0005-0000-0000-0000EB490000}"/>
    <cellStyle name="Normal 2 3 2 12 2" xfId="18932" xr:uid="{00000000-0005-0000-0000-0000EC490000}"/>
    <cellStyle name="Normal 2 3 2 12 3" xfId="18933" xr:uid="{00000000-0005-0000-0000-0000ED490000}"/>
    <cellStyle name="Normal 2 3 2 12 4" xfId="18934" xr:uid="{00000000-0005-0000-0000-0000EE490000}"/>
    <cellStyle name="Normal 2 3 2 12 5" xfId="18935" xr:uid="{00000000-0005-0000-0000-0000EF490000}"/>
    <cellStyle name="Normal 2 3 2 13" xfId="18936" xr:uid="{00000000-0005-0000-0000-0000F0490000}"/>
    <cellStyle name="Normal 2 3 2 13 2" xfId="18937" xr:uid="{00000000-0005-0000-0000-0000F1490000}"/>
    <cellStyle name="Normal 2 3 2 13 3" xfId="18938" xr:uid="{00000000-0005-0000-0000-0000F2490000}"/>
    <cellStyle name="Normal 2 3 2 13 4" xfId="18939" xr:uid="{00000000-0005-0000-0000-0000F3490000}"/>
    <cellStyle name="Normal 2 3 2 13 5" xfId="18940" xr:uid="{00000000-0005-0000-0000-0000F4490000}"/>
    <cellStyle name="Normal 2 3 2 14" xfId="18941" xr:uid="{00000000-0005-0000-0000-0000F5490000}"/>
    <cellStyle name="Normal 2 3 2 14 2" xfId="18942" xr:uid="{00000000-0005-0000-0000-0000F6490000}"/>
    <cellStyle name="Normal 2 3 2 14 3" xfId="18943" xr:uid="{00000000-0005-0000-0000-0000F7490000}"/>
    <cellStyle name="Normal 2 3 2 14 4" xfId="18944" xr:uid="{00000000-0005-0000-0000-0000F8490000}"/>
    <cellStyle name="Normal 2 3 2 14 5" xfId="18945" xr:uid="{00000000-0005-0000-0000-0000F9490000}"/>
    <cellStyle name="Normal 2 3 2 15" xfId="18946" xr:uid="{00000000-0005-0000-0000-0000FA490000}"/>
    <cellStyle name="Normal 2 3 2 15 2" xfId="18947" xr:uid="{00000000-0005-0000-0000-0000FB490000}"/>
    <cellStyle name="Normal 2 3 2 15 3" xfId="18948" xr:uid="{00000000-0005-0000-0000-0000FC490000}"/>
    <cellStyle name="Normal 2 3 2 15 4" xfId="18949" xr:uid="{00000000-0005-0000-0000-0000FD490000}"/>
    <cellStyle name="Normal 2 3 2 15 5" xfId="18950" xr:uid="{00000000-0005-0000-0000-0000FE490000}"/>
    <cellStyle name="Normal 2 3 2 16" xfId="18951" xr:uid="{00000000-0005-0000-0000-0000FF490000}"/>
    <cellStyle name="Normal 2 3 2 16 2" xfId="18952" xr:uid="{00000000-0005-0000-0000-0000004A0000}"/>
    <cellStyle name="Normal 2 3 2 16 3" xfId="18953" xr:uid="{00000000-0005-0000-0000-0000014A0000}"/>
    <cellStyle name="Normal 2 3 2 16 4" xfId="18954" xr:uid="{00000000-0005-0000-0000-0000024A0000}"/>
    <cellStyle name="Normal 2 3 2 16 5" xfId="18955" xr:uid="{00000000-0005-0000-0000-0000034A0000}"/>
    <cellStyle name="Normal 2 3 2 17" xfId="18956" xr:uid="{00000000-0005-0000-0000-0000044A0000}"/>
    <cellStyle name="Normal 2 3 2 17 2" xfId="18957" xr:uid="{00000000-0005-0000-0000-0000054A0000}"/>
    <cellStyle name="Normal 2 3 2 17 3" xfId="18958" xr:uid="{00000000-0005-0000-0000-0000064A0000}"/>
    <cellStyle name="Normal 2 3 2 17 4" xfId="18959" xr:uid="{00000000-0005-0000-0000-0000074A0000}"/>
    <cellStyle name="Normal 2 3 2 17 5" xfId="18960" xr:uid="{00000000-0005-0000-0000-0000084A0000}"/>
    <cellStyle name="Normal 2 3 2 18" xfId="18961" xr:uid="{00000000-0005-0000-0000-0000094A0000}"/>
    <cellStyle name="Normal 2 3 2 18 2" xfId="18962" xr:uid="{00000000-0005-0000-0000-00000A4A0000}"/>
    <cellStyle name="Normal 2 3 2 18 2 2" xfId="18963" xr:uid="{00000000-0005-0000-0000-00000B4A0000}"/>
    <cellStyle name="Normal 2 3 2 19" xfId="18964" xr:uid="{00000000-0005-0000-0000-00000C4A0000}"/>
    <cellStyle name="Normal 2 3 2 19 2" xfId="18965" xr:uid="{00000000-0005-0000-0000-00000D4A0000}"/>
    <cellStyle name="Normal 2 3 2 2" xfId="18966" xr:uid="{00000000-0005-0000-0000-00000E4A0000}"/>
    <cellStyle name="Normal 2 3 2 2 10" xfId="18967" xr:uid="{00000000-0005-0000-0000-00000F4A0000}"/>
    <cellStyle name="Normal 2 3 2 2 2" xfId="18968" xr:uid="{00000000-0005-0000-0000-0000104A0000}"/>
    <cellStyle name="Normal 2 3 2 2 2 2" xfId="18969" xr:uid="{00000000-0005-0000-0000-0000114A0000}"/>
    <cellStyle name="Normal 2 3 2 2 2 3" xfId="18970" xr:uid="{00000000-0005-0000-0000-0000124A0000}"/>
    <cellStyle name="Normal 2 3 2 2 2 4" xfId="18971" xr:uid="{00000000-0005-0000-0000-0000134A0000}"/>
    <cellStyle name="Normal 2 3 2 2 2 5" xfId="18972" xr:uid="{00000000-0005-0000-0000-0000144A0000}"/>
    <cellStyle name="Normal 2 3 2 2 3" xfId="18973" xr:uid="{00000000-0005-0000-0000-0000154A0000}"/>
    <cellStyle name="Normal 2 3 2 2 3 2" xfId="18974" xr:uid="{00000000-0005-0000-0000-0000164A0000}"/>
    <cellStyle name="Normal 2 3 2 2 3 3" xfId="18975" xr:uid="{00000000-0005-0000-0000-0000174A0000}"/>
    <cellStyle name="Normal 2 3 2 2 3 4" xfId="18976" xr:uid="{00000000-0005-0000-0000-0000184A0000}"/>
    <cellStyle name="Normal 2 3 2 2 3 5" xfId="18977" xr:uid="{00000000-0005-0000-0000-0000194A0000}"/>
    <cellStyle name="Normal 2 3 2 2 4" xfId="18978" xr:uid="{00000000-0005-0000-0000-00001A4A0000}"/>
    <cellStyle name="Normal 2 3 2 2 4 2" xfId="18979" xr:uid="{00000000-0005-0000-0000-00001B4A0000}"/>
    <cellStyle name="Normal 2 3 2 2 4 2 2" xfId="18980" xr:uid="{00000000-0005-0000-0000-00001C4A0000}"/>
    <cellStyle name="Normal 2 3 2 2 5" xfId="18981" xr:uid="{00000000-0005-0000-0000-00001D4A0000}"/>
    <cellStyle name="Normal 2 3 2 2 5 2" xfId="18982" xr:uid="{00000000-0005-0000-0000-00001E4A0000}"/>
    <cellStyle name="Normal 2 3 2 2 6" xfId="18983" xr:uid="{00000000-0005-0000-0000-00001F4A0000}"/>
    <cellStyle name="Normal 2 3 2 2 6 2" xfId="18984" xr:uid="{00000000-0005-0000-0000-0000204A0000}"/>
    <cellStyle name="Normal 2 3 2 2 7" xfId="18985" xr:uid="{00000000-0005-0000-0000-0000214A0000}"/>
    <cellStyle name="Normal 2 3 2 2 8" xfId="18986" xr:uid="{00000000-0005-0000-0000-0000224A0000}"/>
    <cellStyle name="Normal 2 3 2 2 9" xfId="18987" xr:uid="{00000000-0005-0000-0000-0000234A0000}"/>
    <cellStyle name="Normal 2 3 2 2_35. Propiedades de Inv" xfId="18988" xr:uid="{00000000-0005-0000-0000-0000244A0000}"/>
    <cellStyle name="Normal 2 3 2 20" xfId="18989" xr:uid="{00000000-0005-0000-0000-0000254A0000}"/>
    <cellStyle name="Normal 2 3 2 20 2" xfId="18990" xr:uid="{00000000-0005-0000-0000-0000264A0000}"/>
    <cellStyle name="Normal 2 3 2 21" xfId="18991" xr:uid="{00000000-0005-0000-0000-0000274A0000}"/>
    <cellStyle name="Normal 2 3 2 21 2" xfId="18992" xr:uid="{00000000-0005-0000-0000-0000284A0000}"/>
    <cellStyle name="Normal 2 3 2 22" xfId="18993" xr:uid="{00000000-0005-0000-0000-0000294A0000}"/>
    <cellStyle name="Normal 2 3 2 22 2" xfId="18994" xr:uid="{00000000-0005-0000-0000-00002A4A0000}"/>
    <cellStyle name="Normal 2 3 2 23" xfId="18995" xr:uid="{00000000-0005-0000-0000-00002B4A0000}"/>
    <cellStyle name="Normal 2 3 2 24" xfId="18996" xr:uid="{00000000-0005-0000-0000-00002C4A0000}"/>
    <cellStyle name="Normal 2 3 2 25" xfId="18997" xr:uid="{00000000-0005-0000-0000-00002D4A0000}"/>
    <cellStyle name="Normal 2 3 2 26" xfId="18998" xr:uid="{00000000-0005-0000-0000-00002E4A0000}"/>
    <cellStyle name="Normal 2 3 2 3" xfId="18999" xr:uid="{00000000-0005-0000-0000-00002F4A0000}"/>
    <cellStyle name="Normal 2 3 2 3 10" xfId="19000" xr:uid="{00000000-0005-0000-0000-0000304A0000}"/>
    <cellStyle name="Normal 2 3 2 3 2" xfId="19001" xr:uid="{00000000-0005-0000-0000-0000314A0000}"/>
    <cellStyle name="Normal 2 3 2 3 2 2" xfId="19002" xr:uid="{00000000-0005-0000-0000-0000324A0000}"/>
    <cellStyle name="Normal 2 3 2 3 2 3" xfId="19003" xr:uid="{00000000-0005-0000-0000-0000334A0000}"/>
    <cellStyle name="Normal 2 3 2 3 2 4" xfId="19004" xr:uid="{00000000-0005-0000-0000-0000344A0000}"/>
    <cellStyle name="Normal 2 3 2 3 2 5" xfId="19005" xr:uid="{00000000-0005-0000-0000-0000354A0000}"/>
    <cellStyle name="Normal 2 3 2 3 3" xfId="19006" xr:uid="{00000000-0005-0000-0000-0000364A0000}"/>
    <cellStyle name="Normal 2 3 2 3 3 2" xfId="19007" xr:uid="{00000000-0005-0000-0000-0000374A0000}"/>
    <cellStyle name="Normal 2 3 2 3 3 3" xfId="19008" xr:uid="{00000000-0005-0000-0000-0000384A0000}"/>
    <cellStyle name="Normal 2 3 2 3 3 4" xfId="19009" xr:uid="{00000000-0005-0000-0000-0000394A0000}"/>
    <cellStyle name="Normal 2 3 2 3 3 5" xfId="19010" xr:uid="{00000000-0005-0000-0000-00003A4A0000}"/>
    <cellStyle name="Normal 2 3 2 3 4" xfId="19011" xr:uid="{00000000-0005-0000-0000-00003B4A0000}"/>
    <cellStyle name="Normal 2 3 2 3 4 2" xfId="19012" xr:uid="{00000000-0005-0000-0000-00003C4A0000}"/>
    <cellStyle name="Normal 2 3 2 3 4 2 2" xfId="19013" xr:uid="{00000000-0005-0000-0000-00003D4A0000}"/>
    <cellStyle name="Normal 2 3 2 3 5" xfId="19014" xr:uid="{00000000-0005-0000-0000-00003E4A0000}"/>
    <cellStyle name="Normal 2 3 2 3 5 2" xfId="19015" xr:uid="{00000000-0005-0000-0000-00003F4A0000}"/>
    <cellStyle name="Normal 2 3 2 3 6" xfId="19016" xr:uid="{00000000-0005-0000-0000-0000404A0000}"/>
    <cellStyle name="Normal 2 3 2 3 7" xfId="19017" xr:uid="{00000000-0005-0000-0000-0000414A0000}"/>
    <cellStyle name="Normal 2 3 2 3 8" xfId="19018" xr:uid="{00000000-0005-0000-0000-0000424A0000}"/>
    <cellStyle name="Normal 2 3 2 3 9" xfId="19019" xr:uid="{00000000-0005-0000-0000-0000434A0000}"/>
    <cellStyle name="Normal 2 3 2 3_35. Propiedades de Inv" xfId="19020" xr:uid="{00000000-0005-0000-0000-0000444A0000}"/>
    <cellStyle name="Normal 2 3 2 4" xfId="19021" xr:uid="{00000000-0005-0000-0000-0000454A0000}"/>
    <cellStyle name="Normal 2 3 2 4 2" xfId="19022" xr:uid="{00000000-0005-0000-0000-0000464A0000}"/>
    <cellStyle name="Normal 2 3 2 4 2 2" xfId="19023" xr:uid="{00000000-0005-0000-0000-0000474A0000}"/>
    <cellStyle name="Normal 2 3 2 4 2 3" xfId="19024" xr:uid="{00000000-0005-0000-0000-0000484A0000}"/>
    <cellStyle name="Normal 2 3 2 4 2 4" xfId="19025" xr:uid="{00000000-0005-0000-0000-0000494A0000}"/>
    <cellStyle name="Normal 2 3 2 4 2 5" xfId="19026" xr:uid="{00000000-0005-0000-0000-00004A4A0000}"/>
    <cellStyle name="Normal 2 3 2 4 3" xfId="19027" xr:uid="{00000000-0005-0000-0000-00004B4A0000}"/>
    <cellStyle name="Normal 2 3 2 4 3 2" xfId="19028" xr:uid="{00000000-0005-0000-0000-00004C4A0000}"/>
    <cellStyle name="Normal 2 3 2 4 3 3" xfId="19029" xr:uid="{00000000-0005-0000-0000-00004D4A0000}"/>
    <cellStyle name="Normal 2 3 2 4 3 4" xfId="19030" xr:uid="{00000000-0005-0000-0000-00004E4A0000}"/>
    <cellStyle name="Normal 2 3 2 4 3 5" xfId="19031" xr:uid="{00000000-0005-0000-0000-00004F4A0000}"/>
    <cellStyle name="Normal 2 3 2 4 4" xfId="19032" xr:uid="{00000000-0005-0000-0000-0000504A0000}"/>
    <cellStyle name="Normal 2 3 2 4 5" xfId="19033" xr:uid="{00000000-0005-0000-0000-0000514A0000}"/>
    <cellStyle name="Normal 2 3 2 4 6" xfId="19034" xr:uid="{00000000-0005-0000-0000-0000524A0000}"/>
    <cellStyle name="Normal 2 3 2 4 7" xfId="19035" xr:uid="{00000000-0005-0000-0000-0000534A0000}"/>
    <cellStyle name="Normal 2 3 2 4 8" xfId="19036" xr:uid="{00000000-0005-0000-0000-0000544A0000}"/>
    <cellStyle name="Normal 2 3 2 4_35. Propiedades de Inv" xfId="19037" xr:uid="{00000000-0005-0000-0000-0000554A0000}"/>
    <cellStyle name="Normal 2 3 2 5" xfId="19038" xr:uid="{00000000-0005-0000-0000-0000564A0000}"/>
    <cellStyle name="Normal 2 3 2 5 2" xfId="19039" xr:uid="{00000000-0005-0000-0000-0000574A0000}"/>
    <cellStyle name="Normal 2 3 2 5 2 2" xfId="19040" xr:uid="{00000000-0005-0000-0000-0000584A0000}"/>
    <cellStyle name="Normal 2 3 2 5 2 3" xfId="19041" xr:uid="{00000000-0005-0000-0000-0000594A0000}"/>
    <cellStyle name="Normal 2 3 2 5 2 4" xfId="19042" xr:uid="{00000000-0005-0000-0000-00005A4A0000}"/>
    <cellStyle name="Normal 2 3 2 5 2 5" xfId="19043" xr:uid="{00000000-0005-0000-0000-00005B4A0000}"/>
    <cellStyle name="Normal 2 3 2 5 3" xfId="19044" xr:uid="{00000000-0005-0000-0000-00005C4A0000}"/>
    <cellStyle name="Normal 2 3 2 5 3 2" xfId="19045" xr:uid="{00000000-0005-0000-0000-00005D4A0000}"/>
    <cellStyle name="Normal 2 3 2 5 3 3" xfId="19046" xr:uid="{00000000-0005-0000-0000-00005E4A0000}"/>
    <cellStyle name="Normal 2 3 2 5 3 4" xfId="19047" xr:uid="{00000000-0005-0000-0000-00005F4A0000}"/>
    <cellStyle name="Normal 2 3 2 5 3 5" xfId="19048" xr:uid="{00000000-0005-0000-0000-0000604A0000}"/>
    <cellStyle name="Normal 2 3 2 5 4" xfId="19049" xr:uid="{00000000-0005-0000-0000-0000614A0000}"/>
    <cellStyle name="Normal 2 3 2 5 5" xfId="19050" xr:uid="{00000000-0005-0000-0000-0000624A0000}"/>
    <cellStyle name="Normal 2 3 2 5 6" xfId="19051" xr:uid="{00000000-0005-0000-0000-0000634A0000}"/>
    <cellStyle name="Normal 2 3 2 5 7" xfId="19052" xr:uid="{00000000-0005-0000-0000-0000644A0000}"/>
    <cellStyle name="Normal 2 3 2 5 8" xfId="19053" xr:uid="{00000000-0005-0000-0000-0000654A0000}"/>
    <cellStyle name="Normal 2 3 2 5_35. Propiedades de Inv" xfId="19054" xr:uid="{00000000-0005-0000-0000-0000664A0000}"/>
    <cellStyle name="Normal 2 3 2 6" xfId="19055" xr:uid="{00000000-0005-0000-0000-0000674A0000}"/>
    <cellStyle name="Normal 2 3 2 6 2" xfId="19056" xr:uid="{00000000-0005-0000-0000-0000684A0000}"/>
    <cellStyle name="Normal 2 3 2 6 2 2" xfId="19057" xr:uid="{00000000-0005-0000-0000-0000694A0000}"/>
    <cellStyle name="Normal 2 3 2 6 2 3" xfId="19058" xr:uid="{00000000-0005-0000-0000-00006A4A0000}"/>
    <cellStyle name="Normal 2 3 2 6 2 4" xfId="19059" xr:uid="{00000000-0005-0000-0000-00006B4A0000}"/>
    <cellStyle name="Normal 2 3 2 6 2 5" xfId="19060" xr:uid="{00000000-0005-0000-0000-00006C4A0000}"/>
    <cellStyle name="Normal 2 3 2 6 3" xfId="19061" xr:uid="{00000000-0005-0000-0000-00006D4A0000}"/>
    <cellStyle name="Normal 2 3 2 6 3 2" xfId="19062" xr:uid="{00000000-0005-0000-0000-00006E4A0000}"/>
    <cellStyle name="Normal 2 3 2 6 3 3" xfId="19063" xr:uid="{00000000-0005-0000-0000-00006F4A0000}"/>
    <cellStyle name="Normal 2 3 2 6 3 4" xfId="19064" xr:uid="{00000000-0005-0000-0000-0000704A0000}"/>
    <cellStyle name="Normal 2 3 2 6 3 5" xfId="19065" xr:uid="{00000000-0005-0000-0000-0000714A0000}"/>
    <cellStyle name="Normal 2 3 2 6 4" xfId="19066" xr:uid="{00000000-0005-0000-0000-0000724A0000}"/>
    <cellStyle name="Normal 2 3 2 6 5" xfId="19067" xr:uid="{00000000-0005-0000-0000-0000734A0000}"/>
    <cellStyle name="Normal 2 3 2 6 6" xfId="19068" xr:uid="{00000000-0005-0000-0000-0000744A0000}"/>
    <cellStyle name="Normal 2 3 2 6 7" xfId="19069" xr:uid="{00000000-0005-0000-0000-0000754A0000}"/>
    <cellStyle name="Normal 2 3 2 6 8" xfId="19070" xr:uid="{00000000-0005-0000-0000-0000764A0000}"/>
    <cellStyle name="Normal 2 3 2 6_35. Propiedades de Inv" xfId="19071" xr:uid="{00000000-0005-0000-0000-0000774A0000}"/>
    <cellStyle name="Normal 2 3 2 7" xfId="19072" xr:uid="{00000000-0005-0000-0000-0000784A0000}"/>
    <cellStyle name="Normal 2 3 2 7 2" xfId="19073" xr:uid="{00000000-0005-0000-0000-0000794A0000}"/>
    <cellStyle name="Normal 2 3 2 7 2 2" xfId="19074" xr:uid="{00000000-0005-0000-0000-00007A4A0000}"/>
    <cellStyle name="Normal 2 3 2 7 2 3" xfId="19075" xr:uid="{00000000-0005-0000-0000-00007B4A0000}"/>
    <cellStyle name="Normal 2 3 2 7 2 4" xfId="19076" xr:uid="{00000000-0005-0000-0000-00007C4A0000}"/>
    <cellStyle name="Normal 2 3 2 7 2 5" xfId="19077" xr:uid="{00000000-0005-0000-0000-00007D4A0000}"/>
    <cellStyle name="Normal 2 3 2 7 3" xfId="19078" xr:uid="{00000000-0005-0000-0000-00007E4A0000}"/>
    <cellStyle name="Normal 2 3 2 7 3 2" xfId="19079" xr:uid="{00000000-0005-0000-0000-00007F4A0000}"/>
    <cellStyle name="Normal 2 3 2 7 3 3" xfId="19080" xr:uid="{00000000-0005-0000-0000-0000804A0000}"/>
    <cellStyle name="Normal 2 3 2 7 3 4" xfId="19081" xr:uid="{00000000-0005-0000-0000-0000814A0000}"/>
    <cellStyle name="Normal 2 3 2 7 3 5" xfId="19082" xr:uid="{00000000-0005-0000-0000-0000824A0000}"/>
    <cellStyle name="Normal 2 3 2 7 4" xfId="19083" xr:uid="{00000000-0005-0000-0000-0000834A0000}"/>
    <cellStyle name="Normal 2 3 2 7 5" xfId="19084" xr:uid="{00000000-0005-0000-0000-0000844A0000}"/>
    <cellStyle name="Normal 2 3 2 7 6" xfId="19085" xr:uid="{00000000-0005-0000-0000-0000854A0000}"/>
    <cellStyle name="Normal 2 3 2 7 7" xfId="19086" xr:uid="{00000000-0005-0000-0000-0000864A0000}"/>
    <cellStyle name="Normal 2 3 2 7_35. Propiedades de Inv" xfId="19087" xr:uid="{00000000-0005-0000-0000-0000874A0000}"/>
    <cellStyle name="Normal 2 3 2 8" xfId="19088" xr:uid="{00000000-0005-0000-0000-0000884A0000}"/>
    <cellStyle name="Normal 2 3 2 8 2" xfId="19089" xr:uid="{00000000-0005-0000-0000-0000894A0000}"/>
    <cellStyle name="Normal 2 3 2 8 2 2" xfId="19090" xr:uid="{00000000-0005-0000-0000-00008A4A0000}"/>
    <cellStyle name="Normal 2 3 2 8 2 3" xfId="19091" xr:uid="{00000000-0005-0000-0000-00008B4A0000}"/>
    <cellStyle name="Normal 2 3 2 8 2 4" xfId="19092" xr:uid="{00000000-0005-0000-0000-00008C4A0000}"/>
    <cellStyle name="Normal 2 3 2 8 2 5" xfId="19093" xr:uid="{00000000-0005-0000-0000-00008D4A0000}"/>
    <cellStyle name="Normal 2 3 2 8 3" xfId="19094" xr:uid="{00000000-0005-0000-0000-00008E4A0000}"/>
    <cellStyle name="Normal 2 3 2 8 3 2" xfId="19095" xr:uid="{00000000-0005-0000-0000-00008F4A0000}"/>
    <cellStyle name="Normal 2 3 2 8 3 3" xfId="19096" xr:uid="{00000000-0005-0000-0000-0000904A0000}"/>
    <cellStyle name="Normal 2 3 2 8 3 4" xfId="19097" xr:uid="{00000000-0005-0000-0000-0000914A0000}"/>
    <cellStyle name="Normal 2 3 2 8 3 5" xfId="19098" xr:uid="{00000000-0005-0000-0000-0000924A0000}"/>
    <cellStyle name="Normal 2 3 2 8 4" xfId="19099" xr:uid="{00000000-0005-0000-0000-0000934A0000}"/>
    <cellStyle name="Normal 2 3 2 8 5" xfId="19100" xr:uid="{00000000-0005-0000-0000-0000944A0000}"/>
    <cellStyle name="Normal 2 3 2 8 6" xfId="19101" xr:uid="{00000000-0005-0000-0000-0000954A0000}"/>
    <cellStyle name="Normal 2 3 2 8 7" xfId="19102" xr:uid="{00000000-0005-0000-0000-0000964A0000}"/>
    <cellStyle name="Normal 2 3 2 8_35. Propiedades de Inv" xfId="19103" xr:uid="{00000000-0005-0000-0000-0000974A0000}"/>
    <cellStyle name="Normal 2 3 2 9" xfId="19104" xr:uid="{00000000-0005-0000-0000-0000984A0000}"/>
    <cellStyle name="Normal 2 3 2 9 2" xfId="19105" xr:uid="{00000000-0005-0000-0000-0000994A0000}"/>
    <cellStyle name="Normal 2 3 2 9 2 2" xfId="19106" xr:uid="{00000000-0005-0000-0000-00009A4A0000}"/>
    <cellStyle name="Normal 2 3 2 9 2 3" xfId="19107" xr:uid="{00000000-0005-0000-0000-00009B4A0000}"/>
    <cellStyle name="Normal 2 3 2 9 2 4" xfId="19108" xr:uid="{00000000-0005-0000-0000-00009C4A0000}"/>
    <cellStyle name="Normal 2 3 2 9 2 5" xfId="19109" xr:uid="{00000000-0005-0000-0000-00009D4A0000}"/>
    <cellStyle name="Normal 2 3 2 9 3" xfId="19110" xr:uid="{00000000-0005-0000-0000-00009E4A0000}"/>
    <cellStyle name="Normal 2 3 2 9 3 2" xfId="19111" xr:uid="{00000000-0005-0000-0000-00009F4A0000}"/>
    <cellStyle name="Normal 2 3 2 9 3 3" xfId="19112" xr:uid="{00000000-0005-0000-0000-0000A04A0000}"/>
    <cellStyle name="Normal 2 3 2 9 3 4" xfId="19113" xr:uid="{00000000-0005-0000-0000-0000A14A0000}"/>
    <cellStyle name="Normal 2 3 2 9 3 5" xfId="19114" xr:uid="{00000000-0005-0000-0000-0000A24A0000}"/>
    <cellStyle name="Normal 2 3 2 9 4" xfId="19115" xr:uid="{00000000-0005-0000-0000-0000A34A0000}"/>
    <cellStyle name="Normal 2 3 2 9 5" xfId="19116" xr:uid="{00000000-0005-0000-0000-0000A44A0000}"/>
    <cellStyle name="Normal 2 3 2 9 6" xfId="19117" xr:uid="{00000000-0005-0000-0000-0000A54A0000}"/>
    <cellStyle name="Normal 2 3 2 9 7" xfId="19118" xr:uid="{00000000-0005-0000-0000-0000A64A0000}"/>
    <cellStyle name="Normal 2 3 2 9_35. Propiedades de Inv" xfId="19119" xr:uid="{00000000-0005-0000-0000-0000A74A0000}"/>
    <cellStyle name="Normal 2 3 2_35. Propiedades de Inv" xfId="19120" xr:uid="{00000000-0005-0000-0000-0000A84A0000}"/>
    <cellStyle name="Normal 2 3 20" xfId="19121" xr:uid="{00000000-0005-0000-0000-0000A94A0000}"/>
    <cellStyle name="Normal 2 3 20 2" xfId="19122" xr:uid="{00000000-0005-0000-0000-0000AA4A0000}"/>
    <cellStyle name="Normal 2 3 20 2 2" xfId="19123" xr:uid="{00000000-0005-0000-0000-0000AB4A0000}"/>
    <cellStyle name="Normal 2 3 20 2 3" xfId="19124" xr:uid="{00000000-0005-0000-0000-0000AC4A0000}"/>
    <cellStyle name="Normal 2 3 20 2 4" xfId="19125" xr:uid="{00000000-0005-0000-0000-0000AD4A0000}"/>
    <cellStyle name="Normal 2 3 20 2 5" xfId="19126" xr:uid="{00000000-0005-0000-0000-0000AE4A0000}"/>
    <cellStyle name="Normal 2 3 20 3" xfId="19127" xr:uid="{00000000-0005-0000-0000-0000AF4A0000}"/>
    <cellStyle name="Normal 2 3 20 3 2" xfId="19128" xr:uid="{00000000-0005-0000-0000-0000B04A0000}"/>
    <cellStyle name="Normal 2 3 20 3 3" xfId="19129" xr:uid="{00000000-0005-0000-0000-0000B14A0000}"/>
    <cellStyle name="Normal 2 3 20 3 4" xfId="19130" xr:uid="{00000000-0005-0000-0000-0000B24A0000}"/>
    <cellStyle name="Normal 2 3 20 3 5" xfId="19131" xr:uid="{00000000-0005-0000-0000-0000B34A0000}"/>
    <cellStyle name="Normal 2 3 20 4" xfId="19132" xr:uid="{00000000-0005-0000-0000-0000B44A0000}"/>
    <cellStyle name="Normal 2 3 20 5" xfId="19133" xr:uid="{00000000-0005-0000-0000-0000B54A0000}"/>
    <cellStyle name="Normal 2 3 20 6" xfId="19134" xr:uid="{00000000-0005-0000-0000-0000B64A0000}"/>
    <cellStyle name="Normal 2 3 20 7" xfId="19135" xr:uid="{00000000-0005-0000-0000-0000B74A0000}"/>
    <cellStyle name="Normal 2 3 20 8" xfId="19136" xr:uid="{00000000-0005-0000-0000-0000B84A0000}"/>
    <cellStyle name="Normal 2 3 20_35. Propiedades de Inv" xfId="19137" xr:uid="{00000000-0005-0000-0000-0000B94A0000}"/>
    <cellStyle name="Normal 2 3 21" xfId="19138" xr:uid="{00000000-0005-0000-0000-0000BA4A0000}"/>
    <cellStyle name="Normal 2 3 21 2" xfId="19139" xr:uid="{00000000-0005-0000-0000-0000BB4A0000}"/>
    <cellStyle name="Normal 2 3 21 2 2" xfId="19140" xr:uid="{00000000-0005-0000-0000-0000BC4A0000}"/>
    <cellStyle name="Normal 2 3 21 2 3" xfId="19141" xr:uid="{00000000-0005-0000-0000-0000BD4A0000}"/>
    <cellStyle name="Normal 2 3 21 2 4" xfId="19142" xr:uid="{00000000-0005-0000-0000-0000BE4A0000}"/>
    <cellStyle name="Normal 2 3 21 2 5" xfId="19143" xr:uid="{00000000-0005-0000-0000-0000BF4A0000}"/>
    <cellStyle name="Normal 2 3 21 3" xfId="19144" xr:uid="{00000000-0005-0000-0000-0000C04A0000}"/>
    <cellStyle name="Normal 2 3 21 3 2" xfId="19145" xr:uid="{00000000-0005-0000-0000-0000C14A0000}"/>
    <cellStyle name="Normal 2 3 21 3 3" xfId="19146" xr:uid="{00000000-0005-0000-0000-0000C24A0000}"/>
    <cellStyle name="Normal 2 3 21 3 4" xfId="19147" xr:uid="{00000000-0005-0000-0000-0000C34A0000}"/>
    <cellStyle name="Normal 2 3 21 3 5" xfId="19148" xr:uid="{00000000-0005-0000-0000-0000C44A0000}"/>
    <cellStyle name="Normal 2 3 21 4" xfId="19149" xr:uid="{00000000-0005-0000-0000-0000C54A0000}"/>
    <cellStyle name="Normal 2 3 21 5" xfId="19150" xr:uid="{00000000-0005-0000-0000-0000C64A0000}"/>
    <cellStyle name="Normal 2 3 21 6" xfId="19151" xr:uid="{00000000-0005-0000-0000-0000C74A0000}"/>
    <cellStyle name="Normal 2 3 21 7" xfId="19152" xr:uid="{00000000-0005-0000-0000-0000C84A0000}"/>
    <cellStyle name="Normal 2 3 21 8" xfId="19153" xr:uid="{00000000-0005-0000-0000-0000C94A0000}"/>
    <cellStyle name="Normal 2 3 21_35. Propiedades de Inv" xfId="19154" xr:uid="{00000000-0005-0000-0000-0000CA4A0000}"/>
    <cellStyle name="Normal 2 3 22" xfId="19155" xr:uid="{00000000-0005-0000-0000-0000CB4A0000}"/>
    <cellStyle name="Normal 2 3 22 2" xfId="19156" xr:uid="{00000000-0005-0000-0000-0000CC4A0000}"/>
    <cellStyle name="Normal 2 3 22 2 2" xfId="19157" xr:uid="{00000000-0005-0000-0000-0000CD4A0000}"/>
    <cellStyle name="Normal 2 3 22 2 3" xfId="19158" xr:uid="{00000000-0005-0000-0000-0000CE4A0000}"/>
    <cellStyle name="Normal 2 3 22 2 4" xfId="19159" xr:uid="{00000000-0005-0000-0000-0000CF4A0000}"/>
    <cellStyle name="Normal 2 3 22 2 5" xfId="19160" xr:uid="{00000000-0005-0000-0000-0000D04A0000}"/>
    <cellStyle name="Normal 2 3 22 3" xfId="19161" xr:uid="{00000000-0005-0000-0000-0000D14A0000}"/>
    <cellStyle name="Normal 2 3 22 3 2" xfId="19162" xr:uid="{00000000-0005-0000-0000-0000D24A0000}"/>
    <cellStyle name="Normal 2 3 22 3 3" xfId="19163" xr:uid="{00000000-0005-0000-0000-0000D34A0000}"/>
    <cellStyle name="Normal 2 3 22 3 4" xfId="19164" xr:uid="{00000000-0005-0000-0000-0000D44A0000}"/>
    <cellStyle name="Normal 2 3 22 3 5" xfId="19165" xr:uid="{00000000-0005-0000-0000-0000D54A0000}"/>
    <cellStyle name="Normal 2 3 22 4" xfId="19166" xr:uid="{00000000-0005-0000-0000-0000D64A0000}"/>
    <cellStyle name="Normal 2 3 22 5" xfId="19167" xr:uid="{00000000-0005-0000-0000-0000D74A0000}"/>
    <cellStyle name="Normal 2 3 22 6" xfId="19168" xr:uid="{00000000-0005-0000-0000-0000D84A0000}"/>
    <cellStyle name="Normal 2 3 22 7" xfId="19169" xr:uid="{00000000-0005-0000-0000-0000D94A0000}"/>
    <cellStyle name="Normal 2 3 22 8" xfId="19170" xr:uid="{00000000-0005-0000-0000-0000DA4A0000}"/>
    <cellStyle name="Normal 2 3 22_35. Propiedades de Inv" xfId="19171" xr:uid="{00000000-0005-0000-0000-0000DB4A0000}"/>
    <cellStyle name="Normal 2 3 23" xfId="19172" xr:uid="{00000000-0005-0000-0000-0000DC4A0000}"/>
    <cellStyle name="Normal 2 3 23 2" xfId="19173" xr:uid="{00000000-0005-0000-0000-0000DD4A0000}"/>
    <cellStyle name="Normal 2 3 23 2 2" xfId="19174" xr:uid="{00000000-0005-0000-0000-0000DE4A0000}"/>
    <cellStyle name="Normal 2 3 23 2 3" xfId="19175" xr:uid="{00000000-0005-0000-0000-0000DF4A0000}"/>
    <cellStyle name="Normal 2 3 23 2 4" xfId="19176" xr:uid="{00000000-0005-0000-0000-0000E04A0000}"/>
    <cellStyle name="Normal 2 3 23 2 5" xfId="19177" xr:uid="{00000000-0005-0000-0000-0000E14A0000}"/>
    <cellStyle name="Normal 2 3 23 3" xfId="19178" xr:uid="{00000000-0005-0000-0000-0000E24A0000}"/>
    <cellStyle name="Normal 2 3 23 3 2" xfId="19179" xr:uid="{00000000-0005-0000-0000-0000E34A0000}"/>
    <cellStyle name="Normal 2 3 23 3 3" xfId="19180" xr:uid="{00000000-0005-0000-0000-0000E44A0000}"/>
    <cellStyle name="Normal 2 3 23 3 4" xfId="19181" xr:uid="{00000000-0005-0000-0000-0000E54A0000}"/>
    <cellStyle name="Normal 2 3 23 3 5" xfId="19182" xr:uid="{00000000-0005-0000-0000-0000E64A0000}"/>
    <cellStyle name="Normal 2 3 23 4" xfId="19183" xr:uid="{00000000-0005-0000-0000-0000E74A0000}"/>
    <cellStyle name="Normal 2 3 23 5" xfId="19184" xr:uid="{00000000-0005-0000-0000-0000E84A0000}"/>
    <cellStyle name="Normal 2 3 23 6" xfId="19185" xr:uid="{00000000-0005-0000-0000-0000E94A0000}"/>
    <cellStyle name="Normal 2 3 23 7" xfId="19186" xr:uid="{00000000-0005-0000-0000-0000EA4A0000}"/>
    <cellStyle name="Normal 2 3 23_35. Propiedades de Inv" xfId="19187" xr:uid="{00000000-0005-0000-0000-0000EB4A0000}"/>
    <cellStyle name="Normal 2 3 24" xfId="19188" xr:uid="{00000000-0005-0000-0000-0000EC4A0000}"/>
    <cellStyle name="Normal 2 3 24 2" xfId="19189" xr:uid="{00000000-0005-0000-0000-0000ED4A0000}"/>
    <cellStyle name="Normal 2 3 24 2 2" xfId="19190" xr:uid="{00000000-0005-0000-0000-0000EE4A0000}"/>
    <cellStyle name="Normal 2 3 24 2 3" xfId="19191" xr:uid="{00000000-0005-0000-0000-0000EF4A0000}"/>
    <cellStyle name="Normal 2 3 24 2 4" xfId="19192" xr:uid="{00000000-0005-0000-0000-0000F04A0000}"/>
    <cellStyle name="Normal 2 3 24 2 5" xfId="19193" xr:uid="{00000000-0005-0000-0000-0000F14A0000}"/>
    <cellStyle name="Normal 2 3 24 3" xfId="19194" xr:uid="{00000000-0005-0000-0000-0000F24A0000}"/>
    <cellStyle name="Normal 2 3 24 3 2" xfId="19195" xr:uid="{00000000-0005-0000-0000-0000F34A0000}"/>
    <cellStyle name="Normal 2 3 24 3 3" xfId="19196" xr:uid="{00000000-0005-0000-0000-0000F44A0000}"/>
    <cellStyle name="Normal 2 3 24 3 4" xfId="19197" xr:uid="{00000000-0005-0000-0000-0000F54A0000}"/>
    <cellStyle name="Normal 2 3 24 3 5" xfId="19198" xr:uid="{00000000-0005-0000-0000-0000F64A0000}"/>
    <cellStyle name="Normal 2 3 24 4" xfId="19199" xr:uid="{00000000-0005-0000-0000-0000F74A0000}"/>
    <cellStyle name="Normal 2 3 24 5" xfId="19200" xr:uid="{00000000-0005-0000-0000-0000F84A0000}"/>
    <cellStyle name="Normal 2 3 24 6" xfId="19201" xr:uid="{00000000-0005-0000-0000-0000F94A0000}"/>
    <cellStyle name="Normal 2 3 24 7" xfId="19202" xr:uid="{00000000-0005-0000-0000-0000FA4A0000}"/>
    <cellStyle name="Normal 2 3 24_35. Propiedades de Inv" xfId="19203" xr:uid="{00000000-0005-0000-0000-0000FB4A0000}"/>
    <cellStyle name="Normal 2 3 25" xfId="19204" xr:uid="{00000000-0005-0000-0000-0000FC4A0000}"/>
    <cellStyle name="Normal 2 3 25 2" xfId="19205" xr:uid="{00000000-0005-0000-0000-0000FD4A0000}"/>
    <cellStyle name="Normal 2 3 25 2 2" xfId="19206" xr:uid="{00000000-0005-0000-0000-0000FE4A0000}"/>
    <cellStyle name="Normal 2 3 25 2 3" xfId="19207" xr:uid="{00000000-0005-0000-0000-0000FF4A0000}"/>
    <cellStyle name="Normal 2 3 25 2 4" xfId="19208" xr:uid="{00000000-0005-0000-0000-0000004B0000}"/>
    <cellStyle name="Normal 2 3 25 2 5" xfId="19209" xr:uid="{00000000-0005-0000-0000-0000014B0000}"/>
    <cellStyle name="Normal 2 3 25 3" xfId="19210" xr:uid="{00000000-0005-0000-0000-0000024B0000}"/>
    <cellStyle name="Normal 2 3 25 3 2" xfId="19211" xr:uid="{00000000-0005-0000-0000-0000034B0000}"/>
    <cellStyle name="Normal 2 3 25 3 3" xfId="19212" xr:uid="{00000000-0005-0000-0000-0000044B0000}"/>
    <cellStyle name="Normal 2 3 25 3 4" xfId="19213" xr:uid="{00000000-0005-0000-0000-0000054B0000}"/>
    <cellStyle name="Normal 2 3 25 3 5" xfId="19214" xr:uid="{00000000-0005-0000-0000-0000064B0000}"/>
    <cellStyle name="Normal 2 3 25 4" xfId="19215" xr:uid="{00000000-0005-0000-0000-0000074B0000}"/>
    <cellStyle name="Normal 2 3 25 5" xfId="19216" xr:uid="{00000000-0005-0000-0000-0000084B0000}"/>
    <cellStyle name="Normal 2 3 25 6" xfId="19217" xr:uid="{00000000-0005-0000-0000-0000094B0000}"/>
    <cellStyle name="Normal 2 3 25 7" xfId="19218" xr:uid="{00000000-0005-0000-0000-00000A4B0000}"/>
    <cellStyle name="Normal 2 3 25_35. Propiedades de Inv" xfId="19219" xr:uid="{00000000-0005-0000-0000-00000B4B0000}"/>
    <cellStyle name="Normal 2 3 26" xfId="19220" xr:uid="{00000000-0005-0000-0000-00000C4B0000}"/>
    <cellStyle name="Normal 2 3 26 2" xfId="19221" xr:uid="{00000000-0005-0000-0000-00000D4B0000}"/>
    <cellStyle name="Normal 2 3 26 3" xfId="19222" xr:uid="{00000000-0005-0000-0000-00000E4B0000}"/>
    <cellStyle name="Normal 2 3 26 4" xfId="19223" xr:uid="{00000000-0005-0000-0000-00000F4B0000}"/>
    <cellStyle name="Normal 2 3 26 5" xfId="19224" xr:uid="{00000000-0005-0000-0000-0000104B0000}"/>
    <cellStyle name="Normal 2 3 27" xfId="19225" xr:uid="{00000000-0005-0000-0000-0000114B0000}"/>
    <cellStyle name="Normal 2 3 27 2" xfId="19226" xr:uid="{00000000-0005-0000-0000-0000124B0000}"/>
    <cellStyle name="Normal 2 3 27 3" xfId="19227" xr:uid="{00000000-0005-0000-0000-0000134B0000}"/>
    <cellStyle name="Normal 2 3 27 4" xfId="19228" xr:uid="{00000000-0005-0000-0000-0000144B0000}"/>
    <cellStyle name="Normal 2 3 27 5" xfId="19229" xr:uid="{00000000-0005-0000-0000-0000154B0000}"/>
    <cellStyle name="Normal 2 3 28" xfId="19230" xr:uid="{00000000-0005-0000-0000-0000164B0000}"/>
    <cellStyle name="Normal 2 3 28 2" xfId="19231" xr:uid="{00000000-0005-0000-0000-0000174B0000}"/>
    <cellStyle name="Normal 2 3 28 3" xfId="19232" xr:uid="{00000000-0005-0000-0000-0000184B0000}"/>
    <cellStyle name="Normal 2 3 28 4" xfId="19233" xr:uid="{00000000-0005-0000-0000-0000194B0000}"/>
    <cellStyle name="Normal 2 3 28 5" xfId="19234" xr:uid="{00000000-0005-0000-0000-00001A4B0000}"/>
    <cellStyle name="Normal 2 3 29" xfId="19235" xr:uid="{00000000-0005-0000-0000-00001B4B0000}"/>
    <cellStyle name="Normal 2 3 29 2" xfId="19236" xr:uid="{00000000-0005-0000-0000-00001C4B0000}"/>
    <cellStyle name="Normal 2 3 29 3" xfId="19237" xr:uid="{00000000-0005-0000-0000-00001D4B0000}"/>
    <cellStyle name="Normal 2 3 29 4" xfId="19238" xr:uid="{00000000-0005-0000-0000-00001E4B0000}"/>
    <cellStyle name="Normal 2 3 29 5" xfId="19239" xr:uid="{00000000-0005-0000-0000-00001F4B0000}"/>
    <cellStyle name="Normal 2 3 3" xfId="19240" xr:uid="{00000000-0005-0000-0000-0000204B0000}"/>
    <cellStyle name="Normal 2 3 3 10" xfId="19241" xr:uid="{00000000-0005-0000-0000-0000214B0000}"/>
    <cellStyle name="Normal 2 3 3 10 2" xfId="19242" xr:uid="{00000000-0005-0000-0000-0000224B0000}"/>
    <cellStyle name="Normal 2 3 3 10 3" xfId="19243" xr:uid="{00000000-0005-0000-0000-0000234B0000}"/>
    <cellStyle name="Normal 2 3 3 10 4" xfId="19244" xr:uid="{00000000-0005-0000-0000-0000244B0000}"/>
    <cellStyle name="Normal 2 3 3 10 5" xfId="19245" xr:uid="{00000000-0005-0000-0000-0000254B0000}"/>
    <cellStyle name="Normal 2 3 3 11" xfId="19246" xr:uid="{00000000-0005-0000-0000-0000264B0000}"/>
    <cellStyle name="Normal 2 3 3 11 2" xfId="19247" xr:uid="{00000000-0005-0000-0000-0000274B0000}"/>
    <cellStyle name="Normal 2 3 3 11 3" xfId="19248" xr:uid="{00000000-0005-0000-0000-0000284B0000}"/>
    <cellStyle name="Normal 2 3 3 11 4" xfId="19249" xr:uid="{00000000-0005-0000-0000-0000294B0000}"/>
    <cellStyle name="Normal 2 3 3 11 5" xfId="19250" xr:uid="{00000000-0005-0000-0000-00002A4B0000}"/>
    <cellStyle name="Normal 2 3 3 12" xfId="19251" xr:uid="{00000000-0005-0000-0000-00002B4B0000}"/>
    <cellStyle name="Normal 2 3 3 12 2" xfId="19252" xr:uid="{00000000-0005-0000-0000-00002C4B0000}"/>
    <cellStyle name="Normal 2 3 3 12 3" xfId="19253" xr:uid="{00000000-0005-0000-0000-00002D4B0000}"/>
    <cellStyle name="Normal 2 3 3 12 4" xfId="19254" xr:uid="{00000000-0005-0000-0000-00002E4B0000}"/>
    <cellStyle name="Normal 2 3 3 12 5" xfId="19255" xr:uid="{00000000-0005-0000-0000-00002F4B0000}"/>
    <cellStyle name="Normal 2 3 3 13" xfId="19256" xr:uid="{00000000-0005-0000-0000-0000304B0000}"/>
    <cellStyle name="Normal 2 3 3 13 2" xfId="19257" xr:uid="{00000000-0005-0000-0000-0000314B0000}"/>
    <cellStyle name="Normal 2 3 3 13 3" xfId="19258" xr:uid="{00000000-0005-0000-0000-0000324B0000}"/>
    <cellStyle name="Normal 2 3 3 13 4" xfId="19259" xr:uid="{00000000-0005-0000-0000-0000334B0000}"/>
    <cellStyle name="Normal 2 3 3 13 5" xfId="19260" xr:uid="{00000000-0005-0000-0000-0000344B0000}"/>
    <cellStyle name="Normal 2 3 3 14" xfId="19261" xr:uid="{00000000-0005-0000-0000-0000354B0000}"/>
    <cellStyle name="Normal 2 3 3 14 2" xfId="19262" xr:uid="{00000000-0005-0000-0000-0000364B0000}"/>
    <cellStyle name="Normal 2 3 3 14 3" xfId="19263" xr:uid="{00000000-0005-0000-0000-0000374B0000}"/>
    <cellStyle name="Normal 2 3 3 14 4" xfId="19264" xr:uid="{00000000-0005-0000-0000-0000384B0000}"/>
    <cellStyle name="Normal 2 3 3 14 5" xfId="19265" xr:uid="{00000000-0005-0000-0000-0000394B0000}"/>
    <cellStyle name="Normal 2 3 3 15" xfId="19266" xr:uid="{00000000-0005-0000-0000-00003A4B0000}"/>
    <cellStyle name="Normal 2 3 3 15 2" xfId="19267" xr:uid="{00000000-0005-0000-0000-00003B4B0000}"/>
    <cellStyle name="Normal 2 3 3 15 3" xfId="19268" xr:uid="{00000000-0005-0000-0000-00003C4B0000}"/>
    <cellStyle name="Normal 2 3 3 15 4" xfId="19269" xr:uid="{00000000-0005-0000-0000-00003D4B0000}"/>
    <cellStyle name="Normal 2 3 3 15 5" xfId="19270" xr:uid="{00000000-0005-0000-0000-00003E4B0000}"/>
    <cellStyle name="Normal 2 3 3 16" xfId="19271" xr:uid="{00000000-0005-0000-0000-00003F4B0000}"/>
    <cellStyle name="Normal 2 3 3 16 2" xfId="19272" xr:uid="{00000000-0005-0000-0000-0000404B0000}"/>
    <cellStyle name="Normal 2 3 3 16 3" xfId="19273" xr:uid="{00000000-0005-0000-0000-0000414B0000}"/>
    <cellStyle name="Normal 2 3 3 16 4" xfId="19274" xr:uid="{00000000-0005-0000-0000-0000424B0000}"/>
    <cellStyle name="Normal 2 3 3 16 5" xfId="19275" xr:uid="{00000000-0005-0000-0000-0000434B0000}"/>
    <cellStyle name="Normal 2 3 3 17" xfId="19276" xr:uid="{00000000-0005-0000-0000-0000444B0000}"/>
    <cellStyle name="Normal 2 3 3 17 2" xfId="19277" xr:uid="{00000000-0005-0000-0000-0000454B0000}"/>
    <cellStyle name="Normal 2 3 3 17 3" xfId="19278" xr:uid="{00000000-0005-0000-0000-0000464B0000}"/>
    <cellStyle name="Normal 2 3 3 17 4" xfId="19279" xr:uid="{00000000-0005-0000-0000-0000474B0000}"/>
    <cellStyle name="Normal 2 3 3 17 5" xfId="19280" xr:uid="{00000000-0005-0000-0000-0000484B0000}"/>
    <cellStyle name="Normal 2 3 3 18" xfId="19281" xr:uid="{00000000-0005-0000-0000-0000494B0000}"/>
    <cellStyle name="Normal 2 3 3 18 2" xfId="19282" xr:uid="{00000000-0005-0000-0000-00004A4B0000}"/>
    <cellStyle name="Normal 2 3 3 18 2 2" xfId="19283" xr:uid="{00000000-0005-0000-0000-00004B4B0000}"/>
    <cellStyle name="Normal 2 3 3 19" xfId="19284" xr:uid="{00000000-0005-0000-0000-00004C4B0000}"/>
    <cellStyle name="Normal 2 3 3 19 2" xfId="19285" xr:uid="{00000000-0005-0000-0000-00004D4B0000}"/>
    <cellStyle name="Normal 2 3 3 19 2 2" xfId="19286" xr:uid="{00000000-0005-0000-0000-00004E4B0000}"/>
    <cellStyle name="Normal 2 3 3 2" xfId="19287" xr:uid="{00000000-0005-0000-0000-00004F4B0000}"/>
    <cellStyle name="Normal 2 3 3 2 2" xfId="19288" xr:uid="{00000000-0005-0000-0000-0000504B0000}"/>
    <cellStyle name="Normal 2 3 3 2 2 2" xfId="19289" xr:uid="{00000000-0005-0000-0000-0000514B0000}"/>
    <cellStyle name="Normal 2 3 3 2 2 3" xfId="19290" xr:uid="{00000000-0005-0000-0000-0000524B0000}"/>
    <cellStyle name="Normal 2 3 3 2 2 4" xfId="19291" xr:uid="{00000000-0005-0000-0000-0000534B0000}"/>
    <cellStyle name="Normal 2 3 3 2 2 5" xfId="19292" xr:uid="{00000000-0005-0000-0000-0000544B0000}"/>
    <cellStyle name="Normal 2 3 3 2 3" xfId="19293" xr:uid="{00000000-0005-0000-0000-0000554B0000}"/>
    <cellStyle name="Normal 2 3 3 2 3 2" xfId="19294" xr:uid="{00000000-0005-0000-0000-0000564B0000}"/>
    <cellStyle name="Normal 2 3 3 2 3 3" xfId="19295" xr:uid="{00000000-0005-0000-0000-0000574B0000}"/>
    <cellStyle name="Normal 2 3 3 2 3 4" xfId="19296" xr:uid="{00000000-0005-0000-0000-0000584B0000}"/>
    <cellStyle name="Normal 2 3 3 2 3 5" xfId="19297" xr:uid="{00000000-0005-0000-0000-0000594B0000}"/>
    <cellStyle name="Normal 2 3 3 2 4" xfId="19298" xr:uid="{00000000-0005-0000-0000-00005A4B0000}"/>
    <cellStyle name="Normal 2 3 3 2 4 2" xfId="19299" xr:uid="{00000000-0005-0000-0000-00005B4B0000}"/>
    <cellStyle name="Normal 2 3 3 2 5" xfId="19300" xr:uid="{00000000-0005-0000-0000-00005C4B0000}"/>
    <cellStyle name="Normal 2 3 3 2 6" xfId="19301" xr:uid="{00000000-0005-0000-0000-00005D4B0000}"/>
    <cellStyle name="Normal 2 3 3 2 7" xfId="19302" xr:uid="{00000000-0005-0000-0000-00005E4B0000}"/>
    <cellStyle name="Normal 2 3 3 2 8" xfId="19303" xr:uid="{00000000-0005-0000-0000-00005F4B0000}"/>
    <cellStyle name="Normal 2 3 3 2_35. Propiedades de Inv" xfId="19304" xr:uid="{00000000-0005-0000-0000-0000604B0000}"/>
    <cellStyle name="Normal 2 3 3 20" xfId="19305" xr:uid="{00000000-0005-0000-0000-0000614B0000}"/>
    <cellStyle name="Normal 2 3 3 20 2" xfId="19306" xr:uid="{00000000-0005-0000-0000-0000624B0000}"/>
    <cellStyle name="Normal 2 3 3 20 3" xfId="19307" xr:uid="{00000000-0005-0000-0000-0000634B0000}"/>
    <cellStyle name="Normal 2 3 3 21" xfId="19308" xr:uid="{00000000-0005-0000-0000-0000644B0000}"/>
    <cellStyle name="Normal 2 3 3 21 2" xfId="19309" xr:uid="{00000000-0005-0000-0000-0000654B0000}"/>
    <cellStyle name="Normal 2 3 3 22" xfId="19310" xr:uid="{00000000-0005-0000-0000-0000664B0000}"/>
    <cellStyle name="Normal 2 3 3 23" xfId="19311" xr:uid="{00000000-0005-0000-0000-0000674B0000}"/>
    <cellStyle name="Normal 2 3 3 24" xfId="19312" xr:uid="{00000000-0005-0000-0000-0000684B0000}"/>
    <cellStyle name="Normal 2 3 3 3" xfId="19313" xr:uid="{00000000-0005-0000-0000-0000694B0000}"/>
    <cellStyle name="Normal 2 3 3 3 2" xfId="19314" xr:uid="{00000000-0005-0000-0000-00006A4B0000}"/>
    <cellStyle name="Normal 2 3 3 3 2 2" xfId="19315" xr:uid="{00000000-0005-0000-0000-00006B4B0000}"/>
    <cellStyle name="Normal 2 3 3 3 2 3" xfId="19316" xr:uid="{00000000-0005-0000-0000-00006C4B0000}"/>
    <cellStyle name="Normal 2 3 3 3 2 4" xfId="19317" xr:uid="{00000000-0005-0000-0000-00006D4B0000}"/>
    <cellStyle name="Normal 2 3 3 3 2 5" xfId="19318" xr:uid="{00000000-0005-0000-0000-00006E4B0000}"/>
    <cellStyle name="Normal 2 3 3 3 3" xfId="19319" xr:uid="{00000000-0005-0000-0000-00006F4B0000}"/>
    <cellStyle name="Normal 2 3 3 3 3 2" xfId="19320" xr:uid="{00000000-0005-0000-0000-0000704B0000}"/>
    <cellStyle name="Normal 2 3 3 3 3 3" xfId="19321" xr:uid="{00000000-0005-0000-0000-0000714B0000}"/>
    <cellStyle name="Normal 2 3 3 3 3 4" xfId="19322" xr:uid="{00000000-0005-0000-0000-0000724B0000}"/>
    <cellStyle name="Normal 2 3 3 3 3 5" xfId="19323" xr:uid="{00000000-0005-0000-0000-0000734B0000}"/>
    <cellStyle name="Normal 2 3 3 3 4" xfId="19324" xr:uid="{00000000-0005-0000-0000-0000744B0000}"/>
    <cellStyle name="Normal 2 3 3 3 5" xfId="19325" xr:uid="{00000000-0005-0000-0000-0000754B0000}"/>
    <cellStyle name="Normal 2 3 3 3 6" xfId="19326" xr:uid="{00000000-0005-0000-0000-0000764B0000}"/>
    <cellStyle name="Normal 2 3 3 3 7" xfId="19327" xr:uid="{00000000-0005-0000-0000-0000774B0000}"/>
    <cellStyle name="Normal 2 3 3 3 8" xfId="19328" xr:uid="{00000000-0005-0000-0000-0000784B0000}"/>
    <cellStyle name="Normal 2 3 3 3_35. Propiedades de Inv" xfId="19329" xr:uid="{00000000-0005-0000-0000-0000794B0000}"/>
    <cellStyle name="Normal 2 3 3 4" xfId="19330" xr:uid="{00000000-0005-0000-0000-00007A4B0000}"/>
    <cellStyle name="Normal 2 3 3 4 2" xfId="19331" xr:uid="{00000000-0005-0000-0000-00007B4B0000}"/>
    <cellStyle name="Normal 2 3 3 4 2 2" xfId="19332" xr:uid="{00000000-0005-0000-0000-00007C4B0000}"/>
    <cellStyle name="Normal 2 3 3 4 2 3" xfId="19333" xr:uid="{00000000-0005-0000-0000-00007D4B0000}"/>
    <cellStyle name="Normal 2 3 3 4 2 4" xfId="19334" xr:uid="{00000000-0005-0000-0000-00007E4B0000}"/>
    <cellStyle name="Normal 2 3 3 4 2 5" xfId="19335" xr:uid="{00000000-0005-0000-0000-00007F4B0000}"/>
    <cellStyle name="Normal 2 3 3 4 3" xfId="19336" xr:uid="{00000000-0005-0000-0000-0000804B0000}"/>
    <cellStyle name="Normal 2 3 3 4 3 2" xfId="19337" xr:uid="{00000000-0005-0000-0000-0000814B0000}"/>
    <cellStyle name="Normal 2 3 3 4 3 3" xfId="19338" xr:uid="{00000000-0005-0000-0000-0000824B0000}"/>
    <cellStyle name="Normal 2 3 3 4 3 4" xfId="19339" xr:uid="{00000000-0005-0000-0000-0000834B0000}"/>
    <cellStyle name="Normal 2 3 3 4 3 5" xfId="19340" xr:uid="{00000000-0005-0000-0000-0000844B0000}"/>
    <cellStyle name="Normal 2 3 3 4 4" xfId="19341" xr:uid="{00000000-0005-0000-0000-0000854B0000}"/>
    <cellStyle name="Normal 2 3 3 4 5" xfId="19342" xr:uid="{00000000-0005-0000-0000-0000864B0000}"/>
    <cellStyle name="Normal 2 3 3 4 6" xfId="19343" xr:uid="{00000000-0005-0000-0000-0000874B0000}"/>
    <cellStyle name="Normal 2 3 3 4 7" xfId="19344" xr:uid="{00000000-0005-0000-0000-0000884B0000}"/>
    <cellStyle name="Normal 2 3 3 4 8" xfId="19345" xr:uid="{00000000-0005-0000-0000-0000894B0000}"/>
    <cellStyle name="Normal 2 3 3 4_35. Propiedades de Inv" xfId="19346" xr:uid="{00000000-0005-0000-0000-00008A4B0000}"/>
    <cellStyle name="Normal 2 3 3 5" xfId="19347" xr:uid="{00000000-0005-0000-0000-00008B4B0000}"/>
    <cellStyle name="Normal 2 3 3 5 2" xfId="19348" xr:uid="{00000000-0005-0000-0000-00008C4B0000}"/>
    <cellStyle name="Normal 2 3 3 5 2 2" xfId="19349" xr:uid="{00000000-0005-0000-0000-00008D4B0000}"/>
    <cellStyle name="Normal 2 3 3 5 2 3" xfId="19350" xr:uid="{00000000-0005-0000-0000-00008E4B0000}"/>
    <cellStyle name="Normal 2 3 3 5 2 4" xfId="19351" xr:uid="{00000000-0005-0000-0000-00008F4B0000}"/>
    <cellStyle name="Normal 2 3 3 5 2 5" xfId="19352" xr:uid="{00000000-0005-0000-0000-0000904B0000}"/>
    <cellStyle name="Normal 2 3 3 5 3" xfId="19353" xr:uid="{00000000-0005-0000-0000-0000914B0000}"/>
    <cellStyle name="Normal 2 3 3 5 3 2" xfId="19354" xr:uid="{00000000-0005-0000-0000-0000924B0000}"/>
    <cellStyle name="Normal 2 3 3 5 3 3" xfId="19355" xr:uid="{00000000-0005-0000-0000-0000934B0000}"/>
    <cellStyle name="Normal 2 3 3 5 3 4" xfId="19356" xr:uid="{00000000-0005-0000-0000-0000944B0000}"/>
    <cellStyle name="Normal 2 3 3 5 3 5" xfId="19357" xr:uid="{00000000-0005-0000-0000-0000954B0000}"/>
    <cellStyle name="Normal 2 3 3 5 4" xfId="19358" xr:uid="{00000000-0005-0000-0000-0000964B0000}"/>
    <cellStyle name="Normal 2 3 3 5 5" xfId="19359" xr:uid="{00000000-0005-0000-0000-0000974B0000}"/>
    <cellStyle name="Normal 2 3 3 5 6" xfId="19360" xr:uid="{00000000-0005-0000-0000-0000984B0000}"/>
    <cellStyle name="Normal 2 3 3 5 7" xfId="19361" xr:uid="{00000000-0005-0000-0000-0000994B0000}"/>
    <cellStyle name="Normal 2 3 3 5 8" xfId="19362" xr:uid="{00000000-0005-0000-0000-00009A4B0000}"/>
    <cellStyle name="Normal 2 3 3 5_35. Propiedades de Inv" xfId="19363" xr:uid="{00000000-0005-0000-0000-00009B4B0000}"/>
    <cellStyle name="Normal 2 3 3 6" xfId="19364" xr:uid="{00000000-0005-0000-0000-00009C4B0000}"/>
    <cellStyle name="Normal 2 3 3 6 2" xfId="19365" xr:uid="{00000000-0005-0000-0000-00009D4B0000}"/>
    <cellStyle name="Normal 2 3 3 6 2 2" xfId="19366" xr:uid="{00000000-0005-0000-0000-00009E4B0000}"/>
    <cellStyle name="Normal 2 3 3 6 2 3" xfId="19367" xr:uid="{00000000-0005-0000-0000-00009F4B0000}"/>
    <cellStyle name="Normal 2 3 3 6 2 4" xfId="19368" xr:uid="{00000000-0005-0000-0000-0000A04B0000}"/>
    <cellStyle name="Normal 2 3 3 6 2 5" xfId="19369" xr:uid="{00000000-0005-0000-0000-0000A14B0000}"/>
    <cellStyle name="Normal 2 3 3 6 3" xfId="19370" xr:uid="{00000000-0005-0000-0000-0000A24B0000}"/>
    <cellStyle name="Normal 2 3 3 6 3 2" xfId="19371" xr:uid="{00000000-0005-0000-0000-0000A34B0000}"/>
    <cellStyle name="Normal 2 3 3 6 3 3" xfId="19372" xr:uid="{00000000-0005-0000-0000-0000A44B0000}"/>
    <cellStyle name="Normal 2 3 3 6 3 4" xfId="19373" xr:uid="{00000000-0005-0000-0000-0000A54B0000}"/>
    <cellStyle name="Normal 2 3 3 6 3 5" xfId="19374" xr:uid="{00000000-0005-0000-0000-0000A64B0000}"/>
    <cellStyle name="Normal 2 3 3 6 4" xfId="19375" xr:uid="{00000000-0005-0000-0000-0000A74B0000}"/>
    <cellStyle name="Normal 2 3 3 6 5" xfId="19376" xr:uid="{00000000-0005-0000-0000-0000A84B0000}"/>
    <cellStyle name="Normal 2 3 3 6 6" xfId="19377" xr:uid="{00000000-0005-0000-0000-0000A94B0000}"/>
    <cellStyle name="Normal 2 3 3 6 7" xfId="19378" xr:uid="{00000000-0005-0000-0000-0000AA4B0000}"/>
    <cellStyle name="Normal 2 3 3 6 8" xfId="19379" xr:uid="{00000000-0005-0000-0000-0000AB4B0000}"/>
    <cellStyle name="Normal 2 3 3 6_35. Propiedades de Inv" xfId="19380" xr:uid="{00000000-0005-0000-0000-0000AC4B0000}"/>
    <cellStyle name="Normal 2 3 3 7" xfId="19381" xr:uid="{00000000-0005-0000-0000-0000AD4B0000}"/>
    <cellStyle name="Normal 2 3 3 7 2" xfId="19382" xr:uid="{00000000-0005-0000-0000-0000AE4B0000}"/>
    <cellStyle name="Normal 2 3 3 7 2 2" xfId="19383" xr:uid="{00000000-0005-0000-0000-0000AF4B0000}"/>
    <cellStyle name="Normal 2 3 3 7 2 3" xfId="19384" xr:uid="{00000000-0005-0000-0000-0000B04B0000}"/>
    <cellStyle name="Normal 2 3 3 7 2 4" xfId="19385" xr:uid="{00000000-0005-0000-0000-0000B14B0000}"/>
    <cellStyle name="Normal 2 3 3 7 2 5" xfId="19386" xr:uid="{00000000-0005-0000-0000-0000B24B0000}"/>
    <cellStyle name="Normal 2 3 3 7 3" xfId="19387" xr:uid="{00000000-0005-0000-0000-0000B34B0000}"/>
    <cellStyle name="Normal 2 3 3 7 3 2" xfId="19388" xr:uid="{00000000-0005-0000-0000-0000B44B0000}"/>
    <cellStyle name="Normal 2 3 3 7 3 3" xfId="19389" xr:uid="{00000000-0005-0000-0000-0000B54B0000}"/>
    <cellStyle name="Normal 2 3 3 7 3 4" xfId="19390" xr:uid="{00000000-0005-0000-0000-0000B64B0000}"/>
    <cellStyle name="Normal 2 3 3 7 3 5" xfId="19391" xr:uid="{00000000-0005-0000-0000-0000B74B0000}"/>
    <cellStyle name="Normal 2 3 3 7 4" xfId="19392" xr:uid="{00000000-0005-0000-0000-0000B84B0000}"/>
    <cellStyle name="Normal 2 3 3 7 5" xfId="19393" xr:uid="{00000000-0005-0000-0000-0000B94B0000}"/>
    <cellStyle name="Normal 2 3 3 7 6" xfId="19394" xr:uid="{00000000-0005-0000-0000-0000BA4B0000}"/>
    <cellStyle name="Normal 2 3 3 7 7" xfId="19395" xr:uid="{00000000-0005-0000-0000-0000BB4B0000}"/>
    <cellStyle name="Normal 2 3 3 7_35. Propiedades de Inv" xfId="19396" xr:uid="{00000000-0005-0000-0000-0000BC4B0000}"/>
    <cellStyle name="Normal 2 3 3 8" xfId="19397" xr:uid="{00000000-0005-0000-0000-0000BD4B0000}"/>
    <cellStyle name="Normal 2 3 3 8 2" xfId="19398" xr:uid="{00000000-0005-0000-0000-0000BE4B0000}"/>
    <cellStyle name="Normal 2 3 3 8 2 2" xfId="19399" xr:uid="{00000000-0005-0000-0000-0000BF4B0000}"/>
    <cellStyle name="Normal 2 3 3 8 2 3" xfId="19400" xr:uid="{00000000-0005-0000-0000-0000C04B0000}"/>
    <cellStyle name="Normal 2 3 3 8 2 4" xfId="19401" xr:uid="{00000000-0005-0000-0000-0000C14B0000}"/>
    <cellStyle name="Normal 2 3 3 8 2 5" xfId="19402" xr:uid="{00000000-0005-0000-0000-0000C24B0000}"/>
    <cellStyle name="Normal 2 3 3 8 3" xfId="19403" xr:uid="{00000000-0005-0000-0000-0000C34B0000}"/>
    <cellStyle name="Normal 2 3 3 8 3 2" xfId="19404" xr:uid="{00000000-0005-0000-0000-0000C44B0000}"/>
    <cellStyle name="Normal 2 3 3 8 3 3" xfId="19405" xr:uid="{00000000-0005-0000-0000-0000C54B0000}"/>
    <cellStyle name="Normal 2 3 3 8 3 4" xfId="19406" xr:uid="{00000000-0005-0000-0000-0000C64B0000}"/>
    <cellStyle name="Normal 2 3 3 8 3 5" xfId="19407" xr:uid="{00000000-0005-0000-0000-0000C74B0000}"/>
    <cellStyle name="Normal 2 3 3 8 4" xfId="19408" xr:uid="{00000000-0005-0000-0000-0000C84B0000}"/>
    <cellStyle name="Normal 2 3 3 8 5" xfId="19409" xr:uid="{00000000-0005-0000-0000-0000C94B0000}"/>
    <cellStyle name="Normal 2 3 3 8 6" xfId="19410" xr:uid="{00000000-0005-0000-0000-0000CA4B0000}"/>
    <cellStyle name="Normal 2 3 3 8 7" xfId="19411" xr:uid="{00000000-0005-0000-0000-0000CB4B0000}"/>
    <cellStyle name="Normal 2 3 3 8_35. Propiedades de Inv" xfId="19412" xr:uid="{00000000-0005-0000-0000-0000CC4B0000}"/>
    <cellStyle name="Normal 2 3 3 9" xfId="19413" xr:uid="{00000000-0005-0000-0000-0000CD4B0000}"/>
    <cellStyle name="Normal 2 3 3 9 2" xfId="19414" xr:uid="{00000000-0005-0000-0000-0000CE4B0000}"/>
    <cellStyle name="Normal 2 3 3 9 2 2" xfId="19415" xr:uid="{00000000-0005-0000-0000-0000CF4B0000}"/>
    <cellStyle name="Normal 2 3 3 9 2 3" xfId="19416" xr:uid="{00000000-0005-0000-0000-0000D04B0000}"/>
    <cellStyle name="Normal 2 3 3 9 2 4" xfId="19417" xr:uid="{00000000-0005-0000-0000-0000D14B0000}"/>
    <cellStyle name="Normal 2 3 3 9 2 5" xfId="19418" xr:uid="{00000000-0005-0000-0000-0000D24B0000}"/>
    <cellStyle name="Normal 2 3 3 9 3" xfId="19419" xr:uid="{00000000-0005-0000-0000-0000D34B0000}"/>
    <cellStyle name="Normal 2 3 3 9 3 2" xfId="19420" xr:uid="{00000000-0005-0000-0000-0000D44B0000}"/>
    <cellStyle name="Normal 2 3 3 9 3 3" xfId="19421" xr:uid="{00000000-0005-0000-0000-0000D54B0000}"/>
    <cellStyle name="Normal 2 3 3 9 3 4" xfId="19422" xr:uid="{00000000-0005-0000-0000-0000D64B0000}"/>
    <cellStyle name="Normal 2 3 3 9 3 5" xfId="19423" xr:uid="{00000000-0005-0000-0000-0000D74B0000}"/>
    <cellStyle name="Normal 2 3 3 9 4" xfId="19424" xr:uid="{00000000-0005-0000-0000-0000D84B0000}"/>
    <cellStyle name="Normal 2 3 3 9 5" xfId="19425" xr:uid="{00000000-0005-0000-0000-0000D94B0000}"/>
    <cellStyle name="Normal 2 3 3 9 6" xfId="19426" xr:uid="{00000000-0005-0000-0000-0000DA4B0000}"/>
    <cellStyle name="Normal 2 3 3 9 7" xfId="19427" xr:uid="{00000000-0005-0000-0000-0000DB4B0000}"/>
    <cellStyle name="Normal 2 3 3 9_35. Propiedades de Inv" xfId="19428" xr:uid="{00000000-0005-0000-0000-0000DC4B0000}"/>
    <cellStyle name="Normal 2 3 3_35. Propiedades de Inv" xfId="19429" xr:uid="{00000000-0005-0000-0000-0000DD4B0000}"/>
    <cellStyle name="Normal 2 3 30" xfId="19430" xr:uid="{00000000-0005-0000-0000-0000DE4B0000}"/>
    <cellStyle name="Normal 2 3 30 2" xfId="19431" xr:uid="{00000000-0005-0000-0000-0000DF4B0000}"/>
    <cellStyle name="Normal 2 3 30 3" xfId="19432" xr:uid="{00000000-0005-0000-0000-0000E04B0000}"/>
    <cellStyle name="Normal 2 3 30 4" xfId="19433" xr:uid="{00000000-0005-0000-0000-0000E14B0000}"/>
    <cellStyle name="Normal 2 3 30 5" xfId="19434" xr:uid="{00000000-0005-0000-0000-0000E24B0000}"/>
    <cellStyle name="Normal 2 3 31" xfId="19435" xr:uid="{00000000-0005-0000-0000-0000E34B0000}"/>
    <cellStyle name="Normal 2 3 31 2" xfId="19436" xr:uid="{00000000-0005-0000-0000-0000E44B0000}"/>
    <cellStyle name="Normal 2 3 31 3" xfId="19437" xr:uid="{00000000-0005-0000-0000-0000E54B0000}"/>
    <cellStyle name="Normal 2 3 31 4" xfId="19438" xr:uid="{00000000-0005-0000-0000-0000E64B0000}"/>
    <cellStyle name="Normal 2 3 31 5" xfId="19439" xr:uid="{00000000-0005-0000-0000-0000E74B0000}"/>
    <cellStyle name="Normal 2 3 32" xfId="19440" xr:uid="{00000000-0005-0000-0000-0000E84B0000}"/>
    <cellStyle name="Normal 2 3 32 2" xfId="19441" xr:uid="{00000000-0005-0000-0000-0000E94B0000}"/>
    <cellStyle name="Normal 2 3 32 3" xfId="19442" xr:uid="{00000000-0005-0000-0000-0000EA4B0000}"/>
    <cellStyle name="Normal 2 3 32 4" xfId="19443" xr:uid="{00000000-0005-0000-0000-0000EB4B0000}"/>
    <cellStyle name="Normal 2 3 32 5" xfId="19444" xr:uid="{00000000-0005-0000-0000-0000EC4B0000}"/>
    <cellStyle name="Normal 2 3 33" xfId="19445" xr:uid="{00000000-0005-0000-0000-0000ED4B0000}"/>
    <cellStyle name="Normal 2 3 33 2" xfId="19446" xr:uid="{00000000-0005-0000-0000-0000EE4B0000}"/>
    <cellStyle name="Normal 2 3 33 3" xfId="19447" xr:uid="{00000000-0005-0000-0000-0000EF4B0000}"/>
    <cellStyle name="Normal 2 3 33 4" xfId="19448" xr:uid="{00000000-0005-0000-0000-0000F04B0000}"/>
    <cellStyle name="Normal 2 3 33 5" xfId="19449" xr:uid="{00000000-0005-0000-0000-0000F14B0000}"/>
    <cellStyle name="Normal 2 3 34" xfId="19450" xr:uid="{00000000-0005-0000-0000-0000F24B0000}"/>
    <cellStyle name="Normal 2 3 34 2" xfId="19451" xr:uid="{00000000-0005-0000-0000-0000F34B0000}"/>
    <cellStyle name="Normal 2 3 34 3" xfId="19452" xr:uid="{00000000-0005-0000-0000-0000F44B0000}"/>
    <cellStyle name="Normal 2 3 34 4" xfId="19453" xr:uid="{00000000-0005-0000-0000-0000F54B0000}"/>
    <cellStyle name="Normal 2 3 34 5" xfId="19454" xr:uid="{00000000-0005-0000-0000-0000F64B0000}"/>
    <cellStyle name="Normal 2 3 35" xfId="19455" xr:uid="{00000000-0005-0000-0000-0000F74B0000}"/>
    <cellStyle name="Normal 2 3 35 2" xfId="19456" xr:uid="{00000000-0005-0000-0000-0000F84B0000}"/>
    <cellStyle name="Normal 2 3 35 3" xfId="19457" xr:uid="{00000000-0005-0000-0000-0000F94B0000}"/>
    <cellStyle name="Normal 2 3 35 4" xfId="19458" xr:uid="{00000000-0005-0000-0000-0000FA4B0000}"/>
    <cellStyle name="Normal 2 3 35 5" xfId="19459" xr:uid="{00000000-0005-0000-0000-0000FB4B0000}"/>
    <cellStyle name="Normal 2 3 36" xfId="19460" xr:uid="{00000000-0005-0000-0000-0000FC4B0000}"/>
    <cellStyle name="Normal 2 3 36 2" xfId="19461" xr:uid="{00000000-0005-0000-0000-0000FD4B0000}"/>
    <cellStyle name="Normal 2 3 36 3" xfId="19462" xr:uid="{00000000-0005-0000-0000-0000FE4B0000}"/>
    <cellStyle name="Normal 2 3 36 4" xfId="19463" xr:uid="{00000000-0005-0000-0000-0000FF4B0000}"/>
    <cellStyle name="Normal 2 3 36 5" xfId="19464" xr:uid="{00000000-0005-0000-0000-0000004C0000}"/>
    <cellStyle name="Normal 2 3 37" xfId="19465" xr:uid="{00000000-0005-0000-0000-0000014C0000}"/>
    <cellStyle name="Normal 2 3 37 2" xfId="19466" xr:uid="{00000000-0005-0000-0000-0000024C0000}"/>
    <cellStyle name="Normal 2 3 37 2 2" xfId="19467" xr:uid="{00000000-0005-0000-0000-0000034C0000}"/>
    <cellStyle name="Normal 2 3 38" xfId="19468" xr:uid="{00000000-0005-0000-0000-0000044C0000}"/>
    <cellStyle name="Normal 2 3 38 2" xfId="19469" xr:uid="{00000000-0005-0000-0000-0000054C0000}"/>
    <cellStyle name="Normal 2 3 38 2 2" xfId="19470" xr:uid="{00000000-0005-0000-0000-0000064C0000}"/>
    <cellStyle name="Normal 2 3 39" xfId="19471" xr:uid="{00000000-0005-0000-0000-0000074C0000}"/>
    <cellStyle name="Normal 2 3 39 2" xfId="19472" xr:uid="{00000000-0005-0000-0000-0000084C0000}"/>
    <cellStyle name="Normal 2 3 39 2 2" xfId="19473" xr:uid="{00000000-0005-0000-0000-0000094C0000}"/>
    <cellStyle name="Normal 2 3 4" xfId="19474" xr:uid="{00000000-0005-0000-0000-00000A4C0000}"/>
    <cellStyle name="Normal 2 3 4 10" xfId="19475" xr:uid="{00000000-0005-0000-0000-00000B4C0000}"/>
    <cellStyle name="Normal 2 3 4 10 2" xfId="19476" xr:uid="{00000000-0005-0000-0000-00000C4C0000}"/>
    <cellStyle name="Normal 2 3 4 10 3" xfId="19477" xr:uid="{00000000-0005-0000-0000-00000D4C0000}"/>
    <cellStyle name="Normal 2 3 4 10 4" xfId="19478" xr:uid="{00000000-0005-0000-0000-00000E4C0000}"/>
    <cellStyle name="Normal 2 3 4 10 5" xfId="19479" xr:uid="{00000000-0005-0000-0000-00000F4C0000}"/>
    <cellStyle name="Normal 2 3 4 11" xfId="19480" xr:uid="{00000000-0005-0000-0000-0000104C0000}"/>
    <cellStyle name="Normal 2 3 4 11 2" xfId="19481" xr:uid="{00000000-0005-0000-0000-0000114C0000}"/>
    <cellStyle name="Normal 2 3 4 11 3" xfId="19482" xr:uid="{00000000-0005-0000-0000-0000124C0000}"/>
    <cellStyle name="Normal 2 3 4 11 4" xfId="19483" xr:uid="{00000000-0005-0000-0000-0000134C0000}"/>
    <cellStyle name="Normal 2 3 4 11 5" xfId="19484" xr:uid="{00000000-0005-0000-0000-0000144C0000}"/>
    <cellStyle name="Normal 2 3 4 12" xfId="19485" xr:uid="{00000000-0005-0000-0000-0000154C0000}"/>
    <cellStyle name="Normal 2 3 4 12 2" xfId="19486" xr:uid="{00000000-0005-0000-0000-0000164C0000}"/>
    <cellStyle name="Normal 2 3 4 12 2 2" xfId="19487" xr:uid="{00000000-0005-0000-0000-0000174C0000}"/>
    <cellStyle name="Normal 2 3 4 13" xfId="19488" xr:uid="{00000000-0005-0000-0000-0000184C0000}"/>
    <cellStyle name="Normal 2 3 4 13 2" xfId="19489" xr:uid="{00000000-0005-0000-0000-0000194C0000}"/>
    <cellStyle name="Normal 2 3 4 14" xfId="19490" xr:uid="{00000000-0005-0000-0000-00001A4C0000}"/>
    <cellStyle name="Normal 2 3 4 15" xfId="19491" xr:uid="{00000000-0005-0000-0000-00001B4C0000}"/>
    <cellStyle name="Normal 2 3 4 16" xfId="19492" xr:uid="{00000000-0005-0000-0000-00001C4C0000}"/>
    <cellStyle name="Normal 2 3 4 17" xfId="19493" xr:uid="{00000000-0005-0000-0000-00001D4C0000}"/>
    <cellStyle name="Normal 2 3 4 18" xfId="19494" xr:uid="{00000000-0005-0000-0000-00001E4C0000}"/>
    <cellStyle name="Normal 2 3 4 2" xfId="19495" xr:uid="{00000000-0005-0000-0000-00001F4C0000}"/>
    <cellStyle name="Normal 2 3 4 2 2" xfId="19496" xr:uid="{00000000-0005-0000-0000-0000204C0000}"/>
    <cellStyle name="Normal 2 3 4 2 2 2" xfId="19497" xr:uid="{00000000-0005-0000-0000-0000214C0000}"/>
    <cellStyle name="Normal 2 3 4 2 2 3" xfId="19498" xr:uid="{00000000-0005-0000-0000-0000224C0000}"/>
    <cellStyle name="Normal 2 3 4 2 2 4" xfId="19499" xr:uid="{00000000-0005-0000-0000-0000234C0000}"/>
    <cellStyle name="Normal 2 3 4 2 2 5" xfId="19500" xr:uid="{00000000-0005-0000-0000-0000244C0000}"/>
    <cellStyle name="Normal 2 3 4 2 3" xfId="19501" xr:uid="{00000000-0005-0000-0000-0000254C0000}"/>
    <cellStyle name="Normal 2 3 4 2 3 2" xfId="19502" xr:uid="{00000000-0005-0000-0000-0000264C0000}"/>
    <cellStyle name="Normal 2 3 4 2 3 3" xfId="19503" xr:uid="{00000000-0005-0000-0000-0000274C0000}"/>
    <cellStyle name="Normal 2 3 4 2 3 4" xfId="19504" xr:uid="{00000000-0005-0000-0000-0000284C0000}"/>
    <cellStyle name="Normal 2 3 4 2 3 5" xfId="19505" xr:uid="{00000000-0005-0000-0000-0000294C0000}"/>
    <cellStyle name="Normal 2 3 4 2 4" xfId="19506" xr:uid="{00000000-0005-0000-0000-00002A4C0000}"/>
    <cellStyle name="Normal 2 3 4 2 5" xfId="19507" xr:uid="{00000000-0005-0000-0000-00002B4C0000}"/>
    <cellStyle name="Normal 2 3 4 2 6" xfId="19508" xr:uid="{00000000-0005-0000-0000-00002C4C0000}"/>
    <cellStyle name="Normal 2 3 4 2 7" xfId="19509" xr:uid="{00000000-0005-0000-0000-00002D4C0000}"/>
    <cellStyle name="Normal 2 3 4 2 8" xfId="19510" xr:uid="{00000000-0005-0000-0000-00002E4C0000}"/>
    <cellStyle name="Normal 2 3 4 2_35. Propiedades de Inv" xfId="19511" xr:uid="{00000000-0005-0000-0000-00002F4C0000}"/>
    <cellStyle name="Normal 2 3 4 3" xfId="19512" xr:uid="{00000000-0005-0000-0000-0000304C0000}"/>
    <cellStyle name="Normal 2 3 4 3 2" xfId="19513" xr:uid="{00000000-0005-0000-0000-0000314C0000}"/>
    <cellStyle name="Normal 2 3 4 3 2 2" xfId="19514" xr:uid="{00000000-0005-0000-0000-0000324C0000}"/>
    <cellStyle name="Normal 2 3 4 3 2 3" xfId="19515" xr:uid="{00000000-0005-0000-0000-0000334C0000}"/>
    <cellStyle name="Normal 2 3 4 3 2 4" xfId="19516" xr:uid="{00000000-0005-0000-0000-0000344C0000}"/>
    <cellStyle name="Normal 2 3 4 3 2 5" xfId="19517" xr:uid="{00000000-0005-0000-0000-0000354C0000}"/>
    <cellStyle name="Normal 2 3 4 3 3" xfId="19518" xr:uid="{00000000-0005-0000-0000-0000364C0000}"/>
    <cellStyle name="Normal 2 3 4 3 3 2" xfId="19519" xr:uid="{00000000-0005-0000-0000-0000374C0000}"/>
    <cellStyle name="Normal 2 3 4 3 3 3" xfId="19520" xr:uid="{00000000-0005-0000-0000-0000384C0000}"/>
    <cellStyle name="Normal 2 3 4 3 3 4" xfId="19521" xr:uid="{00000000-0005-0000-0000-0000394C0000}"/>
    <cellStyle name="Normal 2 3 4 3 3 5" xfId="19522" xr:uid="{00000000-0005-0000-0000-00003A4C0000}"/>
    <cellStyle name="Normal 2 3 4 3 4" xfId="19523" xr:uid="{00000000-0005-0000-0000-00003B4C0000}"/>
    <cellStyle name="Normal 2 3 4 3 5" xfId="19524" xr:uid="{00000000-0005-0000-0000-00003C4C0000}"/>
    <cellStyle name="Normal 2 3 4 3 6" xfId="19525" xr:uid="{00000000-0005-0000-0000-00003D4C0000}"/>
    <cellStyle name="Normal 2 3 4 3 7" xfId="19526" xr:uid="{00000000-0005-0000-0000-00003E4C0000}"/>
    <cellStyle name="Normal 2 3 4 3 8" xfId="19527" xr:uid="{00000000-0005-0000-0000-00003F4C0000}"/>
    <cellStyle name="Normal 2 3 4 3_35. Propiedades de Inv" xfId="19528" xr:uid="{00000000-0005-0000-0000-0000404C0000}"/>
    <cellStyle name="Normal 2 3 4 4" xfId="19529" xr:uid="{00000000-0005-0000-0000-0000414C0000}"/>
    <cellStyle name="Normal 2 3 4 4 2" xfId="19530" xr:uid="{00000000-0005-0000-0000-0000424C0000}"/>
    <cellStyle name="Normal 2 3 4 4 2 2" xfId="19531" xr:uid="{00000000-0005-0000-0000-0000434C0000}"/>
    <cellStyle name="Normal 2 3 4 4 2 3" xfId="19532" xr:uid="{00000000-0005-0000-0000-0000444C0000}"/>
    <cellStyle name="Normal 2 3 4 4 2 4" xfId="19533" xr:uid="{00000000-0005-0000-0000-0000454C0000}"/>
    <cellStyle name="Normal 2 3 4 4 2 5" xfId="19534" xr:uid="{00000000-0005-0000-0000-0000464C0000}"/>
    <cellStyle name="Normal 2 3 4 4 3" xfId="19535" xr:uid="{00000000-0005-0000-0000-0000474C0000}"/>
    <cellStyle name="Normal 2 3 4 4 3 2" xfId="19536" xr:uid="{00000000-0005-0000-0000-0000484C0000}"/>
    <cellStyle name="Normal 2 3 4 4 3 3" xfId="19537" xr:uid="{00000000-0005-0000-0000-0000494C0000}"/>
    <cellStyle name="Normal 2 3 4 4 3 4" xfId="19538" xr:uid="{00000000-0005-0000-0000-00004A4C0000}"/>
    <cellStyle name="Normal 2 3 4 4 3 5" xfId="19539" xr:uid="{00000000-0005-0000-0000-00004B4C0000}"/>
    <cellStyle name="Normal 2 3 4 4 4" xfId="19540" xr:uid="{00000000-0005-0000-0000-00004C4C0000}"/>
    <cellStyle name="Normal 2 3 4 4 5" xfId="19541" xr:uid="{00000000-0005-0000-0000-00004D4C0000}"/>
    <cellStyle name="Normal 2 3 4 4 6" xfId="19542" xr:uid="{00000000-0005-0000-0000-00004E4C0000}"/>
    <cellStyle name="Normal 2 3 4 4 7" xfId="19543" xr:uid="{00000000-0005-0000-0000-00004F4C0000}"/>
    <cellStyle name="Normal 2 3 4 4 8" xfId="19544" xr:uid="{00000000-0005-0000-0000-0000504C0000}"/>
    <cellStyle name="Normal 2 3 4 4_35. Propiedades de Inv" xfId="19545" xr:uid="{00000000-0005-0000-0000-0000514C0000}"/>
    <cellStyle name="Normal 2 3 4 5" xfId="19546" xr:uid="{00000000-0005-0000-0000-0000524C0000}"/>
    <cellStyle name="Normal 2 3 4 5 2" xfId="19547" xr:uid="{00000000-0005-0000-0000-0000534C0000}"/>
    <cellStyle name="Normal 2 3 4 5 2 2" xfId="19548" xr:uid="{00000000-0005-0000-0000-0000544C0000}"/>
    <cellStyle name="Normal 2 3 4 5 2 3" xfId="19549" xr:uid="{00000000-0005-0000-0000-0000554C0000}"/>
    <cellStyle name="Normal 2 3 4 5 2 4" xfId="19550" xr:uid="{00000000-0005-0000-0000-0000564C0000}"/>
    <cellStyle name="Normal 2 3 4 5 2 5" xfId="19551" xr:uid="{00000000-0005-0000-0000-0000574C0000}"/>
    <cellStyle name="Normal 2 3 4 5 3" xfId="19552" xr:uid="{00000000-0005-0000-0000-0000584C0000}"/>
    <cellStyle name="Normal 2 3 4 5 3 2" xfId="19553" xr:uid="{00000000-0005-0000-0000-0000594C0000}"/>
    <cellStyle name="Normal 2 3 4 5 3 3" xfId="19554" xr:uid="{00000000-0005-0000-0000-00005A4C0000}"/>
    <cellStyle name="Normal 2 3 4 5 3 4" xfId="19555" xr:uid="{00000000-0005-0000-0000-00005B4C0000}"/>
    <cellStyle name="Normal 2 3 4 5 3 5" xfId="19556" xr:uid="{00000000-0005-0000-0000-00005C4C0000}"/>
    <cellStyle name="Normal 2 3 4 5 4" xfId="19557" xr:uid="{00000000-0005-0000-0000-00005D4C0000}"/>
    <cellStyle name="Normal 2 3 4 5 5" xfId="19558" xr:uid="{00000000-0005-0000-0000-00005E4C0000}"/>
    <cellStyle name="Normal 2 3 4 5 6" xfId="19559" xr:uid="{00000000-0005-0000-0000-00005F4C0000}"/>
    <cellStyle name="Normal 2 3 4 5 7" xfId="19560" xr:uid="{00000000-0005-0000-0000-0000604C0000}"/>
    <cellStyle name="Normal 2 3 4 5 8" xfId="19561" xr:uid="{00000000-0005-0000-0000-0000614C0000}"/>
    <cellStyle name="Normal 2 3 4 5_35. Propiedades de Inv" xfId="19562" xr:uid="{00000000-0005-0000-0000-0000624C0000}"/>
    <cellStyle name="Normal 2 3 4 6" xfId="19563" xr:uid="{00000000-0005-0000-0000-0000634C0000}"/>
    <cellStyle name="Normal 2 3 4 6 2" xfId="19564" xr:uid="{00000000-0005-0000-0000-0000644C0000}"/>
    <cellStyle name="Normal 2 3 4 6 2 2" xfId="19565" xr:uid="{00000000-0005-0000-0000-0000654C0000}"/>
    <cellStyle name="Normal 2 3 4 6 2 3" xfId="19566" xr:uid="{00000000-0005-0000-0000-0000664C0000}"/>
    <cellStyle name="Normal 2 3 4 6 2 4" xfId="19567" xr:uid="{00000000-0005-0000-0000-0000674C0000}"/>
    <cellStyle name="Normal 2 3 4 6 2 5" xfId="19568" xr:uid="{00000000-0005-0000-0000-0000684C0000}"/>
    <cellStyle name="Normal 2 3 4 6 3" xfId="19569" xr:uid="{00000000-0005-0000-0000-0000694C0000}"/>
    <cellStyle name="Normal 2 3 4 6 3 2" xfId="19570" xr:uid="{00000000-0005-0000-0000-00006A4C0000}"/>
    <cellStyle name="Normal 2 3 4 6 3 3" xfId="19571" xr:uid="{00000000-0005-0000-0000-00006B4C0000}"/>
    <cellStyle name="Normal 2 3 4 6 3 4" xfId="19572" xr:uid="{00000000-0005-0000-0000-00006C4C0000}"/>
    <cellStyle name="Normal 2 3 4 6 3 5" xfId="19573" xr:uid="{00000000-0005-0000-0000-00006D4C0000}"/>
    <cellStyle name="Normal 2 3 4 6 4" xfId="19574" xr:uid="{00000000-0005-0000-0000-00006E4C0000}"/>
    <cellStyle name="Normal 2 3 4 6 5" xfId="19575" xr:uid="{00000000-0005-0000-0000-00006F4C0000}"/>
    <cellStyle name="Normal 2 3 4 6 6" xfId="19576" xr:uid="{00000000-0005-0000-0000-0000704C0000}"/>
    <cellStyle name="Normal 2 3 4 6 7" xfId="19577" xr:uid="{00000000-0005-0000-0000-0000714C0000}"/>
    <cellStyle name="Normal 2 3 4 6 8" xfId="19578" xr:uid="{00000000-0005-0000-0000-0000724C0000}"/>
    <cellStyle name="Normal 2 3 4 6_35. Propiedades de Inv" xfId="19579" xr:uid="{00000000-0005-0000-0000-0000734C0000}"/>
    <cellStyle name="Normal 2 3 4 7" xfId="19580" xr:uid="{00000000-0005-0000-0000-0000744C0000}"/>
    <cellStyle name="Normal 2 3 4 7 2" xfId="19581" xr:uid="{00000000-0005-0000-0000-0000754C0000}"/>
    <cellStyle name="Normal 2 3 4 7 2 2" xfId="19582" xr:uid="{00000000-0005-0000-0000-0000764C0000}"/>
    <cellStyle name="Normal 2 3 4 7 2 3" xfId="19583" xr:uid="{00000000-0005-0000-0000-0000774C0000}"/>
    <cellStyle name="Normal 2 3 4 7 2 4" xfId="19584" xr:uid="{00000000-0005-0000-0000-0000784C0000}"/>
    <cellStyle name="Normal 2 3 4 7 2 5" xfId="19585" xr:uid="{00000000-0005-0000-0000-0000794C0000}"/>
    <cellStyle name="Normal 2 3 4 7 3" xfId="19586" xr:uid="{00000000-0005-0000-0000-00007A4C0000}"/>
    <cellStyle name="Normal 2 3 4 7 3 2" xfId="19587" xr:uid="{00000000-0005-0000-0000-00007B4C0000}"/>
    <cellStyle name="Normal 2 3 4 7 3 3" xfId="19588" xr:uid="{00000000-0005-0000-0000-00007C4C0000}"/>
    <cellStyle name="Normal 2 3 4 7 3 4" xfId="19589" xr:uid="{00000000-0005-0000-0000-00007D4C0000}"/>
    <cellStyle name="Normal 2 3 4 7 3 5" xfId="19590" xr:uid="{00000000-0005-0000-0000-00007E4C0000}"/>
    <cellStyle name="Normal 2 3 4 7 4" xfId="19591" xr:uid="{00000000-0005-0000-0000-00007F4C0000}"/>
    <cellStyle name="Normal 2 3 4 7 5" xfId="19592" xr:uid="{00000000-0005-0000-0000-0000804C0000}"/>
    <cellStyle name="Normal 2 3 4 7 6" xfId="19593" xr:uid="{00000000-0005-0000-0000-0000814C0000}"/>
    <cellStyle name="Normal 2 3 4 7 7" xfId="19594" xr:uid="{00000000-0005-0000-0000-0000824C0000}"/>
    <cellStyle name="Normal 2 3 4 7_35. Propiedades de Inv" xfId="19595" xr:uid="{00000000-0005-0000-0000-0000834C0000}"/>
    <cellStyle name="Normal 2 3 4 8" xfId="19596" xr:uid="{00000000-0005-0000-0000-0000844C0000}"/>
    <cellStyle name="Normal 2 3 4 8 2" xfId="19597" xr:uid="{00000000-0005-0000-0000-0000854C0000}"/>
    <cellStyle name="Normal 2 3 4 8 2 2" xfId="19598" xr:uid="{00000000-0005-0000-0000-0000864C0000}"/>
    <cellStyle name="Normal 2 3 4 8 2 3" xfId="19599" xr:uid="{00000000-0005-0000-0000-0000874C0000}"/>
    <cellStyle name="Normal 2 3 4 8 2 4" xfId="19600" xr:uid="{00000000-0005-0000-0000-0000884C0000}"/>
    <cellStyle name="Normal 2 3 4 8 2 5" xfId="19601" xr:uid="{00000000-0005-0000-0000-0000894C0000}"/>
    <cellStyle name="Normal 2 3 4 8 3" xfId="19602" xr:uid="{00000000-0005-0000-0000-00008A4C0000}"/>
    <cellStyle name="Normal 2 3 4 8 3 2" xfId="19603" xr:uid="{00000000-0005-0000-0000-00008B4C0000}"/>
    <cellStyle name="Normal 2 3 4 8 3 3" xfId="19604" xr:uid="{00000000-0005-0000-0000-00008C4C0000}"/>
    <cellStyle name="Normal 2 3 4 8 3 4" xfId="19605" xr:uid="{00000000-0005-0000-0000-00008D4C0000}"/>
    <cellStyle name="Normal 2 3 4 8 3 5" xfId="19606" xr:uid="{00000000-0005-0000-0000-00008E4C0000}"/>
    <cellStyle name="Normal 2 3 4 8 4" xfId="19607" xr:uid="{00000000-0005-0000-0000-00008F4C0000}"/>
    <cellStyle name="Normal 2 3 4 8 5" xfId="19608" xr:uid="{00000000-0005-0000-0000-0000904C0000}"/>
    <cellStyle name="Normal 2 3 4 8 6" xfId="19609" xr:uid="{00000000-0005-0000-0000-0000914C0000}"/>
    <cellStyle name="Normal 2 3 4 8 7" xfId="19610" xr:uid="{00000000-0005-0000-0000-0000924C0000}"/>
    <cellStyle name="Normal 2 3 4 8_35. Propiedades de Inv" xfId="19611" xr:uid="{00000000-0005-0000-0000-0000934C0000}"/>
    <cellStyle name="Normal 2 3 4 9" xfId="19612" xr:uid="{00000000-0005-0000-0000-0000944C0000}"/>
    <cellStyle name="Normal 2 3 4 9 2" xfId="19613" xr:uid="{00000000-0005-0000-0000-0000954C0000}"/>
    <cellStyle name="Normal 2 3 4 9 2 2" xfId="19614" xr:uid="{00000000-0005-0000-0000-0000964C0000}"/>
    <cellStyle name="Normal 2 3 4 9 2 3" xfId="19615" xr:uid="{00000000-0005-0000-0000-0000974C0000}"/>
    <cellStyle name="Normal 2 3 4 9 2 4" xfId="19616" xr:uid="{00000000-0005-0000-0000-0000984C0000}"/>
    <cellStyle name="Normal 2 3 4 9 2 5" xfId="19617" xr:uid="{00000000-0005-0000-0000-0000994C0000}"/>
    <cellStyle name="Normal 2 3 4 9 3" xfId="19618" xr:uid="{00000000-0005-0000-0000-00009A4C0000}"/>
    <cellStyle name="Normal 2 3 4 9 3 2" xfId="19619" xr:uid="{00000000-0005-0000-0000-00009B4C0000}"/>
    <cellStyle name="Normal 2 3 4 9 3 3" xfId="19620" xr:uid="{00000000-0005-0000-0000-00009C4C0000}"/>
    <cellStyle name="Normal 2 3 4 9 3 4" xfId="19621" xr:uid="{00000000-0005-0000-0000-00009D4C0000}"/>
    <cellStyle name="Normal 2 3 4 9 3 5" xfId="19622" xr:uid="{00000000-0005-0000-0000-00009E4C0000}"/>
    <cellStyle name="Normal 2 3 4 9 4" xfId="19623" xr:uid="{00000000-0005-0000-0000-00009F4C0000}"/>
    <cellStyle name="Normal 2 3 4 9 5" xfId="19624" xr:uid="{00000000-0005-0000-0000-0000A04C0000}"/>
    <cellStyle name="Normal 2 3 4 9 6" xfId="19625" xr:uid="{00000000-0005-0000-0000-0000A14C0000}"/>
    <cellStyle name="Normal 2 3 4 9 7" xfId="19626" xr:uid="{00000000-0005-0000-0000-0000A24C0000}"/>
    <cellStyle name="Normal 2 3 4 9_35. Propiedades de Inv" xfId="19627" xr:uid="{00000000-0005-0000-0000-0000A34C0000}"/>
    <cellStyle name="Normal 2 3 4_35. Propiedades de Inv" xfId="19628" xr:uid="{00000000-0005-0000-0000-0000A44C0000}"/>
    <cellStyle name="Normal 2 3 40" xfId="19629" xr:uid="{00000000-0005-0000-0000-0000A54C0000}"/>
    <cellStyle name="Normal 2 3 40 2" xfId="19630" xr:uid="{00000000-0005-0000-0000-0000A64C0000}"/>
    <cellStyle name="Normal 2 3 40 2 2" xfId="19631" xr:uid="{00000000-0005-0000-0000-0000A74C0000}"/>
    <cellStyle name="Normal 2 3 41" xfId="19632" xr:uid="{00000000-0005-0000-0000-0000A84C0000}"/>
    <cellStyle name="Normal 2 3 41 2" xfId="19633" xr:uid="{00000000-0005-0000-0000-0000A94C0000}"/>
    <cellStyle name="Normal 2 3 42" xfId="19634" xr:uid="{00000000-0005-0000-0000-0000AA4C0000}"/>
    <cellStyle name="Normal 2 3 43" xfId="19635" xr:uid="{00000000-0005-0000-0000-0000AB4C0000}"/>
    <cellStyle name="Normal 2 3 43 2" xfId="19636" xr:uid="{00000000-0005-0000-0000-0000AC4C0000}"/>
    <cellStyle name="Normal 2 3 44" xfId="19637" xr:uid="{00000000-0005-0000-0000-0000AD4C0000}"/>
    <cellStyle name="Normal 2 3 45" xfId="19638" xr:uid="{00000000-0005-0000-0000-0000AE4C0000}"/>
    <cellStyle name="Normal 2 3 46" xfId="19639" xr:uid="{00000000-0005-0000-0000-0000AF4C0000}"/>
    <cellStyle name="Normal 2 3 5" xfId="19640" xr:uid="{00000000-0005-0000-0000-0000B04C0000}"/>
    <cellStyle name="Normal 2 3 5 10" xfId="19641" xr:uid="{00000000-0005-0000-0000-0000B14C0000}"/>
    <cellStyle name="Normal 2 3 5 10 2" xfId="19642" xr:uid="{00000000-0005-0000-0000-0000B24C0000}"/>
    <cellStyle name="Normal 2 3 5 10 3" xfId="19643" xr:uid="{00000000-0005-0000-0000-0000B34C0000}"/>
    <cellStyle name="Normal 2 3 5 10 4" xfId="19644" xr:uid="{00000000-0005-0000-0000-0000B44C0000}"/>
    <cellStyle name="Normal 2 3 5 10 5" xfId="19645" xr:uid="{00000000-0005-0000-0000-0000B54C0000}"/>
    <cellStyle name="Normal 2 3 5 11" xfId="19646" xr:uid="{00000000-0005-0000-0000-0000B64C0000}"/>
    <cellStyle name="Normal 2 3 5 11 2" xfId="19647" xr:uid="{00000000-0005-0000-0000-0000B74C0000}"/>
    <cellStyle name="Normal 2 3 5 11 3" xfId="19648" xr:uid="{00000000-0005-0000-0000-0000B84C0000}"/>
    <cellStyle name="Normal 2 3 5 11 4" xfId="19649" xr:uid="{00000000-0005-0000-0000-0000B94C0000}"/>
    <cellStyle name="Normal 2 3 5 11 5" xfId="19650" xr:uid="{00000000-0005-0000-0000-0000BA4C0000}"/>
    <cellStyle name="Normal 2 3 5 12" xfId="19651" xr:uid="{00000000-0005-0000-0000-0000BB4C0000}"/>
    <cellStyle name="Normal 2 3 5 13" xfId="19652" xr:uid="{00000000-0005-0000-0000-0000BC4C0000}"/>
    <cellStyle name="Normal 2 3 5 14" xfId="19653" xr:uid="{00000000-0005-0000-0000-0000BD4C0000}"/>
    <cellStyle name="Normal 2 3 5 15" xfId="19654" xr:uid="{00000000-0005-0000-0000-0000BE4C0000}"/>
    <cellStyle name="Normal 2 3 5 16" xfId="19655" xr:uid="{00000000-0005-0000-0000-0000BF4C0000}"/>
    <cellStyle name="Normal 2 3 5 2" xfId="19656" xr:uid="{00000000-0005-0000-0000-0000C04C0000}"/>
    <cellStyle name="Normal 2 3 5 2 2" xfId="19657" xr:uid="{00000000-0005-0000-0000-0000C14C0000}"/>
    <cellStyle name="Normal 2 3 5 2 2 2" xfId="19658" xr:uid="{00000000-0005-0000-0000-0000C24C0000}"/>
    <cellStyle name="Normal 2 3 5 2 2 3" xfId="19659" xr:uid="{00000000-0005-0000-0000-0000C34C0000}"/>
    <cellStyle name="Normal 2 3 5 2 2 4" xfId="19660" xr:uid="{00000000-0005-0000-0000-0000C44C0000}"/>
    <cellStyle name="Normal 2 3 5 2 2 5" xfId="19661" xr:uid="{00000000-0005-0000-0000-0000C54C0000}"/>
    <cellStyle name="Normal 2 3 5 2 3" xfId="19662" xr:uid="{00000000-0005-0000-0000-0000C64C0000}"/>
    <cellStyle name="Normal 2 3 5 2 3 2" xfId="19663" xr:uid="{00000000-0005-0000-0000-0000C74C0000}"/>
    <cellStyle name="Normal 2 3 5 2 3 3" xfId="19664" xr:uid="{00000000-0005-0000-0000-0000C84C0000}"/>
    <cellStyle name="Normal 2 3 5 2 3 4" xfId="19665" xr:uid="{00000000-0005-0000-0000-0000C94C0000}"/>
    <cellStyle name="Normal 2 3 5 2 3 5" xfId="19666" xr:uid="{00000000-0005-0000-0000-0000CA4C0000}"/>
    <cellStyle name="Normal 2 3 5 2 4" xfId="19667" xr:uid="{00000000-0005-0000-0000-0000CB4C0000}"/>
    <cellStyle name="Normal 2 3 5 2 5" xfId="19668" xr:uid="{00000000-0005-0000-0000-0000CC4C0000}"/>
    <cellStyle name="Normal 2 3 5 2 6" xfId="19669" xr:uid="{00000000-0005-0000-0000-0000CD4C0000}"/>
    <cellStyle name="Normal 2 3 5 2 7" xfId="19670" xr:uid="{00000000-0005-0000-0000-0000CE4C0000}"/>
    <cellStyle name="Normal 2 3 5 2 8" xfId="19671" xr:uid="{00000000-0005-0000-0000-0000CF4C0000}"/>
    <cellStyle name="Normal 2 3 5 2_35. Propiedades de Inv" xfId="19672" xr:uid="{00000000-0005-0000-0000-0000D04C0000}"/>
    <cellStyle name="Normal 2 3 5 3" xfId="19673" xr:uid="{00000000-0005-0000-0000-0000D14C0000}"/>
    <cellStyle name="Normal 2 3 5 3 2" xfId="19674" xr:uid="{00000000-0005-0000-0000-0000D24C0000}"/>
    <cellStyle name="Normal 2 3 5 3 2 2" xfId="19675" xr:uid="{00000000-0005-0000-0000-0000D34C0000}"/>
    <cellStyle name="Normal 2 3 5 3 2 3" xfId="19676" xr:uid="{00000000-0005-0000-0000-0000D44C0000}"/>
    <cellStyle name="Normal 2 3 5 3 2 4" xfId="19677" xr:uid="{00000000-0005-0000-0000-0000D54C0000}"/>
    <cellStyle name="Normal 2 3 5 3 2 5" xfId="19678" xr:uid="{00000000-0005-0000-0000-0000D64C0000}"/>
    <cellStyle name="Normal 2 3 5 3 3" xfId="19679" xr:uid="{00000000-0005-0000-0000-0000D74C0000}"/>
    <cellStyle name="Normal 2 3 5 3 3 2" xfId="19680" xr:uid="{00000000-0005-0000-0000-0000D84C0000}"/>
    <cellStyle name="Normal 2 3 5 3 3 3" xfId="19681" xr:uid="{00000000-0005-0000-0000-0000D94C0000}"/>
    <cellStyle name="Normal 2 3 5 3 3 4" xfId="19682" xr:uid="{00000000-0005-0000-0000-0000DA4C0000}"/>
    <cellStyle name="Normal 2 3 5 3 3 5" xfId="19683" xr:uid="{00000000-0005-0000-0000-0000DB4C0000}"/>
    <cellStyle name="Normal 2 3 5 3 4" xfId="19684" xr:uid="{00000000-0005-0000-0000-0000DC4C0000}"/>
    <cellStyle name="Normal 2 3 5 3 5" xfId="19685" xr:uid="{00000000-0005-0000-0000-0000DD4C0000}"/>
    <cellStyle name="Normal 2 3 5 3 6" xfId="19686" xr:uid="{00000000-0005-0000-0000-0000DE4C0000}"/>
    <cellStyle name="Normal 2 3 5 3 7" xfId="19687" xr:uid="{00000000-0005-0000-0000-0000DF4C0000}"/>
    <cellStyle name="Normal 2 3 5 3 8" xfId="19688" xr:uid="{00000000-0005-0000-0000-0000E04C0000}"/>
    <cellStyle name="Normal 2 3 5 3_35. Propiedades de Inv" xfId="19689" xr:uid="{00000000-0005-0000-0000-0000E14C0000}"/>
    <cellStyle name="Normal 2 3 5 4" xfId="19690" xr:uid="{00000000-0005-0000-0000-0000E24C0000}"/>
    <cellStyle name="Normal 2 3 5 4 2" xfId="19691" xr:uid="{00000000-0005-0000-0000-0000E34C0000}"/>
    <cellStyle name="Normal 2 3 5 4 2 2" xfId="19692" xr:uid="{00000000-0005-0000-0000-0000E44C0000}"/>
    <cellStyle name="Normal 2 3 5 4 2 3" xfId="19693" xr:uid="{00000000-0005-0000-0000-0000E54C0000}"/>
    <cellStyle name="Normal 2 3 5 4 2 4" xfId="19694" xr:uid="{00000000-0005-0000-0000-0000E64C0000}"/>
    <cellStyle name="Normal 2 3 5 4 2 5" xfId="19695" xr:uid="{00000000-0005-0000-0000-0000E74C0000}"/>
    <cellStyle name="Normal 2 3 5 4 3" xfId="19696" xr:uid="{00000000-0005-0000-0000-0000E84C0000}"/>
    <cellStyle name="Normal 2 3 5 4 3 2" xfId="19697" xr:uid="{00000000-0005-0000-0000-0000E94C0000}"/>
    <cellStyle name="Normal 2 3 5 4 3 3" xfId="19698" xr:uid="{00000000-0005-0000-0000-0000EA4C0000}"/>
    <cellStyle name="Normal 2 3 5 4 3 4" xfId="19699" xr:uid="{00000000-0005-0000-0000-0000EB4C0000}"/>
    <cellStyle name="Normal 2 3 5 4 3 5" xfId="19700" xr:uid="{00000000-0005-0000-0000-0000EC4C0000}"/>
    <cellStyle name="Normal 2 3 5 4 4" xfId="19701" xr:uid="{00000000-0005-0000-0000-0000ED4C0000}"/>
    <cellStyle name="Normal 2 3 5 4 5" xfId="19702" xr:uid="{00000000-0005-0000-0000-0000EE4C0000}"/>
    <cellStyle name="Normal 2 3 5 4 6" xfId="19703" xr:uid="{00000000-0005-0000-0000-0000EF4C0000}"/>
    <cellStyle name="Normal 2 3 5 4 7" xfId="19704" xr:uid="{00000000-0005-0000-0000-0000F04C0000}"/>
    <cellStyle name="Normal 2 3 5 4 8" xfId="19705" xr:uid="{00000000-0005-0000-0000-0000F14C0000}"/>
    <cellStyle name="Normal 2 3 5 4_35. Propiedades de Inv" xfId="19706" xr:uid="{00000000-0005-0000-0000-0000F24C0000}"/>
    <cellStyle name="Normal 2 3 5 5" xfId="19707" xr:uid="{00000000-0005-0000-0000-0000F34C0000}"/>
    <cellStyle name="Normal 2 3 5 5 2" xfId="19708" xr:uid="{00000000-0005-0000-0000-0000F44C0000}"/>
    <cellStyle name="Normal 2 3 5 5 2 2" xfId="19709" xr:uid="{00000000-0005-0000-0000-0000F54C0000}"/>
    <cellStyle name="Normal 2 3 5 5 2 3" xfId="19710" xr:uid="{00000000-0005-0000-0000-0000F64C0000}"/>
    <cellStyle name="Normal 2 3 5 5 2 4" xfId="19711" xr:uid="{00000000-0005-0000-0000-0000F74C0000}"/>
    <cellStyle name="Normal 2 3 5 5 2 5" xfId="19712" xr:uid="{00000000-0005-0000-0000-0000F84C0000}"/>
    <cellStyle name="Normal 2 3 5 5 3" xfId="19713" xr:uid="{00000000-0005-0000-0000-0000F94C0000}"/>
    <cellStyle name="Normal 2 3 5 5 3 2" xfId="19714" xr:uid="{00000000-0005-0000-0000-0000FA4C0000}"/>
    <cellStyle name="Normal 2 3 5 5 3 3" xfId="19715" xr:uid="{00000000-0005-0000-0000-0000FB4C0000}"/>
    <cellStyle name="Normal 2 3 5 5 3 4" xfId="19716" xr:uid="{00000000-0005-0000-0000-0000FC4C0000}"/>
    <cellStyle name="Normal 2 3 5 5 3 5" xfId="19717" xr:uid="{00000000-0005-0000-0000-0000FD4C0000}"/>
    <cellStyle name="Normal 2 3 5 5 4" xfId="19718" xr:uid="{00000000-0005-0000-0000-0000FE4C0000}"/>
    <cellStyle name="Normal 2 3 5 5 5" xfId="19719" xr:uid="{00000000-0005-0000-0000-0000FF4C0000}"/>
    <cellStyle name="Normal 2 3 5 5 6" xfId="19720" xr:uid="{00000000-0005-0000-0000-0000004D0000}"/>
    <cellStyle name="Normal 2 3 5 5 7" xfId="19721" xr:uid="{00000000-0005-0000-0000-0000014D0000}"/>
    <cellStyle name="Normal 2 3 5 5 8" xfId="19722" xr:uid="{00000000-0005-0000-0000-0000024D0000}"/>
    <cellStyle name="Normal 2 3 5 5_35. Propiedades de Inv" xfId="19723" xr:uid="{00000000-0005-0000-0000-0000034D0000}"/>
    <cellStyle name="Normal 2 3 5 6" xfId="19724" xr:uid="{00000000-0005-0000-0000-0000044D0000}"/>
    <cellStyle name="Normal 2 3 5 6 2" xfId="19725" xr:uid="{00000000-0005-0000-0000-0000054D0000}"/>
    <cellStyle name="Normal 2 3 5 6 2 2" xfId="19726" xr:uid="{00000000-0005-0000-0000-0000064D0000}"/>
    <cellStyle name="Normal 2 3 5 6 2 3" xfId="19727" xr:uid="{00000000-0005-0000-0000-0000074D0000}"/>
    <cellStyle name="Normal 2 3 5 6 2 4" xfId="19728" xr:uid="{00000000-0005-0000-0000-0000084D0000}"/>
    <cellStyle name="Normal 2 3 5 6 2 5" xfId="19729" xr:uid="{00000000-0005-0000-0000-0000094D0000}"/>
    <cellStyle name="Normal 2 3 5 6 3" xfId="19730" xr:uid="{00000000-0005-0000-0000-00000A4D0000}"/>
    <cellStyle name="Normal 2 3 5 6 3 2" xfId="19731" xr:uid="{00000000-0005-0000-0000-00000B4D0000}"/>
    <cellStyle name="Normal 2 3 5 6 3 3" xfId="19732" xr:uid="{00000000-0005-0000-0000-00000C4D0000}"/>
    <cellStyle name="Normal 2 3 5 6 3 4" xfId="19733" xr:uid="{00000000-0005-0000-0000-00000D4D0000}"/>
    <cellStyle name="Normal 2 3 5 6 3 5" xfId="19734" xr:uid="{00000000-0005-0000-0000-00000E4D0000}"/>
    <cellStyle name="Normal 2 3 5 6 4" xfId="19735" xr:uid="{00000000-0005-0000-0000-00000F4D0000}"/>
    <cellStyle name="Normal 2 3 5 6 5" xfId="19736" xr:uid="{00000000-0005-0000-0000-0000104D0000}"/>
    <cellStyle name="Normal 2 3 5 6 6" xfId="19737" xr:uid="{00000000-0005-0000-0000-0000114D0000}"/>
    <cellStyle name="Normal 2 3 5 6 7" xfId="19738" xr:uid="{00000000-0005-0000-0000-0000124D0000}"/>
    <cellStyle name="Normal 2 3 5 6 8" xfId="19739" xr:uid="{00000000-0005-0000-0000-0000134D0000}"/>
    <cellStyle name="Normal 2 3 5 6_35. Propiedades de Inv" xfId="19740" xr:uid="{00000000-0005-0000-0000-0000144D0000}"/>
    <cellStyle name="Normal 2 3 5 7" xfId="19741" xr:uid="{00000000-0005-0000-0000-0000154D0000}"/>
    <cellStyle name="Normal 2 3 5 7 2" xfId="19742" xr:uid="{00000000-0005-0000-0000-0000164D0000}"/>
    <cellStyle name="Normal 2 3 5 7 2 2" xfId="19743" xr:uid="{00000000-0005-0000-0000-0000174D0000}"/>
    <cellStyle name="Normal 2 3 5 7 2 3" xfId="19744" xr:uid="{00000000-0005-0000-0000-0000184D0000}"/>
    <cellStyle name="Normal 2 3 5 7 2 4" xfId="19745" xr:uid="{00000000-0005-0000-0000-0000194D0000}"/>
    <cellStyle name="Normal 2 3 5 7 2 5" xfId="19746" xr:uid="{00000000-0005-0000-0000-00001A4D0000}"/>
    <cellStyle name="Normal 2 3 5 7 3" xfId="19747" xr:uid="{00000000-0005-0000-0000-00001B4D0000}"/>
    <cellStyle name="Normal 2 3 5 7 3 2" xfId="19748" xr:uid="{00000000-0005-0000-0000-00001C4D0000}"/>
    <cellStyle name="Normal 2 3 5 7 3 3" xfId="19749" xr:uid="{00000000-0005-0000-0000-00001D4D0000}"/>
    <cellStyle name="Normal 2 3 5 7 3 4" xfId="19750" xr:uid="{00000000-0005-0000-0000-00001E4D0000}"/>
    <cellStyle name="Normal 2 3 5 7 3 5" xfId="19751" xr:uid="{00000000-0005-0000-0000-00001F4D0000}"/>
    <cellStyle name="Normal 2 3 5 7 4" xfId="19752" xr:uid="{00000000-0005-0000-0000-0000204D0000}"/>
    <cellStyle name="Normal 2 3 5 7 5" xfId="19753" xr:uid="{00000000-0005-0000-0000-0000214D0000}"/>
    <cellStyle name="Normal 2 3 5 7 6" xfId="19754" xr:uid="{00000000-0005-0000-0000-0000224D0000}"/>
    <cellStyle name="Normal 2 3 5 7 7" xfId="19755" xr:uid="{00000000-0005-0000-0000-0000234D0000}"/>
    <cellStyle name="Normal 2 3 5 7_35. Propiedades de Inv" xfId="19756" xr:uid="{00000000-0005-0000-0000-0000244D0000}"/>
    <cellStyle name="Normal 2 3 5 8" xfId="19757" xr:uid="{00000000-0005-0000-0000-0000254D0000}"/>
    <cellStyle name="Normal 2 3 5 8 2" xfId="19758" xr:uid="{00000000-0005-0000-0000-0000264D0000}"/>
    <cellStyle name="Normal 2 3 5 8 2 2" xfId="19759" xr:uid="{00000000-0005-0000-0000-0000274D0000}"/>
    <cellStyle name="Normal 2 3 5 8 2 3" xfId="19760" xr:uid="{00000000-0005-0000-0000-0000284D0000}"/>
    <cellStyle name="Normal 2 3 5 8 2 4" xfId="19761" xr:uid="{00000000-0005-0000-0000-0000294D0000}"/>
    <cellStyle name="Normal 2 3 5 8 2 5" xfId="19762" xr:uid="{00000000-0005-0000-0000-00002A4D0000}"/>
    <cellStyle name="Normal 2 3 5 8 3" xfId="19763" xr:uid="{00000000-0005-0000-0000-00002B4D0000}"/>
    <cellStyle name="Normal 2 3 5 8 3 2" xfId="19764" xr:uid="{00000000-0005-0000-0000-00002C4D0000}"/>
    <cellStyle name="Normal 2 3 5 8 3 3" xfId="19765" xr:uid="{00000000-0005-0000-0000-00002D4D0000}"/>
    <cellStyle name="Normal 2 3 5 8 3 4" xfId="19766" xr:uid="{00000000-0005-0000-0000-00002E4D0000}"/>
    <cellStyle name="Normal 2 3 5 8 3 5" xfId="19767" xr:uid="{00000000-0005-0000-0000-00002F4D0000}"/>
    <cellStyle name="Normal 2 3 5 8 4" xfId="19768" xr:uid="{00000000-0005-0000-0000-0000304D0000}"/>
    <cellStyle name="Normal 2 3 5 8 5" xfId="19769" xr:uid="{00000000-0005-0000-0000-0000314D0000}"/>
    <cellStyle name="Normal 2 3 5 8 6" xfId="19770" xr:uid="{00000000-0005-0000-0000-0000324D0000}"/>
    <cellStyle name="Normal 2 3 5 8 7" xfId="19771" xr:uid="{00000000-0005-0000-0000-0000334D0000}"/>
    <cellStyle name="Normal 2 3 5 8_35. Propiedades de Inv" xfId="19772" xr:uid="{00000000-0005-0000-0000-0000344D0000}"/>
    <cellStyle name="Normal 2 3 5 9" xfId="19773" xr:uid="{00000000-0005-0000-0000-0000354D0000}"/>
    <cellStyle name="Normal 2 3 5 9 2" xfId="19774" xr:uid="{00000000-0005-0000-0000-0000364D0000}"/>
    <cellStyle name="Normal 2 3 5 9 2 2" xfId="19775" xr:uid="{00000000-0005-0000-0000-0000374D0000}"/>
    <cellStyle name="Normal 2 3 5 9 2 3" xfId="19776" xr:uid="{00000000-0005-0000-0000-0000384D0000}"/>
    <cellStyle name="Normal 2 3 5 9 2 4" xfId="19777" xr:uid="{00000000-0005-0000-0000-0000394D0000}"/>
    <cellStyle name="Normal 2 3 5 9 2 5" xfId="19778" xr:uid="{00000000-0005-0000-0000-00003A4D0000}"/>
    <cellStyle name="Normal 2 3 5 9 3" xfId="19779" xr:uid="{00000000-0005-0000-0000-00003B4D0000}"/>
    <cellStyle name="Normal 2 3 5 9 3 2" xfId="19780" xr:uid="{00000000-0005-0000-0000-00003C4D0000}"/>
    <cellStyle name="Normal 2 3 5 9 3 3" xfId="19781" xr:uid="{00000000-0005-0000-0000-00003D4D0000}"/>
    <cellStyle name="Normal 2 3 5 9 3 4" xfId="19782" xr:uid="{00000000-0005-0000-0000-00003E4D0000}"/>
    <cellStyle name="Normal 2 3 5 9 3 5" xfId="19783" xr:uid="{00000000-0005-0000-0000-00003F4D0000}"/>
    <cellStyle name="Normal 2 3 5 9 4" xfId="19784" xr:uid="{00000000-0005-0000-0000-0000404D0000}"/>
    <cellStyle name="Normal 2 3 5 9 5" xfId="19785" xr:uid="{00000000-0005-0000-0000-0000414D0000}"/>
    <cellStyle name="Normal 2 3 5 9 6" xfId="19786" xr:uid="{00000000-0005-0000-0000-0000424D0000}"/>
    <cellStyle name="Normal 2 3 5 9 7" xfId="19787" xr:uid="{00000000-0005-0000-0000-0000434D0000}"/>
    <cellStyle name="Normal 2 3 5 9_35. Propiedades de Inv" xfId="19788" xr:uid="{00000000-0005-0000-0000-0000444D0000}"/>
    <cellStyle name="Normal 2 3 5_35. Propiedades de Inv" xfId="19789" xr:uid="{00000000-0005-0000-0000-0000454D0000}"/>
    <cellStyle name="Normal 2 3 6" xfId="19790" xr:uid="{00000000-0005-0000-0000-0000464D0000}"/>
    <cellStyle name="Normal 2 3 6 10" xfId="19791" xr:uid="{00000000-0005-0000-0000-0000474D0000}"/>
    <cellStyle name="Normal 2 3 6 10 2" xfId="19792" xr:uid="{00000000-0005-0000-0000-0000484D0000}"/>
    <cellStyle name="Normal 2 3 6 10 3" xfId="19793" xr:uid="{00000000-0005-0000-0000-0000494D0000}"/>
    <cellStyle name="Normal 2 3 6 10 4" xfId="19794" xr:uid="{00000000-0005-0000-0000-00004A4D0000}"/>
    <cellStyle name="Normal 2 3 6 10 5" xfId="19795" xr:uid="{00000000-0005-0000-0000-00004B4D0000}"/>
    <cellStyle name="Normal 2 3 6 11" xfId="19796" xr:uid="{00000000-0005-0000-0000-00004C4D0000}"/>
    <cellStyle name="Normal 2 3 6 11 2" xfId="19797" xr:uid="{00000000-0005-0000-0000-00004D4D0000}"/>
    <cellStyle name="Normal 2 3 6 11 3" xfId="19798" xr:uid="{00000000-0005-0000-0000-00004E4D0000}"/>
    <cellStyle name="Normal 2 3 6 11 4" xfId="19799" xr:uid="{00000000-0005-0000-0000-00004F4D0000}"/>
    <cellStyle name="Normal 2 3 6 11 5" xfId="19800" xr:uid="{00000000-0005-0000-0000-0000504D0000}"/>
    <cellStyle name="Normal 2 3 6 12" xfId="19801" xr:uid="{00000000-0005-0000-0000-0000514D0000}"/>
    <cellStyle name="Normal 2 3 6 13" xfId="19802" xr:uid="{00000000-0005-0000-0000-0000524D0000}"/>
    <cellStyle name="Normal 2 3 6 14" xfId="19803" xr:uid="{00000000-0005-0000-0000-0000534D0000}"/>
    <cellStyle name="Normal 2 3 6 15" xfId="19804" xr:uid="{00000000-0005-0000-0000-0000544D0000}"/>
    <cellStyle name="Normal 2 3 6 16" xfId="19805" xr:uid="{00000000-0005-0000-0000-0000554D0000}"/>
    <cellStyle name="Normal 2 3 6 2" xfId="19806" xr:uid="{00000000-0005-0000-0000-0000564D0000}"/>
    <cellStyle name="Normal 2 3 6 2 2" xfId="19807" xr:uid="{00000000-0005-0000-0000-0000574D0000}"/>
    <cellStyle name="Normal 2 3 6 2 2 2" xfId="19808" xr:uid="{00000000-0005-0000-0000-0000584D0000}"/>
    <cellStyle name="Normal 2 3 6 2 2 3" xfId="19809" xr:uid="{00000000-0005-0000-0000-0000594D0000}"/>
    <cellStyle name="Normal 2 3 6 2 2 4" xfId="19810" xr:uid="{00000000-0005-0000-0000-00005A4D0000}"/>
    <cellStyle name="Normal 2 3 6 2 2 5" xfId="19811" xr:uid="{00000000-0005-0000-0000-00005B4D0000}"/>
    <cellStyle name="Normal 2 3 6 2 3" xfId="19812" xr:uid="{00000000-0005-0000-0000-00005C4D0000}"/>
    <cellStyle name="Normal 2 3 6 2 3 2" xfId="19813" xr:uid="{00000000-0005-0000-0000-00005D4D0000}"/>
    <cellStyle name="Normal 2 3 6 2 3 3" xfId="19814" xr:uid="{00000000-0005-0000-0000-00005E4D0000}"/>
    <cellStyle name="Normal 2 3 6 2 3 4" xfId="19815" xr:uid="{00000000-0005-0000-0000-00005F4D0000}"/>
    <cellStyle name="Normal 2 3 6 2 3 5" xfId="19816" xr:uid="{00000000-0005-0000-0000-0000604D0000}"/>
    <cellStyle name="Normal 2 3 6 2 4" xfId="19817" xr:uid="{00000000-0005-0000-0000-0000614D0000}"/>
    <cellStyle name="Normal 2 3 6 2 5" xfId="19818" xr:uid="{00000000-0005-0000-0000-0000624D0000}"/>
    <cellStyle name="Normal 2 3 6 2 6" xfId="19819" xr:uid="{00000000-0005-0000-0000-0000634D0000}"/>
    <cellStyle name="Normal 2 3 6 2 7" xfId="19820" xr:uid="{00000000-0005-0000-0000-0000644D0000}"/>
    <cellStyle name="Normal 2 3 6 2 8" xfId="19821" xr:uid="{00000000-0005-0000-0000-0000654D0000}"/>
    <cellStyle name="Normal 2 3 6 2_35. Propiedades de Inv" xfId="19822" xr:uid="{00000000-0005-0000-0000-0000664D0000}"/>
    <cellStyle name="Normal 2 3 6 3" xfId="19823" xr:uid="{00000000-0005-0000-0000-0000674D0000}"/>
    <cellStyle name="Normal 2 3 6 3 2" xfId="19824" xr:uid="{00000000-0005-0000-0000-0000684D0000}"/>
    <cellStyle name="Normal 2 3 6 3 2 2" xfId="19825" xr:uid="{00000000-0005-0000-0000-0000694D0000}"/>
    <cellStyle name="Normal 2 3 6 3 2 3" xfId="19826" xr:uid="{00000000-0005-0000-0000-00006A4D0000}"/>
    <cellStyle name="Normal 2 3 6 3 2 4" xfId="19827" xr:uid="{00000000-0005-0000-0000-00006B4D0000}"/>
    <cellStyle name="Normal 2 3 6 3 2 5" xfId="19828" xr:uid="{00000000-0005-0000-0000-00006C4D0000}"/>
    <cellStyle name="Normal 2 3 6 3 3" xfId="19829" xr:uid="{00000000-0005-0000-0000-00006D4D0000}"/>
    <cellStyle name="Normal 2 3 6 3 3 2" xfId="19830" xr:uid="{00000000-0005-0000-0000-00006E4D0000}"/>
    <cellStyle name="Normal 2 3 6 3 3 3" xfId="19831" xr:uid="{00000000-0005-0000-0000-00006F4D0000}"/>
    <cellStyle name="Normal 2 3 6 3 3 4" xfId="19832" xr:uid="{00000000-0005-0000-0000-0000704D0000}"/>
    <cellStyle name="Normal 2 3 6 3 3 5" xfId="19833" xr:uid="{00000000-0005-0000-0000-0000714D0000}"/>
    <cellStyle name="Normal 2 3 6 3 4" xfId="19834" xr:uid="{00000000-0005-0000-0000-0000724D0000}"/>
    <cellStyle name="Normal 2 3 6 3 5" xfId="19835" xr:uid="{00000000-0005-0000-0000-0000734D0000}"/>
    <cellStyle name="Normal 2 3 6 3 6" xfId="19836" xr:uid="{00000000-0005-0000-0000-0000744D0000}"/>
    <cellStyle name="Normal 2 3 6 3 7" xfId="19837" xr:uid="{00000000-0005-0000-0000-0000754D0000}"/>
    <cellStyle name="Normal 2 3 6 3 8" xfId="19838" xr:uid="{00000000-0005-0000-0000-0000764D0000}"/>
    <cellStyle name="Normal 2 3 6 3_35. Propiedades de Inv" xfId="19839" xr:uid="{00000000-0005-0000-0000-0000774D0000}"/>
    <cellStyle name="Normal 2 3 6 4" xfId="19840" xr:uid="{00000000-0005-0000-0000-0000784D0000}"/>
    <cellStyle name="Normal 2 3 6 4 2" xfId="19841" xr:uid="{00000000-0005-0000-0000-0000794D0000}"/>
    <cellStyle name="Normal 2 3 6 4 2 2" xfId="19842" xr:uid="{00000000-0005-0000-0000-00007A4D0000}"/>
    <cellStyle name="Normal 2 3 6 4 2 3" xfId="19843" xr:uid="{00000000-0005-0000-0000-00007B4D0000}"/>
    <cellStyle name="Normal 2 3 6 4 2 4" xfId="19844" xr:uid="{00000000-0005-0000-0000-00007C4D0000}"/>
    <cellStyle name="Normal 2 3 6 4 2 5" xfId="19845" xr:uid="{00000000-0005-0000-0000-00007D4D0000}"/>
    <cellStyle name="Normal 2 3 6 4 3" xfId="19846" xr:uid="{00000000-0005-0000-0000-00007E4D0000}"/>
    <cellStyle name="Normal 2 3 6 4 3 2" xfId="19847" xr:uid="{00000000-0005-0000-0000-00007F4D0000}"/>
    <cellStyle name="Normal 2 3 6 4 3 3" xfId="19848" xr:uid="{00000000-0005-0000-0000-0000804D0000}"/>
    <cellStyle name="Normal 2 3 6 4 3 4" xfId="19849" xr:uid="{00000000-0005-0000-0000-0000814D0000}"/>
    <cellStyle name="Normal 2 3 6 4 3 5" xfId="19850" xr:uid="{00000000-0005-0000-0000-0000824D0000}"/>
    <cellStyle name="Normal 2 3 6 4 4" xfId="19851" xr:uid="{00000000-0005-0000-0000-0000834D0000}"/>
    <cellStyle name="Normal 2 3 6 4 5" xfId="19852" xr:uid="{00000000-0005-0000-0000-0000844D0000}"/>
    <cellStyle name="Normal 2 3 6 4 6" xfId="19853" xr:uid="{00000000-0005-0000-0000-0000854D0000}"/>
    <cellStyle name="Normal 2 3 6 4 7" xfId="19854" xr:uid="{00000000-0005-0000-0000-0000864D0000}"/>
    <cellStyle name="Normal 2 3 6 4 8" xfId="19855" xr:uid="{00000000-0005-0000-0000-0000874D0000}"/>
    <cellStyle name="Normal 2 3 6 4_35. Propiedades de Inv" xfId="19856" xr:uid="{00000000-0005-0000-0000-0000884D0000}"/>
    <cellStyle name="Normal 2 3 6 5" xfId="19857" xr:uid="{00000000-0005-0000-0000-0000894D0000}"/>
    <cellStyle name="Normal 2 3 6 5 2" xfId="19858" xr:uid="{00000000-0005-0000-0000-00008A4D0000}"/>
    <cellStyle name="Normal 2 3 6 5 2 2" xfId="19859" xr:uid="{00000000-0005-0000-0000-00008B4D0000}"/>
    <cellStyle name="Normal 2 3 6 5 2 3" xfId="19860" xr:uid="{00000000-0005-0000-0000-00008C4D0000}"/>
    <cellStyle name="Normal 2 3 6 5 2 4" xfId="19861" xr:uid="{00000000-0005-0000-0000-00008D4D0000}"/>
    <cellStyle name="Normal 2 3 6 5 2 5" xfId="19862" xr:uid="{00000000-0005-0000-0000-00008E4D0000}"/>
    <cellStyle name="Normal 2 3 6 5 3" xfId="19863" xr:uid="{00000000-0005-0000-0000-00008F4D0000}"/>
    <cellStyle name="Normal 2 3 6 5 3 2" xfId="19864" xr:uid="{00000000-0005-0000-0000-0000904D0000}"/>
    <cellStyle name="Normal 2 3 6 5 3 3" xfId="19865" xr:uid="{00000000-0005-0000-0000-0000914D0000}"/>
    <cellStyle name="Normal 2 3 6 5 3 4" xfId="19866" xr:uid="{00000000-0005-0000-0000-0000924D0000}"/>
    <cellStyle name="Normal 2 3 6 5 3 5" xfId="19867" xr:uid="{00000000-0005-0000-0000-0000934D0000}"/>
    <cellStyle name="Normal 2 3 6 5 4" xfId="19868" xr:uid="{00000000-0005-0000-0000-0000944D0000}"/>
    <cellStyle name="Normal 2 3 6 5 5" xfId="19869" xr:uid="{00000000-0005-0000-0000-0000954D0000}"/>
    <cellStyle name="Normal 2 3 6 5 6" xfId="19870" xr:uid="{00000000-0005-0000-0000-0000964D0000}"/>
    <cellStyle name="Normal 2 3 6 5 7" xfId="19871" xr:uid="{00000000-0005-0000-0000-0000974D0000}"/>
    <cellStyle name="Normal 2 3 6 5 8" xfId="19872" xr:uid="{00000000-0005-0000-0000-0000984D0000}"/>
    <cellStyle name="Normal 2 3 6 5_35. Propiedades de Inv" xfId="19873" xr:uid="{00000000-0005-0000-0000-0000994D0000}"/>
    <cellStyle name="Normal 2 3 6 6" xfId="19874" xr:uid="{00000000-0005-0000-0000-00009A4D0000}"/>
    <cellStyle name="Normal 2 3 6 6 2" xfId="19875" xr:uid="{00000000-0005-0000-0000-00009B4D0000}"/>
    <cellStyle name="Normal 2 3 6 6 2 2" xfId="19876" xr:uid="{00000000-0005-0000-0000-00009C4D0000}"/>
    <cellStyle name="Normal 2 3 6 6 2 3" xfId="19877" xr:uid="{00000000-0005-0000-0000-00009D4D0000}"/>
    <cellStyle name="Normal 2 3 6 6 2 4" xfId="19878" xr:uid="{00000000-0005-0000-0000-00009E4D0000}"/>
    <cellStyle name="Normal 2 3 6 6 2 5" xfId="19879" xr:uid="{00000000-0005-0000-0000-00009F4D0000}"/>
    <cellStyle name="Normal 2 3 6 6 3" xfId="19880" xr:uid="{00000000-0005-0000-0000-0000A04D0000}"/>
    <cellStyle name="Normal 2 3 6 6 3 2" xfId="19881" xr:uid="{00000000-0005-0000-0000-0000A14D0000}"/>
    <cellStyle name="Normal 2 3 6 6 3 3" xfId="19882" xr:uid="{00000000-0005-0000-0000-0000A24D0000}"/>
    <cellStyle name="Normal 2 3 6 6 3 4" xfId="19883" xr:uid="{00000000-0005-0000-0000-0000A34D0000}"/>
    <cellStyle name="Normal 2 3 6 6 3 5" xfId="19884" xr:uid="{00000000-0005-0000-0000-0000A44D0000}"/>
    <cellStyle name="Normal 2 3 6 6 4" xfId="19885" xr:uid="{00000000-0005-0000-0000-0000A54D0000}"/>
    <cellStyle name="Normal 2 3 6 6 5" xfId="19886" xr:uid="{00000000-0005-0000-0000-0000A64D0000}"/>
    <cellStyle name="Normal 2 3 6 6 6" xfId="19887" xr:uid="{00000000-0005-0000-0000-0000A74D0000}"/>
    <cellStyle name="Normal 2 3 6 6 7" xfId="19888" xr:uid="{00000000-0005-0000-0000-0000A84D0000}"/>
    <cellStyle name="Normal 2 3 6 6 8" xfId="19889" xr:uid="{00000000-0005-0000-0000-0000A94D0000}"/>
    <cellStyle name="Normal 2 3 6 6_35. Propiedades de Inv" xfId="19890" xr:uid="{00000000-0005-0000-0000-0000AA4D0000}"/>
    <cellStyle name="Normal 2 3 6 7" xfId="19891" xr:uid="{00000000-0005-0000-0000-0000AB4D0000}"/>
    <cellStyle name="Normal 2 3 6 7 2" xfId="19892" xr:uid="{00000000-0005-0000-0000-0000AC4D0000}"/>
    <cellStyle name="Normal 2 3 6 7 2 2" xfId="19893" xr:uid="{00000000-0005-0000-0000-0000AD4D0000}"/>
    <cellStyle name="Normal 2 3 6 7 2 3" xfId="19894" xr:uid="{00000000-0005-0000-0000-0000AE4D0000}"/>
    <cellStyle name="Normal 2 3 6 7 2 4" xfId="19895" xr:uid="{00000000-0005-0000-0000-0000AF4D0000}"/>
    <cellStyle name="Normal 2 3 6 7 2 5" xfId="19896" xr:uid="{00000000-0005-0000-0000-0000B04D0000}"/>
    <cellStyle name="Normal 2 3 6 7 3" xfId="19897" xr:uid="{00000000-0005-0000-0000-0000B14D0000}"/>
    <cellStyle name="Normal 2 3 6 7 3 2" xfId="19898" xr:uid="{00000000-0005-0000-0000-0000B24D0000}"/>
    <cellStyle name="Normal 2 3 6 7 3 3" xfId="19899" xr:uid="{00000000-0005-0000-0000-0000B34D0000}"/>
    <cellStyle name="Normal 2 3 6 7 3 4" xfId="19900" xr:uid="{00000000-0005-0000-0000-0000B44D0000}"/>
    <cellStyle name="Normal 2 3 6 7 3 5" xfId="19901" xr:uid="{00000000-0005-0000-0000-0000B54D0000}"/>
    <cellStyle name="Normal 2 3 6 7 4" xfId="19902" xr:uid="{00000000-0005-0000-0000-0000B64D0000}"/>
    <cellStyle name="Normal 2 3 6 7 5" xfId="19903" xr:uid="{00000000-0005-0000-0000-0000B74D0000}"/>
    <cellStyle name="Normal 2 3 6 7 6" xfId="19904" xr:uid="{00000000-0005-0000-0000-0000B84D0000}"/>
    <cellStyle name="Normal 2 3 6 7 7" xfId="19905" xr:uid="{00000000-0005-0000-0000-0000B94D0000}"/>
    <cellStyle name="Normal 2 3 6 7_35. Propiedades de Inv" xfId="19906" xr:uid="{00000000-0005-0000-0000-0000BA4D0000}"/>
    <cellStyle name="Normal 2 3 6 8" xfId="19907" xr:uid="{00000000-0005-0000-0000-0000BB4D0000}"/>
    <cellStyle name="Normal 2 3 6 8 2" xfId="19908" xr:uid="{00000000-0005-0000-0000-0000BC4D0000}"/>
    <cellStyle name="Normal 2 3 6 8 2 2" xfId="19909" xr:uid="{00000000-0005-0000-0000-0000BD4D0000}"/>
    <cellStyle name="Normal 2 3 6 8 2 3" xfId="19910" xr:uid="{00000000-0005-0000-0000-0000BE4D0000}"/>
    <cellStyle name="Normal 2 3 6 8 2 4" xfId="19911" xr:uid="{00000000-0005-0000-0000-0000BF4D0000}"/>
    <cellStyle name="Normal 2 3 6 8 2 5" xfId="19912" xr:uid="{00000000-0005-0000-0000-0000C04D0000}"/>
    <cellStyle name="Normal 2 3 6 8 3" xfId="19913" xr:uid="{00000000-0005-0000-0000-0000C14D0000}"/>
    <cellStyle name="Normal 2 3 6 8 3 2" xfId="19914" xr:uid="{00000000-0005-0000-0000-0000C24D0000}"/>
    <cellStyle name="Normal 2 3 6 8 3 3" xfId="19915" xr:uid="{00000000-0005-0000-0000-0000C34D0000}"/>
    <cellStyle name="Normal 2 3 6 8 3 4" xfId="19916" xr:uid="{00000000-0005-0000-0000-0000C44D0000}"/>
    <cellStyle name="Normal 2 3 6 8 3 5" xfId="19917" xr:uid="{00000000-0005-0000-0000-0000C54D0000}"/>
    <cellStyle name="Normal 2 3 6 8 4" xfId="19918" xr:uid="{00000000-0005-0000-0000-0000C64D0000}"/>
    <cellStyle name="Normal 2 3 6 8 5" xfId="19919" xr:uid="{00000000-0005-0000-0000-0000C74D0000}"/>
    <cellStyle name="Normal 2 3 6 8 6" xfId="19920" xr:uid="{00000000-0005-0000-0000-0000C84D0000}"/>
    <cellStyle name="Normal 2 3 6 8 7" xfId="19921" xr:uid="{00000000-0005-0000-0000-0000C94D0000}"/>
    <cellStyle name="Normal 2 3 6 8_35. Propiedades de Inv" xfId="19922" xr:uid="{00000000-0005-0000-0000-0000CA4D0000}"/>
    <cellStyle name="Normal 2 3 6 9" xfId="19923" xr:uid="{00000000-0005-0000-0000-0000CB4D0000}"/>
    <cellStyle name="Normal 2 3 6 9 2" xfId="19924" xr:uid="{00000000-0005-0000-0000-0000CC4D0000}"/>
    <cellStyle name="Normal 2 3 6 9 2 2" xfId="19925" xr:uid="{00000000-0005-0000-0000-0000CD4D0000}"/>
    <cellStyle name="Normal 2 3 6 9 2 3" xfId="19926" xr:uid="{00000000-0005-0000-0000-0000CE4D0000}"/>
    <cellStyle name="Normal 2 3 6 9 2 4" xfId="19927" xr:uid="{00000000-0005-0000-0000-0000CF4D0000}"/>
    <cellStyle name="Normal 2 3 6 9 2 5" xfId="19928" xr:uid="{00000000-0005-0000-0000-0000D04D0000}"/>
    <cellStyle name="Normal 2 3 6 9 3" xfId="19929" xr:uid="{00000000-0005-0000-0000-0000D14D0000}"/>
    <cellStyle name="Normal 2 3 6 9 3 2" xfId="19930" xr:uid="{00000000-0005-0000-0000-0000D24D0000}"/>
    <cellStyle name="Normal 2 3 6 9 3 3" xfId="19931" xr:uid="{00000000-0005-0000-0000-0000D34D0000}"/>
    <cellStyle name="Normal 2 3 6 9 3 4" xfId="19932" xr:uid="{00000000-0005-0000-0000-0000D44D0000}"/>
    <cellStyle name="Normal 2 3 6 9 3 5" xfId="19933" xr:uid="{00000000-0005-0000-0000-0000D54D0000}"/>
    <cellStyle name="Normal 2 3 6 9 4" xfId="19934" xr:uid="{00000000-0005-0000-0000-0000D64D0000}"/>
    <cellStyle name="Normal 2 3 6 9 5" xfId="19935" xr:uid="{00000000-0005-0000-0000-0000D74D0000}"/>
    <cellStyle name="Normal 2 3 6 9 6" xfId="19936" xr:uid="{00000000-0005-0000-0000-0000D84D0000}"/>
    <cellStyle name="Normal 2 3 6 9 7" xfId="19937" xr:uid="{00000000-0005-0000-0000-0000D94D0000}"/>
    <cellStyle name="Normal 2 3 6 9_35. Propiedades de Inv" xfId="19938" xr:uid="{00000000-0005-0000-0000-0000DA4D0000}"/>
    <cellStyle name="Normal 2 3 6_35. Propiedades de Inv" xfId="19939" xr:uid="{00000000-0005-0000-0000-0000DB4D0000}"/>
    <cellStyle name="Normal 2 3 7" xfId="19940" xr:uid="{00000000-0005-0000-0000-0000DC4D0000}"/>
    <cellStyle name="Normal 2 3 7 10" xfId="19941" xr:uid="{00000000-0005-0000-0000-0000DD4D0000}"/>
    <cellStyle name="Normal 2 3 7 10 2" xfId="19942" xr:uid="{00000000-0005-0000-0000-0000DE4D0000}"/>
    <cellStyle name="Normal 2 3 7 10 3" xfId="19943" xr:uid="{00000000-0005-0000-0000-0000DF4D0000}"/>
    <cellStyle name="Normal 2 3 7 10 4" xfId="19944" xr:uid="{00000000-0005-0000-0000-0000E04D0000}"/>
    <cellStyle name="Normal 2 3 7 10 5" xfId="19945" xr:uid="{00000000-0005-0000-0000-0000E14D0000}"/>
    <cellStyle name="Normal 2 3 7 11" xfId="19946" xr:uid="{00000000-0005-0000-0000-0000E24D0000}"/>
    <cellStyle name="Normal 2 3 7 11 2" xfId="19947" xr:uid="{00000000-0005-0000-0000-0000E34D0000}"/>
    <cellStyle name="Normal 2 3 7 11 3" xfId="19948" xr:uid="{00000000-0005-0000-0000-0000E44D0000}"/>
    <cellStyle name="Normal 2 3 7 11 4" xfId="19949" xr:uid="{00000000-0005-0000-0000-0000E54D0000}"/>
    <cellStyle name="Normal 2 3 7 11 5" xfId="19950" xr:uid="{00000000-0005-0000-0000-0000E64D0000}"/>
    <cellStyle name="Normal 2 3 7 12" xfId="19951" xr:uid="{00000000-0005-0000-0000-0000E74D0000}"/>
    <cellStyle name="Normal 2 3 7 13" xfId="19952" xr:uid="{00000000-0005-0000-0000-0000E84D0000}"/>
    <cellStyle name="Normal 2 3 7 14" xfId="19953" xr:uid="{00000000-0005-0000-0000-0000E94D0000}"/>
    <cellStyle name="Normal 2 3 7 15" xfId="19954" xr:uid="{00000000-0005-0000-0000-0000EA4D0000}"/>
    <cellStyle name="Normal 2 3 7 16" xfId="19955" xr:uid="{00000000-0005-0000-0000-0000EB4D0000}"/>
    <cellStyle name="Normal 2 3 7 2" xfId="19956" xr:uid="{00000000-0005-0000-0000-0000EC4D0000}"/>
    <cellStyle name="Normal 2 3 7 2 2" xfId="19957" xr:uid="{00000000-0005-0000-0000-0000ED4D0000}"/>
    <cellStyle name="Normal 2 3 7 2 2 2" xfId="19958" xr:uid="{00000000-0005-0000-0000-0000EE4D0000}"/>
    <cellStyle name="Normal 2 3 7 2 2 3" xfId="19959" xr:uid="{00000000-0005-0000-0000-0000EF4D0000}"/>
    <cellStyle name="Normal 2 3 7 2 2 4" xfId="19960" xr:uid="{00000000-0005-0000-0000-0000F04D0000}"/>
    <cellStyle name="Normal 2 3 7 2 2 5" xfId="19961" xr:uid="{00000000-0005-0000-0000-0000F14D0000}"/>
    <cellStyle name="Normal 2 3 7 2 3" xfId="19962" xr:uid="{00000000-0005-0000-0000-0000F24D0000}"/>
    <cellStyle name="Normal 2 3 7 2 3 2" xfId="19963" xr:uid="{00000000-0005-0000-0000-0000F34D0000}"/>
    <cellStyle name="Normal 2 3 7 2 3 3" xfId="19964" xr:uid="{00000000-0005-0000-0000-0000F44D0000}"/>
    <cellStyle name="Normal 2 3 7 2 3 4" xfId="19965" xr:uid="{00000000-0005-0000-0000-0000F54D0000}"/>
    <cellStyle name="Normal 2 3 7 2 3 5" xfId="19966" xr:uid="{00000000-0005-0000-0000-0000F64D0000}"/>
    <cellStyle name="Normal 2 3 7 2 4" xfId="19967" xr:uid="{00000000-0005-0000-0000-0000F74D0000}"/>
    <cellStyle name="Normal 2 3 7 2 5" xfId="19968" xr:uid="{00000000-0005-0000-0000-0000F84D0000}"/>
    <cellStyle name="Normal 2 3 7 2 6" xfId="19969" xr:uid="{00000000-0005-0000-0000-0000F94D0000}"/>
    <cellStyle name="Normal 2 3 7 2 7" xfId="19970" xr:uid="{00000000-0005-0000-0000-0000FA4D0000}"/>
    <cellStyle name="Normal 2 3 7 2 8" xfId="19971" xr:uid="{00000000-0005-0000-0000-0000FB4D0000}"/>
    <cellStyle name="Normal 2 3 7 2_35. Propiedades de Inv" xfId="19972" xr:uid="{00000000-0005-0000-0000-0000FC4D0000}"/>
    <cellStyle name="Normal 2 3 7 3" xfId="19973" xr:uid="{00000000-0005-0000-0000-0000FD4D0000}"/>
    <cellStyle name="Normal 2 3 7 3 2" xfId="19974" xr:uid="{00000000-0005-0000-0000-0000FE4D0000}"/>
    <cellStyle name="Normal 2 3 7 3 2 2" xfId="19975" xr:uid="{00000000-0005-0000-0000-0000FF4D0000}"/>
    <cellStyle name="Normal 2 3 7 3 2 3" xfId="19976" xr:uid="{00000000-0005-0000-0000-0000004E0000}"/>
    <cellStyle name="Normal 2 3 7 3 2 4" xfId="19977" xr:uid="{00000000-0005-0000-0000-0000014E0000}"/>
    <cellStyle name="Normal 2 3 7 3 2 5" xfId="19978" xr:uid="{00000000-0005-0000-0000-0000024E0000}"/>
    <cellStyle name="Normal 2 3 7 3 3" xfId="19979" xr:uid="{00000000-0005-0000-0000-0000034E0000}"/>
    <cellStyle name="Normal 2 3 7 3 3 2" xfId="19980" xr:uid="{00000000-0005-0000-0000-0000044E0000}"/>
    <cellStyle name="Normal 2 3 7 3 3 3" xfId="19981" xr:uid="{00000000-0005-0000-0000-0000054E0000}"/>
    <cellStyle name="Normal 2 3 7 3 3 4" xfId="19982" xr:uid="{00000000-0005-0000-0000-0000064E0000}"/>
    <cellStyle name="Normal 2 3 7 3 3 5" xfId="19983" xr:uid="{00000000-0005-0000-0000-0000074E0000}"/>
    <cellStyle name="Normal 2 3 7 3 4" xfId="19984" xr:uid="{00000000-0005-0000-0000-0000084E0000}"/>
    <cellStyle name="Normal 2 3 7 3 5" xfId="19985" xr:uid="{00000000-0005-0000-0000-0000094E0000}"/>
    <cellStyle name="Normal 2 3 7 3 6" xfId="19986" xr:uid="{00000000-0005-0000-0000-00000A4E0000}"/>
    <cellStyle name="Normal 2 3 7 3 7" xfId="19987" xr:uid="{00000000-0005-0000-0000-00000B4E0000}"/>
    <cellStyle name="Normal 2 3 7 3 8" xfId="19988" xr:uid="{00000000-0005-0000-0000-00000C4E0000}"/>
    <cellStyle name="Normal 2 3 7 3_35. Propiedades de Inv" xfId="19989" xr:uid="{00000000-0005-0000-0000-00000D4E0000}"/>
    <cellStyle name="Normal 2 3 7 4" xfId="19990" xr:uid="{00000000-0005-0000-0000-00000E4E0000}"/>
    <cellStyle name="Normal 2 3 7 4 2" xfId="19991" xr:uid="{00000000-0005-0000-0000-00000F4E0000}"/>
    <cellStyle name="Normal 2 3 7 4 2 2" xfId="19992" xr:uid="{00000000-0005-0000-0000-0000104E0000}"/>
    <cellStyle name="Normal 2 3 7 4 2 3" xfId="19993" xr:uid="{00000000-0005-0000-0000-0000114E0000}"/>
    <cellStyle name="Normal 2 3 7 4 2 4" xfId="19994" xr:uid="{00000000-0005-0000-0000-0000124E0000}"/>
    <cellStyle name="Normal 2 3 7 4 2 5" xfId="19995" xr:uid="{00000000-0005-0000-0000-0000134E0000}"/>
    <cellStyle name="Normal 2 3 7 4 3" xfId="19996" xr:uid="{00000000-0005-0000-0000-0000144E0000}"/>
    <cellStyle name="Normal 2 3 7 4 3 2" xfId="19997" xr:uid="{00000000-0005-0000-0000-0000154E0000}"/>
    <cellStyle name="Normal 2 3 7 4 3 3" xfId="19998" xr:uid="{00000000-0005-0000-0000-0000164E0000}"/>
    <cellStyle name="Normal 2 3 7 4 3 4" xfId="19999" xr:uid="{00000000-0005-0000-0000-0000174E0000}"/>
    <cellStyle name="Normal 2 3 7 4 3 5" xfId="20000" xr:uid="{00000000-0005-0000-0000-0000184E0000}"/>
    <cellStyle name="Normal 2 3 7 4 4" xfId="20001" xr:uid="{00000000-0005-0000-0000-0000194E0000}"/>
    <cellStyle name="Normal 2 3 7 4 5" xfId="20002" xr:uid="{00000000-0005-0000-0000-00001A4E0000}"/>
    <cellStyle name="Normal 2 3 7 4 6" xfId="20003" xr:uid="{00000000-0005-0000-0000-00001B4E0000}"/>
    <cellStyle name="Normal 2 3 7 4 7" xfId="20004" xr:uid="{00000000-0005-0000-0000-00001C4E0000}"/>
    <cellStyle name="Normal 2 3 7 4 8" xfId="20005" xr:uid="{00000000-0005-0000-0000-00001D4E0000}"/>
    <cellStyle name="Normal 2 3 7 4_35. Propiedades de Inv" xfId="20006" xr:uid="{00000000-0005-0000-0000-00001E4E0000}"/>
    <cellStyle name="Normal 2 3 7 5" xfId="20007" xr:uid="{00000000-0005-0000-0000-00001F4E0000}"/>
    <cellStyle name="Normal 2 3 7 5 2" xfId="20008" xr:uid="{00000000-0005-0000-0000-0000204E0000}"/>
    <cellStyle name="Normal 2 3 7 5 2 2" xfId="20009" xr:uid="{00000000-0005-0000-0000-0000214E0000}"/>
    <cellStyle name="Normal 2 3 7 5 2 3" xfId="20010" xr:uid="{00000000-0005-0000-0000-0000224E0000}"/>
    <cellStyle name="Normal 2 3 7 5 2 4" xfId="20011" xr:uid="{00000000-0005-0000-0000-0000234E0000}"/>
    <cellStyle name="Normal 2 3 7 5 2 5" xfId="20012" xr:uid="{00000000-0005-0000-0000-0000244E0000}"/>
    <cellStyle name="Normal 2 3 7 5 3" xfId="20013" xr:uid="{00000000-0005-0000-0000-0000254E0000}"/>
    <cellStyle name="Normal 2 3 7 5 3 2" xfId="20014" xr:uid="{00000000-0005-0000-0000-0000264E0000}"/>
    <cellStyle name="Normal 2 3 7 5 3 3" xfId="20015" xr:uid="{00000000-0005-0000-0000-0000274E0000}"/>
    <cellStyle name="Normal 2 3 7 5 3 4" xfId="20016" xr:uid="{00000000-0005-0000-0000-0000284E0000}"/>
    <cellStyle name="Normal 2 3 7 5 3 5" xfId="20017" xr:uid="{00000000-0005-0000-0000-0000294E0000}"/>
    <cellStyle name="Normal 2 3 7 5 4" xfId="20018" xr:uid="{00000000-0005-0000-0000-00002A4E0000}"/>
    <cellStyle name="Normal 2 3 7 5 5" xfId="20019" xr:uid="{00000000-0005-0000-0000-00002B4E0000}"/>
    <cellStyle name="Normal 2 3 7 5 6" xfId="20020" xr:uid="{00000000-0005-0000-0000-00002C4E0000}"/>
    <cellStyle name="Normal 2 3 7 5 7" xfId="20021" xr:uid="{00000000-0005-0000-0000-00002D4E0000}"/>
    <cellStyle name="Normal 2 3 7 5 8" xfId="20022" xr:uid="{00000000-0005-0000-0000-00002E4E0000}"/>
    <cellStyle name="Normal 2 3 7 5_35. Propiedades de Inv" xfId="20023" xr:uid="{00000000-0005-0000-0000-00002F4E0000}"/>
    <cellStyle name="Normal 2 3 7 6" xfId="20024" xr:uid="{00000000-0005-0000-0000-0000304E0000}"/>
    <cellStyle name="Normal 2 3 7 6 2" xfId="20025" xr:uid="{00000000-0005-0000-0000-0000314E0000}"/>
    <cellStyle name="Normal 2 3 7 6 2 2" xfId="20026" xr:uid="{00000000-0005-0000-0000-0000324E0000}"/>
    <cellStyle name="Normal 2 3 7 6 2 3" xfId="20027" xr:uid="{00000000-0005-0000-0000-0000334E0000}"/>
    <cellStyle name="Normal 2 3 7 6 2 4" xfId="20028" xr:uid="{00000000-0005-0000-0000-0000344E0000}"/>
    <cellStyle name="Normal 2 3 7 6 2 5" xfId="20029" xr:uid="{00000000-0005-0000-0000-0000354E0000}"/>
    <cellStyle name="Normal 2 3 7 6 3" xfId="20030" xr:uid="{00000000-0005-0000-0000-0000364E0000}"/>
    <cellStyle name="Normal 2 3 7 6 3 2" xfId="20031" xr:uid="{00000000-0005-0000-0000-0000374E0000}"/>
    <cellStyle name="Normal 2 3 7 6 3 3" xfId="20032" xr:uid="{00000000-0005-0000-0000-0000384E0000}"/>
    <cellStyle name="Normal 2 3 7 6 3 4" xfId="20033" xr:uid="{00000000-0005-0000-0000-0000394E0000}"/>
    <cellStyle name="Normal 2 3 7 6 3 5" xfId="20034" xr:uid="{00000000-0005-0000-0000-00003A4E0000}"/>
    <cellStyle name="Normal 2 3 7 6 4" xfId="20035" xr:uid="{00000000-0005-0000-0000-00003B4E0000}"/>
    <cellStyle name="Normal 2 3 7 6 5" xfId="20036" xr:uid="{00000000-0005-0000-0000-00003C4E0000}"/>
    <cellStyle name="Normal 2 3 7 6 6" xfId="20037" xr:uid="{00000000-0005-0000-0000-00003D4E0000}"/>
    <cellStyle name="Normal 2 3 7 6 7" xfId="20038" xr:uid="{00000000-0005-0000-0000-00003E4E0000}"/>
    <cellStyle name="Normal 2 3 7 6 8" xfId="20039" xr:uid="{00000000-0005-0000-0000-00003F4E0000}"/>
    <cellStyle name="Normal 2 3 7 6_35. Propiedades de Inv" xfId="20040" xr:uid="{00000000-0005-0000-0000-0000404E0000}"/>
    <cellStyle name="Normal 2 3 7 7" xfId="20041" xr:uid="{00000000-0005-0000-0000-0000414E0000}"/>
    <cellStyle name="Normal 2 3 7 7 2" xfId="20042" xr:uid="{00000000-0005-0000-0000-0000424E0000}"/>
    <cellStyle name="Normal 2 3 7 7 2 2" xfId="20043" xr:uid="{00000000-0005-0000-0000-0000434E0000}"/>
    <cellStyle name="Normal 2 3 7 7 2 3" xfId="20044" xr:uid="{00000000-0005-0000-0000-0000444E0000}"/>
    <cellStyle name="Normal 2 3 7 7 2 4" xfId="20045" xr:uid="{00000000-0005-0000-0000-0000454E0000}"/>
    <cellStyle name="Normal 2 3 7 7 2 5" xfId="20046" xr:uid="{00000000-0005-0000-0000-0000464E0000}"/>
    <cellStyle name="Normal 2 3 7 7 3" xfId="20047" xr:uid="{00000000-0005-0000-0000-0000474E0000}"/>
    <cellStyle name="Normal 2 3 7 7 3 2" xfId="20048" xr:uid="{00000000-0005-0000-0000-0000484E0000}"/>
    <cellStyle name="Normal 2 3 7 7 3 3" xfId="20049" xr:uid="{00000000-0005-0000-0000-0000494E0000}"/>
    <cellStyle name="Normal 2 3 7 7 3 4" xfId="20050" xr:uid="{00000000-0005-0000-0000-00004A4E0000}"/>
    <cellStyle name="Normal 2 3 7 7 3 5" xfId="20051" xr:uid="{00000000-0005-0000-0000-00004B4E0000}"/>
    <cellStyle name="Normal 2 3 7 7 4" xfId="20052" xr:uid="{00000000-0005-0000-0000-00004C4E0000}"/>
    <cellStyle name="Normal 2 3 7 7 5" xfId="20053" xr:uid="{00000000-0005-0000-0000-00004D4E0000}"/>
    <cellStyle name="Normal 2 3 7 7 6" xfId="20054" xr:uid="{00000000-0005-0000-0000-00004E4E0000}"/>
    <cellStyle name="Normal 2 3 7 7 7" xfId="20055" xr:uid="{00000000-0005-0000-0000-00004F4E0000}"/>
    <cellStyle name="Normal 2 3 7 7_35. Propiedades de Inv" xfId="20056" xr:uid="{00000000-0005-0000-0000-0000504E0000}"/>
    <cellStyle name="Normal 2 3 7 8" xfId="20057" xr:uid="{00000000-0005-0000-0000-0000514E0000}"/>
    <cellStyle name="Normal 2 3 7 8 2" xfId="20058" xr:uid="{00000000-0005-0000-0000-0000524E0000}"/>
    <cellStyle name="Normal 2 3 7 8 2 2" xfId="20059" xr:uid="{00000000-0005-0000-0000-0000534E0000}"/>
    <cellStyle name="Normal 2 3 7 8 2 3" xfId="20060" xr:uid="{00000000-0005-0000-0000-0000544E0000}"/>
    <cellStyle name="Normal 2 3 7 8 2 4" xfId="20061" xr:uid="{00000000-0005-0000-0000-0000554E0000}"/>
    <cellStyle name="Normal 2 3 7 8 2 5" xfId="20062" xr:uid="{00000000-0005-0000-0000-0000564E0000}"/>
    <cellStyle name="Normal 2 3 7 8 3" xfId="20063" xr:uid="{00000000-0005-0000-0000-0000574E0000}"/>
    <cellStyle name="Normal 2 3 7 8 3 2" xfId="20064" xr:uid="{00000000-0005-0000-0000-0000584E0000}"/>
    <cellStyle name="Normal 2 3 7 8 3 3" xfId="20065" xr:uid="{00000000-0005-0000-0000-0000594E0000}"/>
    <cellStyle name="Normal 2 3 7 8 3 4" xfId="20066" xr:uid="{00000000-0005-0000-0000-00005A4E0000}"/>
    <cellStyle name="Normal 2 3 7 8 3 5" xfId="20067" xr:uid="{00000000-0005-0000-0000-00005B4E0000}"/>
    <cellStyle name="Normal 2 3 7 8 4" xfId="20068" xr:uid="{00000000-0005-0000-0000-00005C4E0000}"/>
    <cellStyle name="Normal 2 3 7 8 5" xfId="20069" xr:uid="{00000000-0005-0000-0000-00005D4E0000}"/>
    <cellStyle name="Normal 2 3 7 8 6" xfId="20070" xr:uid="{00000000-0005-0000-0000-00005E4E0000}"/>
    <cellStyle name="Normal 2 3 7 8 7" xfId="20071" xr:uid="{00000000-0005-0000-0000-00005F4E0000}"/>
    <cellStyle name="Normal 2 3 7 8_35. Propiedades de Inv" xfId="20072" xr:uid="{00000000-0005-0000-0000-0000604E0000}"/>
    <cellStyle name="Normal 2 3 7 9" xfId="20073" xr:uid="{00000000-0005-0000-0000-0000614E0000}"/>
    <cellStyle name="Normal 2 3 7 9 2" xfId="20074" xr:uid="{00000000-0005-0000-0000-0000624E0000}"/>
    <cellStyle name="Normal 2 3 7 9 2 2" xfId="20075" xr:uid="{00000000-0005-0000-0000-0000634E0000}"/>
    <cellStyle name="Normal 2 3 7 9 2 3" xfId="20076" xr:uid="{00000000-0005-0000-0000-0000644E0000}"/>
    <cellStyle name="Normal 2 3 7 9 2 4" xfId="20077" xr:uid="{00000000-0005-0000-0000-0000654E0000}"/>
    <cellStyle name="Normal 2 3 7 9 2 5" xfId="20078" xr:uid="{00000000-0005-0000-0000-0000664E0000}"/>
    <cellStyle name="Normal 2 3 7 9 3" xfId="20079" xr:uid="{00000000-0005-0000-0000-0000674E0000}"/>
    <cellStyle name="Normal 2 3 7 9 3 2" xfId="20080" xr:uid="{00000000-0005-0000-0000-0000684E0000}"/>
    <cellStyle name="Normal 2 3 7 9 3 3" xfId="20081" xr:uid="{00000000-0005-0000-0000-0000694E0000}"/>
    <cellStyle name="Normal 2 3 7 9 3 4" xfId="20082" xr:uid="{00000000-0005-0000-0000-00006A4E0000}"/>
    <cellStyle name="Normal 2 3 7 9 3 5" xfId="20083" xr:uid="{00000000-0005-0000-0000-00006B4E0000}"/>
    <cellStyle name="Normal 2 3 7 9 4" xfId="20084" xr:uid="{00000000-0005-0000-0000-00006C4E0000}"/>
    <cellStyle name="Normal 2 3 7 9 5" xfId="20085" xr:uid="{00000000-0005-0000-0000-00006D4E0000}"/>
    <cellStyle name="Normal 2 3 7 9 6" xfId="20086" xr:uid="{00000000-0005-0000-0000-00006E4E0000}"/>
    <cellStyle name="Normal 2 3 7 9 7" xfId="20087" xr:uid="{00000000-0005-0000-0000-00006F4E0000}"/>
    <cellStyle name="Normal 2 3 7 9_35. Propiedades de Inv" xfId="20088" xr:uid="{00000000-0005-0000-0000-0000704E0000}"/>
    <cellStyle name="Normal 2 3 7_35. Propiedades de Inv" xfId="20089" xr:uid="{00000000-0005-0000-0000-0000714E0000}"/>
    <cellStyle name="Normal 2 3 8" xfId="20090" xr:uid="{00000000-0005-0000-0000-0000724E0000}"/>
    <cellStyle name="Normal 2 3 8 10" xfId="20091" xr:uid="{00000000-0005-0000-0000-0000734E0000}"/>
    <cellStyle name="Normal 2 3 8 10 10" xfId="20092" xr:uid="{00000000-0005-0000-0000-0000744E0000}"/>
    <cellStyle name="Normal 2 3 8 10 11" xfId="20093" xr:uid="{00000000-0005-0000-0000-0000754E0000}"/>
    <cellStyle name="Normal 2 3 8 10 12" xfId="20094" xr:uid="{00000000-0005-0000-0000-0000764E0000}"/>
    <cellStyle name="Normal 2 3 8 10 13" xfId="20095" xr:uid="{00000000-0005-0000-0000-0000774E0000}"/>
    <cellStyle name="Normal 2 3 8 10 2" xfId="20096" xr:uid="{00000000-0005-0000-0000-0000784E0000}"/>
    <cellStyle name="Normal 2 3 8 10 2 2" xfId="20097" xr:uid="{00000000-0005-0000-0000-0000794E0000}"/>
    <cellStyle name="Normal 2 3 8 10 2 2 2" xfId="20098" xr:uid="{00000000-0005-0000-0000-00007A4E0000}"/>
    <cellStyle name="Normal 2 3 8 10 2 2 3" xfId="20099" xr:uid="{00000000-0005-0000-0000-00007B4E0000}"/>
    <cellStyle name="Normal 2 3 8 10 2 2 4" xfId="20100" xr:uid="{00000000-0005-0000-0000-00007C4E0000}"/>
    <cellStyle name="Normal 2 3 8 10 2 2 5" xfId="20101" xr:uid="{00000000-0005-0000-0000-00007D4E0000}"/>
    <cellStyle name="Normal 2 3 8 10 2 3" xfId="20102" xr:uid="{00000000-0005-0000-0000-00007E4E0000}"/>
    <cellStyle name="Normal 2 3 8 10 2 3 2" xfId="20103" xr:uid="{00000000-0005-0000-0000-00007F4E0000}"/>
    <cellStyle name="Normal 2 3 8 10 2 3 3" xfId="20104" xr:uid="{00000000-0005-0000-0000-0000804E0000}"/>
    <cellStyle name="Normal 2 3 8 10 2 3 4" xfId="20105" xr:uid="{00000000-0005-0000-0000-0000814E0000}"/>
    <cellStyle name="Normal 2 3 8 10 2 3 5" xfId="20106" xr:uid="{00000000-0005-0000-0000-0000824E0000}"/>
    <cellStyle name="Normal 2 3 8 10 2 4" xfId="20107" xr:uid="{00000000-0005-0000-0000-0000834E0000}"/>
    <cellStyle name="Normal 2 3 8 10 2 5" xfId="20108" xr:uid="{00000000-0005-0000-0000-0000844E0000}"/>
    <cellStyle name="Normal 2 3 8 10 2 6" xfId="20109" xr:uid="{00000000-0005-0000-0000-0000854E0000}"/>
    <cellStyle name="Normal 2 3 8 10 2 7" xfId="20110" xr:uid="{00000000-0005-0000-0000-0000864E0000}"/>
    <cellStyle name="Normal 2 3 8 10 2 8" xfId="20111" xr:uid="{00000000-0005-0000-0000-0000874E0000}"/>
    <cellStyle name="Normal 2 3 8 10 2_35. Propiedades de Inv" xfId="20112" xr:uid="{00000000-0005-0000-0000-0000884E0000}"/>
    <cellStyle name="Normal 2 3 8 10 3" xfId="20113" xr:uid="{00000000-0005-0000-0000-0000894E0000}"/>
    <cellStyle name="Normal 2 3 8 10 3 2" xfId="20114" xr:uid="{00000000-0005-0000-0000-00008A4E0000}"/>
    <cellStyle name="Normal 2 3 8 10 3 2 2" xfId="20115" xr:uid="{00000000-0005-0000-0000-00008B4E0000}"/>
    <cellStyle name="Normal 2 3 8 10 3 2 3" xfId="20116" xr:uid="{00000000-0005-0000-0000-00008C4E0000}"/>
    <cellStyle name="Normal 2 3 8 10 3 2 4" xfId="20117" xr:uid="{00000000-0005-0000-0000-00008D4E0000}"/>
    <cellStyle name="Normal 2 3 8 10 3 2 5" xfId="20118" xr:uid="{00000000-0005-0000-0000-00008E4E0000}"/>
    <cellStyle name="Normal 2 3 8 10 3 3" xfId="20119" xr:uid="{00000000-0005-0000-0000-00008F4E0000}"/>
    <cellStyle name="Normal 2 3 8 10 3 3 2" xfId="20120" xr:uid="{00000000-0005-0000-0000-0000904E0000}"/>
    <cellStyle name="Normal 2 3 8 10 3 3 3" xfId="20121" xr:uid="{00000000-0005-0000-0000-0000914E0000}"/>
    <cellStyle name="Normal 2 3 8 10 3 3 4" xfId="20122" xr:uid="{00000000-0005-0000-0000-0000924E0000}"/>
    <cellStyle name="Normal 2 3 8 10 3 3 5" xfId="20123" xr:uid="{00000000-0005-0000-0000-0000934E0000}"/>
    <cellStyle name="Normal 2 3 8 10 3 4" xfId="20124" xr:uid="{00000000-0005-0000-0000-0000944E0000}"/>
    <cellStyle name="Normal 2 3 8 10 3 5" xfId="20125" xr:uid="{00000000-0005-0000-0000-0000954E0000}"/>
    <cellStyle name="Normal 2 3 8 10 3 6" xfId="20126" xr:uid="{00000000-0005-0000-0000-0000964E0000}"/>
    <cellStyle name="Normal 2 3 8 10 3 7" xfId="20127" xr:uid="{00000000-0005-0000-0000-0000974E0000}"/>
    <cellStyle name="Normal 2 3 8 10 3 8" xfId="20128" xr:uid="{00000000-0005-0000-0000-0000984E0000}"/>
    <cellStyle name="Normal 2 3 8 10 3_35. Propiedades de Inv" xfId="20129" xr:uid="{00000000-0005-0000-0000-0000994E0000}"/>
    <cellStyle name="Normal 2 3 8 10 4" xfId="20130" xr:uid="{00000000-0005-0000-0000-00009A4E0000}"/>
    <cellStyle name="Normal 2 3 8 10 4 2" xfId="20131" xr:uid="{00000000-0005-0000-0000-00009B4E0000}"/>
    <cellStyle name="Normal 2 3 8 10 4 2 2" xfId="20132" xr:uid="{00000000-0005-0000-0000-00009C4E0000}"/>
    <cellStyle name="Normal 2 3 8 10 4 2 3" xfId="20133" xr:uid="{00000000-0005-0000-0000-00009D4E0000}"/>
    <cellStyle name="Normal 2 3 8 10 4 2 4" xfId="20134" xr:uid="{00000000-0005-0000-0000-00009E4E0000}"/>
    <cellStyle name="Normal 2 3 8 10 4 2 5" xfId="20135" xr:uid="{00000000-0005-0000-0000-00009F4E0000}"/>
    <cellStyle name="Normal 2 3 8 10 4 3" xfId="20136" xr:uid="{00000000-0005-0000-0000-0000A04E0000}"/>
    <cellStyle name="Normal 2 3 8 10 4 3 2" xfId="20137" xr:uid="{00000000-0005-0000-0000-0000A14E0000}"/>
    <cellStyle name="Normal 2 3 8 10 4 3 3" xfId="20138" xr:uid="{00000000-0005-0000-0000-0000A24E0000}"/>
    <cellStyle name="Normal 2 3 8 10 4 3 4" xfId="20139" xr:uid="{00000000-0005-0000-0000-0000A34E0000}"/>
    <cellStyle name="Normal 2 3 8 10 4 3 5" xfId="20140" xr:uid="{00000000-0005-0000-0000-0000A44E0000}"/>
    <cellStyle name="Normal 2 3 8 10 4 4" xfId="20141" xr:uid="{00000000-0005-0000-0000-0000A54E0000}"/>
    <cellStyle name="Normal 2 3 8 10 4 5" xfId="20142" xr:uid="{00000000-0005-0000-0000-0000A64E0000}"/>
    <cellStyle name="Normal 2 3 8 10 4 6" xfId="20143" xr:uid="{00000000-0005-0000-0000-0000A74E0000}"/>
    <cellStyle name="Normal 2 3 8 10 4 7" xfId="20144" xr:uid="{00000000-0005-0000-0000-0000A84E0000}"/>
    <cellStyle name="Normal 2 3 8 10 4 8" xfId="20145" xr:uid="{00000000-0005-0000-0000-0000A94E0000}"/>
    <cellStyle name="Normal 2 3 8 10 4_35. Propiedades de Inv" xfId="20146" xr:uid="{00000000-0005-0000-0000-0000AA4E0000}"/>
    <cellStyle name="Normal 2 3 8 10 5" xfId="20147" xr:uid="{00000000-0005-0000-0000-0000AB4E0000}"/>
    <cellStyle name="Normal 2 3 8 10 5 2" xfId="20148" xr:uid="{00000000-0005-0000-0000-0000AC4E0000}"/>
    <cellStyle name="Normal 2 3 8 10 5 2 2" xfId="20149" xr:uid="{00000000-0005-0000-0000-0000AD4E0000}"/>
    <cellStyle name="Normal 2 3 8 10 5 2 3" xfId="20150" xr:uid="{00000000-0005-0000-0000-0000AE4E0000}"/>
    <cellStyle name="Normal 2 3 8 10 5 2 4" xfId="20151" xr:uid="{00000000-0005-0000-0000-0000AF4E0000}"/>
    <cellStyle name="Normal 2 3 8 10 5 2 5" xfId="20152" xr:uid="{00000000-0005-0000-0000-0000B04E0000}"/>
    <cellStyle name="Normal 2 3 8 10 5 3" xfId="20153" xr:uid="{00000000-0005-0000-0000-0000B14E0000}"/>
    <cellStyle name="Normal 2 3 8 10 5 3 2" xfId="20154" xr:uid="{00000000-0005-0000-0000-0000B24E0000}"/>
    <cellStyle name="Normal 2 3 8 10 5 3 3" xfId="20155" xr:uid="{00000000-0005-0000-0000-0000B34E0000}"/>
    <cellStyle name="Normal 2 3 8 10 5 3 4" xfId="20156" xr:uid="{00000000-0005-0000-0000-0000B44E0000}"/>
    <cellStyle name="Normal 2 3 8 10 5 3 5" xfId="20157" xr:uid="{00000000-0005-0000-0000-0000B54E0000}"/>
    <cellStyle name="Normal 2 3 8 10 5 4" xfId="20158" xr:uid="{00000000-0005-0000-0000-0000B64E0000}"/>
    <cellStyle name="Normal 2 3 8 10 5 5" xfId="20159" xr:uid="{00000000-0005-0000-0000-0000B74E0000}"/>
    <cellStyle name="Normal 2 3 8 10 5 6" xfId="20160" xr:uid="{00000000-0005-0000-0000-0000B84E0000}"/>
    <cellStyle name="Normal 2 3 8 10 5 7" xfId="20161" xr:uid="{00000000-0005-0000-0000-0000B94E0000}"/>
    <cellStyle name="Normal 2 3 8 10 5 8" xfId="20162" xr:uid="{00000000-0005-0000-0000-0000BA4E0000}"/>
    <cellStyle name="Normal 2 3 8 10 5_35. Propiedades de Inv" xfId="20163" xr:uid="{00000000-0005-0000-0000-0000BB4E0000}"/>
    <cellStyle name="Normal 2 3 8 10 6" xfId="20164" xr:uid="{00000000-0005-0000-0000-0000BC4E0000}"/>
    <cellStyle name="Normal 2 3 8 10 6 2" xfId="20165" xr:uid="{00000000-0005-0000-0000-0000BD4E0000}"/>
    <cellStyle name="Normal 2 3 8 10 6 2 2" xfId="20166" xr:uid="{00000000-0005-0000-0000-0000BE4E0000}"/>
    <cellStyle name="Normal 2 3 8 10 6 2 3" xfId="20167" xr:uid="{00000000-0005-0000-0000-0000BF4E0000}"/>
    <cellStyle name="Normal 2 3 8 10 6 2 4" xfId="20168" xr:uid="{00000000-0005-0000-0000-0000C04E0000}"/>
    <cellStyle name="Normal 2 3 8 10 6 2 5" xfId="20169" xr:uid="{00000000-0005-0000-0000-0000C14E0000}"/>
    <cellStyle name="Normal 2 3 8 10 6 3" xfId="20170" xr:uid="{00000000-0005-0000-0000-0000C24E0000}"/>
    <cellStyle name="Normal 2 3 8 10 6 3 2" xfId="20171" xr:uid="{00000000-0005-0000-0000-0000C34E0000}"/>
    <cellStyle name="Normal 2 3 8 10 6 3 3" xfId="20172" xr:uid="{00000000-0005-0000-0000-0000C44E0000}"/>
    <cellStyle name="Normal 2 3 8 10 6 3 4" xfId="20173" xr:uid="{00000000-0005-0000-0000-0000C54E0000}"/>
    <cellStyle name="Normal 2 3 8 10 6 3 5" xfId="20174" xr:uid="{00000000-0005-0000-0000-0000C64E0000}"/>
    <cellStyle name="Normal 2 3 8 10 6 4" xfId="20175" xr:uid="{00000000-0005-0000-0000-0000C74E0000}"/>
    <cellStyle name="Normal 2 3 8 10 6 5" xfId="20176" xr:uid="{00000000-0005-0000-0000-0000C84E0000}"/>
    <cellStyle name="Normal 2 3 8 10 6 6" xfId="20177" xr:uid="{00000000-0005-0000-0000-0000C94E0000}"/>
    <cellStyle name="Normal 2 3 8 10 6 7" xfId="20178" xr:uid="{00000000-0005-0000-0000-0000CA4E0000}"/>
    <cellStyle name="Normal 2 3 8 10 6 8" xfId="20179" xr:uid="{00000000-0005-0000-0000-0000CB4E0000}"/>
    <cellStyle name="Normal 2 3 8 10 6_35. Propiedades de Inv" xfId="20180" xr:uid="{00000000-0005-0000-0000-0000CC4E0000}"/>
    <cellStyle name="Normal 2 3 8 10 7" xfId="20181" xr:uid="{00000000-0005-0000-0000-0000CD4E0000}"/>
    <cellStyle name="Normal 2 3 8 10 7 2" xfId="20182" xr:uid="{00000000-0005-0000-0000-0000CE4E0000}"/>
    <cellStyle name="Normal 2 3 8 10 7 3" xfId="20183" xr:uid="{00000000-0005-0000-0000-0000CF4E0000}"/>
    <cellStyle name="Normal 2 3 8 10 7 4" xfId="20184" xr:uid="{00000000-0005-0000-0000-0000D04E0000}"/>
    <cellStyle name="Normal 2 3 8 10 7 5" xfId="20185" xr:uid="{00000000-0005-0000-0000-0000D14E0000}"/>
    <cellStyle name="Normal 2 3 8 10 8" xfId="20186" xr:uid="{00000000-0005-0000-0000-0000D24E0000}"/>
    <cellStyle name="Normal 2 3 8 10 8 2" xfId="20187" xr:uid="{00000000-0005-0000-0000-0000D34E0000}"/>
    <cellStyle name="Normal 2 3 8 10 8 3" xfId="20188" xr:uid="{00000000-0005-0000-0000-0000D44E0000}"/>
    <cellStyle name="Normal 2 3 8 10 8 4" xfId="20189" xr:uid="{00000000-0005-0000-0000-0000D54E0000}"/>
    <cellStyle name="Normal 2 3 8 10 8 5" xfId="20190" xr:uid="{00000000-0005-0000-0000-0000D64E0000}"/>
    <cellStyle name="Normal 2 3 8 10 9" xfId="20191" xr:uid="{00000000-0005-0000-0000-0000D74E0000}"/>
    <cellStyle name="Normal 2 3 8 10_35. Propiedades de Inv" xfId="20192" xr:uid="{00000000-0005-0000-0000-0000D84E0000}"/>
    <cellStyle name="Normal 2 3 8 11" xfId="20193" xr:uid="{00000000-0005-0000-0000-0000D94E0000}"/>
    <cellStyle name="Normal 2 3 8 11 10" xfId="20194" xr:uid="{00000000-0005-0000-0000-0000DA4E0000}"/>
    <cellStyle name="Normal 2 3 8 11 11" xfId="20195" xr:uid="{00000000-0005-0000-0000-0000DB4E0000}"/>
    <cellStyle name="Normal 2 3 8 11 12" xfId="20196" xr:uid="{00000000-0005-0000-0000-0000DC4E0000}"/>
    <cellStyle name="Normal 2 3 8 11 13" xfId="20197" xr:uid="{00000000-0005-0000-0000-0000DD4E0000}"/>
    <cellStyle name="Normal 2 3 8 11 2" xfId="20198" xr:uid="{00000000-0005-0000-0000-0000DE4E0000}"/>
    <cellStyle name="Normal 2 3 8 11 2 2" xfId="20199" xr:uid="{00000000-0005-0000-0000-0000DF4E0000}"/>
    <cellStyle name="Normal 2 3 8 11 2 2 2" xfId="20200" xr:uid="{00000000-0005-0000-0000-0000E04E0000}"/>
    <cellStyle name="Normal 2 3 8 11 2 2 3" xfId="20201" xr:uid="{00000000-0005-0000-0000-0000E14E0000}"/>
    <cellStyle name="Normal 2 3 8 11 2 2 4" xfId="20202" xr:uid="{00000000-0005-0000-0000-0000E24E0000}"/>
    <cellStyle name="Normal 2 3 8 11 2 2 5" xfId="20203" xr:uid="{00000000-0005-0000-0000-0000E34E0000}"/>
    <cellStyle name="Normal 2 3 8 11 2 3" xfId="20204" xr:uid="{00000000-0005-0000-0000-0000E44E0000}"/>
    <cellStyle name="Normal 2 3 8 11 2 3 2" xfId="20205" xr:uid="{00000000-0005-0000-0000-0000E54E0000}"/>
    <cellStyle name="Normal 2 3 8 11 2 3 3" xfId="20206" xr:uid="{00000000-0005-0000-0000-0000E64E0000}"/>
    <cellStyle name="Normal 2 3 8 11 2 3 4" xfId="20207" xr:uid="{00000000-0005-0000-0000-0000E74E0000}"/>
    <cellStyle name="Normal 2 3 8 11 2 3 5" xfId="20208" xr:uid="{00000000-0005-0000-0000-0000E84E0000}"/>
    <cellStyle name="Normal 2 3 8 11 2 4" xfId="20209" xr:uid="{00000000-0005-0000-0000-0000E94E0000}"/>
    <cellStyle name="Normal 2 3 8 11 2 5" xfId="20210" xr:uid="{00000000-0005-0000-0000-0000EA4E0000}"/>
    <cellStyle name="Normal 2 3 8 11 2 6" xfId="20211" xr:uid="{00000000-0005-0000-0000-0000EB4E0000}"/>
    <cellStyle name="Normal 2 3 8 11 2 7" xfId="20212" xr:uid="{00000000-0005-0000-0000-0000EC4E0000}"/>
    <cellStyle name="Normal 2 3 8 11 2 8" xfId="20213" xr:uid="{00000000-0005-0000-0000-0000ED4E0000}"/>
    <cellStyle name="Normal 2 3 8 11 2_35. Propiedades de Inv" xfId="20214" xr:uid="{00000000-0005-0000-0000-0000EE4E0000}"/>
    <cellStyle name="Normal 2 3 8 11 3" xfId="20215" xr:uid="{00000000-0005-0000-0000-0000EF4E0000}"/>
    <cellStyle name="Normal 2 3 8 11 3 2" xfId="20216" xr:uid="{00000000-0005-0000-0000-0000F04E0000}"/>
    <cellStyle name="Normal 2 3 8 11 3 2 2" xfId="20217" xr:uid="{00000000-0005-0000-0000-0000F14E0000}"/>
    <cellStyle name="Normal 2 3 8 11 3 2 3" xfId="20218" xr:uid="{00000000-0005-0000-0000-0000F24E0000}"/>
    <cellStyle name="Normal 2 3 8 11 3 2 4" xfId="20219" xr:uid="{00000000-0005-0000-0000-0000F34E0000}"/>
    <cellStyle name="Normal 2 3 8 11 3 2 5" xfId="20220" xr:uid="{00000000-0005-0000-0000-0000F44E0000}"/>
    <cellStyle name="Normal 2 3 8 11 3 3" xfId="20221" xr:uid="{00000000-0005-0000-0000-0000F54E0000}"/>
    <cellStyle name="Normal 2 3 8 11 3 3 2" xfId="20222" xr:uid="{00000000-0005-0000-0000-0000F64E0000}"/>
    <cellStyle name="Normal 2 3 8 11 3 3 3" xfId="20223" xr:uid="{00000000-0005-0000-0000-0000F74E0000}"/>
    <cellStyle name="Normal 2 3 8 11 3 3 4" xfId="20224" xr:uid="{00000000-0005-0000-0000-0000F84E0000}"/>
    <cellStyle name="Normal 2 3 8 11 3 3 5" xfId="20225" xr:uid="{00000000-0005-0000-0000-0000F94E0000}"/>
    <cellStyle name="Normal 2 3 8 11 3 4" xfId="20226" xr:uid="{00000000-0005-0000-0000-0000FA4E0000}"/>
    <cellStyle name="Normal 2 3 8 11 3 5" xfId="20227" xr:uid="{00000000-0005-0000-0000-0000FB4E0000}"/>
    <cellStyle name="Normal 2 3 8 11 3 6" xfId="20228" xr:uid="{00000000-0005-0000-0000-0000FC4E0000}"/>
    <cellStyle name="Normal 2 3 8 11 3 7" xfId="20229" xr:uid="{00000000-0005-0000-0000-0000FD4E0000}"/>
    <cellStyle name="Normal 2 3 8 11 3 8" xfId="20230" xr:uid="{00000000-0005-0000-0000-0000FE4E0000}"/>
    <cellStyle name="Normal 2 3 8 11 3_35. Propiedades de Inv" xfId="20231" xr:uid="{00000000-0005-0000-0000-0000FF4E0000}"/>
    <cellStyle name="Normal 2 3 8 11 4" xfId="20232" xr:uid="{00000000-0005-0000-0000-0000004F0000}"/>
    <cellStyle name="Normal 2 3 8 11 4 2" xfId="20233" xr:uid="{00000000-0005-0000-0000-0000014F0000}"/>
    <cellStyle name="Normal 2 3 8 11 4 2 2" xfId="20234" xr:uid="{00000000-0005-0000-0000-0000024F0000}"/>
    <cellStyle name="Normal 2 3 8 11 4 2 3" xfId="20235" xr:uid="{00000000-0005-0000-0000-0000034F0000}"/>
    <cellStyle name="Normal 2 3 8 11 4 2 4" xfId="20236" xr:uid="{00000000-0005-0000-0000-0000044F0000}"/>
    <cellStyle name="Normal 2 3 8 11 4 2 5" xfId="20237" xr:uid="{00000000-0005-0000-0000-0000054F0000}"/>
    <cellStyle name="Normal 2 3 8 11 4 3" xfId="20238" xr:uid="{00000000-0005-0000-0000-0000064F0000}"/>
    <cellStyle name="Normal 2 3 8 11 4 3 2" xfId="20239" xr:uid="{00000000-0005-0000-0000-0000074F0000}"/>
    <cellStyle name="Normal 2 3 8 11 4 3 3" xfId="20240" xr:uid="{00000000-0005-0000-0000-0000084F0000}"/>
    <cellStyle name="Normal 2 3 8 11 4 3 4" xfId="20241" xr:uid="{00000000-0005-0000-0000-0000094F0000}"/>
    <cellStyle name="Normal 2 3 8 11 4 3 5" xfId="20242" xr:uid="{00000000-0005-0000-0000-00000A4F0000}"/>
    <cellStyle name="Normal 2 3 8 11 4 4" xfId="20243" xr:uid="{00000000-0005-0000-0000-00000B4F0000}"/>
    <cellStyle name="Normal 2 3 8 11 4 5" xfId="20244" xr:uid="{00000000-0005-0000-0000-00000C4F0000}"/>
    <cellStyle name="Normal 2 3 8 11 4 6" xfId="20245" xr:uid="{00000000-0005-0000-0000-00000D4F0000}"/>
    <cellStyle name="Normal 2 3 8 11 4 7" xfId="20246" xr:uid="{00000000-0005-0000-0000-00000E4F0000}"/>
    <cellStyle name="Normal 2 3 8 11 4 8" xfId="20247" xr:uid="{00000000-0005-0000-0000-00000F4F0000}"/>
    <cellStyle name="Normal 2 3 8 11 4_35. Propiedades de Inv" xfId="20248" xr:uid="{00000000-0005-0000-0000-0000104F0000}"/>
    <cellStyle name="Normal 2 3 8 11 5" xfId="20249" xr:uid="{00000000-0005-0000-0000-0000114F0000}"/>
    <cellStyle name="Normal 2 3 8 11 5 2" xfId="20250" xr:uid="{00000000-0005-0000-0000-0000124F0000}"/>
    <cellStyle name="Normal 2 3 8 11 5 2 2" xfId="20251" xr:uid="{00000000-0005-0000-0000-0000134F0000}"/>
    <cellStyle name="Normal 2 3 8 11 5 2 3" xfId="20252" xr:uid="{00000000-0005-0000-0000-0000144F0000}"/>
    <cellStyle name="Normal 2 3 8 11 5 2 4" xfId="20253" xr:uid="{00000000-0005-0000-0000-0000154F0000}"/>
    <cellStyle name="Normal 2 3 8 11 5 2 5" xfId="20254" xr:uid="{00000000-0005-0000-0000-0000164F0000}"/>
    <cellStyle name="Normal 2 3 8 11 5 3" xfId="20255" xr:uid="{00000000-0005-0000-0000-0000174F0000}"/>
    <cellStyle name="Normal 2 3 8 11 5 3 2" xfId="20256" xr:uid="{00000000-0005-0000-0000-0000184F0000}"/>
    <cellStyle name="Normal 2 3 8 11 5 3 3" xfId="20257" xr:uid="{00000000-0005-0000-0000-0000194F0000}"/>
    <cellStyle name="Normal 2 3 8 11 5 3 4" xfId="20258" xr:uid="{00000000-0005-0000-0000-00001A4F0000}"/>
    <cellStyle name="Normal 2 3 8 11 5 3 5" xfId="20259" xr:uid="{00000000-0005-0000-0000-00001B4F0000}"/>
    <cellStyle name="Normal 2 3 8 11 5 4" xfId="20260" xr:uid="{00000000-0005-0000-0000-00001C4F0000}"/>
    <cellStyle name="Normal 2 3 8 11 5 5" xfId="20261" xr:uid="{00000000-0005-0000-0000-00001D4F0000}"/>
    <cellStyle name="Normal 2 3 8 11 5 6" xfId="20262" xr:uid="{00000000-0005-0000-0000-00001E4F0000}"/>
    <cellStyle name="Normal 2 3 8 11 5 7" xfId="20263" xr:uid="{00000000-0005-0000-0000-00001F4F0000}"/>
    <cellStyle name="Normal 2 3 8 11 5 8" xfId="20264" xr:uid="{00000000-0005-0000-0000-0000204F0000}"/>
    <cellStyle name="Normal 2 3 8 11 5_35. Propiedades de Inv" xfId="20265" xr:uid="{00000000-0005-0000-0000-0000214F0000}"/>
    <cellStyle name="Normal 2 3 8 11 6" xfId="20266" xr:uid="{00000000-0005-0000-0000-0000224F0000}"/>
    <cellStyle name="Normal 2 3 8 11 6 2" xfId="20267" xr:uid="{00000000-0005-0000-0000-0000234F0000}"/>
    <cellStyle name="Normal 2 3 8 11 6 2 2" xfId="20268" xr:uid="{00000000-0005-0000-0000-0000244F0000}"/>
    <cellStyle name="Normal 2 3 8 11 6 2 3" xfId="20269" xr:uid="{00000000-0005-0000-0000-0000254F0000}"/>
    <cellStyle name="Normal 2 3 8 11 6 2 4" xfId="20270" xr:uid="{00000000-0005-0000-0000-0000264F0000}"/>
    <cellStyle name="Normal 2 3 8 11 6 2 5" xfId="20271" xr:uid="{00000000-0005-0000-0000-0000274F0000}"/>
    <cellStyle name="Normal 2 3 8 11 6 3" xfId="20272" xr:uid="{00000000-0005-0000-0000-0000284F0000}"/>
    <cellStyle name="Normal 2 3 8 11 6 3 2" xfId="20273" xr:uid="{00000000-0005-0000-0000-0000294F0000}"/>
    <cellStyle name="Normal 2 3 8 11 6 3 3" xfId="20274" xr:uid="{00000000-0005-0000-0000-00002A4F0000}"/>
    <cellStyle name="Normal 2 3 8 11 6 3 4" xfId="20275" xr:uid="{00000000-0005-0000-0000-00002B4F0000}"/>
    <cellStyle name="Normal 2 3 8 11 6 3 5" xfId="20276" xr:uid="{00000000-0005-0000-0000-00002C4F0000}"/>
    <cellStyle name="Normal 2 3 8 11 6 4" xfId="20277" xr:uid="{00000000-0005-0000-0000-00002D4F0000}"/>
    <cellStyle name="Normal 2 3 8 11 6 5" xfId="20278" xr:uid="{00000000-0005-0000-0000-00002E4F0000}"/>
    <cellStyle name="Normal 2 3 8 11 6 6" xfId="20279" xr:uid="{00000000-0005-0000-0000-00002F4F0000}"/>
    <cellStyle name="Normal 2 3 8 11 6 7" xfId="20280" xr:uid="{00000000-0005-0000-0000-0000304F0000}"/>
    <cellStyle name="Normal 2 3 8 11 6 8" xfId="20281" xr:uid="{00000000-0005-0000-0000-0000314F0000}"/>
    <cellStyle name="Normal 2 3 8 11 6_35. Propiedades de Inv" xfId="20282" xr:uid="{00000000-0005-0000-0000-0000324F0000}"/>
    <cellStyle name="Normal 2 3 8 11 7" xfId="20283" xr:uid="{00000000-0005-0000-0000-0000334F0000}"/>
    <cellStyle name="Normal 2 3 8 11 7 2" xfId="20284" xr:uid="{00000000-0005-0000-0000-0000344F0000}"/>
    <cellStyle name="Normal 2 3 8 11 7 3" xfId="20285" xr:uid="{00000000-0005-0000-0000-0000354F0000}"/>
    <cellStyle name="Normal 2 3 8 11 7 4" xfId="20286" xr:uid="{00000000-0005-0000-0000-0000364F0000}"/>
    <cellStyle name="Normal 2 3 8 11 7 5" xfId="20287" xr:uid="{00000000-0005-0000-0000-0000374F0000}"/>
    <cellStyle name="Normal 2 3 8 11 8" xfId="20288" xr:uid="{00000000-0005-0000-0000-0000384F0000}"/>
    <cellStyle name="Normal 2 3 8 11 8 2" xfId="20289" xr:uid="{00000000-0005-0000-0000-0000394F0000}"/>
    <cellStyle name="Normal 2 3 8 11 8 3" xfId="20290" xr:uid="{00000000-0005-0000-0000-00003A4F0000}"/>
    <cellStyle name="Normal 2 3 8 11 8 4" xfId="20291" xr:uid="{00000000-0005-0000-0000-00003B4F0000}"/>
    <cellStyle name="Normal 2 3 8 11 8 5" xfId="20292" xr:uid="{00000000-0005-0000-0000-00003C4F0000}"/>
    <cellStyle name="Normal 2 3 8 11 9" xfId="20293" xr:uid="{00000000-0005-0000-0000-00003D4F0000}"/>
    <cellStyle name="Normal 2 3 8 11_35. Propiedades de Inv" xfId="20294" xr:uid="{00000000-0005-0000-0000-00003E4F0000}"/>
    <cellStyle name="Normal 2 3 8 12" xfId="20295" xr:uid="{00000000-0005-0000-0000-00003F4F0000}"/>
    <cellStyle name="Normal 2 3 8 12 2" xfId="20296" xr:uid="{00000000-0005-0000-0000-0000404F0000}"/>
    <cellStyle name="Normal 2 3 8 12 2 2" xfId="20297" xr:uid="{00000000-0005-0000-0000-0000414F0000}"/>
    <cellStyle name="Normal 2 3 8 12 2 3" xfId="20298" xr:uid="{00000000-0005-0000-0000-0000424F0000}"/>
    <cellStyle name="Normal 2 3 8 12 2 4" xfId="20299" xr:uid="{00000000-0005-0000-0000-0000434F0000}"/>
    <cellStyle name="Normal 2 3 8 12 2 5" xfId="20300" xr:uid="{00000000-0005-0000-0000-0000444F0000}"/>
    <cellStyle name="Normal 2 3 8 12 3" xfId="20301" xr:uid="{00000000-0005-0000-0000-0000454F0000}"/>
    <cellStyle name="Normal 2 3 8 12 3 2" xfId="20302" xr:uid="{00000000-0005-0000-0000-0000464F0000}"/>
    <cellStyle name="Normal 2 3 8 12 3 3" xfId="20303" xr:uid="{00000000-0005-0000-0000-0000474F0000}"/>
    <cellStyle name="Normal 2 3 8 12 3 4" xfId="20304" xr:uid="{00000000-0005-0000-0000-0000484F0000}"/>
    <cellStyle name="Normal 2 3 8 12 3 5" xfId="20305" xr:uid="{00000000-0005-0000-0000-0000494F0000}"/>
    <cellStyle name="Normal 2 3 8 12 4" xfId="20306" xr:uid="{00000000-0005-0000-0000-00004A4F0000}"/>
    <cellStyle name="Normal 2 3 8 12 5" xfId="20307" xr:uid="{00000000-0005-0000-0000-00004B4F0000}"/>
    <cellStyle name="Normal 2 3 8 12 6" xfId="20308" xr:uid="{00000000-0005-0000-0000-00004C4F0000}"/>
    <cellStyle name="Normal 2 3 8 12 7" xfId="20309" xr:uid="{00000000-0005-0000-0000-00004D4F0000}"/>
    <cellStyle name="Normal 2 3 8 12 8" xfId="20310" xr:uid="{00000000-0005-0000-0000-00004E4F0000}"/>
    <cellStyle name="Normal 2 3 8 12_35. Propiedades de Inv" xfId="20311" xr:uid="{00000000-0005-0000-0000-00004F4F0000}"/>
    <cellStyle name="Normal 2 3 8 13" xfId="20312" xr:uid="{00000000-0005-0000-0000-0000504F0000}"/>
    <cellStyle name="Normal 2 3 8 13 2" xfId="20313" xr:uid="{00000000-0005-0000-0000-0000514F0000}"/>
    <cellStyle name="Normal 2 3 8 13 2 2" xfId="20314" xr:uid="{00000000-0005-0000-0000-0000524F0000}"/>
    <cellStyle name="Normal 2 3 8 13 2 3" xfId="20315" xr:uid="{00000000-0005-0000-0000-0000534F0000}"/>
    <cellStyle name="Normal 2 3 8 13 2 4" xfId="20316" xr:uid="{00000000-0005-0000-0000-0000544F0000}"/>
    <cellStyle name="Normal 2 3 8 13 2 5" xfId="20317" xr:uid="{00000000-0005-0000-0000-0000554F0000}"/>
    <cellStyle name="Normal 2 3 8 13 3" xfId="20318" xr:uid="{00000000-0005-0000-0000-0000564F0000}"/>
    <cellStyle name="Normal 2 3 8 13 3 2" xfId="20319" xr:uid="{00000000-0005-0000-0000-0000574F0000}"/>
    <cellStyle name="Normal 2 3 8 13 3 3" xfId="20320" xr:uid="{00000000-0005-0000-0000-0000584F0000}"/>
    <cellStyle name="Normal 2 3 8 13 3 4" xfId="20321" xr:uid="{00000000-0005-0000-0000-0000594F0000}"/>
    <cellStyle name="Normal 2 3 8 13 3 5" xfId="20322" xr:uid="{00000000-0005-0000-0000-00005A4F0000}"/>
    <cellStyle name="Normal 2 3 8 13 4" xfId="20323" xr:uid="{00000000-0005-0000-0000-00005B4F0000}"/>
    <cellStyle name="Normal 2 3 8 13 5" xfId="20324" xr:uid="{00000000-0005-0000-0000-00005C4F0000}"/>
    <cellStyle name="Normal 2 3 8 13 6" xfId="20325" xr:uid="{00000000-0005-0000-0000-00005D4F0000}"/>
    <cellStyle name="Normal 2 3 8 13 7" xfId="20326" xr:uid="{00000000-0005-0000-0000-00005E4F0000}"/>
    <cellStyle name="Normal 2 3 8 13 8" xfId="20327" xr:uid="{00000000-0005-0000-0000-00005F4F0000}"/>
    <cellStyle name="Normal 2 3 8 13_35. Propiedades de Inv" xfId="20328" xr:uid="{00000000-0005-0000-0000-0000604F0000}"/>
    <cellStyle name="Normal 2 3 8 14" xfId="20329" xr:uid="{00000000-0005-0000-0000-0000614F0000}"/>
    <cellStyle name="Normal 2 3 8 14 2" xfId="20330" xr:uid="{00000000-0005-0000-0000-0000624F0000}"/>
    <cellStyle name="Normal 2 3 8 14 2 2" xfId="20331" xr:uid="{00000000-0005-0000-0000-0000634F0000}"/>
    <cellStyle name="Normal 2 3 8 14 2 3" xfId="20332" xr:uid="{00000000-0005-0000-0000-0000644F0000}"/>
    <cellStyle name="Normal 2 3 8 14 2 4" xfId="20333" xr:uid="{00000000-0005-0000-0000-0000654F0000}"/>
    <cellStyle name="Normal 2 3 8 14 2 5" xfId="20334" xr:uid="{00000000-0005-0000-0000-0000664F0000}"/>
    <cellStyle name="Normal 2 3 8 14 3" xfId="20335" xr:uid="{00000000-0005-0000-0000-0000674F0000}"/>
    <cellStyle name="Normal 2 3 8 14 3 2" xfId="20336" xr:uid="{00000000-0005-0000-0000-0000684F0000}"/>
    <cellStyle name="Normal 2 3 8 14 3 3" xfId="20337" xr:uid="{00000000-0005-0000-0000-0000694F0000}"/>
    <cellStyle name="Normal 2 3 8 14 3 4" xfId="20338" xr:uid="{00000000-0005-0000-0000-00006A4F0000}"/>
    <cellStyle name="Normal 2 3 8 14 3 5" xfId="20339" xr:uid="{00000000-0005-0000-0000-00006B4F0000}"/>
    <cellStyle name="Normal 2 3 8 14 4" xfId="20340" xr:uid="{00000000-0005-0000-0000-00006C4F0000}"/>
    <cellStyle name="Normal 2 3 8 14 5" xfId="20341" xr:uid="{00000000-0005-0000-0000-00006D4F0000}"/>
    <cellStyle name="Normal 2 3 8 14 6" xfId="20342" xr:uid="{00000000-0005-0000-0000-00006E4F0000}"/>
    <cellStyle name="Normal 2 3 8 14 7" xfId="20343" xr:uid="{00000000-0005-0000-0000-00006F4F0000}"/>
    <cellStyle name="Normal 2 3 8 14 8" xfId="20344" xr:uid="{00000000-0005-0000-0000-0000704F0000}"/>
    <cellStyle name="Normal 2 3 8 14_35. Propiedades de Inv" xfId="20345" xr:uid="{00000000-0005-0000-0000-0000714F0000}"/>
    <cellStyle name="Normal 2 3 8 15" xfId="20346" xr:uid="{00000000-0005-0000-0000-0000724F0000}"/>
    <cellStyle name="Normal 2 3 8 15 2" xfId="20347" xr:uid="{00000000-0005-0000-0000-0000734F0000}"/>
    <cellStyle name="Normal 2 3 8 15 2 2" xfId="20348" xr:uid="{00000000-0005-0000-0000-0000744F0000}"/>
    <cellStyle name="Normal 2 3 8 15 2 3" xfId="20349" xr:uid="{00000000-0005-0000-0000-0000754F0000}"/>
    <cellStyle name="Normal 2 3 8 15 2 4" xfId="20350" xr:uid="{00000000-0005-0000-0000-0000764F0000}"/>
    <cellStyle name="Normal 2 3 8 15 2 5" xfId="20351" xr:uid="{00000000-0005-0000-0000-0000774F0000}"/>
    <cellStyle name="Normal 2 3 8 15 3" xfId="20352" xr:uid="{00000000-0005-0000-0000-0000784F0000}"/>
    <cellStyle name="Normal 2 3 8 15 3 2" xfId="20353" xr:uid="{00000000-0005-0000-0000-0000794F0000}"/>
    <cellStyle name="Normal 2 3 8 15 3 3" xfId="20354" xr:uid="{00000000-0005-0000-0000-00007A4F0000}"/>
    <cellStyle name="Normal 2 3 8 15 3 4" xfId="20355" xr:uid="{00000000-0005-0000-0000-00007B4F0000}"/>
    <cellStyle name="Normal 2 3 8 15 3 5" xfId="20356" xr:uid="{00000000-0005-0000-0000-00007C4F0000}"/>
    <cellStyle name="Normal 2 3 8 15 4" xfId="20357" xr:uid="{00000000-0005-0000-0000-00007D4F0000}"/>
    <cellStyle name="Normal 2 3 8 15 5" xfId="20358" xr:uid="{00000000-0005-0000-0000-00007E4F0000}"/>
    <cellStyle name="Normal 2 3 8 15 6" xfId="20359" xr:uid="{00000000-0005-0000-0000-00007F4F0000}"/>
    <cellStyle name="Normal 2 3 8 15 7" xfId="20360" xr:uid="{00000000-0005-0000-0000-0000804F0000}"/>
    <cellStyle name="Normal 2 3 8 15 8" xfId="20361" xr:uid="{00000000-0005-0000-0000-0000814F0000}"/>
    <cellStyle name="Normal 2 3 8 15_35. Propiedades de Inv" xfId="20362" xr:uid="{00000000-0005-0000-0000-0000824F0000}"/>
    <cellStyle name="Normal 2 3 8 16" xfId="20363" xr:uid="{00000000-0005-0000-0000-0000834F0000}"/>
    <cellStyle name="Normal 2 3 8 16 2" xfId="20364" xr:uid="{00000000-0005-0000-0000-0000844F0000}"/>
    <cellStyle name="Normal 2 3 8 16 2 2" xfId="20365" xr:uid="{00000000-0005-0000-0000-0000854F0000}"/>
    <cellStyle name="Normal 2 3 8 16 2 3" xfId="20366" xr:uid="{00000000-0005-0000-0000-0000864F0000}"/>
    <cellStyle name="Normal 2 3 8 16 2 4" xfId="20367" xr:uid="{00000000-0005-0000-0000-0000874F0000}"/>
    <cellStyle name="Normal 2 3 8 16 2 5" xfId="20368" xr:uid="{00000000-0005-0000-0000-0000884F0000}"/>
    <cellStyle name="Normal 2 3 8 16 3" xfId="20369" xr:uid="{00000000-0005-0000-0000-0000894F0000}"/>
    <cellStyle name="Normal 2 3 8 16 3 2" xfId="20370" xr:uid="{00000000-0005-0000-0000-00008A4F0000}"/>
    <cellStyle name="Normal 2 3 8 16 3 3" xfId="20371" xr:uid="{00000000-0005-0000-0000-00008B4F0000}"/>
    <cellStyle name="Normal 2 3 8 16 3 4" xfId="20372" xr:uid="{00000000-0005-0000-0000-00008C4F0000}"/>
    <cellStyle name="Normal 2 3 8 16 3 5" xfId="20373" xr:uid="{00000000-0005-0000-0000-00008D4F0000}"/>
    <cellStyle name="Normal 2 3 8 16 4" xfId="20374" xr:uid="{00000000-0005-0000-0000-00008E4F0000}"/>
    <cellStyle name="Normal 2 3 8 16 5" xfId="20375" xr:uid="{00000000-0005-0000-0000-00008F4F0000}"/>
    <cellStyle name="Normal 2 3 8 16 6" xfId="20376" xr:uid="{00000000-0005-0000-0000-0000904F0000}"/>
    <cellStyle name="Normal 2 3 8 16 7" xfId="20377" xr:uid="{00000000-0005-0000-0000-0000914F0000}"/>
    <cellStyle name="Normal 2 3 8 16 8" xfId="20378" xr:uid="{00000000-0005-0000-0000-0000924F0000}"/>
    <cellStyle name="Normal 2 3 8 16_35. Propiedades de Inv" xfId="20379" xr:uid="{00000000-0005-0000-0000-0000934F0000}"/>
    <cellStyle name="Normal 2 3 8 17" xfId="20380" xr:uid="{00000000-0005-0000-0000-0000944F0000}"/>
    <cellStyle name="Normal 2 3 8 17 2" xfId="20381" xr:uid="{00000000-0005-0000-0000-0000954F0000}"/>
    <cellStyle name="Normal 2 3 8 17 2 2" xfId="20382" xr:uid="{00000000-0005-0000-0000-0000964F0000}"/>
    <cellStyle name="Normal 2 3 8 17 2 3" xfId="20383" xr:uid="{00000000-0005-0000-0000-0000974F0000}"/>
    <cellStyle name="Normal 2 3 8 17 2 4" xfId="20384" xr:uid="{00000000-0005-0000-0000-0000984F0000}"/>
    <cellStyle name="Normal 2 3 8 17 2 5" xfId="20385" xr:uid="{00000000-0005-0000-0000-0000994F0000}"/>
    <cellStyle name="Normal 2 3 8 17 3" xfId="20386" xr:uid="{00000000-0005-0000-0000-00009A4F0000}"/>
    <cellStyle name="Normal 2 3 8 17 3 2" xfId="20387" xr:uid="{00000000-0005-0000-0000-00009B4F0000}"/>
    <cellStyle name="Normal 2 3 8 17 3 3" xfId="20388" xr:uid="{00000000-0005-0000-0000-00009C4F0000}"/>
    <cellStyle name="Normal 2 3 8 17 3 4" xfId="20389" xr:uid="{00000000-0005-0000-0000-00009D4F0000}"/>
    <cellStyle name="Normal 2 3 8 17 3 5" xfId="20390" xr:uid="{00000000-0005-0000-0000-00009E4F0000}"/>
    <cellStyle name="Normal 2 3 8 17 4" xfId="20391" xr:uid="{00000000-0005-0000-0000-00009F4F0000}"/>
    <cellStyle name="Normal 2 3 8 17 5" xfId="20392" xr:uid="{00000000-0005-0000-0000-0000A04F0000}"/>
    <cellStyle name="Normal 2 3 8 17 6" xfId="20393" xr:uid="{00000000-0005-0000-0000-0000A14F0000}"/>
    <cellStyle name="Normal 2 3 8 17 7" xfId="20394" xr:uid="{00000000-0005-0000-0000-0000A24F0000}"/>
    <cellStyle name="Normal 2 3 8 17_35. Propiedades de Inv" xfId="20395" xr:uid="{00000000-0005-0000-0000-0000A34F0000}"/>
    <cellStyle name="Normal 2 3 8 18" xfId="20396" xr:uid="{00000000-0005-0000-0000-0000A44F0000}"/>
    <cellStyle name="Normal 2 3 8 18 2" xfId="20397" xr:uid="{00000000-0005-0000-0000-0000A54F0000}"/>
    <cellStyle name="Normal 2 3 8 18 2 2" xfId="20398" xr:uid="{00000000-0005-0000-0000-0000A64F0000}"/>
    <cellStyle name="Normal 2 3 8 18 2 3" xfId="20399" xr:uid="{00000000-0005-0000-0000-0000A74F0000}"/>
    <cellStyle name="Normal 2 3 8 18 2 4" xfId="20400" xr:uid="{00000000-0005-0000-0000-0000A84F0000}"/>
    <cellStyle name="Normal 2 3 8 18 2 5" xfId="20401" xr:uid="{00000000-0005-0000-0000-0000A94F0000}"/>
    <cellStyle name="Normal 2 3 8 18 3" xfId="20402" xr:uid="{00000000-0005-0000-0000-0000AA4F0000}"/>
    <cellStyle name="Normal 2 3 8 18 3 2" xfId="20403" xr:uid="{00000000-0005-0000-0000-0000AB4F0000}"/>
    <cellStyle name="Normal 2 3 8 18 3 3" xfId="20404" xr:uid="{00000000-0005-0000-0000-0000AC4F0000}"/>
    <cellStyle name="Normal 2 3 8 18 3 4" xfId="20405" xr:uid="{00000000-0005-0000-0000-0000AD4F0000}"/>
    <cellStyle name="Normal 2 3 8 18 3 5" xfId="20406" xr:uid="{00000000-0005-0000-0000-0000AE4F0000}"/>
    <cellStyle name="Normal 2 3 8 18 4" xfId="20407" xr:uid="{00000000-0005-0000-0000-0000AF4F0000}"/>
    <cellStyle name="Normal 2 3 8 18 5" xfId="20408" xr:uid="{00000000-0005-0000-0000-0000B04F0000}"/>
    <cellStyle name="Normal 2 3 8 18 6" xfId="20409" xr:uid="{00000000-0005-0000-0000-0000B14F0000}"/>
    <cellStyle name="Normal 2 3 8 18 7" xfId="20410" xr:uid="{00000000-0005-0000-0000-0000B24F0000}"/>
    <cellStyle name="Normal 2 3 8 18_35. Propiedades de Inv" xfId="20411" xr:uid="{00000000-0005-0000-0000-0000B34F0000}"/>
    <cellStyle name="Normal 2 3 8 19" xfId="20412" xr:uid="{00000000-0005-0000-0000-0000B44F0000}"/>
    <cellStyle name="Normal 2 3 8 19 2" xfId="20413" xr:uid="{00000000-0005-0000-0000-0000B54F0000}"/>
    <cellStyle name="Normal 2 3 8 19 2 2" xfId="20414" xr:uid="{00000000-0005-0000-0000-0000B64F0000}"/>
    <cellStyle name="Normal 2 3 8 19 2 3" xfId="20415" xr:uid="{00000000-0005-0000-0000-0000B74F0000}"/>
    <cellStyle name="Normal 2 3 8 19 2 4" xfId="20416" xr:uid="{00000000-0005-0000-0000-0000B84F0000}"/>
    <cellStyle name="Normal 2 3 8 19 2 5" xfId="20417" xr:uid="{00000000-0005-0000-0000-0000B94F0000}"/>
    <cellStyle name="Normal 2 3 8 19 3" xfId="20418" xr:uid="{00000000-0005-0000-0000-0000BA4F0000}"/>
    <cellStyle name="Normal 2 3 8 19 3 2" xfId="20419" xr:uid="{00000000-0005-0000-0000-0000BB4F0000}"/>
    <cellStyle name="Normal 2 3 8 19 3 3" xfId="20420" xr:uid="{00000000-0005-0000-0000-0000BC4F0000}"/>
    <cellStyle name="Normal 2 3 8 19 3 4" xfId="20421" xr:uid="{00000000-0005-0000-0000-0000BD4F0000}"/>
    <cellStyle name="Normal 2 3 8 19 3 5" xfId="20422" xr:uid="{00000000-0005-0000-0000-0000BE4F0000}"/>
    <cellStyle name="Normal 2 3 8 19 4" xfId="20423" xr:uid="{00000000-0005-0000-0000-0000BF4F0000}"/>
    <cellStyle name="Normal 2 3 8 19 5" xfId="20424" xr:uid="{00000000-0005-0000-0000-0000C04F0000}"/>
    <cellStyle name="Normal 2 3 8 19 6" xfId="20425" xr:uid="{00000000-0005-0000-0000-0000C14F0000}"/>
    <cellStyle name="Normal 2 3 8 19 7" xfId="20426" xr:uid="{00000000-0005-0000-0000-0000C24F0000}"/>
    <cellStyle name="Normal 2 3 8 19_35. Propiedades de Inv" xfId="20427" xr:uid="{00000000-0005-0000-0000-0000C34F0000}"/>
    <cellStyle name="Normal 2 3 8 2" xfId="20428" xr:uid="{00000000-0005-0000-0000-0000C44F0000}"/>
    <cellStyle name="Normal 2 3 8 2 10" xfId="20429" xr:uid="{00000000-0005-0000-0000-0000C54F0000}"/>
    <cellStyle name="Normal 2 3 8 2 10 2" xfId="20430" xr:uid="{00000000-0005-0000-0000-0000C64F0000}"/>
    <cellStyle name="Normal 2 3 8 2 10 3" xfId="20431" xr:uid="{00000000-0005-0000-0000-0000C74F0000}"/>
    <cellStyle name="Normal 2 3 8 2 10 4" xfId="20432" xr:uid="{00000000-0005-0000-0000-0000C84F0000}"/>
    <cellStyle name="Normal 2 3 8 2 10 5" xfId="20433" xr:uid="{00000000-0005-0000-0000-0000C94F0000}"/>
    <cellStyle name="Normal 2 3 8 2 11" xfId="20434" xr:uid="{00000000-0005-0000-0000-0000CA4F0000}"/>
    <cellStyle name="Normal 2 3 8 2 11 2" xfId="20435" xr:uid="{00000000-0005-0000-0000-0000CB4F0000}"/>
    <cellStyle name="Normal 2 3 8 2 11 3" xfId="20436" xr:uid="{00000000-0005-0000-0000-0000CC4F0000}"/>
    <cellStyle name="Normal 2 3 8 2 11 4" xfId="20437" xr:uid="{00000000-0005-0000-0000-0000CD4F0000}"/>
    <cellStyle name="Normal 2 3 8 2 11 5" xfId="20438" xr:uid="{00000000-0005-0000-0000-0000CE4F0000}"/>
    <cellStyle name="Normal 2 3 8 2 12" xfId="20439" xr:uid="{00000000-0005-0000-0000-0000CF4F0000}"/>
    <cellStyle name="Normal 2 3 8 2 12 2" xfId="20440" xr:uid="{00000000-0005-0000-0000-0000D04F0000}"/>
    <cellStyle name="Normal 2 3 8 2 12 3" xfId="20441" xr:uid="{00000000-0005-0000-0000-0000D14F0000}"/>
    <cellStyle name="Normal 2 3 8 2 12 4" xfId="20442" xr:uid="{00000000-0005-0000-0000-0000D24F0000}"/>
    <cellStyle name="Normal 2 3 8 2 12 5" xfId="20443" xr:uid="{00000000-0005-0000-0000-0000D34F0000}"/>
    <cellStyle name="Normal 2 3 8 2 13" xfId="20444" xr:uid="{00000000-0005-0000-0000-0000D44F0000}"/>
    <cellStyle name="Normal 2 3 8 2 13 2" xfId="20445" xr:uid="{00000000-0005-0000-0000-0000D54F0000}"/>
    <cellStyle name="Normal 2 3 8 2 13 3" xfId="20446" xr:uid="{00000000-0005-0000-0000-0000D64F0000}"/>
    <cellStyle name="Normal 2 3 8 2 13 4" xfId="20447" xr:uid="{00000000-0005-0000-0000-0000D74F0000}"/>
    <cellStyle name="Normal 2 3 8 2 13 5" xfId="20448" xr:uid="{00000000-0005-0000-0000-0000D84F0000}"/>
    <cellStyle name="Normal 2 3 8 2 14" xfId="20449" xr:uid="{00000000-0005-0000-0000-0000D94F0000}"/>
    <cellStyle name="Normal 2 3 8 2 14 2" xfId="20450" xr:uid="{00000000-0005-0000-0000-0000DA4F0000}"/>
    <cellStyle name="Normal 2 3 8 2 14 3" xfId="20451" xr:uid="{00000000-0005-0000-0000-0000DB4F0000}"/>
    <cellStyle name="Normal 2 3 8 2 14 4" xfId="20452" xr:uid="{00000000-0005-0000-0000-0000DC4F0000}"/>
    <cellStyle name="Normal 2 3 8 2 14 5" xfId="20453" xr:uid="{00000000-0005-0000-0000-0000DD4F0000}"/>
    <cellStyle name="Normal 2 3 8 2 15" xfId="20454" xr:uid="{00000000-0005-0000-0000-0000DE4F0000}"/>
    <cellStyle name="Normal 2 3 8 2 15 2" xfId="20455" xr:uid="{00000000-0005-0000-0000-0000DF4F0000}"/>
    <cellStyle name="Normal 2 3 8 2 15 2 2" xfId="20456" xr:uid="{00000000-0005-0000-0000-0000E04F0000}"/>
    <cellStyle name="Normal 2 3 8 2 16" xfId="20457" xr:uid="{00000000-0005-0000-0000-0000E14F0000}"/>
    <cellStyle name="Normal 2 3 8 2 16 2" xfId="20458" xr:uid="{00000000-0005-0000-0000-0000E24F0000}"/>
    <cellStyle name="Normal 2 3 8 2 17" xfId="20459" xr:uid="{00000000-0005-0000-0000-0000E34F0000}"/>
    <cellStyle name="Normal 2 3 8 2 17 2" xfId="20460" xr:uid="{00000000-0005-0000-0000-0000E44F0000}"/>
    <cellStyle name="Normal 2 3 8 2 18" xfId="20461" xr:uid="{00000000-0005-0000-0000-0000E54F0000}"/>
    <cellStyle name="Normal 2 3 8 2 18 2" xfId="20462" xr:uid="{00000000-0005-0000-0000-0000E64F0000}"/>
    <cellStyle name="Normal 2 3 8 2 19" xfId="20463" xr:uid="{00000000-0005-0000-0000-0000E74F0000}"/>
    <cellStyle name="Normal 2 3 8 2 19 2" xfId="20464" xr:uid="{00000000-0005-0000-0000-0000E84F0000}"/>
    <cellStyle name="Normal 2 3 8 2 2" xfId="20465" xr:uid="{00000000-0005-0000-0000-0000E94F0000}"/>
    <cellStyle name="Normal 2 3 8 2 2 10" xfId="20466" xr:uid="{00000000-0005-0000-0000-0000EA4F0000}"/>
    <cellStyle name="Normal 2 3 8 2 2 2" xfId="20467" xr:uid="{00000000-0005-0000-0000-0000EB4F0000}"/>
    <cellStyle name="Normal 2 3 8 2 2 2 2" xfId="20468" xr:uid="{00000000-0005-0000-0000-0000EC4F0000}"/>
    <cellStyle name="Normal 2 3 8 2 2 2 3" xfId="20469" xr:uid="{00000000-0005-0000-0000-0000ED4F0000}"/>
    <cellStyle name="Normal 2 3 8 2 2 2 4" xfId="20470" xr:uid="{00000000-0005-0000-0000-0000EE4F0000}"/>
    <cellStyle name="Normal 2 3 8 2 2 2 5" xfId="20471" xr:uid="{00000000-0005-0000-0000-0000EF4F0000}"/>
    <cellStyle name="Normal 2 3 8 2 2 3" xfId="20472" xr:uid="{00000000-0005-0000-0000-0000F04F0000}"/>
    <cellStyle name="Normal 2 3 8 2 2 3 2" xfId="20473" xr:uid="{00000000-0005-0000-0000-0000F14F0000}"/>
    <cellStyle name="Normal 2 3 8 2 2 3 3" xfId="20474" xr:uid="{00000000-0005-0000-0000-0000F24F0000}"/>
    <cellStyle name="Normal 2 3 8 2 2 3 4" xfId="20475" xr:uid="{00000000-0005-0000-0000-0000F34F0000}"/>
    <cellStyle name="Normal 2 3 8 2 2 3 5" xfId="20476" xr:uid="{00000000-0005-0000-0000-0000F44F0000}"/>
    <cellStyle name="Normal 2 3 8 2 2 4" xfId="20477" xr:uid="{00000000-0005-0000-0000-0000F54F0000}"/>
    <cellStyle name="Normal 2 3 8 2 2 4 2" xfId="20478" xr:uid="{00000000-0005-0000-0000-0000F64F0000}"/>
    <cellStyle name="Normal 2 3 8 2 2 4 2 2" xfId="20479" xr:uid="{00000000-0005-0000-0000-0000F74F0000}"/>
    <cellStyle name="Normal 2 3 8 2 2 5" xfId="20480" xr:uid="{00000000-0005-0000-0000-0000F84F0000}"/>
    <cellStyle name="Normal 2 3 8 2 2 5 2" xfId="20481" xr:uid="{00000000-0005-0000-0000-0000F94F0000}"/>
    <cellStyle name="Normal 2 3 8 2 2 6" xfId="20482" xr:uid="{00000000-0005-0000-0000-0000FA4F0000}"/>
    <cellStyle name="Normal 2 3 8 2 2 6 2" xfId="20483" xr:uid="{00000000-0005-0000-0000-0000FB4F0000}"/>
    <cellStyle name="Normal 2 3 8 2 2 7" xfId="20484" xr:uid="{00000000-0005-0000-0000-0000FC4F0000}"/>
    <cellStyle name="Normal 2 3 8 2 2 8" xfId="20485" xr:uid="{00000000-0005-0000-0000-0000FD4F0000}"/>
    <cellStyle name="Normal 2 3 8 2 2 9" xfId="20486" xr:uid="{00000000-0005-0000-0000-0000FE4F0000}"/>
    <cellStyle name="Normal 2 3 8 2 2_35. Propiedades de Inv" xfId="20487" xr:uid="{00000000-0005-0000-0000-0000FF4F0000}"/>
    <cellStyle name="Normal 2 3 8 2 20" xfId="20488" xr:uid="{00000000-0005-0000-0000-000000500000}"/>
    <cellStyle name="Normal 2 3 8 2 21" xfId="20489" xr:uid="{00000000-0005-0000-0000-000001500000}"/>
    <cellStyle name="Normal 2 3 8 2 22" xfId="20490" xr:uid="{00000000-0005-0000-0000-000002500000}"/>
    <cellStyle name="Normal 2 3 8 2 23" xfId="20491" xr:uid="{00000000-0005-0000-0000-000003500000}"/>
    <cellStyle name="Normal 2 3 8 2 3" xfId="20492" xr:uid="{00000000-0005-0000-0000-000004500000}"/>
    <cellStyle name="Normal 2 3 8 2 3 10" xfId="20493" xr:uid="{00000000-0005-0000-0000-000005500000}"/>
    <cellStyle name="Normal 2 3 8 2 3 2" xfId="20494" xr:uid="{00000000-0005-0000-0000-000006500000}"/>
    <cellStyle name="Normal 2 3 8 2 3 2 2" xfId="20495" xr:uid="{00000000-0005-0000-0000-000007500000}"/>
    <cellStyle name="Normal 2 3 8 2 3 2 3" xfId="20496" xr:uid="{00000000-0005-0000-0000-000008500000}"/>
    <cellStyle name="Normal 2 3 8 2 3 2 4" xfId="20497" xr:uid="{00000000-0005-0000-0000-000009500000}"/>
    <cellStyle name="Normal 2 3 8 2 3 2 5" xfId="20498" xr:uid="{00000000-0005-0000-0000-00000A500000}"/>
    <cellStyle name="Normal 2 3 8 2 3 3" xfId="20499" xr:uid="{00000000-0005-0000-0000-00000B500000}"/>
    <cellStyle name="Normal 2 3 8 2 3 3 2" xfId="20500" xr:uid="{00000000-0005-0000-0000-00000C500000}"/>
    <cellStyle name="Normal 2 3 8 2 3 3 3" xfId="20501" xr:uid="{00000000-0005-0000-0000-00000D500000}"/>
    <cellStyle name="Normal 2 3 8 2 3 3 4" xfId="20502" xr:uid="{00000000-0005-0000-0000-00000E500000}"/>
    <cellStyle name="Normal 2 3 8 2 3 3 5" xfId="20503" xr:uid="{00000000-0005-0000-0000-00000F500000}"/>
    <cellStyle name="Normal 2 3 8 2 3 4" xfId="20504" xr:uid="{00000000-0005-0000-0000-000010500000}"/>
    <cellStyle name="Normal 2 3 8 2 3 4 2" xfId="20505" xr:uid="{00000000-0005-0000-0000-000011500000}"/>
    <cellStyle name="Normal 2 3 8 2 3 4 2 2" xfId="20506" xr:uid="{00000000-0005-0000-0000-000012500000}"/>
    <cellStyle name="Normal 2 3 8 2 3 5" xfId="20507" xr:uid="{00000000-0005-0000-0000-000013500000}"/>
    <cellStyle name="Normal 2 3 8 2 3 5 2" xfId="20508" xr:uid="{00000000-0005-0000-0000-000014500000}"/>
    <cellStyle name="Normal 2 3 8 2 3 6" xfId="20509" xr:uid="{00000000-0005-0000-0000-000015500000}"/>
    <cellStyle name="Normal 2 3 8 2 3 7" xfId="20510" xr:uid="{00000000-0005-0000-0000-000016500000}"/>
    <cellStyle name="Normal 2 3 8 2 3 8" xfId="20511" xr:uid="{00000000-0005-0000-0000-000017500000}"/>
    <cellStyle name="Normal 2 3 8 2 3 9" xfId="20512" xr:uid="{00000000-0005-0000-0000-000018500000}"/>
    <cellStyle name="Normal 2 3 8 2 3_35. Propiedades de Inv" xfId="20513" xr:uid="{00000000-0005-0000-0000-000019500000}"/>
    <cellStyle name="Normal 2 3 8 2 4" xfId="20514" xr:uid="{00000000-0005-0000-0000-00001A500000}"/>
    <cellStyle name="Normal 2 3 8 2 4 2" xfId="20515" xr:uid="{00000000-0005-0000-0000-00001B500000}"/>
    <cellStyle name="Normal 2 3 8 2 4 2 2" xfId="20516" xr:uid="{00000000-0005-0000-0000-00001C500000}"/>
    <cellStyle name="Normal 2 3 8 2 4 2 3" xfId="20517" xr:uid="{00000000-0005-0000-0000-00001D500000}"/>
    <cellStyle name="Normal 2 3 8 2 4 2 4" xfId="20518" xr:uid="{00000000-0005-0000-0000-00001E500000}"/>
    <cellStyle name="Normal 2 3 8 2 4 2 5" xfId="20519" xr:uid="{00000000-0005-0000-0000-00001F500000}"/>
    <cellStyle name="Normal 2 3 8 2 4 3" xfId="20520" xr:uid="{00000000-0005-0000-0000-000020500000}"/>
    <cellStyle name="Normal 2 3 8 2 4 3 2" xfId="20521" xr:uid="{00000000-0005-0000-0000-000021500000}"/>
    <cellStyle name="Normal 2 3 8 2 4 3 3" xfId="20522" xr:uid="{00000000-0005-0000-0000-000022500000}"/>
    <cellStyle name="Normal 2 3 8 2 4 3 4" xfId="20523" xr:uid="{00000000-0005-0000-0000-000023500000}"/>
    <cellStyle name="Normal 2 3 8 2 4 3 5" xfId="20524" xr:uid="{00000000-0005-0000-0000-000024500000}"/>
    <cellStyle name="Normal 2 3 8 2 4 4" xfId="20525" xr:uid="{00000000-0005-0000-0000-000025500000}"/>
    <cellStyle name="Normal 2 3 8 2 4 5" xfId="20526" xr:uid="{00000000-0005-0000-0000-000026500000}"/>
    <cellStyle name="Normal 2 3 8 2 4 6" xfId="20527" xr:uid="{00000000-0005-0000-0000-000027500000}"/>
    <cellStyle name="Normal 2 3 8 2 4 7" xfId="20528" xr:uid="{00000000-0005-0000-0000-000028500000}"/>
    <cellStyle name="Normal 2 3 8 2 4 8" xfId="20529" xr:uid="{00000000-0005-0000-0000-000029500000}"/>
    <cellStyle name="Normal 2 3 8 2 4_35. Propiedades de Inv" xfId="20530" xr:uid="{00000000-0005-0000-0000-00002A500000}"/>
    <cellStyle name="Normal 2 3 8 2 5" xfId="20531" xr:uid="{00000000-0005-0000-0000-00002B500000}"/>
    <cellStyle name="Normal 2 3 8 2 5 2" xfId="20532" xr:uid="{00000000-0005-0000-0000-00002C500000}"/>
    <cellStyle name="Normal 2 3 8 2 5 2 2" xfId="20533" xr:uid="{00000000-0005-0000-0000-00002D500000}"/>
    <cellStyle name="Normal 2 3 8 2 5 2 3" xfId="20534" xr:uid="{00000000-0005-0000-0000-00002E500000}"/>
    <cellStyle name="Normal 2 3 8 2 5 2 4" xfId="20535" xr:uid="{00000000-0005-0000-0000-00002F500000}"/>
    <cellStyle name="Normal 2 3 8 2 5 2 5" xfId="20536" xr:uid="{00000000-0005-0000-0000-000030500000}"/>
    <cellStyle name="Normal 2 3 8 2 5 3" xfId="20537" xr:uid="{00000000-0005-0000-0000-000031500000}"/>
    <cellStyle name="Normal 2 3 8 2 5 3 2" xfId="20538" xr:uid="{00000000-0005-0000-0000-000032500000}"/>
    <cellStyle name="Normal 2 3 8 2 5 3 3" xfId="20539" xr:uid="{00000000-0005-0000-0000-000033500000}"/>
    <cellStyle name="Normal 2 3 8 2 5 3 4" xfId="20540" xr:uid="{00000000-0005-0000-0000-000034500000}"/>
    <cellStyle name="Normal 2 3 8 2 5 3 5" xfId="20541" xr:uid="{00000000-0005-0000-0000-000035500000}"/>
    <cellStyle name="Normal 2 3 8 2 5 4" xfId="20542" xr:uid="{00000000-0005-0000-0000-000036500000}"/>
    <cellStyle name="Normal 2 3 8 2 5 5" xfId="20543" xr:uid="{00000000-0005-0000-0000-000037500000}"/>
    <cellStyle name="Normal 2 3 8 2 5 6" xfId="20544" xr:uid="{00000000-0005-0000-0000-000038500000}"/>
    <cellStyle name="Normal 2 3 8 2 5 7" xfId="20545" xr:uid="{00000000-0005-0000-0000-000039500000}"/>
    <cellStyle name="Normal 2 3 8 2 5 8" xfId="20546" xr:uid="{00000000-0005-0000-0000-00003A500000}"/>
    <cellStyle name="Normal 2 3 8 2 5_35. Propiedades de Inv" xfId="20547" xr:uid="{00000000-0005-0000-0000-00003B500000}"/>
    <cellStyle name="Normal 2 3 8 2 6" xfId="20548" xr:uid="{00000000-0005-0000-0000-00003C500000}"/>
    <cellStyle name="Normal 2 3 8 2 6 2" xfId="20549" xr:uid="{00000000-0005-0000-0000-00003D500000}"/>
    <cellStyle name="Normal 2 3 8 2 6 2 2" xfId="20550" xr:uid="{00000000-0005-0000-0000-00003E500000}"/>
    <cellStyle name="Normal 2 3 8 2 6 2 3" xfId="20551" xr:uid="{00000000-0005-0000-0000-00003F500000}"/>
    <cellStyle name="Normal 2 3 8 2 6 2 4" xfId="20552" xr:uid="{00000000-0005-0000-0000-000040500000}"/>
    <cellStyle name="Normal 2 3 8 2 6 2 5" xfId="20553" xr:uid="{00000000-0005-0000-0000-000041500000}"/>
    <cellStyle name="Normal 2 3 8 2 6 3" xfId="20554" xr:uid="{00000000-0005-0000-0000-000042500000}"/>
    <cellStyle name="Normal 2 3 8 2 6 3 2" xfId="20555" xr:uid="{00000000-0005-0000-0000-000043500000}"/>
    <cellStyle name="Normal 2 3 8 2 6 3 3" xfId="20556" xr:uid="{00000000-0005-0000-0000-000044500000}"/>
    <cellStyle name="Normal 2 3 8 2 6 3 4" xfId="20557" xr:uid="{00000000-0005-0000-0000-000045500000}"/>
    <cellStyle name="Normal 2 3 8 2 6 3 5" xfId="20558" xr:uid="{00000000-0005-0000-0000-000046500000}"/>
    <cellStyle name="Normal 2 3 8 2 6 4" xfId="20559" xr:uid="{00000000-0005-0000-0000-000047500000}"/>
    <cellStyle name="Normal 2 3 8 2 6 5" xfId="20560" xr:uid="{00000000-0005-0000-0000-000048500000}"/>
    <cellStyle name="Normal 2 3 8 2 6 6" xfId="20561" xr:uid="{00000000-0005-0000-0000-000049500000}"/>
    <cellStyle name="Normal 2 3 8 2 6 7" xfId="20562" xr:uid="{00000000-0005-0000-0000-00004A500000}"/>
    <cellStyle name="Normal 2 3 8 2 6 8" xfId="20563" xr:uid="{00000000-0005-0000-0000-00004B500000}"/>
    <cellStyle name="Normal 2 3 8 2 6_35. Propiedades de Inv" xfId="20564" xr:uid="{00000000-0005-0000-0000-00004C500000}"/>
    <cellStyle name="Normal 2 3 8 2 7" xfId="20565" xr:uid="{00000000-0005-0000-0000-00004D500000}"/>
    <cellStyle name="Normal 2 3 8 2 7 2" xfId="20566" xr:uid="{00000000-0005-0000-0000-00004E500000}"/>
    <cellStyle name="Normal 2 3 8 2 7 3" xfId="20567" xr:uid="{00000000-0005-0000-0000-00004F500000}"/>
    <cellStyle name="Normal 2 3 8 2 7 4" xfId="20568" xr:uid="{00000000-0005-0000-0000-000050500000}"/>
    <cellStyle name="Normal 2 3 8 2 7 5" xfId="20569" xr:uid="{00000000-0005-0000-0000-000051500000}"/>
    <cellStyle name="Normal 2 3 8 2 8" xfId="20570" xr:uid="{00000000-0005-0000-0000-000052500000}"/>
    <cellStyle name="Normal 2 3 8 2 8 2" xfId="20571" xr:uid="{00000000-0005-0000-0000-000053500000}"/>
    <cellStyle name="Normal 2 3 8 2 8 3" xfId="20572" xr:uid="{00000000-0005-0000-0000-000054500000}"/>
    <cellStyle name="Normal 2 3 8 2 8 4" xfId="20573" xr:uid="{00000000-0005-0000-0000-000055500000}"/>
    <cellStyle name="Normal 2 3 8 2 8 5" xfId="20574" xr:uid="{00000000-0005-0000-0000-000056500000}"/>
    <cellStyle name="Normal 2 3 8 2 9" xfId="20575" xr:uid="{00000000-0005-0000-0000-000057500000}"/>
    <cellStyle name="Normal 2 3 8 2 9 2" xfId="20576" xr:uid="{00000000-0005-0000-0000-000058500000}"/>
    <cellStyle name="Normal 2 3 8 2 9 3" xfId="20577" xr:uid="{00000000-0005-0000-0000-000059500000}"/>
    <cellStyle name="Normal 2 3 8 2 9 4" xfId="20578" xr:uid="{00000000-0005-0000-0000-00005A500000}"/>
    <cellStyle name="Normal 2 3 8 2 9 5" xfId="20579" xr:uid="{00000000-0005-0000-0000-00005B500000}"/>
    <cellStyle name="Normal 2 3 8 2_35. Propiedades de Inv" xfId="20580" xr:uid="{00000000-0005-0000-0000-00005C500000}"/>
    <cellStyle name="Normal 2 3 8 20" xfId="20581" xr:uid="{00000000-0005-0000-0000-00005D500000}"/>
    <cellStyle name="Normal 2 3 8 20 2" xfId="20582" xr:uid="{00000000-0005-0000-0000-00005E500000}"/>
    <cellStyle name="Normal 2 3 8 20 3" xfId="20583" xr:uid="{00000000-0005-0000-0000-00005F500000}"/>
    <cellStyle name="Normal 2 3 8 20 4" xfId="20584" xr:uid="{00000000-0005-0000-0000-000060500000}"/>
    <cellStyle name="Normal 2 3 8 20 5" xfId="20585" xr:uid="{00000000-0005-0000-0000-000061500000}"/>
    <cellStyle name="Normal 2 3 8 21" xfId="20586" xr:uid="{00000000-0005-0000-0000-000062500000}"/>
    <cellStyle name="Normal 2 3 8 21 2" xfId="20587" xr:uid="{00000000-0005-0000-0000-000063500000}"/>
    <cellStyle name="Normal 2 3 8 21 3" xfId="20588" xr:uid="{00000000-0005-0000-0000-000064500000}"/>
    <cellStyle name="Normal 2 3 8 21 4" xfId="20589" xr:uid="{00000000-0005-0000-0000-000065500000}"/>
    <cellStyle name="Normal 2 3 8 21 5" xfId="20590" xr:uid="{00000000-0005-0000-0000-000066500000}"/>
    <cellStyle name="Normal 2 3 8 22" xfId="20591" xr:uid="{00000000-0005-0000-0000-000067500000}"/>
    <cellStyle name="Normal 2 3 8 22 2" xfId="20592" xr:uid="{00000000-0005-0000-0000-000068500000}"/>
    <cellStyle name="Normal 2 3 8 22 3" xfId="20593" xr:uid="{00000000-0005-0000-0000-000069500000}"/>
    <cellStyle name="Normal 2 3 8 22 4" xfId="20594" xr:uid="{00000000-0005-0000-0000-00006A500000}"/>
    <cellStyle name="Normal 2 3 8 22 5" xfId="20595" xr:uid="{00000000-0005-0000-0000-00006B500000}"/>
    <cellStyle name="Normal 2 3 8 23" xfId="20596" xr:uid="{00000000-0005-0000-0000-00006C500000}"/>
    <cellStyle name="Normal 2 3 8 23 2" xfId="20597" xr:uid="{00000000-0005-0000-0000-00006D500000}"/>
    <cellStyle name="Normal 2 3 8 23 3" xfId="20598" xr:uid="{00000000-0005-0000-0000-00006E500000}"/>
    <cellStyle name="Normal 2 3 8 23 4" xfId="20599" xr:uid="{00000000-0005-0000-0000-00006F500000}"/>
    <cellStyle name="Normal 2 3 8 23 5" xfId="20600" xr:uid="{00000000-0005-0000-0000-000070500000}"/>
    <cellStyle name="Normal 2 3 8 24" xfId="20601" xr:uid="{00000000-0005-0000-0000-000071500000}"/>
    <cellStyle name="Normal 2 3 8 24 2" xfId="20602" xr:uid="{00000000-0005-0000-0000-000072500000}"/>
    <cellStyle name="Normal 2 3 8 24 3" xfId="20603" xr:uid="{00000000-0005-0000-0000-000073500000}"/>
    <cellStyle name="Normal 2 3 8 24 4" xfId="20604" xr:uid="{00000000-0005-0000-0000-000074500000}"/>
    <cellStyle name="Normal 2 3 8 24 5" xfId="20605" xr:uid="{00000000-0005-0000-0000-000075500000}"/>
    <cellStyle name="Normal 2 3 8 25" xfId="20606" xr:uid="{00000000-0005-0000-0000-000076500000}"/>
    <cellStyle name="Normal 2 3 8 25 2" xfId="20607" xr:uid="{00000000-0005-0000-0000-000077500000}"/>
    <cellStyle name="Normal 2 3 8 25 3" xfId="20608" xr:uid="{00000000-0005-0000-0000-000078500000}"/>
    <cellStyle name="Normal 2 3 8 25 4" xfId="20609" xr:uid="{00000000-0005-0000-0000-000079500000}"/>
    <cellStyle name="Normal 2 3 8 25 5" xfId="20610" xr:uid="{00000000-0005-0000-0000-00007A500000}"/>
    <cellStyle name="Normal 2 3 8 26" xfId="20611" xr:uid="{00000000-0005-0000-0000-00007B500000}"/>
    <cellStyle name="Normal 2 3 8 26 2" xfId="20612" xr:uid="{00000000-0005-0000-0000-00007C500000}"/>
    <cellStyle name="Normal 2 3 8 26 3" xfId="20613" xr:uid="{00000000-0005-0000-0000-00007D500000}"/>
    <cellStyle name="Normal 2 3 8 26 4" xfId="20614" xr:uid="{00000000-0005-0000-0000-00007E500000}"/>
    <cellStyle name="Normal 2 3 8 26 5" xfId="20615" xr:uid="{00000000-0005-0000-0000-00007F500000}"/>
    <cellStyle name="Normal 2 3 8 27" xfId="20616" xr:uid="{00000000-0005-0000-0000-000080500000}"/>
    <cellStyle name="Normal 2 3 8 27 2" xfId="20617" xr:uid="{00000000-0005-0000-0000-000081500000}"/>
    <cellStyle name="Normal 2 3 8 27 3" xfId="20618" xr:uid="{00000000-0005-0000-0000-000082500000}"/>
    <cellStyle name="Normal 2 3 8 27 4" xfId="20619" xr:uid="{00000000-0005-0000-0000-000083500000}"/>
    <cellStyle name="Normal 2 3 8 27 5" xfId="20620" xr:uid="{00000000-0005-0000-0000-000084500000}"/>
    <cellStyle name="Normal 2 3 8 28" xfId="20621" xr:uid="{00000000-0005-0000-0000-000085500000}"/>
    <cellStyle name="Normal 2 3 8 28 2" xfId="20622" xr:uid="{00000000-0005-0000-0000-000086500000}"/>
    <cellStyle name="Normal 2 3 8 28 3" xfId="20623" xr:uid="{00000000-0005-0000-0000-000087500000}"/>
    <cellStyle name="Normal 2 3 8 28 4" xfId="20624" xr:uid="{00000000-0005-0000-0000-000088500000}"/>
    <cellStyle name="Normal 2 3 8 28 5" xfId="20625" xr:uid="{00000000-0005-0000-0000-000089500000}"/>
    <cellStyle name="Normal 2 3 8 29" xfId="20626" xr:uid="{00000000-0005-0000-0000-00008A500000}"/>
    <cellStyle name="Normal 2 3 8 29 2" xfId="20627" xr:uid="{00000000-0005-0000-0000-00008B500000}"/>
    <cellStyle name="Normal 2 3 8 29 3" xfId="20628" xr:uid="{00000000-0005-0000-0000-00008C500000}"/>
    <cellStyle name="Normal 2 3 8 29 4" xfId="20629" xr:uid="{00000000-0005-0000-0000-00008D500000}"/>
    <cellStyle name="Normal 2 3 8 29 5" xfId="20630" xr:uid="{00000000-0005-0000-0000-00008E500000}"/>
    <cellStyle name="Normal 2 3 8 3" xfId="20631" xr:uid="{00000000-0005-0000-0000-00008F500000}"/>
    <cellStyle name="Normal 2 3 8 3 10" xfId="20632" xr:uid="{00000000-0005-0000-0000-000090500000}"/>
    <cellStyle name="Normal 2 3 8 3 10 2" xfId="20633" xr:uid="{00000000-0005-0000-0000-000091500000}"/>
    <cellStyle name="Normal 2 3 8 3 11" xfId="20634" xr:uid="{00000000-0005-0000-0000-000092500000}"/>
    <cellStyle name="Normal 2 3 8 3 11 2" xfId="20635" xr:uid="{00000000-0005-0000-0000-000093500000}"/>
    <cellStyle name="Normal 2 3 8 3 12" xfId="20636" xr:uid="{00000000-0005-0000-0000-000094500000}"/>
    <cellStyle name="Normal 2 3 8 3 13" xfId="20637" xr:uid="{00000000-0005-0000-0000-000095500000}"/>
    <cellStyle name="Normal 2 3 8 3 14" xfId="20638" xr:uid="{00000000-0005-0000-0000-000096500000}"/>
    <cellStyle name="Normal 2 3 8 3 15" xfId="20639" xr:uid="{00000000-0005-0000-0000-000097500000}"/>
    <cellStyle name="Normal 2 3 8 3 2" xfId="20640" xr:uid="{00000000-0005-0000-0000-000098500000}"/>
    <cellStyle name="Normal 2 3 8 3 2 2" xfId="20641" xr:uid="{00000000-0005-0000-0000-000099500000}"/>
    <cellStyle name="Normal 2 3 8 3 2 2 2" xfId="20642" xr:uid="{00000000-0005-0000-0000-00009A500000}"/>
    <cellStyle name="Normal 2 3 8 3 2 2 3" xfId="20643" xr:uid="{00000000-0005-0000-0000-00009B500000}"/>
    <cellStyle name="Normal 2 3 8 3 2 2 4" xfId="20644" xr:uid="{00000000-0005-0000-0000-00009C500000}"/>
    <cellStyle name="Normal 2 3 8 3 2 2 5" xfId="20645" xr:uid="{00000000-0005-0000-0000-00009D500000}"/>
    <cellStyle name="Normal 2 3 8 3 2 3" xfId="20646" xr:uid="{00000000-0005-0000-0000-00009E500000}"/>
    <cellStyle name="Normal 2 3 8 3 2 3 2" xfId="20647" xr:uid="{00000000-0005-0000-0000-00009F500000}"/>
    <cellStyle name="Normal 2 3 8 3 2 3 3" xfId="20648" xr:uid="{00000000-0005-0000-0000-0000A0500000}"/>
    <cellStyle name="Normal 2 3 8 3 2 3 4" xfId="20649" xr:uid="{00000000-0005-0000-0000-0000A1500000}"/>
    <cellStyle name="Normal 2 3 8 3 2 3 5" xfId="20650" xr:uid="{00000000-0005-0000-0000-0000A2500000}"/>
    <cellStyle name="Normal 2 3 8 3 2 4" xfId="20651" xr:uid="{00000000-0005-0000-0000-0000A3500000}"/>
    <cellStyle name="Normal 2 3 8 3 2 5" xfId="20652" xr:uid="{00000000-0005-0000-0000-0000A4500000}"/>
    <cellStyle name="Normal 2 3 8 3 2 6" xfId="20653" xr:uid="{00000000-0005-0000-0000-0000A5500000}"/>
    <cellStyle name="Normal 2 3 8 3 2 7" xfId="20654" xr:uid="{00000000-0005-0000-0000-0000A6500000}"/>
    <cellStyle name="Normal 2 3 8 3 2 8" xfId="20655" xr:uid="{00000000-0005-0000-0000-0000A7500000}"/>
    <cellStyle name="Normal 2 3 8 3 2_35. Propiedades de Inv" xfId="20656" xr:uid="{00000000-0005-0000-0000-0000A8500000}"/>
    <cellStyle name="Normal 2 3 8 3 3" xfId="20657" xr:uid="{00000000-0005-0000-0000-0000A9500000}"/>
    <cellStyle name="Normal 2 3 8 3 3 2" xfId="20658" xr:uid="{00000000-0005-0000-0000-0000AA500000}"/>
    <cellStyle name="Normal 2 3 8 3 3 2 2" xfId="20659" xr:uid="{00000000-0005-0000-0000-0000AB500000}"/>
    <cellStyle name="Normal 2 3 8 3 3 2 3" xfId="20660" xr:uid="{00000000-0005-0000-0000-0000AC500000}"/>
    <cellStyle name="Normal 2 3 8 3 3 2 4" xfId="20661" xr:uid="{00000000-0005-0000-0000-0000AD500000}"/>
    <cellStyle name="Normal 2 3 8 3 3 2 5" xfId="20662" xr:uid="{00000000-0005-0000-0000-0000AE500000}"/>
    <cellStyle name="Normal 2 3 8 3 3 3" xfId="20663" xr:uid="{00000000-0005-0000-0000-0000AF500000}"/>
    <cellStyle name="Normal 2 3 8 3 3 3 2" xfId="20664" xr:uid="{00000000-0005-0000-0000-0000B0500000}"/>
    <cellStyle name="Normal 2 3 8 3 3 3 3" xfId="20665" xr:uid="{00000000-0005-0000-0000-0000B1500000}"/>
    <cellStyle name="Normal 2 3 8 3 3 3 4" xfId="20666" xr:uid="{00000000-0005-0000-0000-0000B2500000}"/>
    <cellStyle name="Normal 2 3 8 3 3 3 5" xfId="20667" xr:uid="{00000000-0005-0000-0000-0000B3500000}"/>
    <cellStyle name="Normal 2 3 8 3 3 4" xfId="20668" xr:uid="{00000000-0005-0000-0000-0000B4500000}"/>
    <cellStyle name="Normal 2 3 8 3 3 5" xfId="20669" xr:uid="{00000000-0005-0000-0000-0000B5500000}"/>
    <cellStyle name="Normal 2 3 8 3 3 6" xfId="20670" xr:uid="{00000000-0005-0000-0000-0000B6500000}"/>
    <cellStyle name="Normal 2 3 8 3 3 7" xfId="20671" xr:uid="{00000000-0005-0000-0000-0000B7500000}"/>
    <cellStyle name="Normal 2 3 8 3 3 8" xfId="20672" xr:uid="{00000000-0005-0000-0000-0000B8500000}"/>
    <cellStyle name="Normal 2 3 8 3 3_35. Propiedades de Inv" xfId="20673" xr:uid="{00000000-0005-0000-0000-0000B9500000}"/>
    <cellStyle name="Normal 2 3 8 3 4" xfId="20674" xr:uid="{00000000-0005-0000-0000-0000BA500000}"/>
    <cellStyle name="Normal 2 3 8 3 4 2" xfId="20675" xr:uid="{00000000-0005-0000-0000-0000BB500000}"/>
    <cellStyle name="Normal 2 3 8 3 4 2 2" xfId="20676" xr:uid="{00000000-0005-0000-0000-0000BC500000}"/>
    <cellStyle name="Normal 2 3 8 3 4 2 3" xfId="20677" xr:uid="{00000000-0005-0000-0000-0000BD500000}"/>
    <cellStyle name="Normal 2 3 8 3 4 2 4" xfId="20678" xr:uid="{00000000-0005-0000-0000-0000BE500000}"/>
    <cellStyle name="Normal 2 3 8 3 4 2 5" xfId="20679" xr:uid="{00000000-0005-0000-0000-0000BF500000}"/>
    <cellStyle name="Normal 2 3 8 3 4 3" xfId="20680" xr:uid="{00000000-0005-0000-0000-0000C0500000}"/>
    <cellStyle name="Normal 2 3 8 3 4 3 2" xfId="20681" xr:uid="{00000000-0005-0000-0000-0000C1500000}"/>
    <cellStyle name="Normal 2 3 8 3 4 3 3" xfId="20682" xr:uid="{00000000-0005-0000-0000-0000C2500000}"/>
    <cellStyle name="Normal 2 3 8 3 4 3 4" xfId="20683" xr:uid="{00000000-0005-0000-0000-0000C3500000}"/>
    <cellStyle name="Normal 2 3 8 3 4 3 5" xfId="20684" xr:uid="{00000000-0005-0000-0000-0000C4500000}"/>
    <cellStyle name="Normal 2 3 8 3 4 4" xfId="20685" xr:uid="{00000000-0005-0000-0000-0000C5500000}"/>
    <cellStyle name="Normal 2 3 8 3 4 5" xfId="20686" xr:uid="{00000000-0005-0000-0000-0000C6500000}"/>
    <cellStyle name="Normal 2 3 8 3 4 6" xfId="20687" xr:uid="{00000000-0005-0000-0000-0000C7500000}"/>
    <cellStyle name="Normal 2 3 8 3 4 7" xfId="20688" xr:uid="{00000000-0005-0000-0000-0000C8500000}"/>
    <cellStyle name="Normal 2 3 8 3 4 8" xfId="20689" xr:uid="{00000000-0005-0000-0000-0000C9500000}"/>
    <cellStyle name="Normal 2 3 8 3 4_35. Propiedades de Inv" xfId="20690" xr:uid="{00000000-0005-0000-0000-0000CA500000}"/>
    <cellStyle name="Normal 2 3 8 3 5" xfId="20691" xr:uid="{00000000-0005-0000-0000-0000CB500000}"/>
    <cellStyle name="Normal 2 3 8 3 5 2" xfId="20692" xr:uid="{00000000-0005-0000-0000-0000CC500000}"/>
    <cellStyle name="Normal 2 3 8 3 5 2 2" xfId="20693" xr:uid="{00000000-0005-0000-0000-0000CD500000}"/>
    <cellStyle name="Normal 2 3 8 3 5 2 3" xfId="20694" xr:uid="{00000000-0005-0000-0000-0000CE500000}"/>
    <cellStyle name="Normal 2 3 8 3 5 2 4" xfId="20695" xr:uid="{00000000-0005-0000-0000-0000CF500000}"/>
    <cellStyle name="Normal 2 3 8 3 5 2 5" xfId="20696" xr:uid="{00000000-0005-0000-0000-0000D0500000}"/>
    <cellStyle name="Normal 2 3 8 3 5 3" xfId="20697" xr:uid="{00000000-0005-0000-0000-0000D1500000}"/>
    <cellStyle name="Normal 2 3 8 3 5 3 2" xfId="20698" xr:uid="{00000000-0005-0000-0000-0000D2500000}"/>
    <cellStyle name="Normal 2 3 8 3 5 3 3" xfId="20699" xr:uid="{00000000-0005-0000-0000-0000D3500000}"/>
    <cellStyle name="Normal 2 3 8 3 5 3 4" xfId="20700" xr:uid="{00000000-0005-0000-0000-0000D4500000}"/>
    <cellStyle name="Normal 2 3 8 3 5 3 5" xfId="20701" xr:uid="{00000000-0005-0000-0000-0000D5500000}"/>
    <cellStyle name="Normal 2 3 8 3 5 4" xfId="20702" xr:uid="{00000000-0005-0000-0000-0000D6500000}"/>
    <cellStyle name="Normal 2 3 8 3 5 5" xfId="20703" xr:uid="{00000000-0005-0000-0000-0000D7500000}"/>
    <cellStyle name="Normal 2 3 8 3 5 6" xfId="20704" xr:uid="{00000000-0005-0000-0000-0000D8500000}"/>
    <cellStyle name="Normal 2 3 8 3 5 7" xfId="20705" xr:uid="{00000000-0005-0000-0000-0000D9500000}"/>
    <cellStyle name="Normal 2 3 8 3 5 8" xfId="20706" xr:uid="{00000000-0005-0000-0000-0000DA500000}"/>
    <cellStyle name="Normal 2 3 8 3 5_35. Propiedades de Inv" xfId="20707" xr:uid="{00000000-0005-0000-0000-0000DB500000}"/>
    <cellStyle name="Normal 2 3 8 3 6" xfId="20708" xr:uid="{00000000-0005-0000-0000-0000DC500000}"/>
    <cellStyle name="Normal 2 3 8 3 6 2" xfId="20709" xr:uid="{00000000-0005-0000-0000-0000DD500000}"/>
    <cellStyle name="Normal 2 3 8 3 6 2 2" xfId="20710" xr:uid="{00000000-0005-0000-0000-0000DE500000}"/>
    <cellStyle name="Normal 2 3 8 3 6 2 3" xfId="20711" xr:uid="{00000000-0005-0000-0000-0000DF500000}"/>
    <cellStyle name="Normal 2 3 8 3 6 2 4" xfId="20712" xr:uid="{00000000-0005-0000-0000-0000E0500000}"/>
    <cellStyle name="Normal 2 3 8 3 6 2 5" xfId="20713" xr:uid="{00000000-0005-0000-0000-0000E1500000}"/>
    <cellStyle name="Normal 2 3 8 3 6 3" xfId="20714" xr:uid="{00000000-0005-0000-0000-0000E2500000}"/>
    <cellStyle name="Normal 2 3 8 3 6 3 2" xfId="20715" xr:uid="{00000000-0005-0000-0000-0000E3500000}"/>
    <cellStyle name="Normal 2 3 8 3 6 3 3" xfId="20716" xr:uid="{00000000-0005-0000-0000-0000E4500000}"/>
    <cellStyle name="Normal 2 3 8 3 6 3 4" xfId="20717" xr:uid="{00000000-0005-0000-0000-0000E5500000}"/>
    <cellStyle name="Normal 2 3 8 3 6 3 5" xfId="20718" xr:uid="{00000000-0005-0000-0000-0000E6500000}"/>
    <cellStyle name="Normal 2 3 8 3 6 4" xfId="20719" xr:uid="{00000000-0005-0000-0000-0000E7500000}"/>
    <cellStyle name="Normal 2 3 8 3 6 5" xfId="20720" xr:uid="{00000000-0005-0000-0000-0000E8500000}"/>
    <cellStyle name="Normal 2 3 8 3 6 6" xfId="20721" xr:uid="{00000000-0005-0000-0000-0000E9500000}"/>
    <cellStyle name="Normal 2 3 8 3 6 7" xfId="20722" xr:uid="{00000000-0005-0000-0000-0000EA500000}"/>
    <cellStyle name="Normal 2 3 8 3 6 8" xfId="20723" xr:uid="{00000000-0005-0000-0000-0000EB500000}"/>
    <cellStyle name="Normal 2 3 8 3 6_35. Propiedades de Inv" xfId="20724" xr:uid="{00000000-0005-0000-0000-0000EC500000}"/>
    <cellStyle name="Normal 2 3 8 3 7" xfId="20725" xr:uid="{00000000-0005-0000-0000-0000ED500000}"/>
    <cellStyle name="Normal 2 3 8 3 7 2" xfId="20726" xr:uid="{00000000-0005-0000-0000-0000EE500000}"/>
    <cellStyle name="Normal 2 3 8 3 7 3" xfId="20727" xr:uid="{00000000-0005-0000-0000-0000EF500000}"/>
    <cellStyle name="Normal 2 3 8 3 7 4" xfId="20728" xr:uid="{00000000-0005-0000-0000-0000F0500000}"/>
    <cellStyle name="Normal 2 3 8 3 7 5" xfId="20729" xr:uid="{00000000-0005-0000-0000-0000F1500000}"/>
    <cellStyle name="Normal 2 3 8 3 8" xfId="20730" xr:uid="{00000000-0005-0000-0000-0000F2500000}"/>
    <cellStyle name="Normal 2 3 8 3 8 2" xfId="20731" xr:uid="{00000000-0005-0000-0000-0000F3500000}"/>
    <cellStyle name="Normal 2 3 8 3 8 3" xfId="20732" xr:uid="{00000000-0005-0000-0000-0000F4500000}"/>
    <cellStyle name="Normal 2 3 8 3 8 4" xfId="20733" xr:uid="{00000000-0005-0000-0000-0000F5500000}"/>
    <cellStyle name="Normal 2 3 8 3 8 5" xfId="20734" xr:uid="{00000000-0005-0000-0000-0000F6500000}"/>
    <cellStyle name="Normal 2 3 8 3 9" xfId="20735" xr:uid="{00000000-0005-0000-0000-0000F7500000}"/>
    <cellStyle name="Normal 2 3 8 3 9 2" xfId="20736" xr:uid="{00000000-0005-0000-0000-0000F8500000}"/>
    <cellStyle name="Normal 2 3 8 3 9 2 2" xfId="20737" xr:uid="{00000000-0005-0000-0000-0000F9500000}"/>
    <cellStyle name="Normal 2 3 8 3_35. Propiedades de Inv" xfId="20738" xr:uid="{00000000-0005-0000-0000-0000FA500000}"/>
    <cellStyle name="Normal 2 3 8 30" xfId="20739" xr:uid="{00000000-0005-0000-0000-0000FB500000}"/>
    <cellStyle name="Normal 2 3 8 30 2" xfId="20740" xr:uid="{00000000-0005-0000-0000-0000FC500000}"/>
    <cellStyle name="Normal 2 3 8 30 3" xfId="20741" xr:uid="{00000000-0005-0000-0000-0000FD500000}"/>
    <cellStyle name="Normal 2 3 8 30 4" xfId="20742" xr:uid="{00000000-0005-0000-0000-0000FE500000}"/>
    <cellStyle name="Normal 2 3 8 30 5" xfId="20743" xr:uid="{00000000-0005-0000-0000-0000FF500000}"/>
    <cellStyle name="Normal 2 3 8 31" xfId="20744" xr:uid="{00000000-0005-0000-0000-000000510000}"/>
    <cellStyle name="Normal 2 3 8 31 2" xfId="20745" xr:uid="{00000000-0005-0000-0000-000001510000}"/>
    <cellStyle name="Normal 2 3 8 31 3" xfId="20746" xr:uid="{00000000-0005-0000-0000-000002510000}"/>
    <cellStyle name="Normal 2 3 8 31 4" xfId="20747" xr:uid="{00000000-0005-0000-0000-000003510000}"/>
    <cellStyle name="Normal 2 3 8 31 5" xfId="20748" xr:uid="{00000000-0005-0000-0000-000004510000}"/>
    <cellStyle name="Normal 2 3 8 32" xfId="20749" xr:uid="{00000000-0005-0000-0000-000005510000}"/>
    <cellStyle name="Normal 2 3 8 32 2" xfId="20750" xr:uid="{00000000-0005-0000-0000-000006510000}"/>
    <cellStyle name="Normal 2 3 8 32 3" xfId="20751" xr:uid="{00000000-0005-0000-0000-000007510000}"/>
    <cellStyle name="Normal 2 3 8 32 4" xfId="20752" xr:uid="{00000000-0005-0000-0000-000008510000}"/>
    <cellStyle name="Normal 2 3 8 32 5" xfId="20753" xr:uid="{00000000-0005-0000-0000-000009510000}"/>
    <cellStyle name="Normal 2 3 8 33" xfId="20754" xr:uid="{00000000-0005-0000-0000-00000A510000}"/>
    <cellStyle name="Normal 2 3 8 33 2" xfId="20755" xr:uid="{00000000-0005-0000-0000-00000B510000}"/>
    <cellStyle name="Normal 2 3 8 33 3" xfId="20756" xr:uid="{00000000-0005-0000-0000-00000C510000}"/>
    <cellStyle name="Normal 2 3 8 33 4" xfId="20757" xr:uid="{00000000-0005-0000-0000-00000D510000}"/>
    <cellStyle name="Normal 2 3 8 33 5" xfId="20758" xr:uid="{00000000-0005-0000-0000-00000E510000}"/>
    <cellStyle name="Normal 2 3 8 34" xfId="20759" xr:uid="{00000000-0005-0000-0000-00000F510000}"/>
    <cellStyle name="Normal 2 3 8 34 2" xfId="20760" xr:uid="{00000000-0005-0000-0000-000010510000}"/>
    <cellStyle name="Normal 2 3 8 34 3" xfId="20761" xr:uid="{00000000-0005-0000-0000-000011510000}"/>
    <cellStyle name="Normal 2 3 8 34 4" xfId="20762" xr:uid="{00000000-0005-0000-0000-000012510000}"/>
    <cellStyle name="Normal 2 3 8 34 5" xfId="20763" xr:uid="{00000000-0005-0000-0000-000013510000}"/>
    <cellStyle name="Normal 2 3 8 35" xfId="20764" xr:uid="{00000000-0005-0000-0000-000014510000}"/>
    <cellStyle name="Normal 2 3 8 35 2" xfId="20765" xr:uid="{00000000-0005-0000-0000-000015510000}"/>
    <cellStyle name="Normal 2 3 8 35 3" xfId="20766" xr:uid="{00000000-0005-0000-0000-000016510000}"/>
    <cellStyle name="Normal 2 3 8 35 4" xfId="20767" xr:uid="{00000000-0005-0000-0000-000017510000}"/>
    <cellStyle name="Normal 2 3 8 35 5" xfId="20768" xr:uid="{00000000-0005-0000-0000-000018510000}"/>
    <cellStyle name="Normal 2 3 8 36" xfId="20769" xr:uid="{00000000-0005-0000-0000-000019510000}"/>
    <cellStyle name="Normal 2 3 8 36 2" xfId="20770" xr:uid="{00000000-0005-0000-0000-00001A510000}"/>
    <cellStyle name="Normal 2 3 8 36 3" xfId="20771" xr:uid="{00000000-0005-0000-0000-00001B510000}"/>
    <cellStyle name="Normal 2 3 8 36 4" xfId="20772" xr:uid="{00000000-0005-0000-0000-00001C510000}"/>
    <cellStyle name="Normal 2 3 8 36 5" xfId="20773" xr:uid="{00000000-0005-0000-0000-00001D510000}"/>
    <cellStyle name="Normal 2 3 8 37" xfId="20774" xr:uid="{00000000-0005-0000-0000-00001E510000}"/>
    <cellStyle name="Normal 2 3 8 37 2" xfId="20775" xr:uid="{00000000-0005-0000-0000-00001F510000}"/>
    <cellStyle name="Normal 2 3 8 37 3" xfId="20776" xr:uid="{00000000-0005-0000-0000-000020510000}"/>
    <cellStyle name="Normal 2 3 8 37 4" xfId="20777" xr:uid="{00000000-0005-0000-0000-000021510000}"/>
    <cellStyle name="Normal 2 3 8 37 5" xfId="20778" xr:uid="{00000000-0005-0000-0000-000022510000}"/>
    <cellStyle name="Normal 2 3 8 38" xfId="20779" xr:uid="{00000000-0005-0000-0000-000023510000}"/>
    <cellStyle name="Normal 2 3 8 38 2" xfId="20780" xr:uid="{00000000-0005-0000-0000-000024510000}"/>
    <cellStyle name="Normal 2 3 8 38 3" xfId="20781" xr:uid="{00000000-0005-0000-0000-000025510000}"/>
    <cellStyle name="Normal 2 3 8 38 4" xfId="20782" xr:uid="{00000000-0005-0000-0000-000026510000}"/>
    <cellStyle name="Normal 2 3 8 38 5" xfId="20783" xr:uid="{00000000-0005-0000-0000-000027510000}"/>
    <cellStyle name="Normal 2 3 8 39" xfId="20784" xr:uid="{00000000-0005-0000-0000-000028510000}"/>
    <cellStyle name="Normal 2 3 8 39 2" xfId="20785" xr:uid="{00000000-0005-0000-0000-000029510000}"/>
    <cellStyle name="Normal 2 3 8 39 3" xfId="20786" xr:uid="{00000000-0005-0000-0000-00002A510000}"/>
    <cellStyle name="Normal 2 3 8 39 4" xfId="20787" xr:uid="{00000000-0005-0000-0000-00002B510000}"/>
    <cellStyle name="Normal 2 3 8 39 5" xfId="20788" xr:uid="{00000000-0005-0000-0000-00002C510000}"/>
    <cellStyle name="Normal 2 3 8 4" xfId="20789" xr:uid="{00000000-0005-0000-0000-00002D510000}"/>
    <cellStyle name="Normal 2 3 8 4 10" xfId="20790" xr:uid="{00000000-0005-0000-0000-00002E510000}"/>
    <cellStyle name="Normal 2 3 8 4 10 2" xfId="20791" xr:uid="{00000000-0005-0000-0000-00002F510000}"/>
    <cellStyle name="Normal 2 3 8 4 11" xfId="20792" xr:uid="{00000000-0005-0000-0000-000030510000}"/>
    <cellStyle name="Normal 2 3 8 4 12" xfId="20793" xr:uid="{00000000-0005-0000-0000-000031510000}"/>
    <cellStyle name="Normal 2 3 8 4 13" xfId="20794" xr:uid="{00000000-0005-0000-0000-000032510000}"/>
    <cellStyle name="Normal 2 3 8 4 14" xfId="20795" xr:uid="{00000000-0005-0000-0000-000033510000}"/>
    <cellStyle name="Normal 2 3 8 4 15" xfId="20796" xr:uid="{00000000-0005-0000-0000-000034510000}"/>
    <cellStyle name="Normal 2 3 8 4 2" xfId="20797" xr:uid="{00000000-0005-0000-0000-000035510000}"/>
    <cellStyle name="Normal 2 3 8 4 2 2" xfId="20798" xr:uid="{00000000-0005-0000-0000-000036510000}"/>
    <cellStyle name="Normal 2 3 8 4 2 2 2" xfId="20799" xr:uid="{00000000-0005-0000-0000-000037510000}"/>
    <cellStyle name="Normal 2 3 8 4 2 2 3" xfId="20800" xr:uid="{00000000-0005-0000-0000-000038510000}"/>
    <cellStyle name="Normal 2 3 8 4 2 2 4" xfId="20801" xr:uid="{00000000-0005-0000-0000-000039510000}"/>
    <cellStyle name="Normal 2 3 8 4 2 2 5" xfId="20802" xr:uid="{00000000-0005-0000-0000-00003A510000}"/>
    <cellStyle name="Normal 2 3 8 4 2 3" xfId="20803" xr:uid="{00000000-0005-0000-0000-00003B510000}"/>
    <cellStyle name="Normal 2 3 8 4 2 3 2" xfId="20804" xr:uid="{00000000-0005-0000-0000-00003C510000}"/>
    <cellStyle name="Normal 2 3 8 4 2 3 3" xfId="20805" xr:uid="{00000000-0005-0000-0000-00003D510000}"/>
    <cellStyle name="Normal 2 3 8 4 2 3 4" xfId="20806" xr:uid="{00000000-0005-0000-0000-00003E510000}"/>
    <cellStyle name="Normal 2 3 8 4 2 3 5" xfId="20807" xr:uid="{00000000-0005-0000-0000-00003F510000}"/>
    <cellStyle name="Normal 2 3 8 4 2 4" xfId="20808" xr:uid="{00000000-0005-0000-0000-000040510000}"/>
    <cellStyle name="Normal 2 3 8 4 2 5" xfId="20809" xr:uid="{00000000-0005-0000-0000-000041510000}"/>
    <cellStyle name="Normal 2 3 8 4 2 6" xfId="20810" xr:uid="{00000000-0005-0000-0000-000042510000}"/>
    <cellStyle name="Normal 2 3 8 4 2 7" xfId="20811" xr:uid="{00000000-0005-0000-0000-000043510000}"/>
    <cellStyle name="Normal 2 3 8 4 2 8" xfId="20812" xr:uid="{00000000-0005-0000-0000-000044510000}"/>
    <cellStyle name="Normal 2 3 8 4 2_35. Propiedades de Inv" xfId="20813" xr:uid="{00000000-0005-0000-0000-000045510000}"/>
    <cellStyle name="Normal 2 3 8 4 3" xfId="20814" xr:uid="{00000000-0005-0000-0000-000046510000}"/>
    <cellStyle name="Normal 2 3 8 4 3 2" xfId="20815" xr:uid="{00000000-0005-0000-0000-000047510000}"/>
    <cellStyle name="Normal 2 3 8 4 3 2 2" xfId="20816" xr:uid="{00000000-0005-0000-0000-000048510000}"/>
    <cellStyle name="Normal 2 3 8 4 3 2 3" xfId="20817" xr:uid="{00000000-0005-0000-0000-000049510000}"/>
    <cellStyle name="Normal 2 3 8 4 3 2 4" xfId="20818" xr:uid="{00000000-0005-0000-0000-00004A510000}"/>
    <cellStyle name="Normal 2 3 8 4 3 2 5" xfId="20819" xr:uid="{00000000-0005-0000-0000-00004B510000}"/>
    <cellStyle name="Normal 2 3 8 4 3 3" xfId="20820" xr:uid="{00000000-0005-0000-0000-00004C510000}"/>
    <cellStyle name="Normal 2 3 8 4 3 3 2" xfId="20821" xr:uid="{00000000-0005-0000-0000-00004D510000}"/>
    <cellStyle name="Normal 2 3 8 4 3 3 3" xfId="20822" xr:uid="{00000000-0005-0000-0000-00004E510000}"/>
    <cellStyle name="Normal 2 3 8 4 3 3 4" xfId="20823" xr:uid="{00000000-0005-0000-0000-00004F510000}"/>
    <cellStyle name="Normal 2 3 8 4 3 3 5" xfId="20824" xr:uid="{00000000-0005-0000-0000-000050510000}"/>
    <cellStyle name="Normal 2 3 8 4 3 4" xfId="20825" xr:uid="{00000000-0005-0000-0000-000051510000}"/>
    <cellStyle name="Normal 2 3 8 4 3 5" xfId="20826" xr:uid="{00000000-0005-0000-0000-000052510000}"/>
    <cellStyle name="Normal 2 3 8 4 3 6" xfId="20827" xr:uid="{00000000-0005-0000-0000-000053510000}"/>
    <cellStyle name="Normal 2 3 8 4 3 7" xfId="20828" xr:uid="{00000000-0005-0000-0000-000054510000}"/>
    <cellStyle name="Normal 2 3 8 4 3 8" xfId="20829" xr:uid="{00000000-0005-0000-0000-000055510000}"/>
    <cellStyle name="Normal 2 3 8 4 3_35. Propiedades de Inv" xfId="20830" xr:uid="{00000000-0005-0000-0000-000056510000}"/>
    <cellStyle name="Normal 2 3 8 4 4" xfId="20831" xr:uid="{00000000-0005-0000-0000-000057510000}"/>
    <cellStyle name="Normal 2 3 8 4 4 2" xfId="20832" xr:uid="{00000000-0005-0000-0000-000058510000}"/>
    <cellStyle name="Normal 2 3 8 4 4 2 2" xfId="20833" xr:uid="{00000000-0005-0000-0000-000059510000}"/>
    <cellStyle name="Normal 2 3 8 4 4 2 3" xfId="20834" xr:uid="{00000000-0005-0000-0000-00005A510000}"/>
    <cellStyle name="Normal 2 3 8 4 4 2 4" xfId="20835" xr:uid="{00000000-0005-0000-0000-00005B510000}"/>
    <cellStyle name="Normal 2 3 8 4 4 2 5" xfId="20836" xr:uid="{00000000-0005-0000-0000-00005C510000}"/>
    <cellStyle name="Normal 2 3 8 4 4 3" xfId="20837" xr:uid="{00000000-0005-0000-0000-00005D510000}"/>
    <cellStyle name="Normal 2 3 8 4 4 3 2" xfId="20838" xr:uid="{00000000-0005-0000-0000-00005E510000}"/>
    <cellStyle name="Normal 2 3 8 4 4 3 3" xfId="20839" xr:uid="{00000000-0005-0000-0000-00005F510000}"/>
    <cellStyle name="Normal 2 3 8 4 4 3 4" xfId="20840" xr:uid="{00000000-0005-0000-0000-000060510000}"/>
    <cellStyle name="Normal 2 3 8 4 4 3 5" xfId="20841" xr:uid="{00000000-0005-0000-0000-000061510000}"/>
    <cellStyle name="Normal 2 3 8 4 4 4" xfId="20842" xr:uid="{00000000-0005-0000-0000-000062510000}"/>
    <cellStyle name="Normal 2 3 8 4 4 5" xfId="20843" xr:uid="{00000000-0005-0000-0000-000063510000}"/>
    <cellStyle name="Normal 2 3 8 4 4 6" xfId="20844" xr:uid="{00000000-0005-0000-0000-000064510000}"/>
    <cellStyle name="Normal 2 3 8 4 4 7" xfId="20845" xr:uid="{00000000-0005-0000-0000-000065510000}"/>
    <cellStyle name="Normal 2 3 8 4 4 8" xfId="20846" xr:uid="{00000000-0005-0000-0000-000066510000}"/>
    <cellStyle name="Normal 2 3 8 4 4_35. Propiedades de Inv" xfId="20847" xr:uid="{00000000-0005-0000-0000-000067510000}"/>
    <cellStyle name="Normal 2 3 8 4 5" xfId="20848" xr:uid="{00000000-0005-0000-0000-000068510000}"/>
    <cellStyle name="Normal 2 3 8 4 5 2" xfId="20849" xr:uid="{00000000-0005-0000-0000-000069510000}"/>
    <cellStyle name="Normal 2 3 8 4 5 2 2" xfId="20850" xr:uid="{00000000-0005-0000-0000-00006A510000}"/>
    <cellStyle name="Normal 2 3 8 4 5 2 3" xfId="20851" xr:uid="{00000000-0005-0000-0000-00006B510000}"/>
    <cellStyle name="Normal 2 3 8 4 5 2 4" xfId="20852" xr:uid="{00000000-0005-0000-0000-00006C510000}"/>
    <cellStyle name="Normal 2 3 8 4 5 2 5" xfId="20853" xr:uid="{00000000-0005-0000-0000-00006D510000}"/>
    <cellStyle name="Normal 2 3 8 4 5 3" xfId="20854" xr:uid="{00000000-0005-0000-0000-00006E510000}"/>
    <cellStyle name="Normal 2 3 8 4 5 3 2" xfId="20855" xr:uid="{00000000-0005-0000-0000-00006F510000}"/>
    <cellStyle name="Normal 2 3 8 4 5 3 3" xfId="20856" xr:uid="{00000000-0005-0000-0000-000070510000}"/>
    <cellStyle name="Normal 2 3 8 4 5 3 4" xfId="20857" xr:uid="{00000000-0005-0000-0000-000071510000}"/>
    <cellStyle name="Normal 2 3 8 4 5 3 5" xfId="20858" xr:uid="{00000000-0005-0000-0000-000072510000}"/>
    <cellStyle name="Normal 2 3 8 4 5 4" xfId="20859" xr:uid="{00000000-0005-0000-0000-000073510000}"/>
    <cellStyle name="Normal 2 3 8 4 5 5" xfId="20860" xr:uid="{00000000-0005-0000-0000-000074510000}"/>
    <cellStyle name="Normal 2 3 8 4 5 6" xfId="20861" xr:uid="{00000000-0005-0000-0000-000075510000}"/>
    <cellStyle name="Normal 2 3 8 4 5 7" xfId="20862" xr:uid="{00000000-0005-0000-0000-000076510000}"/>
    <cellStyle name="Normal 2 3 8 4 5 8" xfId="20863" xr:uid="{00000000-0005-0000-0000-000077510000}"/>
    <cellStyle name="Normal 2 3 8 4 5_35. Propiedades de Inv" xfId="20864" xr:uid="{00000000-0005-0000-0000-000078510000}"/>
    <cellStyle name="Normal 2 3 8 4 6" xfId="20865" xr:uid="{00000000-0005-0000-0000-000079510000}"/>
    <cellStyle name="Normal 2 3 8 4 6 2" xfId="20866" xr:uid="{00000000-0005-0000-0000-00007A510000}"/>
    <cellStyle name="Normal 2 3 8 4 6 2 2" xfId="20867" xr:uid="{00000000-0005-0000-0000-00007B510000}"/>
    <cellStyle name="Normal 2 3 8 4 6 2 3" xfId="20868" xr:uid="{00000000-0005-0000-0000-00007C510000}"/>
    <cellStyle name="Normal 2 3 8 4 6 2 4" xfId="20869" xr:uid="{00000000-0005-0000-0000-00007D510000}"/>
    <cellStyle name="Normal 2 3 8 4 6 2 5" xfId="20870" xr:uid="{00000000-0005-0000-0000-00007E510000}"/>
    <cellStyle name="Normal 2 3 8 4 6 3" xfId="20871" xr:uid="{00000000-0005-0000-0000-00007F510000}"/>
    <cellStyle name="Normal 2 3 8 4 6 3 2" xfId="20872" xr:uid="{00000000-0005-0000-0000-000080510000}"/>
    <cellStyle name="Normal 2 3 8 4 6 3 3" xfId="20873" xr:uid="{00000000-0005-0000-0000-000081510000}"/>
    <cellStyle name="Normal 2 3 8 4 6 3 4" xfId="20874" xr:uid="{00000000-0005-0000-0000-000082510000}"/>
    <cellStyle name="Normal 2 3 8 4 6 3 5" xfId="20875" xr:uid="{00000000-0005-0000-0000-000083510000}"/>
    <cellStyle name="Normal 2 3 8 4 6 4" xfId="20876" xr:uid="{00000000-0005-0000-0000-000084510000}"/>
    <cellStyle name="Normal 2 3 8 4 6 5" xfId="20877" xr:uid="{00000000-0005-0000-0000-000085510000}"/>
    <cellStyle name="Normal 2 3 8 4 6 6" xfId="20878" xr:uid="{00000000-0005-0000-0000-000086510000}"/>
    <cellStyle name="Normal 2 3 8 4 6 7" xfId="20879" xr:uid="{00000000-0005-0000-0000-000087510000}"/>
    <cellStyle name="Normal 2 3 8 4 6 8" xfId="20880" xr:uid="{00000000-0005-0000-0000-000088510000}"/>
    <cellStyle name="Normal 2 3 8 4 6_35. Propiedades de Inv" xfId="20881" xr:uid="{00000000-0005-0000-0000-000089510000}"/>
    <cellStyle name="Normal 2 3 8 4 7" xfId="20882" xr:uid="{00000000-0005-0000-0000-00008A510000}"/>
    <cellStyle name="Normal 2 3 8 4 7 2" xfId="20883" xr:uid="{00000000-0005-0000-0000-00008B510000}"/>
    <cellStyle name="Normal 2 3 8 4 7 3" xfId="20884" xr:uid="{00000000-0005-0000-0000-00008C510000}"/>
    <cellStyle name="Normal 2 3 8 4 7 4" xfId="20885" xr:uid="{00000000-0005-0000-0000-00008D510000}"/>
    <cellStyle name="Normal 2 3 8 4 7 5" xfId="20886" xr:uid="{00000000-0005-0000-0000-00008E510000}"/>
    <cellStyle name="Normal 2 3 8 4 8" xfId="20887" xr:uid="{00000000-0005-0000-0000-00008F510000}"/>
    <cellStyle name="Normal 2 3 8 4 8 2" xfId="20888" xr:uid="{00000000-0005-0000-0000-000090510000}"/>
    <cellStyle name="Normal 2 3 8 4 8 3" xfId="20889" xr:uid="{00000000-0005-0000-0000-000091510000}"/>
    <cellStyle name="Normal 2 3 8 4 8 4" xfId="20890" xr:uid="{00000000-0005-0000-0000-000092510000}"/>
    <cellStyle name="Normal 2 3 8 4 8 5" xfId="20891" xr:uid="{00000000-0005-0000-0000-000093510000}"/>
    <cellStyle name="Normal 2 3 8 4 9" xfId="20892" xr:uid="{00000000-0005-0000-0000-000094510000}"/>
    <cellStyle name="Normal 2 3 8 4 9 2" xfId="20893" xr:uid="{00000000-0005-0000-0000-000095510000}"/>
    <cellStyle name="Normal 2 3 8 4 9 2 2" xfId="20894" xr:uid="{00000000-0005-0000-0000-000096510000}"/>
    <cellStyle name="Normal 2 3 8 4_35. Propiedades de Inv" xfId="20895" xr:uid="{00000000-0005-0000-0000-000097510000}"/>
    <cellStyle name="Normal 2 3 8 40" xfId="20896" xr:uid="{00000000-0005-0000-0000-000098510000}"/>
    <cellStyle name="Normal 2 3 8 40 2" xfId="20897" xr:uid="{00000000-0005-0000-0000-000099510000}"/>
    <cellStyle name="Normal 2 3 8 40 3" xfId="20898" xr:uid="{00000000-0005-0000-0000-00009A510000}"/>
    <cellStyle name="Normal 2 3 8 40 4" xfId="20899" xr:uid="{00000000-0005-0000-0000-00009B510000}"/>
    <cellStyle name="Normal 2 3 8 40 5" xfId="20900" xr:uid="{00000000-0005-0000-0000-00009C510000}"/>
    <cellStyle name="Normal 2 3 8 41" xfId="20901" xr:uid="{00000000-0005-0000-0000-00009D510000}"/>
    <cellStyle name="Normal 2 3 8 41 2" xfId="20902" xr:uid="{00000000-0005-0000-0000-00009E510000}"/>
    <cellStyle name="Normal 2 3 8 41 3" xfId="20903" xr:uid="{00000000-0005-0000-0000-00009F510000}"/>
    <cellStyle name="Normal 2 3 8 41 4" xfId="20904" xr:uid="{00000000-0005-0000-0000-0000A0510000}"/>
    <cellStyle name="Normal 2 3 8 41 5" xfId="20905" xr:uid="{00000000-0005-0000-0000-0000A1510000}"/>
    <cellStyle name="Normal 2 3 8 42" xfId="20906" xr:uid="{00000000-0005-0000-0000-0000A2510000}"/>
    <cellStyle name="Normal 2 3 8 42 2" xfId="20907" xr:uid="{00000000-0005-0000-0000-0000A3510000}"/>
    <cellStyle name="Normal 2 3 8 42 3" xfId="20908" xr:uid="{00000000-0005-0000-0000-0000A4510000}"/>
    <cellStyle name="Normal 2 3 8 42 4" xfId="20909" xr:uid="{00000000-0005-0000-0000-0000A5510000}"/>
    <cellStyle name="Normal 2 3 8 42 5" xfId="20910" xr:uid="{00000000-0005-0000-0000-0000A6510000}"/>
    <cellStyle name="Normal 2 3 8 43" xfId="20911" xr:uid="{00000000-0005-0000-0000-0000A7510000}"/>
    <cellStyle name="Normal 2 3 8 43 2" xfId="20912" xr:uid="{00000000-0005-0000-0000-0000A8510000}"/>
    <cellStyle name="Normal 2 3 8 43 3" xfId="20913" xr:uid="{00000000-0005-0000-0000-0000A9510000}"/>
    <cellStyle name="Normal 2 3 8 43 4" xfId="20914" xr:uid="{00000000-0005-0000-0000-0000AA510000}"/>
    <cellStyle name="Normal 2 3 8 43 5" xfId="20915" xr:uid="{00000000-0005-0000-0000-0000AB510000}"/>
    <cellStyle name="Normal 2 3 8 44" xfId="20916" xr:uid="{00000000-0005-0000-0000-0000AC510000}"/>
    <cellStyle name="Normal 2 3 8 44 2" xfId="20917" xr:uid="{00000000-0005-0000-0000-0000AD510000}"/>
    <cellStyle name="Normal 2 3 8 44 3" xfId="20918" xr:uid="{00000000-0005-0000-0000-0000AE510000}"/>
    <cellStyle name="Normal 2 3 8 44 4" xfId="20919" xr:uid="{00000000-0005-0000-0000-0000AF510000}"/>
    <cellStyle name="Normal 2 3 8 44 5" xfId="20920" xr:uid="{00000000-0005-0000-0000-0000B0510000}"/>
    <cellStyle name="Normal 2 3 8 45" xfId="20921" xr:uid="{00000000-0005-0000-0000-0000B1510000}"/>
    <cellStyle name="Normal 2 3 8 45 2" xfId="20922" xr:uid="{00000000-0005-0000-0000-0000B2510000}"/>
    <cellStyle name="Normal 2 3 8 45 2 2" xfId="20923" xr:uid="{00000000-0005-0000-0000-0000B3510000}"/>
    <cellStyle name="Normal 2 3 8 46" xfId="20924" xr:uid="{00000000-0005-0000-0000-0000B4510000}"/>
    <cellStyle name="Normal 2 3 8 46 2" xfId="20925" xr:uid="{00000000-0005-0000-0000-0000B5510000}"/>
    <cellStyle name="Normal 2 3 8 46 2 2" xfId="20926" xr:uid="{00000000-0005-0000-0000-0000B6510000}"/>
    <cellStyle name="Normal 2 3 8 47" xfId="20927" xr:uid="{00000000-0005-0000-0000-0000B7510000}"/>
    <cellStyle name="Normal 2 3 8 47 2" xfId="20928" xr:uid="{00000000-0005-0000-0000-0000B8510000}"/>
    <cellStyle name="Normal 2 3 8 47 2 2" xfId="20929" xr:uid="{00000000-0005-0000-0000-0000B9510000}"/>
    <cellStyle name="Normal 2 3 8 48" xfId="20930" xr:uid="{00000000-0005-0000-0000-0000BA510000}"/>
    <cellStyle name="Normal 2 3 8 48 2" xfId="20931" xr:uid="{00000000-0005-0000-0000-0000BB510000}"/>
    <cellStyle name="Normal 2 3 8 48 2 2" xfId="20932" xr:uid="{00000000-0005-0000-0000-0000BC510000}"/>
    <cellStyle name="Normal 2 3 8 49" xfId="20933" xr:uid="{00000000-0005-0000-0000-0000BD510000}"/>
    <cellStyle name="Normal 2 3 8 49 2" xfId="20934" xr:uid="{00000000-0005-0000-0000-0000BE510000}"/>
    <cellStyle name="Normal 2 3 8 5" xfId="20935" xr:uid="{00000000-0005-0000-0000-0000BF510000}"/>
    <cellStyle name="Normal 2 3 8 5 10" xfId="20936" xr:uid="{00000000-0005-0000-0000-0000C0510000}"/>
    <cellStyle name="Normal 2 3 8 5 11" xfId="20937" xr:uid="{00000000-0005-0000-0000-0000C1510000}"/>
    <cellStyle name="Normal 2 3 8 5 12" xfId="20938" xr:uid="{00000000-0005-0000-0000-0000C2510000}"/>
    <cellStyle name="Normal 2 3 8 5 13" xfId="20939" xr:uid="{00000000-0005-0000-0000-0000C3510000}"/>
    <cellStyle name="Normal 2 3 8 5 2" xfId="20940" xr:uid="{00000000-0005-0000-0000-0000C4510000}"/>
    <cellStyle name="Normal 2 3 8 5 2 2" xfId="20941" xr:uid="{00000000-0005-0000-0000-0000C5510000}"/>
    <cellStyle name="Normal 2 3 8 5 2 2 2" xfId="20942" xr:uid="{00000000-0005-0000-0000-0000C6510000}"/>
    <cellStyle name="Normal 2 3 8 5 2 2 3" xfId="20943" xr:uid="{00000000-0005-0000-0000-0000C7510000}"/>
    <cellStyle name="Normal 2 3 8 5 2 2 4" xfId="20944" xr:uid="{00000000-0005-0000-0000-0000C8510000}"/>
    <cellStyle name="Normal 2 3 8 5 2 2 5" xfId="20945" xr:uid="{00000000-0005-0000-0000-0000C9510000}"/>
    <cellStyle name="Normal 2 3 8 5 2 3" xfId="20946" xr:uid="{00000000-0005-0000-0000-0000CA510000}"/>
    <cellStyle name="Normal 2 3 8 5 2 3 2" xfId="20947" xr:uid="{00000000-0005-0000-0000-0000CB510000}"/>
    <cellStyle name="Normal 2 3 8 5 2 3 3" xfId="20948" xr:uid="{00000000-0005-0000-0000-0000CC510000}"/>
    <cellStyle name="Normal 2 3 8 5 2 3 4" xfId="20949" xr:uid="{00000000-0005-0000-0000-0000CD510000}"/>
    <cellStyle name="Normal 2 3 8 5 2 3 5" xfId="20950" xr:uid="{00000000-0005-0000-0000-0000CE510000}"/>
    <cellStyle name="Normal 2 3 8 5 2 4" xfId="20951" xr:uid="{00000000-0005-0000-0000-0000CF510000}"/>
    <cellStyle name="Normal 2 3 8 5 2 5" xfId="20952" xr:uid="{00000000-0005-0000-0000-0000D0510000}"/>
    <cellStyle name="Normal 2 3 8 5 2 6" xfId="20953" xr:uid="{00000000-0005-0000-0000-0000D1510000}"/>
    <cellStyle name="Normal 2 3 8 5 2 7" xfId="20954" xr:uid="{00000000-0005-0000-0000-0000D2510000}"/>
    <cellStyle name="Normal 2 3 8 5 2 8" xfId="20955" xr:uid="{00000000-0005-0000-0000-0000D3510000}"/>
    <cellStyle name="Normal 2 3 8 5 2_35. Propiedades de Inv" xfId="20956" xr:uid="{00000000-0005-0000-0000-0000D4510000}"/>
    <cellStyle name="Normal 2 3 8 5 3" xfId="20957" xr:uid="{00000000-0005-0000-0000-0000D5510000}"/>
    <cellStyle name="Normal 2 3 8 5 3 2" xfId="20958" xr:uid="{00000000-0005-0000-0000-0000D6510000}"/>
    <cellStyle name="Normal 2 3 8 5 3 2 2" xfId="20959" xr:uid="{00000000-0005-0000-0000-0000D7510000}"/>
    <cellStyle name="Normal 2 3 8 5 3 2 3" xfId="20960" xr:uid="{00000000-0005-0000-0000-0000D8510000}"/>
    <cellStyle name="Normal 2 3 8 5 3 2 4" xfId="20961" xr:uid="{00000000-0005-0000-0000-0000D9510000}"/>
    <cellStyle name="Normal 2 3 8 5 3 2 5" xfId="20962" xr:uid="{00000000-0005-0000-0000-0000DA510000}"/>
    <cellStyle name="Normal 2 3 8 5 3 3" xfId="20963" xr:uid="{00000000-0005-0000-0000-0000DB510000}"/>
    <cellStyle name="Normal 2 3 8 5 3 3 2" xfId="20964" xr:uid="{00000000-0005-0000-0000-0000DC510000}"/>
    <cellStyle name="Normal 2 3 8 5 3 3 3" xfId="20965" xr:uid="{00000000-0005-0000-0000-0000DD510000}"/>
    <cellStyle name="Normal 2 3 8 5 3 3 4" xfId="20966" xr:uid="{00000000-0005-0000-0000-0000DE510000}"/>
    <cellStyle name="Normal 2 3 8 5 3 3 5" xfId="20967" xr:uid="{00000000-0005-0000-0000-0000DF510000}"/>
    <cellStyle name="Normal 2 3 8 5 3 4" xfId="20968" xr:uid="{00000000-0005-0000-0000-0000E0510000}"/>
    <cellStyle name="Normal 2 3 8 5 3 5" xfId="20969" xr:uid="{00000000-0005-0000-0000-0000E1510000}"/>
    <cellStyle name="Normal 2 3 8 5 3 6" xfId="20970" xr:uid="{00000000-0005-0000-0000-0000E2510000}"/>
    <cellStyle name="Normal 2 3 8 5 3 7" xfId="20971" xr:uid="{00000000-0005-0000-0000-0000E3510000}"/>
    <cellStyle name="Normal 2 3 8 5 3 8" xfId="20972" xr:uid="{00000000-0005-0000-0000-0000E4510000}"/>
    <cellStyle name="Normal 2 3 8 5 3_35. Propiedades de Inv" xfId="20973" xr:uid="{00000000-0005-0000-0000-0000E5510000}"/>
    <cellStyle name="Normal 2 3 8 5 4" xfId="20974" xr:uid="{00000000-0005-0000-0000-0000E6510000}"/>
    <cellStyle name="Normal 2 3 8 5 4 2" xfId="20975" xr:uid="{00000000-0005-0000-0000-0000E7510000}"/>
    <cellStyle name="Normal 2 3 8 5 4 2 2" xfId="20976" xr:uid="{00000000-0005-0000-0000-0000E8510000}"/>
    <cellStyle name="Normal 2 3 8 5 4 2 3" xfId="20977" xr:uid="{00000000-0005-0000-0000-0000E9510000}"/>
    <cellStyle name="Normal 2 3 8 5 4 2 4" xfId="20978" xr:uid="{00000000-0005-0000-0000-0000EA510000}"/>
    <cellStyle name="Normal 2 3 8 5 4 2 5" xfId="20979" xr:uid="{00000000-0005-0000-0000-0000EB510000}"/>
    <cellStyle name="Normal 2 3 8 5 4 3" xfId="20980" xr:uid="{00000000-0005-0000-0000-0000EC510000}"/>
    <cellStyle name="Normal 2 3 8 5 4 3 2" xfId="20981" xr:uid="{00000000-0005-0000-0000-0000ED510000}"/>
    <cellStyle name="Normal 2 3 8 5 4 3 3" xfId="20982" xr:uid="{00000000-0005-0000-0000-0000EE510000}"/>
    <cellStyle name="Normal 2 3 8 5 4 3 4" xfId="20983" xr:uid="{00000000-0005-0000-0000-0000EF510000}"/>
    <cellStyle name="Normal 2 3 8 5 4 3 5" xfId="20984" xr:uid="{00000000-0005-0000-0000-0000F0510000}"/>
    <cellStyle name="Normal 2 3 8 5 4 4" xfId="20985" xr:uid="{00000000-0005-0000-0000-0000F1510000}"/>
    <cellStyle name="Normal 2 3 8 5 4 5" xfId="20986" xr:uid="{00000000-0005-0000-0000-0000F2510000}"/>
    <cellStyle name="Normal 2 3 8 5 4 6" xfId="20987" xr:uid="{00000000-0005-0000-0000-0000F3510000}"/>
    <cellStyle name="Normal 2 3 8 5 4 7" xfId="20988" xr:uid="{00000000-0005-0000-0000-0000F4510000}"/>
    <cellStyle name="Normal 2 3 8 5 4 8" xfId="20989" xr:uid="{00000000-0005-0000-0000-0000F5510000}"/>
    <cellStyle name="Normal 2 3 8 5 4_35. Propiedades de Inv" xfId="20990" xr:uid="{00000000-0005-0000-0000-0000F6510000}"/>
    <cellStyle name="Normal 2 3 8 5 5" xfId="20991" xr:uid="{00000000-0005-0000-0000-0000F7510000}"/>
    <cellStyle name="Normal 2 3 8 5 5 2" xfId="20992" xr:uid="{00000000-0005-0000-0000-0000F8510000}"/>
    <cellStyle name="Normal 2 3 8 5 5 2 2" xfId="20993" xr:uid="{00000000-0005-0000-0000-0000F9510000}"/>
    <cellStyle name="Normal 2 3 8 5 5 2 3" xfId="20994" xr:uid="{00000000-0005-0000-0000-0000FA510000}"/>
    <cellStyle name="Normal 2 3 8 5 5 2 4" xfId="20995" xr:uid="{00000000-0005-0000-0000-0000FB510000}"/>
    <cellStyle name="Normal 2 3 8 5 5 2 5" xfId="20996" xr:uid="{00000000-0005-0000-0000-0000FC510000}"/>
    <cellStyle name="Normal 2 3 8 5 5 3" xfId="20997" xr:uid="{00000000-0005-0000-0000-0000FD510000}"/>
    <cellStyle name="Normal 2 3 8 5 5 3 2" xfId="20998" xr:uid="{00000000-0005-0000-0000-0000FE510000}"/>
    <cellStyle name="Normal 2 3 8 5 5 3 3" xfId="20999" xr:uid="{00000000-0005-0000-0000-0000FF510000}"/>
    <cellStyle name="Normal 2 3 8 5 5 3 4" xfId="21000" xr:uid="{00000000-0005-0000-0000-000000520000}"/>
    <cellStyle name="Normal 2 3 8 5 5 3 5" xfId="21001" xr:uid="{00000000-0005-0000-0000-000001520000}"/>
    <cellStyle name="Normal 2 3 8 5 5 4" xfId="21002" xr:uid="{00000000-0005-0000-0000-000002520000}"/>
    <cellStyle name="Normal 2 3 8 5 5 5" xfId="21003" xr:uid="{00000000-0005-0000-0000-000003520000}"/>
    <cellStyle name="Normal 2 3 8 5 5 6" xfId="21004" xr:uid="{00000000-0005-0000-0000-000004520000}"/>
    <cellStyle name="Normal 2 3 8 5 5 7" xfId="21005" xr:uid="{00000000-0005-0000-0000-000005520000}"/>
    <cellStyle name="Normal 2 3 8 5 5 8" xfId="21006" xr:uid="{00000000-0005-0000-0000-000006520000}"/>
    <cellStyle name="Normal 2 3 8 5 5_35. Propiedades de Inv" xfId="21007" xr:uid="{00000000-0005-0000-0000-000007520000}"/>
    <cellStyle name="Normal 2 3 8 5 6" xfId="21008" xr:uid="{00000000-0005-0000-0000-000008520000}"/>
    <cellStyle name="Normal 2 3 8 5 6 2" xfId="21009" xr:uid="{00000000-0005-0000-0000-000009520000}"/>
    <cellStyle name="Normal 2 3 8 5 6 2 2" xfId="21010" xr:uid="{00000000-0005-0000-0000-00000A520000}"/>
    <cellStyle name="Normal 2 3 8 5 6 2 3" xfId="21011" xr:uid="{00000000-0005-0000-0000-00000B520000}"/>
    <cellStyle name="Normal 2 3 8 5 6 2 4" xfId="21012" xr:uid="{00000000-0005-0000-0000-00000C520000}"/>
    <cellStyle name="Normal 2 3 8 5 6 2 5" xfId="21013" xr:uid="{00000000-0005-0000-0000-00000D520000}"/>
    <cellStyle name="Normal 2 3 8 5 6 3" xfId="21014" xr:uid="{00000000-0005-0000-0000-00000E520000}"/>
    <cellStyle name="Normal 2 3 8 5 6 3 2" xfId="21015" xr:uid="{00000000-0005-0000-0000-00000F520000}"/>
    <cellStyle name="Normal 2 3 8 5 6 3 3" xfId="21016" xr:uid="{00000000-0005-0000-0000-000010520000}"/>
    <cellStyle name="Normal 2 3 8 5 6 3 4" xfId="21017" xr:uid="{00000000-0005-0000-0000-000011520000}"/>
    <cellStyle name="Normal 2 3 8 5 6 3 5" xfId="21018" xr:uid="{00000000-0005-0000-0000-000012520000}"/>
    <cellStyle name="Normal 2 3 8 5 6 4" xfId="21019" xr:uid="{00000000-0005-0000-0000-000013520000}"/>
    <cellStyle name="Normal 2 3 8 5 6 5" xfId="21020" xr:uid="{00000000-0005-0000-0000-000014520000}"/>
    <cellStyle name="Normal 2 3 8 5 6 6" xfId="21021" xr:uid="{00000000-0005-0000-0000-000015520000}"/>
    <cellStyle name="Normal 2 3 8 5 6 7" xfId="21022" xr:uid="{00000000-0005-0000-0000-000016520000}"/>
    <cellStyle name="Normal 2 3 8 5 6 8" xfId="21023" xr:uid="{00000000-0005-0000-0000-000017520000}"/>
    <cellStyle name="Normal 2 3 8 5 6_35. Propiedades de Inv" xfId="21024" xr:uid="{00000000-0005-0000-0000-000018520000}"/>
    <cellStyle name="Normal 2 3 8 5 7" xfId="21025" xr:uid="{00000000-0005-0000-0000-000019520000}"/>
    <cellStyle name="Normal 2 3 8 5 7 2" xfId="21026" xr:uid="{00000000-0005-0000-0000-00001A520000}"/>
    <cellStyle name="Normal 2 3 8 5 7 3" xfId="21027" xr:uid="{00000000-0005-0000-0000-00001B520000}"/>
    <cellStyle name="Normal 2 3 8 5 7 4" xfId="21028" xr:uid="{00000000-0005-0000-0000-00001C520000}"/>
    <cellStyle name="Normal 2 3 8 5 7 5" xfId="21029" xr:uid="{00000000-0005-0000-0000-00001D520000}"/>
    <cellStyle name="Normal 2 3 8 5 8" xfId="21030" xr:uid="{00000000-0005-0000-0000-00001E520000}"/>
    <cellStyle name="Normal 2 3 8 5 8 2" xfId="21031" xr:uid="{00000000-0005-0000-0000-00001F520000}"/>
    <cellStyle name="Normal 2 3 8 5 8 3" xfId="21032" xr:uid="{00000000-0005-0000-0000-000020520000}"/>
    <cellStyle name="Normal 2 3 8 5 8 4" xfId="21033" xr:uid="{00000000-0005-0000-0000-000021520000}"/>
    <cellStyle name="Normal 2 3 8 5 8 5" xfId="21034" xr:uid="{00000000-0005-0000-0000-000022520000}"/>
    <cellStyle name="Normal 2 3 8 5 9" xfId="21035" xr:uid="{00000000-0005-0000-0000-000023520000}"/>
    <cellStyle name="Normal 2 3 8 5_35. Propiedades de Inv" xfId="21036" xr:uid="{00000000-0005-0000-0000-000024520000}"/>
    <cellStyle name="Normal 2 3 8 50" xfId="21037" xr:uid="{00000000-0005-0000-0000-000025520000}"/>
    <cellStyle name="Normal 2 3 8 51" xfId="21038" xr:uid="{00000000-0005-0000-0000-000026520000}"/>
    <cellStyle name="Normal 2 3 8 52" xfId="21039" xr:uid="{00000000-0005-0000-0000-000027520000}"/>
    <cellStyle name="Normal 2 3 8 53" xfId="21040" xr:uid="{00000000-0005-0000-0000-000028520000}"/>
    <cellStyle name="Normal 2 3 8 54" xfId="21041" xr:uid="{00000000-0005-0000-0000-000029520000}"/>
    <cellStyle name="Normal 2 3 8 55" xfId="21042" xr:uid="{00000000-0005-0000-0000-00002A520000}"/>
    <cellStyle name="Normal 2 3 8 6" xfId="21043" xr:uid="{00000000-0005-0000-0000-00002B520000}"/>
    <cellStyle name="Normal 2 3 8 6 10" xfId="21044" xr:uid="{00000000-0005-0000-0000-00002C520000}"/>
    <cellStyle name="Normal 2 3 8 6 11" xfId="21045" xr:uid="{00000000-0005-0000-0000-00002D520000}"/>
    <cellStyle name="Normal 2 3 8 6 12" xfId="21046" xr:uid="{00000000-0005-0000-0000-00002E520000}"/>
    <cellStyle name="Normal 2 3 8 6 13" xfId="21047" xr:uid="{00000000-0005-0000-0000-00002F520000}"/>
    <cellStyle name="Normal 2 3 8 6 2" xfId="21048" xr:uid="{00000000-0005-0000-0000-000030520000}"/>
    <cellStyle name="Normal 2 3 8 6 2 2" xfId="21049" xr:uid="{00000000-0005-0000-0000-000031520000}"/>
    <cellStyle name="Normal 2 3 8 6 2 2 2" xfId="21050" xr:uid="{00000000-0005-0000-0000-000032520000}"/>
    <cellStyle name="Normal 2 3 8 6 2 2 3" xfId="21051" xr:uid="{00000000-0005-0000-0000-000033520000}"/>
    <cellStyle name="Normal 2 3 8 6 2 2 4" xfId="21052" xr:uid="{00000000-0005-0000-0000-000034520000}"/>
    <cellStyle name="Normal 2 3 8 6 2 2 5" xfId="21053" xr:uid="{00000000-0005-0000-0000-000035520000}"/>
    <cellStyle name="Normal 2 3 8 6 2 3" xfId="21054" xr:uid="{00000000-0005-0000-0000-000036520000}"/>
    <cellStyle name="Normal 2 3 8 6 2 3 2" xfId="21055" xr:uid="{00000000-0005-0000-0000-000037520000}"/>
    <cellStyle name="Normal 2 3 8 6 2 3 3" xfId="21056" xr:uid="{00000000-0005-0000-0000-000038520000}"/>
    <cellStyle name="Normal 2 3 8 6 2 3 4" xfId="21057" xr:uid="{00000000-0005-0000-0000-000039520000}"/>
    <cellStyle name="Normal 2 3 8 6 2 3 5" xfId="21058" xr:uid="{00000000-0005-0000-0000-00003A520000}"/>
    <cellStyle name="Normal 2 3 8 6 2 4" xfId="21059" xr:uid="{00000000-0005-0000-0000-00003B520000}"/>
    <cellStyle name="Normal 2 3 8 6 2 5" xfId="21060" xr:uid="{00000000-0005-0000-0000-00003C520000}"/>
    <cellStyle name="Normal 2 3 8 6 2 6" xfId="21061" xr:uid="{00000000-0005-0000-0000-00003D520000}"/>
    <cellStyle name="Normal 2 3 8 6 2 7" xfId="21062" xr:uid="{00000000-0005-0000-0000-00003E520000}"/>
    <cellStyle name="Normal 2 3 8 6 2 8" xfId="21063" xr:uid="{00000000-0005-0000-0000-00003F520000}"/>
    <cellStyle name="Normal 2 3 8 6 2_35. Propiedades de Inv" xfId="21064" xr:uid="{00000000-0005-0000-0000-000040520000}"/>
    <cellStyle name="Normal 2 3 8 6 3" xfId="21065" xr:uid="{00000000-0005-0000-0000-000041520000}"/>
    <cellStyle name="Normal 2 3 8 6 3 2" xfId="21066" xr:uid="{00000000-0005-0000-0000-000042520000}"/>
    <cellStyle name="Normal 2 3 8 6 3 2 2" xfId="21067" xr:uid="{00000000-0005-0000-0000-000043520000}"/>
    <cellStyle name="Normal 2 3 8 6 3 2 3" xfId="21068" xr:uid="{00000000-0005-0000-0000-000044520000}"/>
    <cellStyle name="Normal 2 3 8 6 3 2 4" xfId="21069" xr:uid="{00000000-0005-0000-0000-000045520000}"/>
    <cellStyle name="Normal 2 3 8 6 3 2 5" xfId="21070" xr:uid="{00000000-0005-0000-0000-000046520000}"/>
    <cellStyle name="Normal 2 3 8 6 3 3" xfId="21071" xr:uid="{00000000-0005-0000-0000-000047520000}"/>
    <cellStyle name="Normal 2 3 8 6 3 3 2" xfId="21072" xr:uid="{00000000-0005-0000-0000-000048520000}"/>
    <cellStyle name="Normal 2 3 8 6 3 3 3" xfId="21073" xr:uid="{00000000-0005-0000-0000-000049520000}"/>
    <cellStyle name="Normal 2 3 8 6 3 3 4" xfId="21074" xr:uid="{00000000-0005-0000-0000-00004A520000}"/>
    <cellStyle name="Normal 2 3 8 6 3 3 5" xfId="21075" xr:uid="{00000000-0005-0000-0000-00004B520000}"/>
    <cellStyle name="Normal 2 3 8 6 3 4" xfId="21076" xr:uid="{00000000-0005-0000-0000-00004C520000}"/>
    <cellStyle name="Normal 2 3 8 6 3 5" xfId="21077" xr:uid="{00000000-0005-0000-0000-00004D520000}"/>
    <cellStyle name="Normal 2 3 8 6 3 6" xfId="21078" xr:uid="{00000000-0005-0000-0000-00004E520000}"/>
    <cellStyle name="Normal 2 3 8 6 3 7" xfId="21079" xr:uid="{00000000-0005-0000-0000-00004F520000}"/>
    <cellStyle name="Normal 2 3 8 6 3 8" xfId="21080" xr:uid="{00000000-0005-0000-0000-000050520000}"/>
    <cellStyle name="Normal 2 3 8 6 3_35. Propiedades de Inv" xfId="21081" xr:uid="{00000000-0005-0000-0000-000051520000}"/>
    <cellStyle name="Normal 2 3 8 6 4" xfId="21082" xr:uid="{00000000-0005-0000-0000-000052520000}"/>
    <cellStyle name="Normal 2 3 8 6 4 2" xfId="21083" xr:uid="{00000000-0005-0000-0000-000053520000}"/>
    <cellStyle name="Normal 2 3 8 6 4 2 2" xfId="21084" xr:uid="{00000000-0005-0000-0000-000054520000}"/>
    <cellStyle name="Normal 2 3 8 6 4 2 3" xfId="21085" xr:uid="{00000000-0005-0000-0000-000055520000}"/>
    <cellStyle name="Normal 2 3 8 6 4 2 4" xfId="21086" xr:uid="{00000000-0005-0000-0000-000056520000}"/>
    <cellStyle name="Normal 2 3 8 6 4 2 5" xfId="21087" xr:uid="{00000000-0005-0000-0000-000057520000}"/>
    <cellStyle name="Normal 2 3 8 6 4 3" xfId="21088" xr:uid="{00000000-0005-0000-0000-000058520000}"/>
    <cellStyle name="Normal 2 3 8 6 4 3 2" xfId="21089" xr:uid="{00000000-0005-0000-0000-000059520000}"/>
    <cellStyle name="Normal 2 3 8 6 4 3 3" xfId="21090" xr:uid="{00000000-0005-0000-0000-00005A520000}"/>
    <cellStyle name="Normal 2 3 8 6 4 3 4" xfId="21091" xr:uid="{00000000-0005-0000-0000-00005B520000}"/>
    <cellStyle name="Normal 2 3 8 6 4 3 5" xfId="21092" xr:uid="{00000000-0005-0000-0000-00005C520000}"/>
    <cellStyle name="Normal 2 3 8 6 4 4" xfId="21093" xr:uid="{00000000-0005-0000-0000-00005D520000}"/>
    <cellStyle name="Normal 2 3 8 6 4 5" xfId="21094" xr:uid="{00000000-0005-0000-0000-00005E520000}"/>
    <cellStyle name="Normal 2 3 8 6 4 6" xfId="21095" xr:uid="{00000000-0005-0000-0000-00005F520000}"/>
    <cellStyle name="Normal 2 3 8 6 4 7" xfId="21096" xr:uid="{00000000-0005-0000-0000-000060520000}"/>
    <cellStyle name="Normal 2 3 8 6 4 8" xfId="21097" xr:uid="{00000000-0005-0000-0000-000061520000}"/>
    <cellStyle name="Normal 2 3 8 6 4_35. Propiedades de Inv" xfId="21098" xr:uid="{00000000-0005-0000-0000-000062520000}"/>
    <cellStyle name="Normal 2 3 8 6 5" xfId="21099" xr:uid="{00000000-0005-0000-0000-000063520000}"/>
    <cellStyle name="Normal 2 3 8 6 5 2" xfId="21100" xr:uid="{00000000-0005-0000-0000-000064520000}"/>
    <cellStyle name="Normal 2 3 8 6 5 2 2" xfId="21101" xr:uid="{00000000-0005-0000-0000-000065520000}"/>
    <cellStyle name="Normal 2 3 8 6 5 2 3" xfId="21102" xr:uid="{00000000-0005-0000-0000-000066520000}"/>
    <cellStyle name="Normal 2 3 8 6 5 2 4" xfId="21103" xr:uid="{00000000-0005-0000-0000-000067520000}"/>
    <cellStyle name="Normal 2 3 8 6 5 2 5" xfId="21104" xr:uid="{00000000-0005-0000-0000-000068520000}"/>
    <cellStyle name="Normal 2 3 8 6 5 3" xfId="21105" xr:uid="{00000000-0005-0000-0000-000069520000}"/>
    <cellStyle name="Normal 2 3 8 6 5 3 2" xfId="21106" xr:uid="{00000000-0005-0000-0000-00006A520000}"/>
    <cellStyle name="Normal 2 3 8 6 5 3 3" xfId="21107" xr:uid="{00000000-0005-0000-0000-00006B520000}"/>
    <cellStyle name="Normal 2 3 8 6 5 3 4" xfId="21108" xr:uid="{00000000-0005-0000-0000-00006C520000}"/>
    <cellStyle name="Normal 2 3 8 6 5 3 5" xfId="21109" xr:uid="{00000000-0005-0000-0000-00006D520000}"/>
    <cellStyle name="Normal 2 3 8 6 5 4" xfId="21110" xr:uid="{00000000-0005-0000-0000-00006E520000}"/>
    <cellStyle name="Normal 2 3 8 6 5 5" xfId="21111" xr:uid="{00000000-0005-0000-0000-00006F520000}"/>
    <cellStyle name="Normal 2 3 8 6 5 6" xfId="21112" xr:uid="{00000000-0005-0000-0000-000070520000}"/>
    <cellStyle name="Normal 2 3 8 6 5 7" xfId="21113" xr:uid="{00000000-0005-0000-0000-000071520000}"/>
    <cellStyle name="Normal 2 3 8 6 5 8" xfId="21114" xr:uid="{00000000-0005-0000-0000-000072520000}"/>
    <cellStyle name="Normal 2 3 8 6 5_35. Propiedades de Inv" xfId="21115" xr:uid="{00000000-0005-0000-0000-000073520000}"/>
    <cellStyle name="Normal 2 3 8 6 6" xfId="21116" xr:uid="{00000000-0005-0000-0000-000074520000}"/>
    <cellStyle name="Normal 2 3 8 6 6 2" xfId="21117" xr:uid="{00000000-0005-0000-0000-000075520000}"/>
    <cellStyle name="Normal 2 3 8 6 6 2 2" xfId="21118" xr:uid="{00000000-0005-0000-0000-000076520000}"/>
    <cellStyle name="Normal 2 3 8 6 6 2 3" xfId="21119" xr:uid="{00000000-0005-0000-0000-000077520000}"/>
    <cellStyle name="Normal 2 3 8 6 6 2 4" xfId="21120" xr:uid="{00000000-0005-0000-0000-000078520000}"/>
    <cellStyle name="Normal 2 3 8 6 6 2 5" xfId="21121" xr:uid="{00000000-0005-0000-0000-000079520000}"/>
    <cellStyle name="Normal 2 3 8 6 6 3" xfId="21122" xr:uid="{00000000-0005-0000-0000-00007A520000}"/>
    <cellStyle name="Normal 2 3 8 6 6 3 2" xfId="21123" xr:uid="{00000000-0005-0000-0000-00007B520000}"/>
    <cellStyle name="Normal 2 3 8 6 6 3 3" xfId="21124" xr:uid="{00000000-0005-0000-0000-00007C520000}"/>
    <cellStyle name="Normal 2 3 8 6 6 3 4" xfId="21125" xr:uid="{00000000-0005-0000-0000-00007D520000}"/>
    <cellStyle name="Normal 2 3 8 6 6 3 5" xfId="21126" xr:uid="{00000000-0005-0000-0000-00007E520000}"/>
    <cellStyle name="Normal 2 3 8 6 6 4" xfId="21127" xr:uid="{00000000-0005-0000-0000-00007F520000}"/>
    <cellStyle name="Normal 2 3 8 6 6 5" xfId="21128" xr:uid="{00000000-0005-0000-0000-000080520000}"/>
    <cellStyle name="Normal 2 3 8 6 6 6" xfId="21129" xr:uid="{00000000-0005-0000-0000-000081520000}"/>
    <cellStyle name="Normal 2 3 8 6 6 7" xfId="21130" xr:uid="{00000000-0005-0000-0000-000082520000}"/>
    <cellStyle name="Normal 2 3 8 6 6 8" xfId="21131" xr:uid="{00000000-0005-0000-0000-000083520000}"/>
    <cellStyle name="Normal 2 3 8 6 6_35. Propiedades de Inv" xfId="21132" xr:uid="{00000000-0005-0000-0000-000084520000}"/>
    <cellStyle name="Normal 2 3 8 6 7" xfId="21133" xr:uid="{00000000-0005-0000-0000-000085520000}"/>
    <cellStyle name="Normal 2 3 8 6 7 2" xfId="21134" xr:uid="{00000000-0005-0000-0000-000086520000}"/>
    <cellStyle name="Normal 2 3 8 6 7 3" xfId="21135" xr:uid="{00000000-0005-0000-0000-000087520000}"/>
    <cellStyle name="Normal 2 3 8 6 7 4" xfId="21136" xr:uid="{00000000-0005-0000-0000-000088520000}"/>
    <cellStyle name="Normal 2 3 8 6 7 5" xfId="21137" xr:uid="{00000000-0005-0000-0000-000089520000}"/>
    <cellStyle name="Normal 2 3 8 6 8" xfId="21138" xr:uid="{00000000-0005-0000-0000-00008A520000}"/>
    <cellStyle name="Normal 2 3 8 6 8 2" xfId="21139" xr:uid="{00000000-0005-0000-0000-00008B520000}"/>
    <cellStyle name="Normal 2 3 8 6 8 3" xfId="21140" xr:uid="{00000000-0005-0000-0000-00008C520000}"/>
    <cellStyle name="Normal 2 3 8 6 8 4" xfId="21141" xr:uid="{00000000-0005-0000-0000-00008D520000}"/>
    <cellStyle name="Normal 2 3 8 6 8 5" xfId="21142" xr:uid="{00000000-0005-0000-0000-00008E520000}"/>
    <cellStyle name="Normal 2 3 8 6 9" xfId="21143" xr:uid="{00000000-0005-0000-0000-00008F520000}"/>
    <cellStyle name="Normal 2 3 8 6_35. Propiedades de Inv" xfId="21144" xr:uid="{00000000-0005-0000-0000-000090520000}"/>
    <cellStyle name="Normal 2 3 8 7" xfId="21145" xr:uid="{00000000-0005-0000-0000-000091520000}"/>
    <cellStyle name="Normal 2 3 8 7 10" xfId="21146" xr:uid="{00000000-0005-0000-0000-000092520000}"/>
    <cellStyle name="Normal 2 3 8 7 11" xfId="21147" xr:uid="{00000000-0005-0000-0000-000093520000}"/>
    <cellStyle name="Normal 2 3 8 7 12" xfId="21148" xr:uid="{00000000-0005-0000-0000-000094520000}"/>
    <cellStyle name="Normal 2 3 8 7 13" xfId="21149" xr:uid="{00000000-0005-0000-0000-000095520000}"/>
    <cellStyle name="Normal 2 3 8 7 2" xfId="21150" xr:uid="{00000000-0005-0000-0000-000096520000}"/>
    <cellStyle name="Normal 2 3 8 7 2 2" xfId="21151" xr:uid="{00000000-0005-0000-0000-000097520000}"/>
    <cellStyle name="Normal 2 3 8 7 2 2 2" xfId="21152" xr:uid="{00000000-0005-0000-0000-000098520000}"/>
    <cellStyle name="Normal 2 3 8 7 2 2 3" xfId="21153" xr:uid="{00000000-0005-0000-0000-000099520000}"/>
    <cellStyle name="Normal 2 3 8 7 2 2 4" xfId="21154" xr:uid="{00000000-0005-0000-0000-00009A520000}"/>
    <cellStyle name="Normal 2 3 8 7 2 2 5" xfId="21155" xr:uid="{00000000-0005-0000-0000-00009B520000}"/>
    <cellStyle name="Normal 2 3 8 7 2 3" xfId="21156" xr:uid="{00000000-0005-0000-0000-00009C520000}"/>
    <cellStyle name="Normal 2 3 8 7 2 3 2" xfId="21157" xr:uid="{00000000-0005-0000-0000-00009D520000}"/>
    <cellStyle name="Normal 2 3 8 7 2 3 3" xfId="21158" xr:uid="{00000000-0005-0000-0000-00009E520000}"/>
    <cellStyle name="Normal 2 3 8 7 2 3 4" xfId="21159" xr:uid="{00000000-0005-0000-0000-00009F520000}"/>
    <cellStyle name="Normal 2 3 8 7 2 3 5" xfId="21160" xr:uid="{00000000-0005-0000-0000-0000A0520000}"/>
    <cellStyle name="Normal 2 3 8 7 2 4" xfId="21161" xr:uid="{00000000-0005-0000-0000-0000A1520000}"/>
    <cellStyle name="Normal 2 3 8 7 2 5" xfId="21162" xr:uid="{00000000-0005-0000-0000-0000A2520000}"/>
    <cellStyle name="Normal 2 3 8 7 2 6" xfId="21163" xr:uid="{00000000-0005-0000-0000-0000A3520000}"/>
    <cellStyle name="Normal 2 3 8 7 2 7" xfId="21164" xr:uid="{00000000-0005-0000-0000-0000A4520000}"/>
    <cellStyle name="Normal 2 3 8 7 2 8" xfId="21165" xr:uid="{00000000-0005-0000-0000-0000A5520000}"/>
    <cellStyle name="Normal 2 3 8 7 2_35. Propiedades de Inv" xfId="21166" xr:uid="{00000000-0005-0000-0000-0000A6520000}"/>
    <cellStyle name="Normal 2 3 8 7 3" xfId="21167" xr:uid="{00000000-0005-0000-0000-0000A7520000}"/>
    <cellStyle name="Normal 2 3 8 7 3 2" xfId="21168" xr:uid="{00000000-0005-0000-0000-0000A8520000}"/>
    <cellStyle name="Normal 2 3 8 7 3 2 2" xfId="21169" xr:uid="{00000000-0005-0000-0000-0000A9520000}"/>
    <cellStyle name="Normal 2 3 8 7 3 2 3" xfId="21170" xr:uid="{00000000-0005-0000-0000-0000AA520000}"/>
    <cellStyle name="Normal 2 3 8 7 3 2 4" xfId="21171" xr:uid="{00000000-0005-0000-0000-0000AB520000}"/>
    <cellStyle name="Normal 2 3 8 7 3 2 5" xfId="21172" xr:uid="{00000000-0005-0000-0000-0000AC520000}"/>
    <cellStyle name="Normal 2 3 8 7 3 3" xfId="21173" xr:uid="{00000000-0005-0000-0000-0000AD520000}"/>
    <cellStyle name="Normal 2 3 8 7 3 3 2" xfId="21174" xr:uid="{00000000-0005-0000-0000-0000AE520000}"/>
    <cellStyle name="Normal 2 3 8 7 3 3 3" xfId="21175" xr:uid="{00000000-0005-0000-0000-0000AF520000}"/>
    <cellStyle name="Normal 2 3 8 7 3 3 4" xfId="21176" xr:uid="{00000000-0005-0000-0000-0000B0520000}"/>
    <cellStyle name="Normal 2 3 8 7 3 3 5" xfId="21177" xr:uid="{00000000-0005-0000-0000-0000B1520000}"/>
    <cellStyle name="Normal 2 3 8 7 3 4" xfId="21178" xr:uid="{00000000-0005-0000-0000-0000B2520000}"/>
    <cellStyle name="Normal 2 3 8 7 3 5" xfId="21179" xr:uid="{00000000-0005-0000-0000-0000B3520000}"/>
    <cellStyle name="Normal 2 3 8 7 3 6" xfId="21180" xr:uid="{00000000-0005-0000-0000-0000B4520000}"/>
    <cellStyle name="Normal 2 3 8 7 3 7" xfId="21181" xr:uid="{00000000-0005-0000-0000-0000B5520000}"/>
    <cellStyle name="Normal 2 3 8 7 3 8" xfId="21182" xr:uid="{00000000-0005-0000-0000-0000B6520000}"/>
    <cellStyle name="Normal 2 3 8 7 3_35. Propiedades de Inv" xfId="21183" xr:uid="{00000000-0005-0000-0000-0000B7520000}"/>
    <cellStyle name="Normal 2 3 8 7 4" xfId="21184" xr:uid="{00000000-0005-0000-0000-0000B8520000}"/>
    <cellStyle name="Normal 2 3 8 7 4 2" xfId="21185" xr:uid="{00000000-0005-0000-0000-0000B9520000}"/>
    <cellStyle name="Normal 2 3 8 7 4 2 2" xfId="21186" xr:uid="{00000000-0005-0000-0000-0000BA520000}"/>
    <cellStyle name="Normal 2 3 8 7 4 2 3" xfId="21187" xr:uid="{00000000-0005-0000-0000-0000BB520000}"/>
    <cellStyle name="Normal 2 3 8 7 4 2 4" xfId="21188" xr:uid="{00000000-0005-0000-0000-0000BC520000}"/>
    <cellStyle name="Normal 2 3 8 7 4 2 5" xfId="21189" xr:uid="{00000000-0005-0000-0000-0000BD520000}"/>
    <cellStyle name="Normal 2 3 8 7 4 3" xfId="21190" xr:uid="{00000000-0005-0000-0000-0000BE520000}"/>
    <cellStyle name="Normal 2 3 8 7 4 3 2" xfId="21191" xr:uid="{00000000-0005-0000-0000-0000BF520000}"/>
    <cellStyle name="Normal 2 3 8 7 4 3 3" xfId="21192" xr:uid="{00000000-0005-0000-0000-0000C0520000}"/>
    <cellStyle name="Normal 2 3 8 7 4 3 4" xfId="21193" xr:uid="{00000000-0005-0000-0000-0000C1520000}"/>
    <cellStyle name="Normal 2 3 8 7 4 3 5" xfId="21194" xr:uid="{00000000-0005-0000-0000-0000C2520000}"/>
    <cellStyle name="Normal 2 3 8 7 4 4" xfId="21195" xr:uid="{00000000-0005-0000-0000-0000C3520000}"/>
    <cellStyle name="Normal 2 3 8 7 4 5" xfId="21196" xr:uid="{00000000-0005-0000-0000-0000C4520000}"/>
    <cellStyle name="Normal 2 3 8 7 4 6" xfId="21197" xr:uid="{00000000-0005-0000-0000-0000C5520000}"/>
    <cellStyle name="Normal 2 3 8 7 4 7" xfId="21198" xr:uid="{00000000-0005-0000-0000-0000C6520000}"/>
    <cellStyle name="Normal 2 3 8 7 4 8" xfId="21199" xr:uid="{00000000-0005-0000-0000-0000C7520000}"/>
    <cellStyle name="Normal 2 3 8 7 4_35. Propiedades de Inv" xfId="21200" xr:uid="{00000000-0005-0000-0000-0000C8520000}"/>
    <cellStyle name="Normal 2 3 8 7 5" xfId="21201" xr:uid="{00000000-0005-0000-0000-0000C9520000}"/>
    <cellStyle name="Normal 2 3 8 7 5 2" xfId="21202" xr:uid="{00000000-0005-0000-0000-0000CA520000}"/>
    <cellStyle name="Normal 2 3 8 7 5 2 2" xfId="21203" xr:uid="{00000000-0005-0000-0000-0000CB520000}"/>
    <cellStyle name="Normal 2 3 8 7 5 2 3" xfId="21204" xr:uid="{00000000-0005-0000-0000-0000CC520000}"/>
    <cellStyle name="Normal 2 3 8 7 5 2 4" xfId="21205" xr:uid="{00000000-0005-0000-0000-0000CD520000}"/>
    <cellStyle name="Normal 2 3 8 7 5 2 5" xfId="21206" xr:uid="{00000000-0005-0000-0000-0000CE520000}"/>
    <cellStyle name="Normal 2 3 8 7 5 3" xfId="21207" xr:uid="{00000000-0005-0000-0000-0000CF520000}"/>
    <cellStyle name="Normal 2 3 8 7 5 3 2" xfId="21208" xr:uid="{00000000-0005-0000-0000-0000D0520000}"/>
    <cellStyle name="Normal 2 3 8 7 5 3 3" xfId="21209" xr:uid="{00000000-0005-0000-0000-0000D1520000}"/>
    <cellStyle name="Normal 2 3 8 7 5 3 4" xfId="21210" xr:uid="{00000000-0005-0000-0000-0000D2520000}"/>
    <cellStyle name="Normal 2 3 8 7 5 3 5" xfId="21211" xr:uid="{00000000-0005-0000-0000-0000D3520000}"/>
    <cellStyle name="Normal 2 3 8 7 5 4" xfId="21212" xr:uid="{00000000-0005-0000-0000-0000D4520000}"/>
    <cellStyle name="Normal 2 3 8 7 5 5" xfId="21213" xr:uid="{00000000-0005-0000-0000-0000D5520000}"/>
    <cellStyle name="Normal 2 3 8 7 5 6" xfId="21214" xr:uid="{00000000-0005-0000-0000-0000D6520000}"/>
    <cellStyle name="Normal 2 3 8 7 5 7" xfId="21215" xr:uid="{00000000-0005-0000-0000-0000D7520000}"/>
    <cellStyle name="Normal 2 3 8 7 5 8" xfId="21216" xr:uid="{00000000-0005-0000-0000-0000D8520000}"/>
    <cellStyle name="Normal 2 3 8 7 5_35. Propiedades de Inv" xfId="21217" xr:uid="{00000000-0005-0000-0000-0000D9520000}"/>
    <cellStyle name="Normal 2 3 8 7 6" xfId="21218" xr:uid="{00000000-0005-0000-0000-0000DA520000}"/>
    <cellStyle name="Normal 2 3 8 7 6 2" xfId="21219" xr:uid="{00000000-0005-0000-0000-0000DB520000}"/>
    <cellStyle name="Normal 2 3 8 7 6 2 2" xfId="21220" xr:uid="{00000000-0005-0000-0000-0000DC520000}"/>
    <cellStyle name="Normal 2 3 8 7 6 2 3" xfId="21221" xr:uid="{00000000-0005-0000-0000-0000DD520000}"/>
    <cellStyle name="Normal 2 3 8 7 6 2 4" xfId="21222" xr:uid="{00000000-0005-0000-0000-0000DE520000}"/>
    <cellStyle name="Normal 2 3 8 7 6 2 5" xfId="21223" xr:uid="{00000000-0005-0000-0000-0000DF520000}"/>
    <cellStyle name="Normal 2 3 8 7 6 3" xfId="21224" xr:uid="{00000000-0005-0000-0000-0000E0520000}"/>
    <cellStyle name="Normal 2 3 8 7 6 3 2" xfId="21225" xr:uid="{00000000-0005-0000-0000-0000E1520000}"/>
    <cellStyle name="Normal 2 3 8 7 6 3 3" xfId="21226" xr:uid="{00000000-0005-0000-0000-0000E2520000}"/>
    <cellStyle name="Normal 2 3 8 7 6 3 4" xfId="21227" xr:uid="{00000000-0005-0000-0000-0000E3520000}"/>
    <cellStyle name="Normal 2 3 8 7 6 3 5" xfId="21228" xr:uid="{00000000-0005-0000-0000-0000E4520000}"/>
    <cellStyle name="Normal 2 3 8 7 6 4" xfId="21229" xr:uid="{00000000-0005-0000-0000-0000E5520000}"/>
    <cellStyle name="Normal 2 3 8 7 6 5" xfId="21230" xr:uid="{00000000-0005-0000-0000-0000E6520000}"/>
    <cellStyle name="Normal 2 3 8 7 6 6" xfId="21231" xr:uid="{00000000-0005-0000-0000-0000E7520000}"/>
    <cellStyle name="Normal 2 3 8 7 6 7" xfId="21232" xr:uid="{00000000-0005-0000-0000-0000E8520000}"/>
    <cellStyle name="Normal 2 3 8 7 6 8" xfId="21233" xr:uid="{00000000-0005-0000-0000-0000E9520000}"/>
    <cellStyle name="Normal 2 3 8 7 6_35. Propiedades de Inv" xfId="21234" xr:uid="{00000000-0005-0000-0000-0000EA520000}"/>
    <cellStyle name="Normal 2 3 8 7 7" xfId="21235" xr:uid="{00000000-0005-0000-0000-0000EB520000}"/>
    <cellStyle name="Normal 2 3 8 7 7 2" xfId="21236" xr:uid="{00000000-0005-0000-0000-0000EC520000}"/>
    <cellStyle name="Normal 2 3 8 7 7 3" xfId="21237" xr:uid="{00000000-0005-0000-0000-0000ED520000}"/>
    <cellStyle name="Normal 2 3 8 7 7 4" xfId="21238" xr:uid="{00000000-0005-0000-0000-0000EE520000}"/>
    <cellStyle name="Normal 2 3 8 7 7 5" xfId="21239" xr:uid="{00000000-0005-0000-0000-0000EF520000}"/>
    <cellStyle name="Normal 2 3 8 7 8" xfId="21240" xr:uid="{00000000-0005-0000-0000-0000F0520000}"/>
    <cellStyle name="Normal 2 3 8 7 8 2" xfId="21241" xr:uid="{00000000-0005-0000-0000-0000F1520000}"/>
    <cellStyle name="Normal 2 3 8 7 8 3" xfId="21242" xr:uid="{00000000-0005-0000-0000-0000F2520000}"/>
    <cellStyle name="Normal 2 3 8 7 8 4" xfId="21243" xr:uid="{00000000-0005-0000-0000-0000F3520000}"/>
    <cellStyle name="Normal 2 3 8 7 8 5" xfId="21244" xr:uid="{00000000-0005-0000-0000-0000F4520000}"/>
    <cellStyle name="Normal 2 3 8 7 9" xfId="21245" xr:uid="{00000000-0005-0000-0000-0000F5520000}"/>
    <cellStyle name="Normal 2 3 8 7_35. Propiedades de Inv" xfId="21246" xr:uid="{00000000-0005-0000-0000-0000F6520000}"/>
    <cellStyle name="Normal 2 3 8 8" xfId="21247" xr:uid="{00000000-0005-0000-0000-0000F7520000}"/>
    <cellStyle name="Normal 2 3 8 8 10" xfId="21248" xr:uid="{00000000-0005-0000-0000-0000F8520000}"/>
    <cellStyle name="Normal 2 3 8 8 11" xfId="21249" xr:uid="{00000000-0005-0000-0000-0000F9520000}"/>
    <cellStyle name="Normal 2 3 8 8 12" xfId="21250" xr:uid="{00000000-0005-0000-0000-0000FA520000}"/>
    <cellStyle name="Normal 2 3 8 8 13" xfId="21251" xr:uid="{00000000-0005-0000-0000-0000FB520000}"/>
    <cellStyle name="Normal 2 3 8 8 2" xfId="21252" xr:uid="{00000000-0005-0000-0000-0000FC520000}"/>
    <cellStyle name="Normal 2 3 8 8 2 2" xfId="21253" xr:uid="{00000000-0005-0000-0000-0000FD520000}"/>
    <cellStyle name="Normal 2 3 8 8 2 2 2" xfId="21254" xr:uid="{00000000-0005-0000-0000-0000FE520000}"/>
    <cellStyle name="Normal 2 3 8 8 2 2 3" xfId="21255" xr:uid="{00000000-0005-0000-0000-0000FF520000}"/>
    <cellStyle name="Normal 2 3 8 8 2 2 4" xfId="21256" xr:uid="{00000000-0005-0000-0000-000000530000}"/>
    <cellStyle name="Normal 2 3 8 8 2 2 5" xfId="21257" xr:uid="{00000000-0005-0000-0000-000001530000}"/>
    <cellStyle name="Normal 2 3 8 8 2 3" xfId="21258" xr:uid="{00000000-0005-0000-0000-000002530000}"/>
    <cellStyle name="Normal 2 3 8 8 2 3 2" xfId="21259" xr:uid="{00000000-0005-0000-0000-000003530000}"/>
    <cellStyle name="Normal 2 3 8 8 2 3 3" xfId="21260" xr:uid="{00000000-0005-0000-0000-000004530000}"/>
    <cellStyle name="Normal 2 3 8 8 2 3 4" xfId="21261" xr:uid="{00000000-0005-0000-0000-000005530000}"/>
    <cellStyle name="Normal 2 3 8 8 2 3 5" xfId="21262" xr:uid="{00000000-0005-0000-0000-000006530000}"/>
    <cellStyle name="Normal 2 3 8 8 2 4" xfId="21263" xr:uid="{00000000-0005-0000-0000-000007530000}"/>
    <cellStyle name="Normal 2 3 8 8 2 5" xfId="21264" xr:uid="{00000000-0005-0000-0000-000008530000}"/>
    <cellStyle name="Normal 2 3 8 8 2 6" xfId="21265" xr:uid="{00000000-0005-0000-0000-000009530000}"/>
    <cellStyle name="Normal 2 3 8 8 2 7" xfId="21266" xr:uid="{00000000-0005-0000-0000-00000A530000}"/>
    <cellStyle name="Normal 2 3 8 8 2 8" xfId="21267" xr:uid="{00000000-0005-0000-0000-00000B530000}"/>
    <cellStyle name="Normal 2 3 8 8 2_35. Propiedades de Inv" xfId="21268" xr:uid="{00000000-0005-0000-0000-00000C530000}"/>
    <cellStyle name="Normal 2 3 8 8 3" xfId="21269" xr:uid="{00000000-0005-0000-0000-00000D530000}"/>
    <cellStyle name="Normal 2 3 8 8 3 2" xfId="21270" xr:uid="{00000000-0005-0000-0000-00000E530000}"/>
    <cellStyle name="Normal 2 3 8 8 3 2 2" xfId="21271" xr:uid="{00000000-0005-0000-0000-00000F530000}"/>
    <cellStyle name="Normal 2 3 8 8 3 2 3" xfId="21272" xr:uid="{00000000-0005-0000-0000-000010530000}"/>
    <cellStyle name="Normal 2 3 8 8 3 2 4" xfId="21273" xr:uid="{00000000-0005-0000-0000-000011530000}"/>
    <cellStyle name="Normal 2 3 8 8 3 2 5" xfId="21274" xr:uid="{00000000-0005-0000-0000-000012530000}"/>
    <cellStyle name="Normal 2 3 8 8 3 3" xfId="21275" xr:uid="{00000000-0005-0000-0000-000013530000}"/>
    <cellStyle name="Normal 2 3 8 8 3 3 2" xfId="21276" xr:uid="{00000000-0005-0000-0000-000014530000}"/>
    <cellStyle name="Normal 2 3 8 8 3 3 3" xfId="21277" xr:uid="{00000000-0005-0000-0000-000015530000}"/>
    <cellStyle name="Normal 2 3 8 8 3 3 4" xfId="21278" xr:uid="{00000000-0005-0000-0000-000016530000}"/>
    <cellStyle name="Normal 2 3 8 8 3 3 5" xfId="21279" xr:uid="{00000000-0005-0000-0000-000017530000}"/>
    <cellStyle name="Normal 2 3 8 8 3 4" xfId="21280" xr:uid="{00000000-0005-0000-0000-000018530000}"/>
    <cellStyle name="Normal 2 3 8 8 3 5" xfId="21281" xr:uid="{00000000-0005-0000-0000-000019530000}"/>
    <cellStyle name="Normal 2 3 8 8 3 6" xfId="21282" xr:uid="{00000000-0005-0000-0000-00001A530000}"/>
    <cellStyle name="Normal 2 3 8 8 3 7" xfId="21283" xr:uid="{00000000-0005-0000-0000-00001B530000}"/>
    <cellStyle name="Normal 2 3 8 8 3 8" xfId="21284" xr:uid="{00000000-0005-0000-0000-00001C530000}"/>
    <cellStyle name="Normal 2 3 8 8 3_35. Propiedades de Inv" xfId="21285" xr:uid="{00000000-0005-0000-0000-00001D530000}"/>
    <cellStyle name="Normal 2 3 8 8 4" xfId="21286" xr:uid="{00000000-0005-0000-0000-00001E530000}"/>
    <cellStyle name="Normal 2 3 8 8 4 2" xfId="21287" xr:uid="{00000000-0005-0000-0000-00001F530000}"/>
    <cellStyle name="Normal 2 3 8 8 4 2 2" xfId="21288" xr:uid="{00000000-0005-0000-0000-000020530000}"/>
    <cellStyle name="Normal 2 3 8 8 4 2 3" xfId="21289" xr:uid="{00000000-0005-0000-0000-000021530000}"/>
    <cellStyle name="Normal 2 3 8 8 4 2 4" xfId="21290" xr:uid="{00000000-0005-0000-0000-000022530000}"/>
    <cellStyle name="Normal 2 3 8 8 4 2 5" xfId="21291" xr:uid="{00000000-0005-0000-0000-000023530000}"/>
    <cellStyle name="Normal 2 3 8 8 4 3" xfId="21292" xr:uid="{00000000-0005-0000-0000-000024530000}"/>
    <cellStyle name="Normal 2 3 8 8 4 3 2" xfId="21293" xr:uid="{00000000-0005-0000-0000-000025530000}"/>
    <cellStyle name="Normal 2 3 8 8 4 3 3" xfId="21294" xr:uid="{00000000-0005-0000-0000-000026530000}"/>
    <cellStyle name="Normal 2 3 8 8 4 3 4" xfId="21295" xr:uid="{00000000-0005-0000-0000-000027530000}"/>
    <cellStyle name="Normal 2 3 8 8 4 3 5" xfId="21296" xr:uid="{00000000-0005-0000-0000-000028530000}"/>
    <cellStyle name="Normal 2 3 8 8 4 4" xfId="21297" xr:uid="{00000000-0005-0000-0000-000029530000}"/>
    <cellStyle name="Normal 2 3 8 8 4 5" xfId="21298" xr:uid="{00000000-0005-0000-0000-00002A530000}"/>
    <cellStyle name="Normal 2 3 8 8 4 6" xfId="21299" xr:uid="{00000000-0005-0000-0000-00002B530000}"/>
    <cellStyle name="Normal 2 3 8 8 4 7" xfId="21300" xr:uid="{00000000-0005-0000-0000-00002C530000}"/>
    <cellStyle name="Normal 2 3 8 8 4 8" xfId="21301" xr:uid="{00000000-0005-0000-0000-00002D530000}"/>
    <cellStyle name="Normal 2 3 8 8 4_35. Propiedades de Inv" xfId="21302" xr:uid="{00000000-0005-0000-0000-00002E530000}"/>
    <cellStyle name="Normal 2 3 8 8 5" xfId="21303" xr:uid="{00000000-0005-0000-0000-00002F530000}"/>
    <cellStyle name="Normal 2 3 8 8 5 2" xfId="21304" xr:uid="{00000000-0005-0000-0000-000030530000}"/>
    <cellStyle name="Normal 2 3 8 8 5 2 2" xfId="21305" xr:uid="{00000000-0005-0000-0000-000031530000}"/>
    <cellStyle name="Normal 2 3 8 8 5 2 3" xfId="21306" xr:uid="{00000000-0005-0000-0000-000032530000}"/>
    <cellStyle name="Normal 2 3 8 8 5 2 4" xfId="21307" xr:uid="{00000000-0005-0000-0000-000033530000}"/>
    <cellStyle name="Normal 2 3 8 8 5 2 5" xfId="21308" xr:uid="{00000000-0005-0000-0000-000034530000}"/>
    <cellStyle name="Normal 2 3 8 8 5 3" xfId="21309" xr:uid="{00000000-0005-0000-0000-000035530000}"/>
    <cellStyle name="Normal 2 3 8 8 5 3 2" xfId="21310" xr:uid="{00000000-0005-0000-0000-000036530000}"/>
    <cellStyle name="Normal 2 3 8 8 5 3 3" xfId="21311" xr:uid="{00000000-0005-0000-0000-000037530000}"/>
    <cellStyle name="Normal 2 3 8 8 5 3 4" xfId="21312" xr:uid="{00000000-0005-0000-0000-000038530000}"/>
    <cellStyle name="Normal 2 3 8 8 5 3 5" xfId="21313" xr:uid="{00000000-0005-0000-0000-000039530000}"/>
    <cellStyle name="Normal 2 3 8 8 5 4" xfId="21314" xr:uid="{00000000-0005-0000-0000-00003A530000}"/>
    <cellStyle name="Normal 2 3 8 8 5 5" xfId="21315" xr:uid="{00000000-0005-0000-0000-00003B530000}"/>
    <cellStyle name="Normal 2 3 8 8 5 6" xfId="21316" xr:uid="{00000000-0005-0000-0000-00003C530000}"/>
    <cellStyle name="Normal 2 3 8 8 5 7" xfId="21317" xr:uid="{00000000-0005-0000-0000-00003D530000}"/>
    <cellStyle name="Normal 2 3 8 8 5 8" xfId="21318" xr:uid="{00000000-0005-0000-0000-00003E530000}"/>
    <cellStyle name="Normal 2 3 8 8 5_35. Propiedades de Inv" xfId="21319" xr:uid="{00000000-0005-0000-0000-00003F530000}"/>
    <cellStyle name="Normal 2 3 8 8 6" xfId="21320" xr:uid="{00000000-0005-0000-0000-000040530000}"/>
    <cellStyle name="Normal 2 3 8 8 6 2" xfId="21321" xr:uid="{00000000-0005-0000-0000-000041530000}"/>
    <cellStyle name="Normal 2 3 8 8 6 2 2" xfId="21322" xr:uid="{00000000-0005-0000-0000-000042530000}"/>
    <cellStyle name="Normal 2 3 8 8 6 2 3" xfId="21323" xr:uid="{00000000-0005-0000-0000-000043530000}"/>
    <cellStyle name="Normal 2 3 8 8 6 2 4" xfId="21324" xr:uid="{00000000-0005-0000-0000-000044530000}"/>
    <cellStyle name="Normal 2 3 8 8 6 2 5" xfId="21325" xr:uid="{00000000-0005-0000-0000-000045530000}"/>
    <cellStyle name="Normal 2 3 8 8 6 3" xfId="21326" xr:uid="{00000000-0005-0000-0000-000046530000}"/>
    <cellStyle name="Normal 2 3 8 8 6 3 2" xfId="21327" xr:uid="{00000000-0005-0000-0000-000047530000}"/>
    <cellStyle name="Normal 2 3 8 8 6 3 3" xfId="21328" xr:uid="{00000000-0005-0000-0000-000048530000}"/>
    <cellStyle name="Normal 2 3 8 8 6 3 4" xfId="21329" xr:uid="{00000000-0005-0000-0000-000049530000}"/>
    <cellStyle name="Normal 2 3 8 8 6 3 5" xfId="21330" xr:uid="{00000000-0005-0000-0000-00004A530000}"/>
    <cellStyle name="Normal 2 3 8 8 6 4" xfId="21331" xr:uid="{00000000-0005-0000-0000-00004B530000}"/>
    <cellStyle name="Normal 2 3 8 8 6 5" xfId="21332" xr:uid="{00000000-0005-0000-0000-00004C530000}"/>
    <cellStyle name="Normal 2 3 8 8 6 6" xfId="21333" xr:uid="{00000000-0005-0000-0000-00004D530000}"/>
    <cellStyle name="Normal 2 3 8 8 6 7" xfId="21334" xr:uid="{00000000-0005-0000-0000-00004E530000}"/>
    <cellStyle name="Normal 2 3 8 8 6 8" xfId="21335" xr:uid="{00000000-0005-0000-0000-00004F530000}"/>
    <cellStyle name="Normal 2 3 8 8 6_35. Propiedades de Inv" xfId="21336" xr:uid="{00000000-0005-0000-0000-000050530000}"/>
    <cellStyle name="Normal 2 3 8 8 7" xfId="21337" xr:uid="{00000000-0005-0000-0000-000051530000}"/>
    <cellStyle name="Normal 2 3 8 8 7 2" xfId="21338" xr:uid="{00000000-0005-0000-0000-000052530000}"/>
    <cellStyle name="Normal 2 3 8 8 7 3" xfId="21339" xr:uid="{00000000-0005-0000-0000-000053530000}"/>
    <cellStyle name="Normal 2 3 8 8 7 4" xfId="21340" xr:uid="{00000000-0005-0000-0000-000054530000}"/>
    <cellStyle name="Normal 2 3 8 8 7 5" xfId="21341" xr:uid="{00000000-0005-0000-0000-000055530000}"/>
    <cellStyle name="Normal 2 3 8 8 8" xfId="21342" xr:uid="{00000000-0005-0000-0000-000056530000}"/>
    <cellStyle name="Normal 2 3 8 8 8 2" xfId="21343" xr:uid="{00000000-0005-0000-0000-000057530000}"/>
    <cellStyle name="Normal 2 3 8 8 8 3" xfId="21344" xr:uid="{00000000-0005-0000-0000-000058530000}"/>
    <cellStyle name="Normal 2 3 8 8 8 4" xfId="21345" xr:uid="{00000000-0005-0000-0000-000059530000}"/>
    <cellStyle name="Normal 2 3 8 8 8 5" xfId="21346" xr:uid="{00000000-0005-0000-0000-00005A530000}"/>
    <cellStyle name="Normal 2 3 8 8 9" xfId="21347" xr:uid="{00000000-0005-0000-0000-00005B530000}"/>
    <cellStyle name="Normal 2 3 8 8_35. Propiedades de Inv" xfId="21348" xr:uid="{00000000-0005-0000-0000-00005C530000}"/>
    <cellStyle name="Normal 2 3 8 9" xfId="21349" xr:uid="{00000000-0005-0000-0000-00005D530000}"/>
    <cellStyle name="Normal 2 3 8 9 10" xfId="21350" xr:uid="{00000000-0005-0000-0000-00005E530000}"/>
    <cellStyle name="Normal 2 3 8 9 11" xfId="21351" xr:uid="{00000000-0005-0000-0000-00005F530000}"/>
    <cellStyle name="Normal 2 3 8 9 12" xfId="21352" xr:uid="{00000000-0005-0000-0000-000060530000}"/>
    <cellStyle name="Normal 2 3 8 9 13" xfId="21353" xr:uid="{00000000-0005-0000-0000-000061530000}"/>
    <cellStyle name="Normal 2 3 8 9 2" xfId="21354" xr:uid="{00000000-0005-0000-0000-000062530000}"/>
    <cellStyle name="Normal 2 3 8 9 2 2" xfId="21355" xr:uid="{00000000-0005-0000-0000-000063530000}"/>
    <cellStyle name="Normal 2 3 8 9 2 2 2" xfId="21356" xr:uid="{00000000-0005-0000-0000-000064530000}"/>
    <cellStyle name="Normal 2 3 8 9 2 2 3" xfId="21357" xr:uid="{00000000-0005-0000-0000-000065530000}"/>
    <cellStyle name="Normal 2 3 8 9 2 2 4" xfId="21358" xr:uid="{00000000-0005-0000-0000-000066530000}"/>
    <cellStyle name="Normal 2 3 8 9 2 2 5" xfId="21359" xr:uid="{00000000-0005-0000-0000-000067530000}"/>
    <cellStyle name="Normal 2 3 8 9 2 3" xfId="21360" xr:uid="{00000000-0005-0000-0000-000068530000}"/>
    <cellStyle name="Normal 2 3 8 9 2 3 2" xfId="21361" xr:uid="{00000000-0005-0000-0000-000069530000}"/>
    <cellStyle name="Normal 2 3 8 9 2 3 3" xfId="21362" xr:uid="{00000000-0005-0000-0000-00006A530000}"/>
    <cellStyle name="Normal 2 3 8 9 2 3 4" xfId="21363" xr:uid="{00000000-0005-0000-0000-00006B530000}"/>
    <cellStyle name="Normal 2 3 8 9 2 3 5" xfId="21364" xr:uid="{00000000-0005-0000-0000-00006C530000}"/>
    <cellStyle name="Normal 2 3 8 9 2 4" xfId="21365" xr:uid="{00000000-0005-0000-0000-00006D530000}"/>
    <cellStyle name="Normal 2 3 8 9 2 5" xfId="21366" xr:uid="{00000000-0005-0000-0000-00006E530000}"/>
    <cellStyle name="Normal 2 3 8 9 2 6" xfId="21367" xr:uid="{00000000-0005-0000-0000-00006F530000}"/>
    <cellStyle name="Normal 2 3 8 9 2 7" xfId="21368" xr:uid="{00000000-0005-0000-0000-000070530000}"/>
    <cellStyle name="Normal 2 3 8 9 2 8" xfId="21369" xr:uid="{00000000-0005-0000-0000-000071530000}"/>
    <cellStyle name="Normal 2 3 8 9 2_35. Propiedades de Inv" xfId="21370" xr:uid="{00000000-0005-0000-0000-000072530000}"/>
    <cellStyle name="Normal 2 3 8 9 3" xfId="21371" xr:uid="{00000000-0005-0000-0000-000073530000}"/>
    <cellStyle name="Normal 2 3 8 9 3 2" xfId="21372" xr:uid="{00000000-0005-0000-0000-000074530000}"/>
    <cellStyle name="Normal 2 3 8 9 3 2 2" xfId="21373" xr:uid="{00000000-0005-0000-0000-000075530000}"/>
    <cellStyle name="Normal 2 3 8 9 3 2 3" xfId="21374" xr:uid="{00000000-0005-0000-0000-000076530000}"/>
    <cellStyle name="Normal 2 3 8 9 3 2 4" xfId="21375" xr:uid="{00000000-0005-0000-0000-000077530000}"/>
    <cellStyle name="Normal 2 3 8 9 3 2 5" xfId="21376" xr:uid="{00000000-0005-0000-0000-000078530000}"/>
    <cellStyle name="Normal 2 3 8 9 3 3" xfId="21377" xr:uid="{00000000-0005-0000-0000-000079530000}"/>
    <cellStyle name="Normal 2 3 8 9 3 3 2" xfId="21378" xr:uid="{00000000-0005-0000-0000-00007A530000}"/>
    <cellStyle name="Normal 2 3 8 9 3 3 3" xfId="21379" xr:uid="{00000000-0005-0000-0000-00007B530000}"/>
    <cellStyle name="Normal 2 3 8 9 3 3 4" xfId="21380" xr:uid="{00000000-0005-0000-0000-00007C530000}"/>
    <cellStyle name="Normal 2 3 8 9 3 3 5" xfId="21381" xr:uid="{00000000-0005-0000-0000-00007D530000}"/>
    <cellStyle name="Normal 2 3 8 9 3 4" xfId="21382" xr:uid="{00000000-0005-0000-0000-00007E530000}"/>
    <cellStyle name="Normal 2 3 8 9 3 5" xfId="21383" xr:uid="{00000000-0005-0000-0000-00007F530000}"/>
    <cellStyle name="Normal 2 3 8 9 3 6" xfId="21384" xr:uid="{00000000-0005-0000-0000-000080530000}"/>
    <cellStyle name="Normal 2 3 8 9 3 7" xfId="21385" xr:uid="{00000000-0005-0000-0000-000081530000}"/>
    <cellStyle name="Normal 2 3 8 9 3 8" xfId="21386" xr:uid="{00000000-0005-0000-0000-000082530000}"/>
    <cellStyle name="Normal 2 3 8 9 3_35. Propiedades de Inv" xfId="21387" xr:uid="{00000000-0005-0000-0000-000083530000}"/>
    <cellStyle name="Normal 2 3 8 9 4" xfId="21388" xr:uid="{00000000-0005-0000-0000-000084530000}"/>
    <cellStyle name="Normal 2 3 8 9 4 2" xfId="21389" xr:uid="{00000000-0005-0000-0000-000085530000}"/>
    <cellStyle name="Normal 2 3 8 9 4 2 2" xfId="21390" xr:uid="{00000000-0005-0000-0000-000086530000}"/>
    <cellStyle name="Normal 2 3 8 9 4 2 3" xfId="21391" xr:uid="{00000000-0005-0000-0000-000087530000}"/>
    <cellStyle name="Normal 2 3 8 9 4 2 4" xfId="21392" xr:uid="{00000000-0005-0000-0000-000088530000}"/>
    <cellStyle name="Normal 2 3 8 9 4 2 5" xfId="21393" xr:uid="{00000000-0005-0000-0000-000089530000}"/>
    <cellStyle name="Normal 2 3 8 9 4 3" xfId="21394" xr:uid="{00000000-0005-0000-0000-00008A530000}"/>
    <cellStyle name="Normal 2 3 8 9 4 3 2" xfId="21395" xr:uid="{00000000-0005-0000-0000-00008B530000}"/>
    <cellStyle name="Normal 2 3 8 9 4 3 3" xfId="21396" xr:uid="{00000000-0005-0000-0000-00008C530000}"/>
    <cellStyle name="Normal 2 3 8 9 4 3 4" xfId="21397" xr:uid="{00000000-0005-0000-0000-00008D530000}"/>
    <cellStyle name="Normal 2 3 8 9 4 3 5" xfId="21398" xr:uid="{00000000-0005-0000-0000-00008E530000}"/>
    <cellStyle name="Normal 2 3 8 9 4 4" xfId="21399" xr:uid="{00000000-0005-0000-0000-00008F530000}"/>
    <cellStyle name="Normal 2 3 8 9 4 5" xfId="21400" xr:uid="{00000000-0005-0000-0000-000090530000}"/>
    <cellStyle name="Normal 2 3 8 9 4 6" xfId="21401" xr:uid="{00000000-0005-0000-0000-000091530000}"/>
    <cellStyle name="Normal 2 3 8 9 4 7" xfId="21402" xr:uid="{00000000-0005-0000-0000-000092530000}"/>
    <cellStyle name="Normal 2 3 8 9 4 8" xfId="21403" xr:uid="{00000000-0005-0000-0000-000093530000}"/>
    <cellStyle name="Normal 2 3 8 9 4_35. Propiedades de Inv" xfId="21404" xr:uid="{00000000-0005-0000-0000-000094530000}"/>
    <cellStyle name="Normal 2 3 8 9 5" xfId="21405" xr:uid="{00000000-0005-0000-0000-000095530000}"/>
    <cellStyle name="Normal 2 3 8 9 5 2" xfId="21406" xr:uid="{00000000-0005-0000-0000-000096530000}"/>
    <cellStyle name="Normal 2 3 8 9 5 2 2" xfId="21407" xr:uid="{00000000-0005-0000-0000-000097530000}"/>
    <cellStyle name="Normal 2 3 8 9 5 2 3" xfId="21408" xr:uid="{00000000-0005-0000-0000-000098530000}"/>
    <cellStyle name="Normal 2 3 8 9 5 2 4" xfId="21409" xr:uid="{00000000-0005-0000-0000-000099530000}"/>
    <cellStyle name="Normal 2 3 8 9 5 2 5" xfId="21410" xr:uid="{00000000-0005-0000-0000-00009A530000}"/>
    <cellStyle name="Normal 2 3 8 9 5 3" xfId="21411" xr:uid="{00000000-0005-0000-0000-00009B530000}"/>
    <cellStyle name="Normal 2 3 8 9 5 3 2" xfId="21412" xr:uid="{00000000-0005-0000-0000-00009C530000}"/>
    <cellStyle name="Normal 2 3 8 9 5 3 3" xfId="21413" xr:uid="{00000000-0005-0000-0000-00009D530000}"/>
    <cellStyle name="Normal 2 3 8 9 5 3 4" xfId="21414" xr:uid="{00000000-0005-0000-0000-00009E530000}"/>
    <cellStyle name="Normal 2 3 8 9 5 3 5" xfId="21415" xr:uid="{00000000-0005-0000-0000-00009F530000}"/>
    <cellStyle name="Normal 2 3 8 9 5 4" xfId="21416" xr:uid="{00000000-0005-0000-0000-0000A0530000}"/>
    <cellStyle name="Normal 2 3 8 9 5 5" xfId="21417" xr:uid="{00000000-0005-0000-0000-0000A1530000}"/>
    <cellStyle name="Normal 2 3 8 9 5 6" xfId="21418" xr:uid="{00000000-0005-0000-0000-0000A2530000}"/>
    <cellStyle name="Normal 2 3 8 9 5 7" xfId="21419" xr:uid="{00000000-0005-0000-0000-0000A3530000}"/>
    <cellStyle name="Normal 2 3 8 9 5 8" xfId="21420" xr:uid="{00000000-0005-0000-0000-0000A4530000}"/>
    <cellStyle name="Normal 2 3 8 9 5_35. Propiedades de Inv" xfId="21421" xr:uid="{00000000-0005-0000-0000-0000A5530000}"/>
    <cellStyle name="Normal 2 3 8 9 6" xfId="21422" xr:uid="{00000000-0005-0000-0000-0000A6530000}"/>
    <cellStyle name="Normal 2 3 8 9 6 2" xfId="21423" xr:uid="{00000000-0005-0000-0000-0000A7530000}"/>
    <cellStyle name="Normal 2 3 8 9 6 2 2" xfId="21424" xr:uid="{00000000-0005-0000-0000-0000A8530000}"/>
    <cellStyle name="Normal 2 3 8 9 6 2 3" xfId="21425" xr:uid="{00000000-0005-0000-0000-0000A9530000}"/>
    <cellStyle name="Normal 2 3 8 9 6 2 4" xfId="21426" xr:uid="{00000000-0005-0000-0000-0000AA530000}"/>
    <cellStyle name="Normal 2 3 8 9 6 2 5" xfId="21427" xr:uid="{00000000-0005-0000-0000-0000AB530000}"/>
    <cellStyle name="Normal 2 3 8 9 6 3" xfId="21428" xr:uid="{00000000-0005-0000-0000-0000AC530000}"/>
    <cellStyle name="Normal 2 3 8 9 6 3 2" xfId="21429" xr:uid="{00000000-0005-0000-0000-0000AD530000}"/>
    <cellStyle name="Normal 2 3 8 9 6 3 3" xfId="21430" xr:uid="{00000000-0005-0000-0000-0000AE530000}"/>
    <cellStyle name="Normal 2 3 8 9 6 3 4" xfId="21431" xr:uid="{00000000-0005-0000-0000-0000AF530000}"/>
    <cellStyle name="Normal 2 3 8 9 6 3 5" xfId="21432" xr:uid="{00000000-0005-0000-0000-0000B0530000}"/>
    <cellStyle name="Normal 2 3 8 9 6 4" xfId="21433" xr:uid="{00000000-0005-0000-0000-0000B1530000}"/>
    <cellStyle name="Normal 2 3 8 9 6 5" xfId="21434" xr:uid="{00000000-0005-0000-0000-0000B2530000}"/>
    <cellStyle name="Normal 2 3 8 9 6 6" xfId="21435" xr:uid="{00000000-0005-0000-0000-0000B3530000}"/>
    <cellStyle name="Normal 2 3 8 9 6 7" xfId="21436" xr:uid="{00000000-0005-0000-0000-0000B4530000}"/>
    <cellStyle name="Normal 2 3 8 9 6 8" xfId="21437" xr:uid="{00000000-0005-0000-0000-0000B5530000}"/>
    <cellStyle name="Normal 2 3 8 9 6_35. Propiedades de Inv" xfId="21438" xr:uid="{00000000-0005-0000-0000-0000B6530000}"/>
    <cellStyle name="Normal 2 3 8 9 7" xfId="21439" xr:uid="{00000000-0005-0000-0000-0000B7530000}"/>
    <cellStyle name="Normal 2 3 8 9 7 2" xfId="21440" xr:uid="{00000000-0005-0000-0000-0000B8530000}"/>
    <cellStyle name="Normal 2 3 8 9 7 3" xfId="21441" xr:uid="{00000000-0005-0000-0000-0000B9530000}"/>
    <cellStyle name="Normal 2 3 8 9 7 4" xfId="21442" xr:uid="{00000000-0005-0000-0000-0000BA530000}"/>
    <cellStyle name="Normal 2 3 8 9 7 5" xfId="21443" xr:uid="{00000000-0005-0000-0000-0000BB530000}"/>
    <cellStyle name="Normal 2 3 8 9 8" xfId="21444" xr:uid="{00000000-0005-0000-0000-0000BC530000}"/>
    <cellStyle name="Normal 2 3 8 9 8 2" xfId="21445" xr:uid="{00000000-0005-0000-0000-0000BD530000}"/>
    <cellStyle name="Normal 2 3 8 9 8 3" xfId="21446" xr:uid="{00000000-0005-0000-0000-0000BE530000}"/>
    <cellStyle name="Normal 2 3 8 9 8 4" xfId="21447" xr:uid="{00000000-0005-0000-0000-0000BF530000}"/>
    <cellStyle name="Normal 2 3 8 9 8 5" xfId="21448" xr:uid="{00000000-0005-0000-0000-0000C0530000}"/>
    <cellStyle name="Normal 2 3 8 9 9" xfId="21449" xr:uid="{00000000-0005-0000-0000-0000C1530000}"/>
    <cellStyle name="Normal 2 3 8 9_35. Propiedades de Inv" xfId="21450" xr:uid="{00000000-0005-0000-0000-0000C2530000}"/>
    <cellStyle name="Normal 2 3 8_35. Propiedades de Inv" xfId="21451" xr:uid="{00000000-0005-0000-0000-0000C3530000}"/>
    <cellStyle name="Normal 2 3 9" xfId="21452" xr:uid="{00000000-0005-0000-0000-0000C4530000}"/>
    <cellStyle name="Normal 2 3 9 10" xfId="21453" xr:uid="{00000000-0005-0000-0000-0000C5530000}"/>
    <cellStyle name="Normal 2 3 9 11" xfId="21454" xr:uid="{00000000-0005-0000-0000-0000C6530000}"/>
    <cellStyle name="Normal 2 3 9 12" xfId="21455" xr:uid="{00000000-0005-0000-0000-0000C7530000}"/>
    <cellStyle name="Normal 2 3 9 13" xfId="21456" xr:uid="{00000000-0005-0000-0000-0000C8530000}"/>
    <cellStyle name="Normal 2 3 9 14" xfId="21457" xr:uid="{00000000-0005-0000-0000-0000C9530000}"/>
    <cellStyle name="Normal 2 3 9 2" xfId="21458" xr:uid="{00000000-0005-0000-0000-0000CA530000}"/>
    <cellStyle name="Normal 2 3 9 2 2" xfId="21459" xr:uid="{00000000-0005-0000-0000-0000CB530000}"/>
    <cellStyle name="Normal 2 3 9 2 2 2" xfId="21460" xr:uid="{00000000-0005-0000-0000-0000CC530000}"/>
    <cellStyle name="Normal 2 3 9 2 2 3" xfId="21461" xr:uid="{00000000-0005-0000-0000-0000CD530000}"/>
    <cellStyle name="Normal 2 3 9 2 2 4" xfId="21462" xr:uid="{00000000-0005-0000-0000-0000CE530000}"/>
    <cellStyle name="Normal 2 3 9 2 2 5" xfId="21463" xr:uid="{00000000-0005-0000-0000-0000CF530000}"/>
    <cellStyle name="Normal 2 3 9 2 3" xfId="21464" xr:uid="{00000000-0005-0000-0000-0000D0530000}"/>
    <cellStyle name="Normal 2 3 9 2 3 2" xfId="21465" xr:uid="{00000000-0005-0000-0000-0000D1530000}"/>
    <cellStyle name="Normal 2 3 9 2 3 3" xfId="21466" xr:uid="{00000000-0005-0000-0000-0000D2530000}"/>
    <cellStyle name="Normal 2 3 9 2 3 4" xfId="21467" xr:uid="{00000000-0005-0000-0000-0000D3530000}"/>
    <cellStyle name="Normal 2 3 9 2 3 5" xfId="21468" xr:uid="{00000000-0005-0000-0000-0000D4530000}"/>
    <cellStyle name="Normal 2 3 9 2 4" xfId="21469" xr:uid="{00000000-0005-0000-0000-0000D5530000}"/>
    <cellStyle name="Normal 2 3 9 2 5" xfId="21470" xr:uid="{00000000-0005-0000-0000-0000D6530000}"/>
    <cellStyle name="Normal 2 3 9 2 6" xfId="21471" xr:uid="{00000000-0005-0000-0000-0000D7530000}"/>
    <cellStyle name="Normal 2 3 9 2 7" xfId="21472" xr:uid="{00000000-0005-0000-0000-0000D8530000}"/>
    <cellStyle name="Normal 2 3 9 2 8" xfId="21473" xr:uid="{00000000-0005-0000-0000-0000D9530000}"/>
    <cellStyle name="Normal 2 3 9 2_35. Propiedades de Inv" xfId="21474" xr:uid="{00000000-0005-0000-0000-0000DA530000}"/>
    <cellStyle name="Normal 2 3 9 3" xfId="21475" xr:uid="{00000000-0005-0000-0000-0000DB530000}"/>
    <cellStyle name="Normal 2 3 9 3 2" xfId="21476" xr:uid="{00000000-0005-0000-0000-0000DC530000}"/>
    <cellStyle name="Normal 2 3 9 3 2 2" xfId="21477" xr:uid="{00000000-0005-0000-0000-0000DD530000}"/>
    <cellStyle name="Normal 2 3 9 3 2 3" xfId="21478" xr:uid="{00000000-0005-0000-0000-0000DE530000}"/>
    <cellStyle name="Normal 2 3 9 3 2 4" xfId="21479" xr:uid="{00000000-0005-0000-0000-0000DF530000}"/>
    <cellStyle name="Normal 2 3 9 3 2 5" xfId="21480" xr:uid="{00000000-0005-0000-0000-0000E0530000}"/>
    <cellStyle name="Normal 2 3 9 3 3" xfId="21481" xr:uid="{00000000-0005-0000-0000-0000E1530000}"/>
    <cellStyle name="Normal 2 3 9 3 3 2" xfId="21482" xr:uid="{00000000-0005-0000-0000-0000E2530000}"/>
    <cellStyle name="Normal 2 3 9 3 3 3" xfId="21483" xr:uid="{00000000-0005-0000-0000-0000E3530000}"/>
    <cellStyle name="Normal 2 3 9 3 3 4" xfId="21484" xr:uid="{00000000-0005-0000-0000-0000E4530000}"/>
    <cellStyle name="Normal 2 3 9 3 3 5" xfId="21485" xr:uid="{00000000-0005-0000-0000-0000E5530000}"/>
    <cellStyle name="Normal 2 3 9 3 4" xfId="21486" xr:uid="{00000000-0005-0000-0000-0000E6530000}"/>
    <cellStyle name="Normal 2 3 9 3 5" xfId="21487" xr:uid="{00000000-0005-0000-0000-0000E7530000}"/>
    <cellStyle name="Normal 2 3 9 3 6" xfId="21488" xr:uid="{00000000-0005-0000-0000-0000E8530000}"/>
    <cellStyle name="Normal 2 3 9 3 7" xfId="21489" xr:uid="{00000000-0005-0000-0000-0000E9530000}"/>
    <cellStyle name="Normal 2 3 9 3 8" xfId="21490" xr:uid="{00000000-0005-0000-0000-0000EA530000}"/>
    <cellStyle name="Normal 2 3 9 3_35. Propiedades de Inv" xfId="21491" xr:uid="{00000000-0005-0000-0000-0000EB530000}"/>
    <cellStyle name="Normal 2 3 9 4" xfId="21492" xr:uid="{00000000-0005-0000-0000-0000EC530000}"/>
    <cellStyle name="Normal 2 3 9 4 2" xfId="21493" xr:uid="{00000000-0005-0000-0000-0000ED530000}"/>
    <cellStyle name="Normal 2 3 9 4 2 2" xfId="21494" xr:uid="{00000000-0005-0000-0000-0000EE530000}"/>
    <cellStyle name="Normal 2 3 9 4 2 3" xfId="21495" xr:uid="{00000000-0005-0000-0000-0000EF530000}"/>
    <cellStyle name="Normal 2 3 9 4 2 4" xfId="21496" xr:uid="{00000000-0005-0000-0000-0000F0530000}"/>
    <cellStyle name="Normal 2 3 9 4 2 5" xfId="21497" xr:uid="{00000000-0005-0000-0000-0000F1530000}"/>
    <cellStyle name="Normal 2 3 9 4 3" xfId="21498" xr:uid="{00000000-0005-0000-0000-0000F2530000}"/>
    <cellStyle name="Normal 2 3 9 4 3 2" xfId="21499" xr:uid="{00000000-0005-0000-0000-0000F3530000}"/>
    <cellStyle name="Normal 2 3 9 4 3 3" xfId="21500" xr:uid="{00000000-0005-0000-0000-0000F4530000}"/>
    <cellStyle name="Normal 2 3 9 4 3 4" xfId="21501" xr:uid="{00000000-0005-0000-0000-0000F5530000}"/>
    <cellStyle name="Normal 2 3 9 4 3 5" xfId="21502" xr:uid="{00000000-0005-0000-0000-0000F6530000}"/>
    <cellStyle name="Normal 2 3 9 4 4" xfId="21503" xr:uid="{00000000-0005-0000-0000-0000F7530000}"/>
    <cellStyle name="Normal 2 3 9 4 5" xfId="21504" xr:uid="{00000000-0005-0000-0000-0000F8530000}"/>
    <cellStyle name="Normal 2 3 9 4 6" xfId="21505" xr:uid="{00000000-0005-0000-0000-0000F9530000}"/>
    <cellStyle name="Normal 2 3 9 4 7" xfId="21506" xr:uid="{00000000-0005-0000-0000-0000FA530000}"/>
    <cellStyle name="Normal 2 3 9 4 8" xfId="21507" xr:uid="{00000000-0005-0000-0000-0000FB530000}"/>
    <cellStyle name="Normal 2 3 9 4_35. Propiedades de Inv" xfId="21508" xr:uid="{00000000-0005-0000-0000-0000FC530000}"/>
    <cellStyle name="Normal 2 3 9 5" xfId="21509" xr:uid="{00000000-0005-0000-0000-0000FD530000}"/>
    <cellStyle name="Normal 2 3 9 5 2" xfId="21510" xr:uid="{00000000-0005-0000-0000-0000FE530000}"/>
    <cellStyle name="Normal 2 3 9 5 2 2" xfId="21511" xr:uid="{00000000-0005-0000-0000-0000FF530000}"/>
    <cellStyle name="Normal 2 3 9 5 2 3" xfId="21512" xr:uid="{00000000-0005-0000-0000-000000540000}"/>
    <cellStyle name="Normal 2 3 9 5 2 4" xfId="21513" xr:uid="{00000000-0005-0000-0000-000001540000}"/>
    <cellStyle name="Normal 2 3 9 5 2 5" xfId="21514" xr:uid="{00000000-0005-0000-0000-000002540000}"/>
    <cellStyle name="Normal 2 3 9 5 3" xfId="21515" xr:uid="{00000000-0005-0000-0000-000003540000}"/>
    <cellStyle name="Normal 2 3 9 5 3 2" xfId="21516" xr:uid="{00000000-0005-0000-0000-000004540000}"/>
    <cellStyle name="Normal 2 3 9 5 3 3" xfId="21517" xr:uid="{00000000-0005-0000-0000-000005540000}"/>
    <cellStyle name="Normal 2 3 9 5 3 4" xfId="21518" xr:uid="{00000000-0005-0000-0000-000006540000}"/>
    <cellStyle name="Normal 2 3 9 5 3 5" xfId="21519" xr:uid="{00000000-0005-0000-0000-000007540000}"/>
    <cellStyle name="Normal 2 3 9 5 4" xfId="21520" xr:uid="{00000000-0005-0000-0000-000008540000}"/>
    <cellStyle name="Normal 2 3 9 5 5" xfId="21521" xr:uid="{00000000-0005-0000-0000-000009540000}"/>
    <cellStyle name="Normal 2 3 9 5 6" xfId="21522" xr:uid="{00000000-0005-0000-0000-00000A540000}"/>
    <cellStyle name="Normal 2 3 9 5 7" xfId="21523" xr:uid="{00000000-0005-0000-0000-00000B540000}"/>
    <cellStyle name="Normal 2 3 9 5 8" xfId="21524" xr:uid="{00000000-0005-0000-0000-00000C540000}"/>
    <cellStyle name="Normal 2 3 9 5_35. Propiedades de Inv" xfId="21525" xr:uid="{00000000-0005-0000-0000-00000D540000}"/>
    <cellStyle name="Normal 2 3 9 6" xfId="21526" xr:uid="{00000000-0005-0000-0000-00000E540000}"/>
    <cellStyle name="Normal 2 3 9 6 2" xfId="21527" xr:uid="{00000000-0005-0000-0000-00000F540000}"/>
    <cellStyle name="Normal 2 3 9 6 2 2" xfId="21528" xr:uid="{00000000-0005-0000-0000-000010540000}"/>
    <cellStyle name="Normal 2 3 9 6 2 3" xfId="21529" xr:uid="{00000000-0005-0000-0000-000011540000}"/>
    <cellStyle name="Normal 2 3 9 6 2 4" xfId="21530" xr:uid="{00000000-0005-0000-0000-000012540000}"/>
    <cellStyle name="Normal 2 3 9 6 2 5" xfId="21531" xr:uid="{00000000-0005-0000-0000-000013540000}"/>
    <cellStyle name="Normal 2 3 9 6 3" xfId="21532" xr:uid="{00000000-0005-0000-0000-000014540000}"/>
    <cellStyle name="Normal 2 3 9 6 3 2" xfId="21533" xr:uid="{00000000-0005-0000-0000-000015540000}"/>
    <cellStyle name="Normal 2 3 9 6 3 3" xfId="21534" xr:uid="{00000000-0005-0000-0000-000016540000}"/>
    <cellStyle name="Normal 2 3 9 6 3 4" xfId="21535" xr:uid="{00000000-0005-0000-0000-000017540000}"/>
    <cellStyle name="Normal 2 3 9 6 3 5" xfId="21536" xr:uid="{00000000-0005-0000-0000-000018540000}"/>
    <cellStyle name="Normal 2 3 9 6 4" xfId="21537" xr:uid="{00000000-0005-0000-0000-000019540000}"/>
    <cellStyle name="Normal 2 3 9 6 5" xfId="21538" xr:uid="{00000000-0005-0000-0000-00001A540000}"/>
    <cellStyle name="Normal 2 3 9 6 6" xfId="21539" xr:uid="{00000000-0005-0000-0000-00001B540000}"/>
    <cellStyle name="Normal 2 3 9 6 7" xfId="21540" xr:uid="{00000000-0005-0000-0000-00001C540000}"/>
    <cellStyle name="Normal 2 3 9 6 8" xfId="21541" xr:uid="{00000000-0005-0000-0000-00001D540000}"/>
    <cellStyle name="Normal 2 3 9 6_35. Propiedades de Inv" xfId="21542" xr:uid="{00000000-0005-0000-0000-00001E540000}"/>
    <cellStyle name="Normal 2 3 9 7" xfId="21543" xr:uid="{00000000-0005-0000-0000-00001F540000}"/>
    <cellStyle name="Normal 2 3 9 7 2" xfId="21544" xr:uid="{00000000-0005-0000-0000-000020540000}"/>
    <cellStyle name="Normal 2 3 9 7 3" xfId="21545" xr:uid="{00000000-0005-0000-0000-000021540000}"/>
    <cellStyle name="Normal 2 3 9 7 4" xfId="21546" xr:uid="{00000000-0005-0000-0000-000022540000}"/>
    <cellStyle name="Normal 2 3 9 7 5" xfId="21547" xr:uid="{00000000-0005-0000-0000-000023540000}"/>
    <cellStyle name="Normal 2 3 9 8" xfId="21548" xr:uid="{00000000-0005-0000-0000-000024540000}"/>
    <cellStyle name="Normal 2 3 9 8 2" xfId="21549" xr:uid="{00000000-0005-0000-0000-000025540000}"/>
    <cellStyle name="Normal 2 3 9 8 3" xfId="21550" xr:uid="{00000000-0005-0000-0000-000026540000}"/>
    <cellStyle name="Normal 2 3 9 8 4" xfId="21551" xr:uid="{00000000-0005-0000-0000-000027540000}"/>
    <cellStyle name="Normal 2 3 9 8 5" xfId="21552" xr:uid="{00000000-0005-0000-0000-000028540000}"/>
    <cellStyle name="Normal 2 3 9 9" xfId="21553" xr:uid="{00000000-0005-0000-0000-000029540000}"/>
    <cellStyle name="Normal 2 3 9 9 2" xfId="21554" xr:uid="{00000000-0005-0000-0000-00002A540000}"/>
    <cellStyle name="Normal 2 3 9 9 2 2" xfId="21555" xr:uid="{00000000-0005-0000-0000-00002B540000}"/>
    <cellStyle name="Normal 2 3 9_35. Propiedades de Inv" xfId="21556" xr:uid="{00000000-0005-0000-0000-00002C540000}"/>
    <cellStyle name="Normal 2 3_35. Propiedades de Inv" xfId="21557" xr:uid="{00000000-0005-0000-0000-00002D540000}"/>
    <cellStyle name="Normal 2 30" xfId="21558" xr:uid="{00000000-0005-0000-0000-00002E540000}"/>
    <cellStyle name="Normal 2 30 10" xfId="21559" xr:uid="{00000000-0005-0000-0000-00002F540000}"/>
    <cellStyle name="Normal 2 30 10 2" xfId="21560" xr:uid="{00000000-0005-0000-0000-000030540000}"/>
    <cellStyle name="Normal 2 30 10 3" xfId="21561" xr:uid="{00000000-0005-0000-0000-000031540000}"/>
    <cellStyle name="Normal 2 30 10 4" xfId="21562" xr:uid="{00000000-0005-0000-0000-000032540000}"/>
    <cellStyle name="Normal 2 30 10 5" xfId="21563" xr:uid="{00000000-0005-0000-0000-000033540000}"/>
    <cellStyle name="Normal 2 30 11" xfId="21564" xr:uid="{00000000-0005-0000-0000-000034540000}"/>
    <cellStyle name="Normal 2 30 11 2" xfId="21565" xr:uid="{00000000-0005-0000-0000-000035540000}"/>
    <cellStyle name="Normal 2 30 11 3" xfId="21566" xr:uid="{00000000-0005-0000-0000-000036540000}"/>
    <cellStyle name="Normal 2 30 11 4" xfId="21567" xr:uid="{00000000-0005-0000-0000-000037540000}"/>
    <cellStyle name="Normal 2 30 11 5" xfId="21568" xr:uid="{00000000-0005-0000-0000-000038540000}"/>
    <cellStyle name="Normal 2 30 12" xfId="21569" xr:uid="{00000000-0005-0000-0000-000039540000}"/>
    <cellStyle name="Normal 2 30 13" xfId="21570" xr:uid="{00000000-0005-0000-0000-00003A540000}"/>
    <cellStyle name="Normal 2 30 14" xfId="21571" xr:uid="{00000000-0005-0000-0000-00003B540000}"/>
    <cellStyle name="Normal 2 30 15" xfId="21572" xr:uid="{00000000-0005-0000-0000-00003C540000}"/>
    <cellStyle name="Normal 2 30 16" xfId="21573" xr:uid="{00000000-0005-0000-0000-00003D540000}"/>
    <cellStyle name="Normal 2 30 2" xfId="21574" xr:uid="{00000000-0005-0000-0000-00003E540000}"/>
    <cellStyle name="Normal 2 30 2 2" xfId="21575" xr:uid="{00000000-0005-0000-0000-00003F540000}"/>
    <cellStyle name="Normal 2 30 2 2 2" xfId="21576" xr:uid="{00000000-0005-0000-0000-000040540000}"/>
    <cellStyle name="Normal 2 30 2 2 3" xfId="21577" xr:uid="{00000000-0005-0000-0000-000041540000}"/>
    <cellStyle name="Normal 2 30 2 2 4" xfId="21578" xr:uid="{00000000-0005-0000-0000-000042540000}"/>
    <cellStyle name="Normal 2 30 2 2 5" xfId="21579" xr:uid="{00000000-0005-0000-0000-000043540000}"/>
    <cellStyle name="Normal 2 30 2 3" xfId="21580" xr:uid="{00000000-0005-0000-0000-000044540000}"/>
    <cellStyle name="Normal 2 30 2 3 2" xfId="21581" xr:uid="{00000000-0005-0000-0000-000045540000}"/>
    <cellStyle name="Normal 2 30 2 3 3" xfId="21582" xr:uid="{00000000-0005-0000-0000-000046540000}"/>
    <cellStyle name="Normal 2 30 2 3 4" xfId="21583" xr:uid="{00000000-0005-0000-0000-000047540000}"/>
    <cellStyle name="Normal 2 30 2 3 5" xfId="21584" xr:uid="{00000000-0005-0000-0000-000048540000}"/>
    <cellStyle name="Normal 2 30 2 4" xfId="21585" xr:uid="{00000000-0005-0000-0000-000049540000}"/>
    <cellStyle name="Normal 2 30 2 5" xfId="21586" xr:uid="{00000000-0005-0000-0000-00004A540000}"/>
    <cellStyle name="Normal 2 30 2 6" xfId="21587" xr:uid="{00000000-0005-0000-0000-00004B540000}"/>
    <cellStyle name="Normal 2 30 2 7" xfId="21588" xr:uid="{00000000-0005-0000-0000-00004C540000}"/>
    <cellStyle name="Normal 2 30 2 8" xfId="21589" xr:uid="{00000000-0005-0000-0000-00004D540000}"/>
    <cellStyle name="Normal 2 30 2_35. Propiedades de Inv" xfId="21590" xr:uid="{00000000-0005-0000-0000-00004E540000}"/>
    <cellStyle name="Normal 2 30 3" xfId="21591" xr:uid="{00000000-0005-0000-0000-00004F540000}"/>
    <cellStyle name="Normal 2 30 3 2" xfId="21592" xr:uid="{00000000-0005-0000-0000-000050540000}"/>
    <cellStyle name="Normal 2 30 3 2 2" xfId="21593" xr:uid="{00000000-0005-0000-0000-000051540000}"/>
    <cellStyle name="Normal 2 30 3 2 3" xfId="21594" xr:uid="{00000000-0005-0000-0000-000052540000}"/>
    <cellStyle name="Normal 2 30 3 2 4" xfId="21595" xr:uid="{00000000-0005-0000-0000-000053540000}"/>
    <cellStyle name="Normal 2 30 3 2 5" xfId="21596" xr:uid="{00000000-0005-0000-0000-000054540000}"/>
    <cellStyle name="Normal 2 30 3 3" xfId="21597" xr:uid="{00000000-0005-0000-0000-000055540000}"/>
    <cellStyle name="Normal 2 30 3 3 2" xfId="21598" xr:uid="{00000000-0005-0000-0000-000056540000}"/>
    <cellStyle name="Normal 2 30 3 3 3" xfId="21599" xr:uid="{00000000-0005-0000-0000-000057540000}"/>
    <cellStyle name="Normal 2 30 3 3 4" xfId="21600" xr:uid="{00000000-0005-0000-0000-000058540000}"/>
    <cellStyle name="Normal 2 30 3 3 5" xfId="21601" xr:uid="{00000000-0005-0000-0000-000059540000}"/>
    <cellStyle name="Normal 2 30 3 4" xfId="21602" xr:uid="{00000000-0005-0000-0000-00005A540000}"/>
    <cellStyle name="Normal 2 30 3 5" xfId="21603" xr:uid="{00000000-0005-0000-0000-00005B540000}"/>
    <cellStyle name="Normal 2 30 3 6" xfId="21604" xr:uid="{00000000-0005-0000-0000-00005C540000}"/>
    <cellStyle name="Normal 2 30 3 7" xfId="21605" xr:uid="{00000000-0005-0000-0000-00005D540000}"/>
    <cellStyle name="Normal 2 30 3 8" xfId="21606" xr:uid="{00000000-0005-0000-0000-00005E540000}"/>
    <cellStyle name="Normal 2 30 3_35. Propiedades de Inv" xfId="21607" xr:uid="{00000000-0005-0000-0000-00005F540000}"/>
    <cellStyle name="Normal 2 30 4" xfId="21608" xr:uid="{00000000-0005-0000-0000-000060540000}"/>
    <cellStyle name="Normal 2 30 4 2" xfId="21609" xr:uid="{00000000-0005-0000-0000-000061540000}"/>
    <cellStyle name="Normal 2 30 4 2 2" xfId="21610" xr:uid="{00000000-0005-0000-0000-000062540000}"/>
    <cellStyle name="Normal 2 30 4 2 3" xfId="21611" xr:uid="{00000000-0005-0000-0000-000063540000}"/>
    <cellStyle name="Normal 2 30 4 2 4" xfId="21612" xr:uid="{00000000-0005-0000-0000-000064540000}"/>
    <cellStyle name="Normal 2 30 4 2 5" xfId="21613" xr:uid="{00000000-0005-0000-0000-000065540000}"/>
    <cellStyle name="Normal 2 30 4 3" xfId="21614" xr:uid="{00000000-0005-0000-0000-000066540000}"/>
    <cellStyle name="Normal 2 30 4 3 2" xfId="21615" xr:uid="{00000000-0005-0000-0000-000067540000}"/>
    <cellStyle name="Normal 2 30 4 3 3" xfId="21616" xr:uid="{00000000-0005-0000-0000-000068540000}"/>
    <cellStyle name="Normal 2 30 4 3 4" xfId="21617" xr:uid="{00000000-0005-0000-0000-000069540000}"/>
    <cellStyle name="Normal 2 30 4 3 5" xfId="21618" xr:uid="{00000000-0005-0000-0000-00006A540000}"/>
    <cellStyle name="Normal 2 30 4 4" xfId="21619" xr:uid="{00000000-0005-0000-0000-00006B540000}"/>
    <cellStyle name="Normal 2 30 4 5" xfId="21620" xr:uid="{00000000-0005-0000-0000-00006C540000}"/>
    <cellStyle name="Normal 2 30 4 6" xfId="21621" xr:uid="{00000000-0005-0000-0000-00006D540000}"/>
    <cellStyle name="Normal 2 30 4 7" xfId="21622" xr:uid="{00000000-0005-0000-0000-00006E540000}"/>
    <cellStyle name="Normal 2 30 4 8" xfId="21623" xr:uid="{00000000-0005-0000-0000-00006F540000}"/>
    <cellStyle name="Normal 2 30 4_35. Propiedades de Inv" xfId="21624" xr:uid="{00000000-0005-0000-0000-000070540000}"/>
    <cellStyle name="Normal 2 30 5" xfId="21625" xr:uid="{00000000-0005-0000-0000-000071540000}"/>
    <cellStyle name="Normal 2 30 5 2" xfId="21626" xr:uid="{00000000-0005-0000-0000-000072540000}"/>
    <cellStyle name="Normal 2 30 5 2 2" xfId="21627" xr:uid="{00000000-0005-0000-0000-000073540000}"/>
    <cellStyle name="Normal 2 30 5 2 3" xfId="21628" xr:uid="{00000000-0005-0000-0000-000074540000}"/>
    <cellStyle name="Normal 2 30 5 2 4" xfId="21629" xr:uid="{00000000-0005-0000-0000-000075540000}"/>
    <cellStyle name="Normal 2 30 5 2 5" xfId="21630" xr:uid="{00000000-0005-0000-0000-000076540000}"/>
    <cellStyle name="Normal 2 30 5 3" xfId="21631" xr:uid="{00000000-0005-0000-0000-000077540000}"/>
    <cellStyle name="Normal 2 30 5 3 2" xfId="21632" xr:uid="{00000000-0005-0000-0000-000078540000}"/>
    <cellStyle name="Normal 2 30 5 3 3" xfId="21633" xr:uid="{00000000-0005-0000-0000-000079540000}"/>
    <cellStyle name="Normal 2 30 5 3 4" xfId="21634" xr:uid="{00000000-0005-0000-0000-00007A540000}"/>
    <cellStyle name="Normal 2 30 5 3 5" xfId="21635" xr:uid="{00000000-0005-0000-0000-00007B540000}"/>
    <cellStyle name="Normal 2 30 5 4" xfId="21636" xr:uid="{00000000-0005-0000-0000-00007C540000}"/>
    <cellStyle name="Normal 2 30 5 5" xfId="21637" xr:uid="{00000000-0005-0000-0000-00007D540000}"/>
    <cellStyle name="Normal 2 30 5 6" xfId="21638" xr:uid="{00000000-0005-0000-0000-00007E540000}"/>
    <cellStyle name="Normal 2 30 5 7" xfId="21639" xr:uid="{00000000-0005-0000-0000-00007F540000}"/>
    <cellStyle name="Normal 2 30 5 8" xfId="21640" xr:uid="{00000000-0005-0000-0000-000080540000}"/>
    <cellStyle name="Normal 2 30 5_35. Propiedades de Inv" xfId="21641" xr:uid="{00000000-0005-0000-0000-000081540000}"/>
    <cellStyle name="Normal 2 30 6" xfId="21642" xr:uid="{00000000-0005-0000-0000-000082540000}"/>
    <cellStyle name="Normal 2 30 6 2" xfId="21643" xr:uid="{00000000-0005-0000-0000-000083540000}"/>
    <cellStyle name="Normal 2 30 6 2 2" xfId="21644" xr:uid="{00000000-0005-0000-0000-000084540000}"/>
    <cellStyle name="Normal 2 30 6 2 3" xfId="21645" xr:uid="{00000000-0005-0000-0000-000085540000}"/>
    <cellStyle name="Normal 2 30 6 2 4" xfId="21646" xr:uid="{00000000-0005-0000-0000-000086540000}"/>
    <cellStyle name="Normal 2 30 6 2 5" xfId="21647" xr:uid="{00000000-0005-0000-0000-000087540000}"/>
    <cellStyle name="Normal 2 30 6 3" xfId="21648" xr:uid="{00000000-0005-0000-0000-000088540000}"/>
    <cellStyle name="Normal 2 30 6 3 2" xfId="21649" xr:uid="{00000000-0005-0000-0000-000089540000}"/>
    <cellStyle name="Normal 2 30 6 3 3" xfId="21650" xr:uid="{00000000-0005-0000-0000-00008A540000}"/>
    <cellStyle name="Normal 2 30 6 3 4" xfId="21651" xr:uid="{00000000-0005-0000-0000-00008B540000}"/>
    <cellStyle name="Normal 2 30 6 3 5" xfId="21652" xr:uid="{00000000-0005-0000-0000-00008C540000}"/>
    <cellStyle name="Normal 2 30 6 4" xfId="21653" xr:uid="{00000000-0005-0000-0000-00008D540000}"/>
    <cellStyle name="Normal 2 30 6 5" xfId="21654" xr:uid="{00000000-0005-0000-0000-00008E540000}"/>
    <cellStyle name="Normal 2 30 6 6" xfId="21655" xr:uid="{00000000-0005-0000-0000-00008F540000}"/>
    <cellStyle name="Normal 2 30 6 7" xfId="21656" xr:uid="{00000000-0005-0000-0000-000090540000}"/>
    <cellStyle name="Normal 2 30 6 8" xfId="21657" xr:uid="{00000000-0005-0000-0000-000091540000}"/>
    <cellStyle name="Normal 2 30 6_35. Propiedades de Inv" xfId="21658" xr:uid="{00000000-0005-0000-0000-000092540000}"/>
    <cellStyle name="Normal 2 30 7" xfId="21659" xr:uid="{00000000-0005-0000-0000-000093540000}"/>
    <cellStyle name="Normal 2 30 7 2" xfId="21660" xr:uid="{00000000-0005-0000-0000-000094540000}"/>
    <cellStyle name="Normal 2 30 7 2 2" xfId="21661" xr:uid="{00000000-0005-0000-0000-000095540000}"/>
    <cellStyle name="Normal 2 30 7 2 3" xfId="21662" xr:uid="{00000000-0005-0000-0000-000096540000}"/>
    <cellStyle name="Normal 2 30 7 2 4" xfId="21663" xr:uid="{00000000-0005-0000-0000-000097540000}"/>
    <cellStyle name="Normal 2 30 7 2 5" xfId="21664" xr:uid="{00000000-0005-0000-0000-000098540000}"/>
    <cellStyle name="Normal 2 30 7 3" xfId="21665" xr:uid="{00000000-0005-0000-0000-000099540000}"/>
    <cellStyle name="Normal 2 30 7 3 2" xfId="21666" xr:uid="{00000000-0005-0000-0000-00009A540000}"/>
    <cellStyle name="Normal 2 30 7 3 3" xfId="21667" xr:uid="{00000000-0005-0000-0000-00009B540000}"/>
    <cellStyle name="Normal 2 30 7 3 4" xfId="21668" xr:uid="{00000000-0005-0000-0000-00009C540000}"/>
    <cellStyle name="Normal 2 30 7 3 5" xfId="21669" xr:uid="{00000000-0005-0000-0000-00009D540000}"/>
    <cellStyle name="Normal 2 30 7 4" xfId="21670" xr:uid="{00000000-0005-0000-0000-00009E540000}"/>
    <cellStyle name="Normal 2 30 7 5" xfId="21671" xr:uid="{00000000-0005-0000-0000-00009F540000}"/>
    <cellStyle name="Normal 2 30 7 6" xfId="21672" xr:uid="{00000000-0005-0000-0000-0000A0540000}"/>
    <cellStyle name="Normal 2 30 7 7" xfId="21673" xr:uid="{00000000-0005-0000-0000-0000A1540000}"/>
    <cellStyle name="Normal 2 30 7_35. Propiedades de Inv" xfId="21674" xr:uid="{00000000-0005-0000-0000-0000A2540000}"/>
    <cellStyle name="Normal 2 30 8" xfId="21675" xr:uid="{00000000-0005-0000-0000-0000A3540000}"/>
    <cellStyle name="Normal 2 30 8 2" xfId="21676" xr:uid="{00000000-0005-0000-0000-0000A4540000}"/>
    <cellStyle name="Normal 2 30 8 2 2" xfId="21677" xr:uid="{00000000-0005-0000-0000-0000A5540000}"/>
    <cellStyle name="Normal 2 30 8 2 3" xfId="21678" xr:uid="{00000000-0005-0000-0000-0000A6540000}"/>
    <cellStyle name="Normal 2 30 8 2 4" xfId="21679" xr:uid="{00000000-0005-0000-0000-0000A7540000}"/>
    <cellStyle name="Normal 2 30 8 2 5" xfId="21680" xr:uid="{00000000-0005-0000-0000-0000A8540000}"/>
    <cellStyle name="Normal 2 30 8 3" xfId="21681" xr:uid="{00000000-0005-0000-0000-0000A9540000}"/>
    <cellStyle name="Normal 2 30 8 3 2" xfId="21682" xr:uid="{00000000-0005-0000-0000-0000AA540000}"/>
    <cellStyle name="Normal 2 30 8 3 3" xfId="21683" xr:uid="{00000000-0005-0000-0000-0000AB540000}"/>
    <cellStyle name="Normal 2 30 8 3 4" xfId="21684" xr:uid="{00000000-0005-0000-0000-0000AC540000}"/>
    <cellStyle name="Normal 2 30 8 3 5" xfId="21685" xr:uid="{00000000-0005-0000-0000-0000AD540000}"/>
    <cellStyle name="Normal 2 30 8 4" xfId="21686" xr:uid="{00000000-0005-0000-0000-0000AE540000}"/>
    <cellStyle name="Normal 2 30 8 5" xfId="21687" xr:uid="{00000000-0005-0000-0000-0000AF540000}"/>
    <cellStyle name="Normal 2 30 8 6" xfId="21688" xr:uid="{00000000-0005-0000-0000-0000B0540000}"/>
    <cellStyle name="Normal 2 30 8 7" xfId="21689" xr:uid="{00000000-0005-0000-0000-0000B1540000}"/>
    <cellStyle name="Normal 2 30 8_35. Propiedades de Inv" xfId="21690" xr:uid="{00000000-0005-0000-0000-0000B2540000}"/>
    <cellStyle name="Normal 2 30 9" xfId="21691" xr:uid="{00000000-0005-0000-0000-0000B3540000}"/>
    <cellStyle name="Normal 2 30 9 2" xfId="21692" xr:uid="{00000000-0005-0000-0000-0000B4540000}"/>
    <cellStyle name="Normal 2 30 9 2 2" xfId="21693" xr:uid="{00000000-0005-0000-0000-0000B5540000}"/>
    <cellStyle name="Normal 2 30 9 2 3" xfId="21694" xr:uid="{00000000-0005-0000-0000-0000B6540000}"/>
    <cellStyle name="Normal 2 30 9 2 4" xfId="21695" xr:uid="{00000000-0005-0000-0000-0000B7540000}"/>
    <cellStyle name="Normal 2 30 9 2 5" xfId="21696" xr:uid="{00000000-0005-0000-0000-0000B8540000}"/>
    <cellStyle name="Normal 2 30 9 3" xfId="21697" xr:uid="{00000000-0005-0000-0000-0000B9540000}"/>
    <cellStyle name="Normal 2 30 9 3 2" xfId="21698" xr:uid="{00000000-0005-0000-0000-0000BA540000}"/>
    <cellStyle name="Normal 2 30 9 3 3" xfId="21699" xr:uid="{00000000-0005-0000-0000-0000BB540000}"/>
    <cellStyle name="Normal 2 30 9 3 4" xfId="21700" xr:uid="{00000000-0005-0000-0000-0000BC540000}"/>
    <cellStyle name="Normal 2 30 9 3 5" xfId="21701" xr:uid="{00000000-0005-0000-0000-0000BD540000}"/>
    <cellStyle name="Normal 2 30 9 4" xfId="21702" xr:uid="{00000000-0005-0000-0000-0000BE540000}"/>
    <cellStyle name="Normal 2 30 9 5" xfId="21703" xr:uid="{00000000-0005-0000-0000-0000BF540000}"/>
    <cellStyle name="Normal 2 30 9 6" xfId="21704" xr:uid="{00000000-0005-0000-0000-0000C0540000}"/>
    <cellStyle name="Normal 2 30 9 7" xfId="21705" xr:uid="{00000000-0005-0000-0000-0000C1540000}"/>
    <cellStyle name="Normal 2 30 9_35. Propiedades de Inv" xfId="21706" xr:uid="{00000000-0005-0000-0000-0000C2540000}"/>
    <cellStyle name="Normal 2 30_35. Propiedades de Inv" xfId="21707" xr:uid="{00000000-0005-0000-0000-0000C3540000}"/>
    <cellStyle name="Normal 2 31" xfId="7" xr:uid="{00000000-0005-0000-0000-0000C4540000}"/>
    <cellStyle name="Normal 2 31 2" xfId="21708" xr:uid="{00000000-0005-0000-0000-0000C5540000}"/>
    <cellStyle name="Normal 2 31 2 2" xfId="21709" xr:uid="{00000000-0005-0000-0000-0000C6540000}"/>
    <cellStyle name="Normal 2 31 2 2 2" xfId="21710" xr:uid="{00000000-0005-0000-0000-0000C7540000}"/>
    <cellStyle name="Normal 2 31 2 2 3" xfId="21711" xr:uid="{00000000-0005-0000-0000-0000C8540000}"/>
    <cellStyle name="Normal 2 31 2 2 3 2" xfId="21712" xr:uid="{00000000-0005-0000-0000-0000C9540000}"/>
    <cellStyle name="Normal 2 31 2 2 4" xfId="21713" xr:uid="{00000000-0005-0000-0000-0000CA540000}"/>
    <cellStyle name="Normal 2 31 2 2 4 2" xfId="21714" xr:uid="{00000000-0005-0000-0000-0000CB540000}"/>
    <cellStyle name="Normal 2 31 2 2 5" xfId="21715" xr:uid="{00000000-0005-0000-0000-0000CC540000}"/>
    <cellStyle name="Normal 2 31 2 3" xfId="21716" xr:uid="{00000000-0005-0000-0000-0000CD540000}"/>
    <cellStyle name="Normal 2 31 2 3 2" xfId="21717" xr:uid="{00000000-0005-0000-0000-0000CE540000}"/>
    <cellStyle name="Normal 2 31 2 3 2 2" xfId="21718" xr:uid="{00000000-0005-0000-0000-0000CF540000}"/>
    <cellStyle name="Normal 2 31 2 3 3" xfId="21719" xr:uid="{00000000-0005-0000-0000-0000D0540000}"/>
    <cellStyle name="Normal 2 31 2 3 3 2" xfId="21720" xr:uid="{00000000-0005-0000-0000-0000D1540000}"/>
    <cellStyle name="Normal 2 31 2 3 4" xfId="21721" xr:uid="{00000000-0005-0000-0000-0000D2540000}"/>
    <cellStyle name="Normal 2 31 2 4" xfId="21722" xr:uid="{00000000-0005-0000-0000-0000D3540000}"/>
    <cellStyle name="Normal 2 31 2 4 2" xfId="21723" xr:uid="{00000000-0005-0000-0000-0000D4540000}"/>
    <cellStyle name="Normal 2 31 2 5" xfId="21724" xr:uid="{00000000-0005-0000-0000-0000D5540000}"/>
    <cellStyle name="Normal 2 31 2 5 2" xfId="21725" xr:uid="{00000000-0005-0000-0000-0000D6540000}"/>
    <cellStyle name="Normal 2 31 2 6" xfId="21726" xr:uid="{00000000-0005-0000-0000-0000D7540000}"/>
    <cellStyle name="Normal 2 31 2 6 2" xfId="21727" xr:uid="{00000000-0005-0000-0000-0000D8540000}"/>
    <cellStyle name="Normal 2 31 2 7" xfId="21728" xr:uid="{00000000-0005-0000-0000-0000D9540000}"/>
    <cellStyle name="Normal 2 31 3" xfId="21729" xr:uid="{00000000-0005-0000-0000-0000DA540000}"/>
    <cellStyle name="Normal 2 31 3 2" xfId="21730" xr:uid="{00000000-0005-0000-0000-0000DB540000}"/>
    <cellStyle name="Normal 2 31 3 3" xfId="21731" xr:uid="{00000000-0005-0000-0000-0000DC540000}"/>
    <cellStyle name="Normal 2 31 3 3 2" xfId="21732" xr:uid="{00000000-0005-0000-0000-0000DD540000}"/>
    <cellStyle name="Normal 2 31 3 4" xfId="21733" xr:uid="{00000000-0005-0000-0000-0000DE540000}"/>
    <cellStyle name="Normal 2 31 3 4 2" xfId="21734" xr:uid="{00000000-0005-0000-0000-0000DF540000}"/>
    <cellStyle name="Normal 2 31 3 5" xfId="21735" xr:uid="{00000000-0005-0000-0000-0000E0540000}"/>
    <cellStyle name="Normal 2 31 4" xfId="21736" xr:uid="{00000000-0005-0000-0000-0000E1540000}"/>
    <cellStyle name="Normal 2 31 4 2" xfId="21737" xr:uid="{00000000-0005-0000-0000-0000E2540000}"/>
    <cellStyle name="Normal 2 31 4 2 2" xfId="21738" xr:uid="{00000000-0005-0000-0000-0000E3540000}"/>
    <cellStyle name="Normal 2 31 4 3" xfId="21739" xr:uid="{00000000-0005-0000-0000-0000E4540000}"/>
    <cellStyle name="Normal 2 31 4 3 2" xfId="21740" xr:uid="{00000000-0005-0000-0000-0000E5540000}"/>
    <cellStyle name="Normal 2 31 4 4" xfId="21741" xr:uid="{00000000-0005-0000-0000-0000E6540000}"/>
    <cellStyle name="Normal 2 31 5" xfId="21742" xr:uid="{00000000-0005-0000-0000-0000E7540000}"/>
    <cellStyle name="Normal 2 31 5 2" xfId="21743" xr:uid="{00000000-0005-0000-0000-0000E8540000}"/>
    <cellStyle name="Normal 2 31 6" xfId="21744" xr:uid="{00000000-0005-0000-0000-0000E9540000}"/>
    <cellStyle name="Normal 2 31 6 2" xfId="21745" xr:uid="{00000000-0005-0000-0000-0000EA540000}"/>
    <cellStyle name="Normal 2 31 7" xfId="21746" xr:uid="{00000000-0005-0000-0000-0000EB540000}"/>
    <cellStyle name="Normal 2 31 7 2" xfId="21747" xr:uid="{00000000-0005-0000-0000-0000EC540000}"/>
    <cellStyle name="Normal 2 31 8" xfId="21748" xr:uid="{00000000-0005-0000-0000-0000ED540000}"/>
    <cellStyle name="Normal 2 31 8 2" xfId="21749" xr:uid="{00000000-0005-0000-0000-0000EE540000}"/>
    <cellStyle name="Normal 2 31 9" xfId="21750" xr:uid="{00000000-0005-0000-0000-0000EF540000}"/>
    <cellStyle name="Normal 2 31 9 2" xfId="21751" xr:uid="{00000000-0005-0000-0000-0000F0540000}"/>
    <cellStyle name="Normal 2 32" xfId="21752" xr:uid="{00000000-0005-0000-0000-0000F1540000}"/>
    <cellStyle name="Normal 2 33" xfId="21753" xr:uid="{00000000-0005-0000-0000-0000F2540000}"/>
    <cellStyle name="Normal 2 34" xfId="21754" xr:uid="{00000000-0005-0000-0000-0000F3540000}"/>
    <cellStyle name="Normal 2 35" xfId="21755" xr:uid="{00000000-0005-0000-0000-0000F4540000}"/>
    <cellStyle name="Normal 2 36" xfId="21756" xr:uid="{00000000-0005-0000-0000-0000F5540000}"/>
    <cellStyle name="Normal 2 37" xfId="21757" xr:uid="{00000000-0005-0000-0000-0000F6540000}"/>
    <cellStyle name="Normal 2 38" xfId="21758" xr:uid="{00000000-0005-0000-0000-0000F7540000}"/>
    <cellStyle name="Normal 2 38 10" xfId="21759" xr:uid="{00000000-0005-0000-0000-0000F8540000}"/>
    <cellStyle name="Normal 2 38 11" xfId="21760" xr:uid="{00000000-0005-0000-0000-0000F9540000}"/>
    <cellStyle name="Normal 2 38 12" xfId="21761" xr:uid="{00000000-0005-0000-0000-0000FA540000}"/>
    <cellStyle name="Normal 2 38 13" xfId="21762" xr:uid="{00000000-0005-0000-0000-0000FB540000}"/>
    <cellStyle name="Normal 2 38 14" xfId="21763" xr:uid="{00000000-0005-0000-0000-0000FC540000}"/>
    <cellStyle name="Normal 2 38 15" xfId="21764" xr:uid="{00000000-0005-0000-0000-0000FD540000}"/>
    <cellStyle name="Normal 2 38 16" xfId="21765" xr:uid="{00000000-0005-0000-0000-0000FE540000}"/>
    <cellStyle name="Normal 2 38 17" xfId="21766" xr:uid="{00000000-0005-0000-0000-0000FF540000}"/>
    <cellStyle name="Normal 2 38 18" xfId="21767" xr:uid="{00000000-0005-0000-0000-000000550000}"/>
    <cellStyle name="Normal 2 38 19" xfId="21768" xr:uid="{00000000-0005-0000-0000-000001550000}"/>
    <cellStyle name="Normal 2 38 19 2" xfId="21769" xr:uid="{00000000-0005-0000-0000-000002550000}"/>
    <cellStyle name="Normal 2 38 19 2 2" xfId="21770" xr:uid="{00000000-0005-0000-0000-000003550000}"/>
    <cellStyle name="Normal 2 38 2" xfId="21771" xr:uid="{00000000-0005-0000-0000-000004550000}"/>
    <cellStyle name="Normal 2 38 2 2" xfId="21772" xr:uid="{00000000-0005-0000-0000-000005550000}"/>
    <cellStyle name="Normal 2 38 2 2 2" xfId="21773" xr:uid="{00000000-0005-0000-0000-000006550000}"/>
    <cellStyle name="Normal 2 38 20" xfId="21774" xr:uid="{00000000-0005-0000-0000-000007550000}"/>
    <cellStyle name="Normal 2 38 20 2" xfId="21775" xr:uid="{00000000-0005-0000-0000-000008550000}"/>
    <cellStyle name="Normal 2 38 20 2 2" xfId="21776" xr:uid="{00000000-0005-0000-0000-000009550000}"/>
    <cellStyle name="Normal 2 38 21" xfId="21777" xr:uid="{00000000-0005-0000-0000-00000A550000}"/>
    <cellStyle name="Normal 2 38 21 2" xfId="21778" xr:uid="{00000000-0005-0000-0000-00000B550000}"/>
    <cellStyle name="Normal 2 38 21 2 2" xfId="21779" xr:uid="{00000000-0005-0000-0000-00000C550000}"/>
    <cellStyle name="Normal 2 38 22" xfId="21780" xr:uid="{00000000-0005-0000-0000-00000D550000}"/>
    <cellStyle name="Normal 2 38 22 2" xfId="21781" xr:uid="{00000000-0005-0000-0000-00000E550000}"/>
    <cellStyle name="Normal 2 38 23" xfId="21782" xr:uid="{00000000-0005-0000-0000-00000F550000}"/>
    <cellStyle name="Normal 2 38 23 2" xfId="21783" xr:uid="{00000000-0005-0000-0000-000010550000}"/>
    <cellStyle name="Normal 2 38 24" xfId="21784" xr:uid="{00000000-0005-0000-0000-000011550000}"/>
    <cellStyle name="Normal 2 38 3" xfId="21785" xr:uid="{00000000-0005-0000-0000-000012550000}"/>
    <cellStyle name="Normal 2 38 4" xfId="21786" xr:uid="{00000000-0005-0000-0000-000013550000}"/>
    <cellStyle name="Normal 2 38 4 2" xfId="21787" xr:uid="{00000000-0005-0000-0000-000014550000}"/>
    <cellStyle name="Normal 2 38 4 2 2" xfId="21788" xr:uid="{00000000-0005-0000-0000-000015550000}"/>
    <cellStyle name="Normal 2 38 4 2 2 2" xfId="21789" xr:uid="{00000000-0005-0000-0000-000016550000}"/>
    <cellStyle name="Normal 2 38 4 2 3" xfId="21790" xr:uid="{00000000-0005-0000-0000-000017550000}"/>
    <cellStyle name="Normal 2 38 4 2 3 2" xfId="21791" xr:uid="{00000000-0005-0000-0000-000018550000}"/>
    <cellStyle name="Normal 2 38 4 2 4" xfId="21792" xr:uid="{00000000-0005-0000-0000-000019550000}"/>
    <cellStyle name="Normal 2 38 4 3" xfId="21793" xr:uid="{00000000-0005-0000-0000-00001A550000}"/>
    <cellStyle name="Normal 2 38 4 3 2" xfId="21794" xr:uid="{00000000-0005-0000-0000-00001B550000}"/>
    <cellStyle name="Normal 2 38 4 3 2 2" xfId="21795" xr:uid="{00000000-0005-0000-0000-00001C550000}"/>
    <cellStyle name="Normal 2 38 4 3 3" xfId="21796" xr:uid="{00000000-0005-0000-0000-00001D550000}"/>
    <cellStyle name="Normal 2 38 4 3 3 2" xfId="21797" xr:uid="{00000000-0005-0000-0000-00001E550000}"/>
    <cellStyle name="Normal 2 38 4 3 4" xfId="21798" xr:uid="{00000000-0005-0000-0000-00001F550000}"/>
    <cellStyle name="Normal 2 38 4 4" xfId="21799" xr:uid="{00000000-0005-0000-0000-000020550000}"/>
    <cellStyle name="Normal 2 38 4 4 2" xfId="21800" xr:uid="{00000000-0005-0000-0000-000021550000}"/>
    <cellStyle name="Normal 2 38 4 5" xfId="21801" xr:uid="{00000000-0005-0000-0000-000022550000}"/>
    <cellStyle name="Normal 2 38 4 5 2" xfId="21802" xr:uid="{00000000-0005-0000-0000-000023550000}"/>
    <cellStyle name="Normal 2 38 4 6" xfId="21803" xr:uid="{00000000-0005-0000-0000-000024550000}"/>
    <cellStyle name="Normal 2 38 4 6 2" xfId="21804" xr:uid="{00000000-0005-0000-0000-000025550000}"/>
    <cellStyle name="Normal 2 38 4 7" xfId="21805" xr:uid="{00000000-0005-0000-0000-000026550000}"/>
    <cellStyle name="Normal 2 38 5" xfId="21806" xr:uid="{00000000-0005-0000-0000-000027550000}"/>
    <cellStyle name="Normal 2 38 5 2" xfId="21807" xr:uid="{00000000-0005-0000-0000-000028550000}"/>
    <cellStyle name="Normal 2 38 5 2 2" xfId="21808" xr:uid="{00000000-0005-0000-0000-000029550000}"/>
    <cellStyle name="Normal 2 38 5 2 2 2" xfId="21809" xr:uid="{00000000-0005-0000-0000-00002A550000}"/>
    <cellStyle name="Normal 2 38 5 2 3" xfId="21810" xr:uid="{00000000-0005-0000-0000-00002B550000}"/>
    <cellStyle name="Normal 2 38 5 2 3 2" xfId="21811" xr:uid="{00000000-0005-0000-0000-00002C550000}"/>
    <cellStyle name="Normal 2 38 5 2 4" xfId="21812" xr:uid="{00000000-0005-0000-0000-00002D550000}"/>
    <cellStyle name="Normal 2 38 5 3" xfId="21813" xr:uid="{00000000-0005-0000-0000-00002E550000}"/>
    <cellStyle name="Normal 2 38 5 3 2" xfId="21814" xr:uid="{00000000-0005-0000-0000-00002F550000}"/>
    <cellStyle name="Normal 2 38 5 3 2 2" xfId="21815" xr:uid="{00000000-0005-0000-0000-000030550000}"/>
    <cellStyle name="Normal 2 38 5 3 3" xfId="21816" xr:uid="{00000000-0005-0000-0000-000031550000}"/>
    <cellStyle name="Normal 2 38 5 3 3 2" xfId="21817" xr:uid="{00000000-0005-0000-0000-000032550000}"/>
    <cellStyle name="Normal 2 38 5 3 4" xfId="21818" xr:uid="{00000000-0005-0000-0000-000033550000}"/>
    <cellStyle name="Normal 2 38 5 4" xfId="21819" xr:uid="{00000000-0005-0000-0000-000034550000}"/>
    <cellStyle name="Normal 2 38 5 4 2" xfId="21820" xr:uid="{00000000-0005-0000-0000-000035550000}"/>
    <cellStyle name="Normal 2 38 5 5" xfId="21821" xr:uid="{00000000-0005-0000-0000-000036550000}"/>
    <cellStyle name="Normal 2 38 5 5 2" xfId="21822" xr:uid="{00000000-0005-0000-0000-000037550000}"/>
    <cellStyle name="Normal 2 38 5 6" xfId="21823" xr:uid="{00000000-0005-0000-0000-000038550000}"/>
    <cellStyle name="Normal 2 38 5 6 2" xfId="21824" xr:uid="{00000000-0005-0000-0000-000039550000}"/>
    <cellStyle name="Normal 2 38 5 7" xfId="21825" xr:uid="{00000000-0005-0000-0000-00003A550000}"/>
    <cellStyle name="Normal 2 38 6" xfId="21826" xr:uid="{00000000-0005-0000-0000-00003B550000}"/>
    <cellStyle name="Normal 2 38 6 2" xfId="21827" xr:uid="{00000000-0005-0000-0000-00003C550000}"/>
    <cellStyle name="Normal 2 38 6 3" xfId="21828" xr:uid="{00000000-0005-0000-0000-00003D550000}"/>
    <cellStyle name="Normal 2 38 6 3 2" xfId="21829" xr:uid="{00000000-0005-0000-0000-00003E550000}"/>
    <cellStyle name="Normal 2 38 6 4" xfId="21830" xr:uid="{00000000-0005-0000-0000-00003F550000}"/>
    <cellStyle name="Normal 2 38 6 4 2" xfId="21831" xr:uid="{00000000-0005-0000-0000-000040550000}"/>
    <cellStyle name="Normal 2 38 6 5" xfId="21832" xr:uid="{00000000-0005-0000-0000-000041550000}"/>
    <cellStyle name="Normal 2 38 6 5 2" xfId="21833" xr:uid="{00000000-0005-0000-0000-000042550000}"/>
    <cellStyle name="Normal 2 38 7" xfId="21834" xr:uid="{00000000-0005-0000-0000-000043550000}"/>
    <cellStyle name="Normal 2 38 7 10" xfId="21835" xr:uid="{00000000-0005-0000-0000-000044550000}"/>
    <cellStyle name="Normal 2 38 7 10 2" xfId="21836" xr:uid="{00000000-0005-0000-0000-000045550000}"/>
    <cellStyle name="Normal 2 38 7 10 3" xfId="21837" xr:uid="{00000000-0005-0000-0000-000046550000}"/>
    <cellStyle name="Normal 2 38 7 11" xfId="21838" xr:uid="{00000000-0005-0000-0000-000047550000}"/>
    <cellStyle name="Normal 2 38 7 11 2" xfId="21839" xr:uid="{00000000-0005-0000-0000-000048550000}"/>
    <cellStyle name="Normal 2 38 7 2" xfId="21840" xr:uid="{00000000-0005-0000-0000-000049550000}"/>
    <cellStyle name="Normal 2 38 7 3" xfId="21841" xr:uid="{00000000-0005-0000-0000-00004A550000}"/>
    <cellStyle name="Normal 2 38 7 4" xfId="21842" xr:uid="{00000000-0005-0000-0000-00004B550000}"/>
    <cellStyle name="Normal 2 38 7 4 2" xfId="21843" xr:uid="{00000000-0005-0000-0000-00004C550000}"/>
    <cellStyle name="Normal 2 38 7 4 2 2" xfId="21844" xr:uid="{00000000-0005-0000-0000-00004D550000}"/>
    <cellStyle name="Normal 2 38 7 4 2 2 2" xfId="21845" xr:uid="{00000000-0005-0000-0000-00004E550000}"/>
    <cellStyle name="Normal 2 38 7 4 2 3" xfId="21846" xr:uid="{00000000-0005-0000-0000-00004F550000}"/>
    <cellStyle name="Normal 2 38 7 4 2 3 2" xfId="21847" xr:uid="{00000000-0005-0000-0000-000050550000}"/>
    <cellStyle name="Normal 2 38 7 4 2 4" xfId="21848" xr:uid="{00000000-0005-0000-0000-000051550000}"/>
    <cellStyle name="Normal 2 38 7 4 3" xfId="21849" xr:uid="{00000000-0005-0000-0000-000052550000}"/>
    <cellStyle name="Normal 2 38 7 4 3 2" xfId="21850" xr:uid="{00000000-0005-0000-0000-000053550000}"/>
    <cellStyle name="Normal 2 38 7 4 3 2 2" xfId="21851" xr:uid="{00000000-0005-0000-0000-000054550000}"/>
    <cellStyle name="Normal 2 38 7 4 3 3" xfId="21852" xr:uid="{00000000-0005-0000-0000-000055550000}"/>
    <cellStyle name="Normal 2 38 7 4 3 3 2" xfId="21853" xr:uid="{00000000-0005-0000-0000-000056550000}"/>
    <cellStyle name="Normal 2 38 7 4 3 4" xfId="21854" xr:uid="{00000000-0005-0000-0000-000057550000}"/>
    <cellStyle name="Normal 2 38 7 4 4" xfId="21855" xr:uid="{00000000-0005-0000-0000-000058550000}"/>
    <cellStyle name="Normal 2 38 7 4 4 2" xfId="21856" xr:uid="{00000000-0005-0000-0000-000059550000}"/>
    <cellStyle name="Normal 2 38 7 4 5" xfId="21857" xr:uid="{00000000-0005-0000-0000-00005A550000}"/>
    <cellStyle name="Normal 2 38 7 4 5 2" xfId="21858" xr:uid="{00000000-0005-0000-0000-00005B550000}"/>
    <cellStyle name="Normal 2 38 7 4 6" xfId="21859" xr:uid="{00000000-0005-0000-0000-00005C550000}"/>
    <cellStyle name="Normal 2 38 7 4 6 2" xfId="21860" xr:uid="{00000000-0005-0000-0000-00005D550000}"/>
    <cellStyle name="Normal 2 38 7 5" xfId="21861" xr:uid="{00000000-0005-0000-0000-00005E550000}"/>
    <cellStyle name="Normal 2 38 7 5 2" xfId="21862" xr:uid="{00000000-0005-0000-0000-00005F550000}"/>
    <cellStyle name="Normal 2 38 7 5 2 2" xfId="21863" xr:uid="{00000000-0005-0000-0000-000060550000}"/>
    <cellStyle name="Normal 2 38 7 5 2 2 2" xfId="21864" xr:uid="{00000000-0005-0000-0000-000061550000}"/>
    <cellStyle name="Normal 2 38 7 5 2 3" xfId="21865" xr:uid="{00000000-0005-0000-0000-000062550000}"/>
    <cellStyle name="Normal 2 38 7 5 2 3 2" xfId="21866" xr:uid="{00000000-0005-0000-0000-000063550000}"/>
    <cellStyle name="Normal 2 38 7 5 2 4" xfId="21867" xr:uid="{00000000-0005-0000-0000-000064550000}"/>
    <cellStyle name="Normal 2 38 7 5 3" xfId="21868" xr:uid="{00000000-0005-0000-0000-000065550000}"/>
    <cellStyle name="Normal 2 38 7 5 3 2" xfId="21869" xr:uid="{00000000-0005-0000-0000-000066550000}"/>
    <cellStyle name="Normal 2 38 7 5 3 2 2" xfId="21870" xr:uid="{00000000-0005-0000-0000-000067550000}"/>
    <cellStyle name="Normal 2 38 7 5 3 3" xfId="21871" xr:uid="{00000000-0005-0000-0000-000068550000}"/>
    <cellStyle name="Normal 2 38 7 5 3 3 2" xfId="21872" xr:uid="{00000000-0005-0000-0000-000069550000}"/>
    <cellStyle name="Normal 2 38 7 5 3 4" xfId="21873" xr:uid="{00000000-0005-0000-0000-00006A550000}"/>
    <cellStyle name="Normal 2 38 7 5 4" xfId="21874" xr:uid="{00000000-0005-0000-0000-00006B550000}"/>
    <cellStyle name="Normal 2 38 7 5 4 2" xfId="21875" xr:uid="{00000000-0005-0000-0000-00006C550000}"/>
    <cellStyle name="Normal 2 38 7 5 5" xfId="21876" xr:uid="{00000000-0005-0000-0000-00006D550000}"/>
    <cellStyle name="Normal 2 38 7 5 5 2" xfId="21877" xr:uid="{00000000-0005-0000-0000-00006E550000}"/>
    <cellStyle name="Normal 2 38 7 5 6" xfId="21878" xr:uid="{00000000-0005-0000-0000-00006F550000}"/>
    <cellStyle name="Normal 2 38 7 5 6 2" xfId="21879" xr:uid="{00000000-0005-0000-0000-000070550000}"/>
    <cellStyle name="Normal 2 38 7 6" xfId="21880" xr:uid="{00000000-0005-0000-0000-000071550000}"/>
    <cellStyle name="Normal 2 38 7 6 2" xfId="21881" xr:uid="{00000000-0005-0000-0000-000072550000}"/>
    <cellStyle name="Normal 2 38 7 6 2 2" xfId="21882" xr:uid="{00000000-0005-0000-0000-000073550000}"/>
    <cellStyle name="Normal 2 38 7 6 3" xfId="21883" xr:uid="{00000000-0005-0000-0000-000074550000}"/>
    <cellStyle name="Normal 2 38 7 6 3 2" xfId="21884" xr:uid="{00000000-0005-0000-0000-000075550000}"/>
    <cellStyle name="Normal 2 38 7 6 4" xfId="21885" xr:uid="{00000000-0005-0000-0000-000076550000}"/>
    <cellStyle name="Normal 2 38 7 6 4 2" xfId="21886" xr:uid="{00000000-0005-0000-0000-000077550000}"/>
    <cellStyle name="Normal 2 38 7 7" xfId="21887" xr:uid="{00000000-0005-0000-0000-000078550000}"/>
    <cellStyle name="Normal 2 38 7 7 2" xfId="21888" xr:uid="{00000000-0005-0000-0000-000079550000}"/>
    <cellStyle name="Normal 2 38 7 7 2 2" xfId="21889" xr:uid="{00000000-0005-0000-0000-00007A550000}"/>
    <cellStyle name="Normal 2 38 7 7 3" xfId="21890" xr:uid="{00000000-0005-0000-0000-00007B550000}"/>
    <cellStyle name="Normal 2 38 7 7 3 2" xfId="21891" xr:uid="{00000000-0005-0000-0000-00007C550000}"/>
    <cellStyle name="Normal 2 38 7 7 4" xfId="21892" xr:uid="{00000000-0005-0000-0000-00007D550000}"/>
    <cellStyle name="Normal 2 38 7 7 4 2" xfId="21893" xr:uid="{00000000-0005-0000-0000-00007E550000}"/>
    <cellStyle name="Normal 2 38 7 8" xfId="21894" xr:uid="{00000000-0005-0000-0000-00007F550000}"/>
    <cellStyle name="Normal 2 38 7 8 2" xfId="21895" xr:uid="{00000000-0005-0000-0000-000080550000}"/>
    <cellStyle name="Normal 2 38 7 8 2 2" xfId="21896" xr:uid="{00000000-0005-0000-0000-000081550000}"/>
    <cellStyle name="Normal 2 38 7 9" xfId="21897" xr:uid="{00000000-0005-0000-0000-000082550000}"/>
    <cellStyle name="Normal 2 38 7 9 2" xfId="21898" xr:uid="{00000000-0005-0000-0000-000083550000}"/>
    <cellStyle name="Normal 2 38 7 9 2 2" xfId="21899" xr:uid="{00000000-0005-0000-0000-000084550000}"/>
    <cellStyle name="Normal 2 38 8" xfId="21900" xr:uid="{00000000-0005-0000-0000-000085550000}"/>
    <cellStyle name="Normal 2 38 8 10" xfId="21901" xr:uid="{00000000-0005-0000-0000-000086550000}"/>
    <cellStyle name="Normal 2 38 8 10 2" xfId="21902" xr:uid="{00000000-0005-0000-0000-000087550000}"/>
    <cellStyle name="Normal 2 38 8 10 3" xfId="21903" xr:uid="{00000000-0005-0000-0000-000088550000}"/>
    <cellStyle name="Normal 2 38 8 11" xfId="21904" xr:uid="{00000000-0005-0000-0000-000089550000}"/>
    <cellStyle name="Normal 2 38 8 11 2" xfId="21905" xr:uid="{00000000-0005-0000-0000-00008A550000}"/>
    <cellStyle name="Normal 2 38 8 2" xfId="21906" xr:uid="{00000000-0005-0000-0000-00008B550000}"/>
    <cellStyle name="Normal 2 38 8 3" xfId="21907" xr:uid="{00000000-0005-0000-0000-00008C550000}"/>
    <cellStyle name="Normal 2 38 8 4" xfId="21908" xr:uid="{00000000-0005-0000-0000-00008D550000}"/>
    <cellStyle name="Normal 2 38 8 4 2" xfId="21909" xr:uid="{00000000-0005-0000-0000-00008E550000}"/>
    <cellStyle name="Normal 2 38 8 4 2 2" xfId="21910" xr:uid="{00000000-0005-0000-0000-00008F550000}"/>
    <cellStyle name="Normal 2 38 8 4 2 2 2" xfId="21911" xr:uid="{00000000-0005-0000-0000-000090550000}"/>
    <cellStyle name="Normal 2 38 8 4 2 3" xfId="21912" xr:uid="{00000000-0005-0000-0000-000091550000}"/>
    <cellStyle name="Normal 2 38 8 4 2 3 2" xfId="21913" xr:uid="{00000000-0005-0000-0000-000092550000}"/>
    <cellStyle name="Normal 2 38 8 4 2 4" xfId="21914" xr:uid="{00000000-0005-0000-0000-000093550000}"/>
    <cellStyle name="Normal 2 38 8 4 3" xfId="21915" xr:uid="{00000000-0005-0000-0000-000094550000}"/>
    <cellStyle name="Normal 2 38 8 4 3 2" xfId="21916" xr:uid="{00000000-0005-0000-0000-000095550000}"/>
    <cellStyle name="Normal 2 38 8 4 3 2 2" xfId="21917" xr:uid="{00000000-0005-0000-0000-000096550000}"/>
    <cellStyle name="Normal 2 38 8 4 3 3" xfId="21918" xr:uid="{00000000-0005-0000-0000-000097550000}"/>
    <cellStyle name="Normal 2 38 8 4 3 3 2" xfId="21919" xr:uid="{00000000-0005-0000-0000-000098550000}"/>
    <cellStyle name="Normal 2 38 8 4 3 4" xfId="21920" xr:uid="{00000000-0005-0000-0000-000099550000}"/>
    <cellStyle name="Normal 2 38 8 4 4" xfId="21921" xr:uid="{00000000-0005-0000-0000-00009A550000}"/>
    <cellStyle name="Normal 2 38 8 4 4 2" xfId="21922" xr:uid="{00000000-0005-0000-0000-00009B550000}"/>
    <cellStyle name="Normal 2 38 8 4 5" xfId="21923" xr:uid="{00000000-0005-0000-0000-00009C550000}"/>
    <cellStyle name="Normal 2 38 8 4 5 2" xfId="21924" xr:uid="{00000000-0005-0000-0000-00009D550000}"/>
    <cellStyle name="Normal 2 38 8 4 6" xfId="21925" xr:uid="{00000000-0005-0000-0000-00009E550000}"/>
    <cellStyle name="Normal 2 38 8 4 6 2" xfId="21926" xr:uid="{00000000-0005-0000-0000-00009F550000}"/>
    <cellStyle name="Normal 2 38 8 5" xfId="21927" xr:uid="{00000000-0005-0000-0000-0000A0550000}"/>
    <cellStyle name="Normal 2 38 8 5 2" xfId="21928" xr:uid="{00000000-0005-0000-0000-0000A1550000}"/>
    <cellStyle name="Normal 2 38 8 5 2 2" xfId="21929" xr:uid="{00000000-0005-0000-0000-0000A2550000}"/>
    <cellStyle name="Normal 2 38 8 5 2 2 2" xfId="21930" xr:uid="{00000000-0005-0000-0000-0000A3550000}"/>
    <cellStyle name="Normal 2 38 8 5 2 3" xfId="21931" xr:uid="{00000000-0005-0000-0000-0000A4550000}"/>
    <cellStyle name="Normal 2 38 8 5 2 3 2" xfId="21932" xr:uid="{00000000-0005-0000-0000-0000A5550000}"/>
    <cellStyle name="Normal 2 38 8 5 2 4" xfId="21933" xr:uid="{00000000-0005-0000-0000-0000A6550000}"/>
    <cellStyle name="Normal 2 38 8 5 3" xfId="21934" xr:uid="{00000000-0005-0000-0000-0000A7550000}"/>
    <cellStyle name="Normal 2 38 8 5 3 2" xfId="21935" xr:uid="{00000000-0005-0000-0000-0000A8550000}"/>
    <cellStyle name="Normal 2 38 8 5 3 2 2" xfId="21936" xr:uid="{00000000-0005-0000-0000-0000A9550000}"/>
    <cellStyle name="Normal 2 38 8 5 3 3" xfId="21937" xr:uid="{00000000-0005-0000-0000-0000AA550000}"/>
    <cellStyle name="Normal 2 38 8 5 3 3 2" xfId="21938" xr:uid="{00000000-0005-0000-0000-0000AB550000}"/>
    <cellStyle name="Normal 2 38 8 5 3 4" xfId="21939" xr:uid="{00000000-0005-0000-0000-0000AC550000}"/>
    <cellStyle name="Normal 2 38 8 5 4" xfId="21940" xr:uid="{00000000-0005-0000-0000-0000AD550000}"/>
    <cellStyle name="Normal 2 38 8 5 4 2" xfId="21941" xr:uid="{00000000-0005-0000-0000-0000AE550000}"/>
    <cellStyle name="Normal 2 38 8 5 5" xfId="21942" xr:uid="{00000000-0005-0000-0000-0000AF550000}"/>
    <cellStyle name="Normal 2 38 8 5 5 2" xfId="21943" xr:uid="{00000000-0005-0000-0000-0000B0550000}"/>
    <cellStyle name="Normal 2 38 8 5 6" xfId="21944" xr:uid="{00000000-0005-0000-0000-0000B1550000}"/>
    <cellStyle name="Normal 2 38 8 5 6 2" xfId="21945" xr:uid="{00000000-0005-0000-0000-0000B2550000}"/>
    <cellStyle name="Normal 2 38 8 6" xfId="21946" xr:uid="{00000000-0005-0000-0000-0000B3550000}"/>
    <cellStyle name="Normal 2 38 8 6 2" xfId="21947" xr:uid="{00000000-0005-0000-0000-0000B4550000}"/>
    <cellStyle name="Normal 2 38 8 6 2 2" xfId="21948" xr:uid="{00000000-0005-0000-0000-0000B5550000}"/>
    <cellStyle name="Normal 2 38 8 6 3" xfId="21949" xr:uid="{00000000-0005-0000-0000-0000B6550000}"/>
    <cellStyle name="Normal 2 38 8 6 3 2" xfId="21950" xr:uid="{00000000-0005-0000-0000-0000B7550000}"/>
    <cellStyle name="Normal 2 38 8 6 4" xfId="21951" xr:uid="{00000000-0005-0000-0000-0000B8550000}"/>
    <cellStyle name="Normal 2 38 8 6 4 2" xfId="21952" xr:uid="{00000000-0005-0000-0000-0000B9550000}"/>
    <cellStyle name="Normal 2 38 8 7" xfId="21953" xr:uid="{00000000-0005-0000-0000-0000BA550000}"/>
    <cellStyle name="Normal 2 38 8 7 2" xfId="21954" xr:uid="{00000000-0005-0000-0000-0000BB550000}"/>
    <cellStyle name="Normal 2 38 8 7 2 2" xfId="21955" xr:uid="{00000000-0005-0000-0000-0000BC550000}"/>
    <cellStyle name="Normal 2 38 8 7 3" xfId="21956" xr:uid="{00000000-0005-0000-0000-0000BD550000}"/>
    <cellStyle name="Normal 2 38 8 7 3 2" xfId="21957" xr:uid="{00000000-0005-0000-0000-0000BE550000}"/>
    <cellStyle name="Normal 2 38 8 7 4" xfId="21958" xr:uid="{00000000-0005-0000-0000-0000BF550000}"/>
    <cellStyle name="Normal 2 38 8 7 4 2" xfId="21959" xr:uid="{00000000-0005-0000-0000-0000C0550000}"/>
    <cellStyle name="Normal 2 38 8 8" xfId="21960" xr:uid="{00000000-0005-0000-0000-0000C1550000}"/>
    <cellStyle name="Normal 2 38 8 8 2" xfId="21961" xr:uid="{00000000-0005-0000-0000-0000C2550000}"/>
    <cellStyle name="Normal 2 38 8 8 2 2" xfId="21962" xr:uid="{00000000-0005-0000-0000-0000C3550000}"/>
    <cellStyle name="Normal 2 38 8 9" xfId="21963" xr:uid="{00000000-0005-0000-0000-0000C4550000}"/>
    <cellStyle name="Normal 2 38 8 9 2" xfId="21964" xr:uid="{00000000-0005-0000-0000-0000C5550000}"/>
    <cellStyle name="Normal 2 38 8 9 2 2" xfId="21965" xr:uid="{00000000-0005-0000-0000-0000C6550000}"/>
    <cellStyle name="Normal 2 38 9" xfId="21966" xr:uid="{00000000-0005-0000-0000-0000C7550000}"/>
    <cellStyle name="Normal 2 38 9 2" xfId="21967" xr:uid="{00000000-0005-0000-0000-0000C8550000}"/>
    <cellStyle name="Normal 2 38 9 2 2" xfId="21968" xr:uid="{00000000-0005-0000-0000-0000C9550000}"/>
    <cellStyle name="Normal 2 38 9 3" xfId="21969" xr:uid="{00000000-0005-0000-0000-0000CA550000}"/>
    <cellStyle name="Normal 2 38 9 3 2" xfId="21970" xr:uid="{00000000-0005-0000-0000-0000CB550000}"/>
    <cellStyle name="Normal 2 38_35. Propiedades de Inv" xfId="21971" xr:uid="{00000000-0005-0000-0000-0000CC550000}"/>
    <cellStyle name="Normal 2 39" xfId="21972" xr:uid="{00000000-0005-0000-0000-0000CD550000}"/>
    <cellStyle name="Normal 2 39 2" xfId="21973" xr:uid="{00000000-0005-0000-0000-0000CE550000}"/>
    <cellStyle name="Normal 2 4" xfId="21974" xr:uid="{00000000-0005-0000-0000-0000CF550000}"/>
    <cellStyle name="Normal 2 4 10" xfId="21975" xr:uid="{00000000-0005-0000-0000-0000D0550000}"/>
    <cellStyle name="Normal 2 4 11" xfId="21976" xr:uid="{00000000-0005-0000-0000-0000D1550000}"/>
    <cellStyle name="Normal 2 4 12" xfId="21977" xr:uid="{00000000-0005-0000-0000-0000D2550000}"/>
    <cellStyle name="Normal 2 4 13" xfId="21978" xr:uid="{00000000-0005-0000-0000-0000D3550000}"/>
    <cellStyle name="Normal 2 4 14" xfId="21979" xr:uid="{00000000-0005-0000-0000-0000D4550000}"/>
    <cellStyle name="Normal 2 4 15" xfId="21980" xr:uid="{00000000-0005-0000-0000-0000D5550000}"/>
    <cellStyle name="Normal 2 4 15 2" xfId="21981" xr:uid="{00000000-0005-0000-0000-0000D6550000}"/>
    <cellStyle name="Normal 2 4 16" xfId="21982" xr:uid="{00000000-0005-0000-0000-0000D7550000}"/>
    <cellStyle name="Normal 2 4 17" xfId="21983" xr:uid="{00000000-0005-0000-0000-0000D8550000}"/>
    <cellStyle name="Normal 2 4 18" xfId="21984" xr:uid="{00000000-0005-0000-0000-0000D9550000}"/>
    <cellStyle name="Normal 2 4 19" xfId="21985" xr:uid="{00000000-0005-0000-0000-0000DA550000}"/>
    <cellStyle name="Normal 2 4 2" xfId="21986" xr:uid="{00000000-0005-0000-0000-0000DB550000}"/>
    <cellStyle name="Normal 2 4 2 2" xfId="21987" xr:uid="{00000000-0005-0000-0000-0000DC550000}"/>
    <cellStyle name="Normal 2 4 2 2 2" xfId="21988" xr:uid="{00000000-0005-0000-0000-0000DD550000}"/>
    <cellStyle name="Normal 2 4 2 3" xfId="21989" xr:uid="{00000000-0005-0000-0000-0000DE550000}"/>
    <cellStyle name="Normal 2 4 2 4" xfId="21990" xr:uid="{00000000-0005-0000-0000-0000DF550000}"/>
    <cellStyle name="Normal 2 4 2 5" xfId="21991" xr:uid="{00000000-0005-0000-0000-0000E0550000}"/>
    <cellStyle name="Normal 2 4 20" xfId="21992" xr:uid="{00000000-0005-0000-0000-0000E1550000}"/>
    <cellStyle name="Normal 2 4 21" xfId="21993" xr:uid="{00000000-0005-0000-0000-0000E2550000}"/>
    <cellStyle name="Normal 2 4 21 2" xfId="21994" xr:uid="{00000000-0005-0000-0000-0000E3550000}"/>
    <cellStyle name="Normal 2 4 21 2 2" xfId="21995" xr:uid="{00000000-0005-0000-0000-0000E4550000}"/>
    <cellStyle name="Normal 2 4 22" xfId="21996" xr:uid="{00000000-0005-0000-0000-0000E5550000}"/>
    <cellStyle name="Normal 2 4 22 2" xfId="21997" xr:uid="{00000000-0005-0000-0000-0000E6550000}"/>
    <cellStyle name="Normal 2 4 22 2 2" xfId="21998" xr:uid="{00000000-0005-0000-0000-0000E7550000}"/>
    <cellStyle name="Normal 2 4 23" xfId="21999" xr:uid="{00000000-0005-0000-0000-0000E8550000}"/>
    <cellStyle name="Normal 2 4 23 2" xfId="22000" xr:uid="{00000000-0005-0000-0000-0000E9550000}"/>
    <cellStyle name="Normal 2 4 23 3" xfId="22001" xr:uid="{00000000-0005-0000-0000-0000EA550000}"/>
    <cellStyle name="Normal 2 4 3" xfId="22002" xr:uid="{00000000-0005-0000-0000-0000EB550000}"/>
    <cellStyle name="Normal 2 4 3 2" xfId="22003" xr:uid="{00000000-0005-0000-0000-0000EC550000}"/>
    <cellStyle name="Normal 2 4 3 3" xfId="22004" xr:uid="{00000000-0005-0000-0000-0000ED550000}"/>
    <cellStyle name="Normal 2 4 4" xfId="22005" xr:uid="{00000000-0005-0000-0000-0000EE550000}"/>
    <cellStyle name="Normal 2 4 4 2" xfId="22006" xr:uid="{00000000-0005-0000-0000-0000EF550000}"/>
    <cellStyle name="Normal 2 4 4 3" xfId="22007" xr:uid="{00000000-0005-0000-0000-0000F0550000}"/>
    <cellStyle name="Normal 2 4 5" xfId="22008" xr:uid="{00000000-0005-0000-0000-0000F1550000}"/>
    <cellStyle name="Normal 2 4 5 2" xfId="22009" xr:uid="{00000000-0005-0000-0000-0000F2550000}"/>
    <cellStyle name="Normal 2 4 5 3" xfId="22010" xr:uid="{00000000-0005-0000-0000-0000F3550000}"/>
    <cellStyle name="Normal 2 4 6" xfId="22011" xr:uid="{00000000-0005-0000-0000-0000F4550000}"/>
    <cellStyle name="Normal 2 4 6 2" xfId="22012" xr:uid="{00000000-0005-0000-0000-0000F5550000}"/>
    <cellStyle name="Normal 2 4 6 3" xfId="22013" xr:uid="{00000000-0005-0000-0000-0000F6550000}"/>
    <cellStyle name="Normal 2 4 7" xfId="22014" xr:uid="{00000000-0005-0000-0000-0000F7550000}"/>
    <cellStyle name="Normal 2 4 8" xfId="22015" xr:uid="{00000000-0005-0000-0000-0000F8550000}"/>
    <cellStyle name="Normal 2 4 9" xfId="22016" xr:uid="{00000000-0005-0000-0000-0000F9550000}"/>
    <cellStyle name="Normal 2 4_35. Propiedades de Inv" xfId="22017" xr:uid="{00000000-0005-0000-0000-0000FA550000}"/>
    <cellStyle name="Normal 2 40" xfId="22018" xr:uid="{00000000-0005-0000-0000-0000FB550000}"/>
    <cellStyle name="Normal 2 40 2" xfId="22019" xr:uid="{00000000-0005-0000-0000-0000FC550000}"/>
    <cellStyle name="Normal 2 41" xfId="22020" xr:uid="{00000000-0005-0000-0000-0000FD550000}"/>
    <cellStyle name="Normal 2 41 2" xfId="22021" xr:uid="{00000000-0005-0000-0000-0000FE550000}"/>
    <cellStyle name="Normal 2 42" xfId="22022" xr:uid="{00000000-0005-0000-0000-0000FF550000}"/>
    <cellStyle name="Normal 2 42 2" xfId="22023" xr:uid="{00000000-0005-0000-0000-000000560000}"/>
    <cellStyle name="Normal 2 43" xfId="22024" xr:uid="{00000000-0005-0000-0000-000001560000}"/>
    <cellStyle name="Normal 2 43 2" xfId="22025" xr:uid="{00000000-0005-0000-0000-000002560000}"/>
    <cellStyle name="Normal 2 44" xfId="22026" xr:uid="{00000000-0005-0000-0000-000003560000}"/>
    <cellStyle name="Normal 2 44 2" xfId="22027" xr:uid="{00000000-0005-0000-0000-000004560000}"/>
    <cellStyle name="Normal 2 44 2 2" xfId="22028" xr:uid="{00000000-0005-0000-0000-000005560000}"/>
    <cellStyle name="Normal 2 44 2 3" xfId="22029" xr:uid="{00000000-0005-0000-0000-000006560000}"/>
    <cellStyle name="Normal 2 44 2 4" xfId="22030" xr:uid="{00000000-0005-0000-0000-000007560000}"/>
    <cellStyle name="Normal 2 44 2 5" xfId="22031" xr:uid="{00000000-0005-0000-0000-000008560000}"/>
    <cellStyle name="Normal 2 44 3" xfId="22032" xr:uid="{00000000-0005-0000-0000-000009560000}"/>
    <cellStyle name="Normal 2 44 3 2" xfId="22033" xr:uid="{00000000-0005-0000-0000-00000A560000}"/>
    <cellStyle name="Normal 2 44 3 3" xfId="22034" xr:uid="{00000000-0005-0000-0000-00000B560000}"/>
    <cellStyle name="Normal 2 44 3 4" xfId="22035" xr:uid="{00000000-0005-0000-0000-00000C560000}"/>
    <cellStyle name="Normal 2 44 3 5" xfId="22036" xr:uid="{00000000-0005-0000-0000-00000D560000}"/>
    <cellStyle name="Normal 2 44 4" xfId="22037" xr:uid="{00000000-0005-0000-0000-00000E560000}"/>
    <cellStyle name="Normal 2 44 4 2" xfId="22038" xr:uid="{00000000-0005-0000-0000-00000F560000}"/>
    <cellStyle name="Normal 2 44 5" xfId="22039" xr:uid="{00000000-0005-0000-0000-000010560000}"/>
    <cellStyle name="Normal 2 44 6" xfId="22040" xr:uid="{00000000-0005-0000-0000-000011560000}"/>
    <cellStyle name="Normal 2 44 7" xfId="22041" xr:uid="{00000000-0005-0000-0000-000012560000}"/>
    <cellStyle name="Normal 2 44 8" xfId="22042" xr:uid="{00000000-0005-0000-0000-000013560000}"/>
    <cellStyle name="Normal 2 44_35. Propiedades de Inv" xfId="22043" xr:uid="{00000000-0005-0000-0000-000014560000}"/>
    <cellStyle name="Normal 2 45" xfId="22044" xr:uid="{00000000-0005-0000-0000-000015560000}"/>
    <cellStyle name="Normal 2 45 2" xfId="22045" xr:uid="{00000000-0005-0000-0000-000016560000}"/>
    <cellStyle name="Normal 2 45 2 2" xfId="22046" xr:uid="{00000000-0005-0000-0000-000017560000}"/>
    <cellStyle name="Normal 2 45 2 3" xfId="22047" xr:uid="{00000000-0005-0000-0000-000018560000}"/>
    <cellStyle name="Normal 2 45 2 4" xfId="22048" xr:uid="{00000000-0005-0000-0000-000019560000}"/>
    <cellStyle name="Normal 2 45 2 5" xfId="22049" xr:uid="{00000000-0005-0000-0000-00001A560000}"/>
    <cellStyle name="Normal 2 45 3" xfId="22050" xr:uid="{00000000-0005-0000-0000-00001B560000}"/>
    <cellStyle name="Normal 2 45 3 2" xfId="22051" xr:uid="{00000000-0005-0000-0000-00001C560000}"/>
    <cellStyle name="Normal 2 45 3 3" xfId="22052" xr:uid="{00000000-0005-0000-0000-00001D560000}"/>
    <cellStyle name="Normal 2 45 3 4" xfId="22053" xr:uid="{00000000-0005-0000-0000-00001E560000}"/>
    <cellStyle name="Normal 2 45 3 5" xfId="22054" xr:uid="{00000000-0005-0000-0000-00001F560000}"/>
    <cellStyle name="Normal 2 45 4" xfId="22055" xr:uid="{00000000-0005-0000-0000-000020560000}"/>
    <cellStyle name="Normal 2 45 4 2" xfId="22056" xr:uid="{00000000-0005-0000-0000-000021560000}"/>
    <cellStyle name="Normal 2 45 5" xfId="22057" xr:uid="{00000000-0005-0000-0000-000022560000}"/>
    <cellStyle name="Normal 2 45 6" xfId="22058" xr:uid="{00000000-0005-0000-0000-000023560000}"/>
    <cellStyle name="Normal 2 45 7" xfId="22059" xr:uid="{00000000-0005-0000-0000-000024560000}"/>
    <cellStyle name="Normal 2 45 8" xfId="22060" xr:uid="{00000000-0005-0000-0000-000025560000}"/>
    <cellStyle name="Normal 2 45_35. Propiedades de Inv" xfId="22061" xr:uid="{00000000-0005-0000-0000-000026560000}"/>
    <cellStyle name="Normal 2 46" xfId="22062" xr:uid="{00000000-0005-0000-0000-000027560000}"/>
    <cellStyle name="Normal 2 46 2" xfId="22063" xr:uid="{00000000-0005-0000-0000-000028560000}"/>
    <cellStyle name="Normal 2 46 2 2" xfId="22064" xr:uid="{00000000-0005-0000-0000-000029560000}"/>
    <cellStyle name="Normal 2 46 2 3" xfId="22065" xr:uid="{00000000-0005-0000-0000-00002A560000}"/>
    <cellStyle name="Normal 2 46 2 4" xfId="22066" xr:uid="{00000000-0005-0000-0000-00002B560000}"/>
    <cellStyle name="Normal 2 46 2 5" xfId="22067" xr:uid="{00000000-0005-0000-0000-00002C560000}"/>
    <cellStyle name="Normal 2 46 3" xfId="22068" xr:uid="{00000000-0005-0000-0000-00002D560000}"/>
    <cellStyle name="Normal 2 46 3 2" xfId="22069" xr:uid="{00000000-0005-0000-0000-00002E560000}"/>
    <cellStyle name="Normal 2 46 3 3" xfId="22070" xr:uid="{00000000-0005-0000-0000-00002F560000}"/>
    <cellStyle name="Normal 2 46 3 4" xfId="22071" xr:uid="{00000000-0005-0000-0000-000030560000}"/>
    <cellStyle name="Normal 2 46 3 5" xfId="22072" xr:uid="{00000000-0005-0000-0000-000031560000}"/>
    <cellStyle name="Normal 2 46 4" xfId="22073" xr:uid="{00000000-0005-0000-0000-000032560000}"/>
    <cellStyle name="Normal 2 46 4 2" xfId="22074" xr:uid="{00000000-0005-0000-0000-000033560000}"/>
    <cellStyle name="Normal 2 46 5" xfId="22075" xr:uid="{00000000-0005-0000-0000-000034560000}"/>
    <cellStyle name="Normal 2 46 6" xfId="22076" xr:uid="{00000000-0005-0000-0000-000035560000}"/>
    <cellStyle name="Normal 2 46 7" xfId="22077" xr:uid="{00000000-0005-0000-0000-000036560000}"/>
    <cellStyle name="Normal 2 46 8" xfId="22078" xr:uid="{00000000-0005-0000-0000-000037560000}"/>
    <cellStyle name="Normal 2 46_35. Propiedades de Inv" xfId="22079" xr:uid="{00000000-0005-0000-0000-000038560000}"/>
    <cellStyle name="Normal 2 47" xfId="22080" xr:uid="{00000000-0005-0000-0000-000039560000}"/>
    <cellStyle name="Normal 2 47 2" xfId="22081" xr:uid="{00000000-0005-0000-0000-00003A560000}"/>
    <cellStyle name="Normal 2 48" xfId="22082" xr:uid="{00000000-0005-0000-0000-00003B560000}"/>
    <cellStyle name="Normal 2 49" xfId="22083" xr:uid="{00000000-0005-0000-0000-00003C560000}"/>
    <cellStyle name="Normal 2 5" xfId="22084" xr:uid="{00000000-0005-0000-0000-00003D560000}"/>
    <cellStyle name="Normal 2 5 2" xfId="22085" xr:uid="{00000000-0005-0000-0000-00003E560000}"/>
    <cellStyle name="Normal 2 5 2 2" xfId="22086" xr:uid="{00000000-0005-0000-0000-00003F560000}"/>
    <cellStyle name="Normal 2 5 3" xfId="22087" xr:uid="{00000000-0005-0000-0000-000040560000}"/>
    <cellStyle name="Normal 2 5 4" xfId="22088" xr:uid="{00000000-0005-0000-0000-000041560000}"/>
    <cellStyle name="Normal 2 5 4 2" xfId="22089" xr:uid="{00000000-0005-0000-0000-000042560000}"/>
    <cellStyle name="Normal 2 5 4 2 2" xfId="22090" xr:uid="{00000000-0005-0000-0000-000043560000}"/>
    <cellStyle name="Normal 2 5 5" xfId="22091" xr:uid="{00000000-0005-0000-0000-000044560000}"/>
    <cellStyle name="Normal 2 5 5 2" xfId="22092" xr:uid="{00000000-0005-0000-0000-000045560000}"/>
    <cellStyle name="Normal 2 5 5 2 2" xfId="22093" xr:uid="{00000000-0005-0000-0000-000046560000}"/>
    <cellStyle name="Normal 2 5 6" xfId="22094" xr:uid="{00000000-0005-0000-0000-000047560000}"/>
    <cellStyle name="Normal 2 50" xfId="22095" xr:uid="{00000000-0005-0000-0000-000048560000}"/>
    <cellStyle name="Normal 2 51" xfId="22096" xr:uid="{00000000-0005-0000-0000-000049560000}"/>
    <cellStyle name="Normal 2 52" xfId="22097" xr:uid="{00000000-0005-0000-0000-00004A560000}"/>
    <cellStyle name="Normal 2 53" xfId="22098" xr:uid="{00000000-0005-0000-0000-00004B560000}"/>
    <cellStyle name="Normal 2 54" xfId="22099" xr:uid="{00000000-0005-0000-0000-00004C560000}"/>
    <cellStyle name="Normal 2 55" xfId="22100" xr:uid="{00000000-0005-0000-0000-00004D560000}"/>
    <cellStyle name="Normal 2 55 2" xfId="22101" xr:uid="{00000000-0005-0000-0000-00004E560000}"/>
    <cellStyle name="Normal 2 55 2 2" xfId="22102" xr:uid="{00000000-0005-0000-0000-00004F560000}"/>
    <cellStyle name="Normal 2 56" xfId="22103" xr:uid="{00000000-0005-0000-0000-000050560000}"/>
    <cellStyle name="Normal 2 56 2" xfId="22104" xr:uid="{00000000-0005-0000-0000-000051560000}"/>
    <cellStyle name="Normal 2 56 2 2" xfId="22105" xr:uid="{00000000-0005-0000-0000-000052560000}"/>
    <cellStyle name="Normal 2 57" xfId="22106" xr:uid="{00000000-0005-0000-0000-000053560000}"/>
    <cellStyle name="Normal 2 57 2" xfId="22107" xr:uid="{00000000-0005-0000-0000-000054560000}"/>
    <cellStyle name="Normal 2 57 2 2" xfId="22108" xr:uid="{00000000-0005-0000-0000-000055560000}"/>
    <cellStyle name="Normal 2 58" xfId="22109" xr:uid="{00000000-0005-0000-0000-000056560000}"/>
    <cellStyle name="Normal 2 58 2" xfId="22110" xr:uid="{00000000-0005-0000-0000-000057560000}"/>
    <cellStyle name="Normal 2 58 2 2" xfId="22111" xr:uid="{00000000-0005-0000-0000-000058560000}"/>
    <cellStyle name="Normal 2 59" xfId="22112" xr:uid="{00000000-0005-0000-0000-000059560000}"/>
    <cellStyle name="Normal 2 59 2" xfId="22113" xr:uid="{00000000-0005-0000-0000-00005A560000}"/>
    <cellStyle name="Normal 2 6" xfId="22114" xr:uid="{00000000-0005-0000-0000-00005B560000}"/>
    <cellStyle name="Normal 2 6 10" xfId="22115" xr:uid="{00000000-0005-0000-0000-00005C560000}"/>
    <cellStyle name="Normal 2 6 10 2" xfId="22116" xr:uid="{00000000-0005-0000-0000-00005D560000}"/>
    <cellStyle name="Normal 2 6 10 2 2" xfId="22117" xr:uid="{00000000-0005-0000-0000-00005E560000}"/>
    <cellStyle name="Normal 2 6 10 2 3" xfId="22118" xr:uid="{00000000-0005-0000-0000-00005F560000}"/>
    <cellStyle name="Normal 2 6 10 2 4" xfId="22119" xr:uid="{00000000-0005-0000-0000-000060560000}"/>
    <cellStyle name="Normal 2 6 10 2 5" xfId="22120" xr:uid="{00000000-0005-0000-0000-000061560000}"/>
    <cellStyle name="Normal 2 6 10 3" xfId="22121" xr:uid="{00000000-0005-0000-0000-000062560000}"/>
    <cellStyle name="Normal 2 6 10 3 2" xfId="22122" xr:uid="{00000000-0005-0000-0000-000063560000}"/>
    <cellStyle name="Normal 2 6 10 3 3" xfId="22123" xr:uid="{00000000-0005-0000-0000-000064560000}"/>
    <cellStyle name="Normal 2 6 10 3 4" xfId="22124" xr:uid="{00000000-0005-0000-0000-000065560000}"/>
    <cellStyle name="Normal 2 6 10 3 5" xfId="22125" xr:uid="{00000000-0005-0000-0000-000066560000}"/>
    <cellStyle name="Normal 2 6 10 4" xfId="22126" xr:uid="{00000000-0005-0000-0000-000067560000}"/>
    <cellStyle name="Normal 2 6 10 5" xfId="22127" xr:uid="{00000000-0005-0000-0000-000068560000}"/>
    <cellStyle name="Normal 2 6 10 6" xfId="22128" xr:uid="{00000000-0005-0000-0000-000069560000}"/>
    <cellStyle name="Normal 2 6 10 7" xfId="22129" xr:uid="{00000000-0005-0000-0000-00006A560000}"/>
    <cellStyle name="Normal 2 6 10 8" xfId="22130" xr:uid="{00000000-0005-0000-0000-00006B560000}"/>
    <cellStyle name="Normal 2 6 10_35. Propiedades de Inv" xfId="22131" xr:uid="{00000000-0005-0000-0000-00006C560000}"/>
    <cellStyle name="Normal 2 6 11" xfId="22132" xr:uid="{00000000-0005-0000-0000-00006D560000}"/>
    <cellStyle name="Normal 2 6 11 2" xfId="22133" xr:uid="{00000000-0005-0000-0000-00006E560000}"/>
    <cellStyle name="Normal 2 6 11 2 2" xfId="22134" xr:uid="{00000000-0005-0000-0000-00006F560000}"/>
    <cellStyle name="Normal 2 6 11 2 3" xfId="22135" xr:uid="{00000000-0005-0000-0000-000070560000}"/>
    <cellStyle name="Normal 2 6 11 2 4" xfId="22136" xr:uid="{00000000-0005-0000-0000-000071560000}"/>
    <cellStyle name="Normal 2 6 11 2 5" xfId="22137" xr:uid="{00000000-0005-0000-0000-000072560000}"/>
    <cellStyle name="Normal 2 6 11 3" xfId="22138" xr:uid="{00000000-0005-0000-0000-000073560000}"/>
    <cellStyle name="Normal 2 6 11 3 2" xfId="22139" xr:uid="{00000000-0005-0000-0000-000074560000}"/>
    <cellStyle name="Normal 2 6 11 3 3" xfId="22140" xr:uid="{00000000-0005-0000-0000-000075560000}"/>
    <cellStyle name="Normal 2 6 11 3 4" xfId="22141" xr:uid="{00000000-0005-0000-0000-000076560000}"/>
    <cellStyle name="Normal 2 6 11 3 5" xfId="22142" xr:uid="{00000000-0005-0000-0000-000077560000}"/>
    <cellStyle name="Normal 2 6 11 4" xfId="22143" xr:uid="{00000000-0005-0000-0000-000078560000}"/>
    <cellStyle name="Normal 2 6 11 5" xfId="22144" xr:uid="{00000000-0005-0000-0000-000079560000}"/>
    <cellStyle name="Normal 2 6 11 6" xfId="22145" xr:uid="{00000000-0005-0000-0000-00007A560000}"/>
    <cellStyle name="Normal 2 6 11 7" xfId="22146" xr:uid="{00000000-0005-0000-0000-00007B560000}"/>
    <cellStyle name="Normal 2 6 11 8" xfId="22147" xr:uid="{00000000-0005-0000-0000-00007C560000}"/>
    <cellStyle name="Normal 2 6 11_35. Propiedades de Inv" xfId="22148" xr:uid="{00000000-0005-0000-0000-00007D560000}"/>
    <cellStyle name="Normal 2 6 12" xfId="22149" xr:uid="{00000000-0005-0000-0000-00007E560000}"/>
    <cellStyle name="Normal 2 6 12 2" xfId="22150" xr:uid="{00000000-0005-0000-0000-00007F560000}"/>
    <cellStyle name="Normal 2 6 12 2 2" xfId="22151" xr:uid="{00000000-0005-0000-0000-000080560000}"/>
    <cellStyle name="Normal 2 6 12 2 3" xfId="22152" xr:uid="{00000000-0005-0000-0000-000081560000}"/>
    <cellStyle name="Normal 2 6 12 2 4" xfId="22153" xr:uid="{00000000-0005-0000-0000-000082560000}"/>
    <cellStyle name="Normal 2 6 12 2 5" xfId="22154" xr:uid="{00000000-0005-0000-0000-000083560000}"/>
    <cellStyle name="Normal 2 6 12 3" xfId="22155" xr:uid="{00000000-0005-0000-0000-000084560000}"/>
    <cellStyle name="Normal 2 6 12 3 2" xfId="22156" xr:uid="{00000000-0005-0000-0000-000085560000}"/>
    <cellStyle name="Normal 2 6 12 3 3" xfId="22157" xr:uid="{00000000-0005-0000-0000-000086560000}"/>
    <cellStyle name="Normal 2 6 12 3 4" xfId="22158" xr:uid="{00000000-0005-0000-0000-000087560000}"/>
    <cellStyle name="Normal 2 6 12 3 5" xfId="22159" xr:uid="{00000000-0005-0000-0000-000088560000}"/>
    <cellStyle name="Normal 2 6 12 4" xfId="22160" xr:uid="{00000000-0005-0000-0000-000089560000}"/>
    <cellStyle name="Normal 2 6 12 5" xfId="22161" xr:uid="{00000000-0005-0000-0000-00008A560000}"/>
    <cellStyle name="Normal 2 6 12 6" xfId="22162" xr:uid="{00000000-0005-0000-0000-00008B560000}"/>
    <cellStyle name="Normal 2 6 12 7" xfId="22163" xr:uid="{00000000-0005-0000-0000-00008C560000}"/>
    <cellStyle name="Normal 2 6 12 8" xfId="22164" xr:uid="{00000000-0005-0000-0000-00008D560000}"/>
    <cellStyle name="Normal 2 6 12_35. Propiedades de Inv" xfId="22165" xr:uid="{00000000-0005-0000-0000-00008E560000}"/>
    <cellStyle name="Normal 2 6 13" xfId="22166" xr:uid="{00000000-0005-0000-0000-00008F560000}"/>
    <cellStyle name="Normal 2 6 13 2" xfId="22167" xr:uid="{00000000-0005-0000-0000-000090560000}"/>
    <cellStyle name="Normal 2 6 13 2 2" xfId="22168" xr:uid="{00000000-0005-0000-0000-000091560000}"/>
    <cellStyle name="Normal 2 6 13 2 3" xfId="22169" xr:uid="{00000000-0005-0000-0000-000092560000}"/>
    <cellStyle name="Normal 2 6 13 2 4" xfId="22170" xr:uid="{00000000-0005-0000-0000-000093560000}"/>
    <cellStyle name="Normal 2 6 13 2 5" xfId="22171" xr:uid="{00000000-0005-0000-0000-000094560000}"/>
    <cellStyle name="Normal 2 6 13 3" xfId="22172" xr:uid="{00000000-0005-0000-0000-000095560000}"/>
    <cellStyle name="Normal 2 6 13 3 2" xfId="22173" xr:uid="{00000000-0005-0000-0000-000096560000}"/>
    <cellStyle name="Normal 2 6 13 3 3" xfId="22174" xr:uid="{00000000-0005-0000-0000-000097560000}"/>
    <cellStyle name="Normal 2 6 13 3 4" xfId="22175" xr:uid="{00000000-0005-0000-0000-000098560000}"/>
    <cellStyle name="Normal 2 6 13 3 5" xfId="22176" xr:uid="{00000000-0005-0000-0000-000099560000}"/>
    <cellStyle name="Normal 2 6 13 4" xfId="22177" xr:uid="{00000000-0005-0000-0000-00009A560000}"/>
    <cellStyle name="Normal 2 6 13 5" xfId="22178" xr:uid="{00000000-0005-0000-0000-00009B560000}"/>
    <cellStyle name="Normal 2 6 13 6" xfId="22179" xr:uid="{00000000-0005-0000-0000-00009C560000}"/>
    <cellStyle name="Normal 2 6 13 7" xfId="22180" xr:uid="{00000000-0005-0000-0000-00009D560000}"/>
    <cellStyle name="Normal 2 6 13 8" xfId="22181" xr:uid="{00000000-0005-0000-0000-00009E560000}"/>
    <cellStyle name="Normal 2 6 13_35. Propiedades de Inv" xfId="22182" xr:uid="{00000000-0005-0000-0000-00009F560000}"/>
    <cellStyle name="Normal 2 6 14" xfId="22183" xr:uid="{00000000-0005-0000-0000-0000A0560000}"/>
    <cellStyle name="Normal 2 6 14 2" xfId="22184" xr:uid="{00000000-0005-0000-0000-0000A1560000}"/>
    <cellStyle name="Normal 2 6 14 2 2" xfId="22185" xr:uid="{00000000-0005-0000-0000-0000A2560000}"/>
    <cellStyle name="Normal 2 6 14 2 3" xfId="22186" xr:uid="{00000000-0005-0000-0000-0000A3560000}"/>
    <cellStyle name="Normal 2 6 14 2 4" xfId="22187" xr:uid="{00000000-0005-0000-0000-0000A4560000}"/>
    <cellStyle name="Normal 2 6 14 2 5" xfId="22188" xr:uid="{00000000-0005-0000-0000-0000A5560000}"/>
    <cellStyle name="Normal 2 6 14 3" xfId="22189" xr:uid="{00000000-0005-0000-0000-0000A6560000}"/>
    <cellStyle name="Normal 2 6 14 3 2" xfId="22190" xr:uid="{00000000-0005-0000-0000-0000A7560000}"/>
    <cellStyle name="Normal 2 6 14 3 3" xfId="22191" xr:uid="{00000000-0005-0000-0000-0000A8560000}"/>
    <cellStyle name="Normal 2 6 14 3 4" xfId="22192" xr:uid="{00000000-0005-0000-0000-0000A9560000}"/>
    <cellStyle name="Normal 2 6 14 3 5" xfId="22193" xr:uid="{00000000-0005-0000-0000-0000AA560000}"/>
    <cellStyle name="Normal 2 6 14 4" xfId="22194" xr:uid="{00000000-0005-0000-0000-0000AB560000}"/>
    <cellStyle name="Normal 2 6 14 5" xfId="22195" xr:uid="{00000000-0005-0000-0000-0000AC560000}"/>
    <cellStyle name="Normal 2 6 14 6" xfId="22196" xr:uid="{00000000-0005-0000-0000-0000AD560000}"/>
    <cellStyle name="Normal 2 6 14 7" xfId="22197" xr:uid="{00000000-0005-0000-0000-0000AE560000}"/>
    <cellStyle name="Normal 2 6 14_35. Propiedades de Inv" xfId="22198" xr:uid="{00000000-0005-0000-0000-0000AF560000}"/>
    <cellStyle name="Normal 2 6 15" xfId="22199" xr:uid="{00000000-0005-0000-0000-0000B0560000}"/>
    <cellStyle name="Normal 2 6 15 2" xfId="22200" xr:uid="{00000000-0005-0000-0000-0000B1560000}"/>
    <cellStyle name="Normal 2 6 15 2 2" xfId="22201" xr:uid="{00000000-0005-0000-0000-0000B2560000}"/>
    <cellStyle name="Normal 2 6 15 2 3" xfId="22202" xr:uid="{00000000-0005-0000-0000-0000B3560000}"/>
    <cellStyle name="Normal 2 6 15 2 4" xfId="22203" xr:uid="{00000000-0005-0000-0000-0000B4560000}"/>
    <cellStyle name="Normal 2 6 15 2 5" xfId="22204" xr:uid="{00000000-0005-0000-0000-0000B5560000}"/>
    <cellStyle name="Normal 2 6 15 3" xfId="22205" xr:uid="{00000000-0005-0000-0000-0000B6560000}"/>
    <cellStyle name="Normal 2 6 15 3 2" xfId="22206" xr:uid="{00000000-0005-0000-0000-0000B7560000}"/>
    <cellStyle name="Normal 2 6 15 3 3" xfId="22207" xr:uid="{00000000-0005-0000-0000-0000B8560000}"/>
    <cellStyle name="Normal 2 6 15 3 4" xfId="22208" xr:uid="{00000000-0005-0000-0000-0000B9560000}"/>
    <cellStyle name="Normal 2 6 15 3 5" xfId="22209" xr:uid="{00000000-0005-0000-0000-0000BA560000}"/>
    <cellStyle name="Normal 2 6 15 4" xfId="22210" xr:uid="{00000000-0005-0000-0000-0000BB560000}"/>
    <cellStyle name="Normal 2 6 15 5" xfId="22211" xr:uid="{00000000-0005-0000-0000-0000BC560000}"/>
    <cellStyle name="Normal 2 6 15 6" xfId="22212" xr:uid="{00000000-0005-0000-0000-0000BD560000}"/>
    <cellStyle name="Normal 2 6 15 7" xfId="22213" xr:uid="{00000000-0005-0000-0000-0000BE560000}"/>
    <cellStyle name="Normal 2 6 15_35. Propiedades de Inv" xfId="22214" xr:uid="{00000000-0005-0000-0000-0000BF560000}"/>
    <cellStyle name="Normal 2 6 16" xfId="22215" xr:uid="{00000000-0005-0000-0000-0000C0560000}"/>
    <cellStyle name="Normal 2 6 16 2" xfId="22216" xr:uid="{00000000-0005-0000-0000-0000C1560000}"/>
    <cellStyle name="Normal 2 6 16 2 2" xfId="22217" xr:uid="{00000000-0005-0000-0000-0000C2560000}"/>
    <cellStyle name="Normal 2 6 16 2 3" xfId="22218" xr:uid="{00000000-0005-0000-0000-0000C3560000}"/>
    <cellStyle name="Normal 2 6 16 2 4" xfId="22219" xr:uid="{00000000-0005-0000-0000-0000C4560000}"/>
    <cellStyle name="Normal 2 6 16 2 5" xfId="22220" xr:uid="{00000000-0005-0000-0000-0000C5560000}"/>
    <cellStyle name="Normal 2 6 16 3" xfId="22221" xr:uid="{00000000-0005-0000-0000-0000C6560000}"/>
    <cellStyle name="Normal 2 6 16 3 2" xfId="22222" xr:uid="{00000000-0005-0000-0000-0000C7560000}"/>
    <cellStyle name="Normal 2 6 16 3 3" xfId="22223" xr:uid="{00000000-0005-0000-0000-0000C8560000}"/>
    <cellStyle name="Normal 2 6 16 3 4" xfId="22224" xr:uid="{00000000-0005-0000-0000-0000C9560000}"/>
    <cellStyle name="Normal 2 6 16 3 5" xfId="22225" xr:uid="{00000000-0005-0000-0000-0000CA560000}"/>
    <cellStyle name="Normal 2 6 16 4" xfId="22226" xr:uid="{00000000-0005-0000-0000-0000CB560000}"/>
    <cellStyle name="Normal 2 6 16 5" xfId="22227" xr:uid="{00000000-0005-0000-0000-0000CC560000}"/>
    <cellStyle name="Normal 2 6 16 6" xfId="22228" xr:uid="{00000000-0005-0000-0000-0000CD560000}"/>
    <cellStyle name="Normal 2 6 16 7" xfId="22229" xr:uid="{00000000-0005-0000-0000-0000CE560000}"/>
    <cellStyle name="Normal 2 6 16_35. Propiedades de Inv" xfId="22230" xr:uid="{00000000-0005-0000-0000-0000CF560000}"/>
    <cellStyle name="Normal 2 6 17" xfId="22231" xr:uid="{00000000-0005-0000-0000-0000D0560000}"/>
    <cellStyle name="Normal 2 6 17 2" xfId="22232" xr:uid="{00000000-0005-0000-0000-0000D1560000}"/>
    <cellStyle name="Normal 2 6 17 3" xfId="22233" xr:uid="{00000000-0005-0000-0000-0000D2560000}"/>
    <cellStyle name="Normal 2 6 17 4" xfId="22234" xr:uid="{00000000-0005-0000-0000-0000D3560000}"/>
    <cellStyle name="Normal 2 6 17 5" xfId="22235" xr:uid="{00000000-0005-0000-0000-0000D4560000}"/>
    <cellStyle name="Normal 2 6 18" xfId="22236" xr:uid="{00000000-0005-0000-0000-0000D5560000}"/>
    <cellStyle name="Normal 2 6 18 2" xfId="22237" xr:uid="{00000000-0005-0000-0000-0000D6560000}"/>
    <cellStyle name="Normal 2 6 18 3" xfId="22238" xr:uid="{00000000-0005-0000-0000-0000D7560000}"/>
    <cellStyle name="Normal 2 6 18 4" xfId="22239" xr:uid="{00000000-0005-0000-0000-0000D8560000}"/>
    <cellStyle name="Normal 2 6 18 5" xfId="22240" xr:uid="{00000000-0005-0000-0000-0000D9560000}"/>
    <cellStyle name="Normal 2 6 19" xfId="22241" xr:uid="{00000000-0005-0000-0000-0000DA560000}"/>
    <cellStyle name="Normal 2 6 19 2" xfId="22242" xr:uid="{00000000-0005-0000-0000-0000DB560000}"/>
    <cellStyle name="Normal 2 6 2" xfId="22243" xr:uid="{00000000-0005-0000-0000-0000DC560000}"/>
    <cellStyle name="Normal 2 6 2 10" xfId="22244" xr:uid="{00000000-0005-0000-0000-0000DD560000}"/>
    <cellStyle name="Normal 2 6 2 10 2" xfId="22245" xr:uid="{00000000-0005-0000-0000-0000DE560000}"/>
    <cellStyle name="Normal 2 6 2 10 3" xfId="22246" xr:uid="{00000000-0005-0000-0000-0000DF560000}"/>
    <cellStyle name="Normal 2 6 2 10 4" xfId="22247" xr:uid="{00000000-0005-0000-0000-0000E0560000}"/>
    <cellStyle name="Normal 2 6 2 10 5" xfId="22248" xr:uid="{00000000-0005-0000-0000-0000E1560000}"/>
    <cellStyle name="Normal 2 6 2 11" xfId="22249" xr:uid="{00000000-0005-0000-0000-0000E2560000}"/>
    <cellStyle name="Normal 2 6 2 11 2" xfId="22250" xr:uid="{00000000-0005-0000-0000-0000E3560000}"/>
    <cellStyle name="Normal 2 6 2 11 3" xfId="22251" xr:uid="{00000000-0005-0000-0000-0000E4560000}"/>
    <cellStyle name="Normal 2 6 2 11 4" xfId="22252" xr:uid="{00000000-0005-0000-0000-0000E5560000}"/>
    <cellStyle name="Normal 2 6 2 11 5" xfId="22253" xr:uid="{00000000-0005-0000-0000-0000E6560000}"/>
    <cellStyle name="Normal 2 6 2 12" xfId="22254" xr:uid="{00000000-0005-0000-0000-0000E7560000}"/>
    <cellStyle name="Normal 2 6 2 13" xfId="22255" xr:uid="{00000000-0005-0000-0000-0000E8560000}"/>
    <cellStyle name="Normal 2 6 2 14" xfId="22256" xr:uid="{00000000-0005-0000-0000-0000E9560000}"/>
    <cellStyle name="Normal 2 6 2 15" xfId="22257" xr:uid="{00000000-0005-0000-0000-0000EA560000}"/>
    <cellStyle name="Normal 2 6 2 16" xfId="22258" xr:uid="{00000000-0005-0000-0000-0000EB560000}"/>
    <cellStyle name="Normal 2 6 2 2" xfId="22259" xr:uid="{00000000-0005-0000-0000-0000EC560000}"/>
    <cellStyle name="Normal 2 6 2 2 2" xfId="22260" xr:uid="{00000000-0005-0000-0000-0000ED560000}"/>
    <cellStyle name="Normal 2 6 2 2 2 2" xfId="22261" xr:uid="{00000000-0005-0000-0000-0000EE560000}"/>
    <cellStyle name="Normal 2 6 2 2 2 3" xfId="22262" xr:uid="{00000000-0005-0000-0000-0000EF560000}"/>
    <cellStyle name="Normal 2 6 2 2 2 4" xfId="22263" xr:uid="{00000000-0005-0000-0000-0000F0560000}"/>
    <cellStyle name="Normal 2 6 2 2 2 5" xfId="22264" xr:uid="{00000000-0005-0000-0000-0000F1560000}"/>
    <cellStyle name="Normal 2 6 2 2 3" xfId="22265" xr:uid="{00000000-0005-0000-0000-0000F2560000}"/>
    <cellStyle name="Normal 2 6 2 2 3 2" xfId="22266" xr:uid="{00000000-0005-0000-0000-0000F3560000}"/>
    <cellStyle name="Normal 2 6 2 2 3 3" xfId="22267" xr:uid="{00000000-0005-0000-0000-0000F4560000}"/>
    <cellStyle name="Normal 2 6 2 2 3 4" xfId="22268" xr:uid="{00000000-0005-0000-0000-0000F5560000}"/>
    <cellStyle name="Normal 2 6 2 2 3 5" xfId="22269" xr:uid="{00000000-0005-0000-0000-0000F6560000}"/>
    <cellStyle name="Normal 2 6 2 2 4" xfId="22270" xr:uid="{00000000-0005-0000-0000-0000F7560000}"/>
    <cellStyle name="Normal 2 6 2 2 5" xfId="22271" xr:uid="{00000000-0005-0000-0000-0000F8560000}"/>
    <cellStyle name="Normal 2 6 2 2 6" xfId="22272" xr:uid="{00000000-0005-0000-0000-0000F9560000}"/>
    <cellStyle name="Normal 2 6 2 2 7" xfId="22273" xr:uid="{00000000-0005-0000-0000-0000FA560000}"/>
    <cellStyle name="Normal 2 6 2 2 8" xfId="22274" xr:uid="{00000000-0005-0000-0000-0000FB560000}"/>
    <cellStyle name="Normal 2 6 2 2_35. Propiedades de Inv" xfId="22275" xr:uid="{00000000-0005-0000-0000-0000FC560000}"/>
    <cellStyle name="Normal 2 6 2 3" xfId="22276" xr:uid="{00000000-0005-0000-0000-0000FD560000}"/>
    <cellStyle name="Normal 2 6 2 3 2" xfId="22277" xr:uid="{00000000-0005-0000-0000-0000FE560000}"/>
    <cellStyle name="Normal 2 6 2 3 2 2" xfId="22278" xr:uid="{00000000-0005-0000-0000-0000FF560000}"/>
    <cellStyle name="Normal 2 6 2 3 2 3" xfId="22279" xr:uid="{00000000-0005-0000-0000-000000570000}"/>
    <cellStyle name="Normal 2 6 2 3 2 4" xfId="22280" xr:uid="{00000000-0005-0000-0000-000001570000}"/>
    <cellStyle name="Normal 2 6 2 3 2 5" xfId="22281" xr:uid="{00000000-0005-0000-0000-000002570000}"/>
    <cellStyle name="Normal 2 6 2 3 3" xfId="22282" xr:uid="{00000000-0005-0000-0000-000003570000}"/>
    <cellStyle name="Normal 2 6 2 3 3 2" xfId="22283" xr:uid="{00000000-0005-0000-0000-000004570000}"/>
    <cellStyle name="Normal 2 6 2 3 3 3" xfId="22284" xr:uid="{00000000-0005-0000-0000-000005570000}"/>
    <cellStyle name="Normal 2 6 2 3 3 4" xfId="22285" xr:uid="{00000000-0005-0000-0000-000006570000}"/>
    <cellStyle name="Normal 2 6 2 3 3 5" xfId="22286" xr:uid="{00000000-0005-0000-0000-000007570000}"/>
    <cellStyle name="Normal 2 6 2 3 4" xfId="22287" xr:uid="{00000000-0005-0000-0000-000008570000}"/>
    <cellStyle name="Normal 2 6 2 3 5" xfId="22288" xr:uid="{00000000-0005-0000-0000-000009570000}"/>
    <cellStyle name="Normal 2 6 2 3 6" xfId="22289" xr:uid="{00000000-0005-0000-0000-00000A570000}"/>
    <cellStyle name="Normal 2 6 2 3 7" xfId="22290" xr:uid="{00000000-0005-0000-0000-00000B570000}"/>
    <cellStyle name="Normal 2 6 2 3 8" xfId="22291" xr:uid="{00000000-0005-0000-0000-00000C570000}"/>
    <cellStyle name="Normal 2 6 2 3_35. Propiedades de Inv" xfId="22292" xr:uid="{00000000-0005-0000-0000-00000D570000}"/>
    <cellStyle name="Normal 2 6 2 4" xfId="22293" xr:uid="{00000000-0005-0000-0000-00000E570000}"/>
    <cellStyle name="Normal 2 6 2 4 2" xfId="22294" xr:uid="{00000000-0005-0000-0000-00000F570000}"/>
    <cellStyle name="Normal 2 6 2 4 2 2" xfId="22295" xr:uid="{00000000-0005-0000-0000-000010570000}"/>
    <cellStyle name="Normal 2 6 2 4 2 3" xfId="22296" xr:uid="{00000000-0005-0000-0000-000011570000}"/>
    <cellStyle name="Normal 2 6 2 4 2 4" xfId="22297" xr:uid="{00000000-0005-0000-0000-000012570000}"/>
    <cellStyle name="Normal 2 6 2 4 2 5" xfId="22298" xr:uid="{00000000-0005-0000-0000-000013570000}"/>
    <cellStyle name="Normal 2 6 2 4 3" xfId="22299" xr:uid="{00000000-0005-0000-0000-000014570000}"/>
    <cellStyle name="Normal 2 6 2 4 3 2" xfId="22300" xr:uid="{00000000-0005-0000-0000-000015570000}"/>
    <cellStyle name="Normal 2 6 2 4 3 3" xfId="22301" xr:uid="{00000000-0005-0000-0000-000016570000}"/>
    <cellStyle name="Normal 2 6 2 4 3 4" xfId="22302" xr:uid="{00000000-0005-0000-0000-000017570000}"/>
    <cellStyle name="Normal 2 6 2 4 3 5" xfId="22303" xr:uid="{00000000-0005-0000-0000-000018570000}"/>
    <cellStyle name="Normal 2 6 2 4 4" xfId="22304" xr:uid="{00000000-0005-0000-0000-000019570000}"/>
    <cellStyle name="Normal 2 6 2 4 5" xfId="22305" xr:uid="{00000000-0005-0000-0000-00001A570000}"/>
    <cellStyle name="Normal 2 6 2 4 6" xfId="22306" xr:uid="{00000000-0005-0000-0000-00001B570000}"/>
    <cellStyle name="Normal 2 6 2 4 7" xfId="22307" xr:uid="{00000000-0005-0000-0000-00001C570000}"/>
    <cellStyle name="Normal 2 6 2 4 8" xfId="22308" xr:uid="{00000000-0005-0000-0000-00001D570000}"/>
    <cellStyle name="Normal 2 6 2 4_35. Propiedades de Inv" xfId="22309" xr:uid="{00000000-0005-0000-0000-00001E570000}"/>
    <cellStyle name="Normal 2 6 2 5" xfId="22310" xr:uid="{00000000-0005-0000-0000-00001F570000}"/>
    <cellStyle name="Normal 2 6 2 5 2" xfId="22311" xr:uid="{00000000-0005-0000-0000-000020570000}"/>
    <cellStyle name="Normal 2 6 2 5 2 2" xfId="22312" xr:uid="{00000000-0005-0000-0000-000021570000}"/>
    <cellStyle name="Normal 2 6 2 5 2 3" xfId="22313" xr:uid="{00000000-0005-0000-0000-000022570000}"/>
    <cellStyle name="Normal 2 6 2 5 2 4" xfId="22314" xr:uid="{00000000-0005-0000-0000-000023570000}"/>
    <cellStyle name="Normal 2 6 2 5 2 5" xfId="22315" xr:uid="{00000000-0005-0000-0000-000024570000}"/>
    <cellStyle name="Normal 2 6 2 5 3" xfId="22316" xr:uid="{00000000-0005-0000-0000-000025570000}"/>
    <cellStyle name="Normal 2 6 2 5 3 2" xfId="22317" xr:uid="{00000000-0005-0000-0000-000026570000}"/>
    <cellStyle name="Normal 2 6 2 5 3 3" xfId="22318" xr:uid="{00000000-0005-0000-0000-000027570000}"/>
    <cellStyle name="Normal 2 6 2 5 3 4" xfId="22319" xr:uid="{00000000-0005-0000-0000-000028570000}"/>
    <cellStyle name="Normal 2 6 2 5 3 5" xfId="22320" xr:uid="{00000000-0005-0000-0000-000029570000}"/>
    <cellStyle name="Normal 2 6 2 5 4" xfId="22321" xr:uid="{00000000-0005-0000-0000-00002A570000}"/>
    <cellStyle name="Normal 2 6 2 5 5" xfId="22322" xr:uid="{00000000-0005-0000-0000-00002B570000}"/>
    <cellStyle name="Normal 2 6 2 5 6" xfId="22323" xr:uid="{00000000-0005-0000-0000-00002C570000}"/>
    <cellStyle name="Normal 2 6 2 5 7" xfId="22324" xr:uid="{00000000-0005-0000-0000-00002D570000}"/>
    <cellStyle name="Normal 2 6 2 5 8" xfId="22325" xr:uid="{00000000-0005-0000-0000-00002E570000}"/>
    <cellStyle name="Normal 2 6 2 5_35. Propiedades de Inv" xfId="22326" xr:uid="{00000000-0005-0000-0000-00002F570000}"/>
    <cellStyle name="Normal 2 6 2 6" xfId="22327" xr:uid="{00000000-0005-0000-0000-000030570000}"/>
    <cellStyle name="Normal 2 6 2 6 2" xfId="22328" xr:uid="{00000000-0005-0000-0000-000031570000}"/>
    <cellStyle name="Normal 2 6 2 6 2 2" xfId="22329" xr:uid="{00000000-0005-0000-0000-000032570000}"/>
    <cellStyle name="Normal 2 6 2 6 2 3" xfId="22330" xr:uid="{00000000-0005-0000-0000-000033570000}"/>
    <cellStyle name="Normal 2 6 2 6 2 4" xfId="22331" xr:uid="{00000000-0005-0000-0000-000034570000}"/>
    <cellStyle name="Normal 2 6 2 6 2 5" xfId="22332" xr:uid="{00000000-0005-0000-0000-000035570000}"/>
    <cellStyle name="Normal 2 6 2 6 3" xfId="22333" xr:uid="{00000000-0005-0000-0000-000036570000}"/>
    <cellStyle name="Normal 2 6 2 6 3 2" xfId="22334" xr:uid="{00000000-0005-0000-0000-000037570000}"/>
    <cellStyle name="Normal 2 6 2 6 3 3" xfId="22335" xr:uid="{00000000-0005-0000-0000-000038570000}"/>
    <cellStyle name="Normal 2 6 2 6 3 4" xfId="22336" xr:uid="{00000000-0005-0000-0000-000039570000}"/>
    <cellStyle name="Normal 2 6 2 6 3 5" xfId="22337" xr:uid="{00000000-0005-0000-0000-00003A570000}"/>
    <cellStyle name="Normal 2 6 2 6 4" xfId="22338" xr:uid="{00000000-0005-0000-0000-00003B570000}"/>
    <cellStyle name="Normal 2 6 2 6 5" xfId="22339" xr:uid="{00000000-0005-0000-0000-00003C570000}"/>
    <cellStyle name="Normal 2 6 2 6 6" xfId="22340" xr:uid="{00000000-0005-0000-0000-00003D570000}"/>
    <cellStyle name="Normal 2 6 2 6 7" xfId="22341" xr:uid="{00000000-0005-0000-0000-00003E570000}"/>
    <cellStyle name="Normal 2 6 2 6 8" xfId="22342" xr:uid="{00000000-0005-0000-0000-00003F570000}"/>
    <cellStyle name="Normal 2 6 2 6_35. Propiedades de Inv" xfId="22343" xr:uid="{00000000-0005-0000-0000-000040570000}"/>
    <cellStyle name="Normal 2 6 2 7" xfId="22344" xr:uid="{00000000-0005-0000-0000-000041570000}"/>
    <cellStyle name="Normal 2 6 2 7 2" xfId="22345" xr:uid="{00000000-0005-0000-0000-000042570000}"/>
    <cellStyle name="Normal 2 6 2 7 2 2" xfId="22346" xr:uid="{00000000-0005-0000-0000-000043570000}"/>
    <cellStyle name="Normal 2 6 2 7 2 3" xfId="22347" xr:uid="{00000000-0005-0000-0000-000044570000}"/>
    <cellStyle name="Normal 2 6 2 7 2 4" xfId="22348" xr:uid="{00000000-0005-0000-0000-000045570000}"/>
    <cellStyle name="Normal 2 6 2 7 2 5" xfId="22349" xr:uid="{00000000-0005-0000-0000-000046570000}"/>
    <cellStyle name="Normal 2 6 2 7 3" xfId="22350" xr:uid="{00000000-0005-0000-0000-000047570000}"/>
    <cellStyle name="Normal 2 6 2 7 3 2" xfId="22351" xr:uid="{00000000-0005-0000-0000-000048570000}"/>
    <cellStyle name="Normal 2 6 2 7 3 3" xfId="22352" xr:uid="{00000000-0005-0000-0000-000049570000}"/>
    <cellStyle name="Normal 2 6 2 7 3 4" xfId="22353" xr:uid="{00000000-0005-0000-0000-00004A570000}"/>
    <cellStyle name="Normal 2 6 2 7 3 5" xfId="22354" xr:uid="{00000000-0005-0000-0000-00004B570000}"/>
    <cellStyle name="Normal 2 6 2 7 4" xfId="22355" xr:uid="{00000000-0005-0000-0000-00004C570000}"/>
    <cellStyle name="Normal 2 6 2 7 5" xfId="22356" xr:uid="{00000000-0005-0000-0000-00004D570000}"/>
    <cellStyle name="Normal 2 6 2 7 6" xfId="22357" xr:uid="{00000000-0005-0000-0000-00004E570000}"/>
    <cellStyle name="Normal 2 6 2 7 7" xfId="22358" xr:uid="{00000000-0005-0000-0000-00004F570000}"/>
    <cellStyle name="Normal 2 6 2 7_35. Propiedades de Inv" xfId="22359" xr:uid="{00000000-0005-0000-0000-000050570000}"/>
    <cellStyle name="Normal 2 6 2 8" xfId="22360" xr:uid="{00000000-0005-0000-0000-000051570000}"/>
    <cellStyle name="Normal 2 6 2 8 2" xfId="22361" xr:uid="{00000000-0005-0000-0000-000052570000}"/>
    <cellStyle name="Normal 2 6 2 8 2 2" xfId="22362" xr:uid="{00000000-0005-0000-0000-000053570000}"/>
    <cellStyle name="Normal 2 6 2 8 2 3" xfId="22363" xr:uid="{00000000-0005-0000-0000-000054570000}"/>
    <cellStyle name="Normal 2 6 2 8 2 4" xfId="22364" xr:uid="{00000000-0005-0000-0000-000055570000}"/>
    <cellStyle name="Normal 2 6 2 8 2 5" xfId="22365" xr:uid="{00000000-0005-0000-0000-000056570000}"/>
    <cellStyle name="Normal 2 6 2 8 3" xfId="22366" xr:uid="{00000000-0005-0000-0000-000057570000}"/>
    <cellStyle name="Normal 2 6 2 8 3 2" xfId="22367" xr:uid="{00000000-0005-0000-0000-000058570000}"/>
    <cellStyle name="Normal 2 6 2 8 3 3" xfId="22368" xr:uid="{00000000-0005-0000-0000-000059570000}"/>
    <cellStyle name="Normal 2 6 2 8 3 4" xfId="22369" xr:uid="{00000000-0005-0000-0000-00005A570000}"/>
    <cellStyle name="Normal 2 6 2 8 3 5" xfId="22370" xr:uid="{00000000-0005-0000-0000-00005B570000}"/>
    <cellStyle name="Normal 2 6 2 8 4" xfId="22371" xr:uid="{00000000-0005-0000-0000-00005C570000}"/>
    <cellStyle name="Normal 2 6 2 8 5" xfId="22372" xr:uid="{00000000-0005-0000-0000-00005D570000}"/>
    <cellStyle name="Normal 2 6 2 8 6" xfId="22373" xr:uid="{00000000-0005-0000-0000-00005E570000}"/>
    <cellStyle name="Normal 2 6 2 8 7" xfId="22374" xr:uid="{00000000-0005-0000-0000-00005F570000}"/>
    <cellStyle name="Normal 2 6 2 8_35. Propiedades de Inv" xfId="22375" xr:uid="{00000000-0005-0000-0000-000060570000}"/>
    <cellStyle name="Normal 2 6 2 9" xfId="22376" xr:uid="{00000000-0005-0000-0000-000061570000}"/>
    <cellStyle name="Normal 2 6 2 9 2" xfId="22377" xr:uid="{00000000-0005-0000-0000-000062570000}"/>
    <cellStyle name="Normal 2 6 2 9 2 2" xfId="22378" xr:uid="{00000000-0005-0000-0000-000063570000}"/>
    <cellStyle name="Normal 2 6 2 9 2 3" xfId="22379" xr:uid="{00000000-0005-0000-0000-000064570000}"/>
    <cellStyle name="Normal 2 6 2 9 2 4" xfId="22380" xr:uid="{00000000-0005-0000-0000-000065570000}"/>
    <cellStyle name="Normal 2 6 2 9 2 5" xfId="22381" xr:uid="{00000000-0005-0000-0000-000066570000}"/>
    <cellStyle name="Normal 2 6 2 9 3" xfId="22382" xr:uid="{00000000-0005-0000-0000-000067570000}"/>
    <cellStyle name="Normal 2 6 2 9 3 2" xfId="22383" xr:uid="{00000000-0005-0000-0000-000068570000}"/>
    <cellStyle name="Normal 2 6 2 9 3 3" xfId="22384" xr:uid="{00000000-0005-0000-0000-000069570000}"/>
    <cellStyle name="Normal 2 6 2 9 3 4" xfId="22385" xr:uid="{00000000-0005-0000-0000-00006A570000}"/>
    <cellStyle name="Normal 2 6 2 9 3 5" xfId="22386" xr:uid="{00000000-0005-0000-0000-00006B570000}"/>
    <cellStyle name="Normal 2 6 2 9 4" xfId="22387" xr:uid="{00000000-0005-0000-0000-00006C570000}"/>
    <cellStyle name="Normal 2 6 2 9 5" xfId="22388" xr:uid="{00000000-0005-0000-0000-00006D570000}"/>
    <cellStyle name="Normal 2 6 2 9 6" xfId="22389" xr:uid="{00000000-0005-0000-0000-00006E570000}"/>
    <cellStyle name="Normal 2 6 2 9 7" xfId="22390" xr:uid="{00000000-0005-0000-0000-00006F570000}"/>
    <cellStyle name="Normal 2 6 2 9_35. Propiedades de Inv" xfId="22391" xr:uid="{00000000-0005-0000-0000-000070570000}"/>
    <cellStyle name="Normal 2 6 2_35. Propiedades de Inv" xfId="22392" xr:uid="{00000000-0005-0000-0000-000071570000}"/>
    <cellStyle name="Normal 2 6 20" xfId="22393" xr:uid="{00000000-0005-0000-0000-000072570000}"/>
    <cellStyle name="Normal 2 6 21" xfId="22394" xr:uid="{00000000-0005-0000-0000-000073570000}"/>
    <cellStyle name="Normal 2 6 22" xfId="22395" xr:uid="{00000000-0005-0000-0000-000074570000}"/>
    <cellStyle name="Normal 2 6 23" xfId="22396" xr:uid="{00000000-0005-0000-0000-000075570000}"/>
    <cellStyle name="Normal 2 6 3" xfId="22397" xr:uid="{00000000-0005-0000-0000-000076570000}"/>
    <cellStyle name="Normal 2 6 3 10" xfId="22398" xr:uid="{00000000-0005-0000-0000-000077570000}"/>
    <cellStyle name="Normal 2 6 3 10 2" xfId="22399" xr:uid="{00000000-0005-0000-0000-000078570000}"/>
    <cellStyle name="Normal 2 6 3 10 3" xfId="22400" xr:uid="{00000000-0005-0000-0000-000079570000}"/>
    <cellStyle name="Normal 2 6 3 10 4" xfId="22401" xr:uid="{00000000-0005-0000-0000-00007A570000}"/>
    <cellStyle name="Normal 2 6 3 10 5" xfId="22402" xr:uid="{00000000-0005-0000-0000-00007B570000}"/>
    <cellStyle name="Normal 2 6 3 11" xfId="22403" xr:uid="{00000000-0005-0000-0000-00007C570000}"/>
    <cellStyle name="Normal 2 6 3 11 2" xfId="22404" xr:uid="{00000000-0005-0000-0000-00007D570000}"/>
    <cellStyle name="Normal 2 6 3 11 3" xfId="22405" xr:uid="{00000000-0005-0000-0000-00007E570000}"/>
    <cellStyle name="Normal 2 6 3 11 4" xfId="22406" xr:uid="{00000000-0005-0000-0000-00007F570000}"/>
    <cellStyle name="Normal 2 6 3 11 5" xfId="22407" xr:uid="{00000000-0005-0000-0000-000080570000}"/>
    <cellStyle name="Normal 2 6 3 12" xfId="22408" xr:uid="{00000000-0005-0000-0000-000081570000}"/>
    <cellStyle name="Normal 2 6 3 13" xfId="22409" xr:uid="{00000000-0005-0000-0000-000082570000}"/>
    <cellStyle name="Normal 2 6 3 14" xfId="22410" xr:uid="{00000000-0005-0000-0000-000083570000}"/>
    <cellStyle name="Normal 2 6 3 15" xfId="22411" xr:uid="{00000000-0005-0000-0000-000084570000}"/>
    <cellStyle name="Normal 2 6 3 16" xfId="22412" xr:uid="{00000000-0005-0000-0000-000085570000}"/>
    <cellStyle name="Normal 2 6 3 2" xfId="22413" xr:uid="{00000000-0005-0000-0000-000086570000}"/>
    <cellStyle name="Normal 2 6 3 2 2" xfId="22414" xr:uid="{00000000-0005-0000-0000-000087570000}"/>
    <cellStyle name="Normal 2 6 3 2 2 2" xfId="22415" xr:uid="{00000000-0005-0000-0000-000088570000}"/>
    <cellStyle name="Normal 2 6 3 2 2 3" xfId="22416" xr:uid="{00000000-0005-0000-0000-000089570000}"/>
    <cellStyle name="Normal 2 6 3 2 2 4" xfId="22417" xr:uid="{00000000-0005-0000-0000-00008A570000}"/>
    <cellStyle name="Normal 2 6 3 2 2 5" xfId="22418" xr:uid="{00000000-0005-0000-0000-00008B570000}"/>
    <cellStyle name="Normal 2 6 3 2 3" xfId="22419" xr:uid="{00000000-0005-0000-0000-00008C570000}"/>
    <cellStyle name="Normal 2 6 3 2 3 2" xfId="22420" xr:uid="{00000000-0005-0000-0000-00008D570000}"/>
    <cellStyle name="Normal 2 6 3 2 3 3" xfId="22421" xr:uid="{00000000-0005-0000-0000-00008E570000}"/>
    <cellStyle name="Normal 2 6 3 2 3 4" xfId="22422" xr:uid="{00000000-0005-0000-0000-00008F570000}"/>
    <cellStyle name="Normal 2 6 3 2 3 5" xfId="22423" xr:uid="{00000000-0005-0000-0000-000090570000}"/>
    <cellStyle name="Normal 2 6 3 2 4" xfId="22424" xr:uid="{00000000-0005-0000-0000-000091570000}"/>
    <cellStyle name="Normal 2 6 3 2 5" xfId="22425" xr:uid="{00000000-0005-0000-0000-000092570000}"/>
    <cellStyle name="Normal 2 6 3 2 6" xfId="22426" xr:uid="{00000000-0005-0000-0000-000093570000}"/>
    <cellStyle name="Normal 2 6 3 2 7" xfId="22427" xr:uid="{00000000-0005-0000-0000-000094570000}"/>
    <cellStyle name="Normal 2 6 3 2 8" xfId="22428" xr:uid="{00000000-0005-0000-0000-000095570000}"/>
    <cellStyle name="Normal 2 6 3 2_35. Propiedades de Inv" xfId="22429" xr:uid="{00000000-0005-0000-0000-000096570000}"/>
    <cellStyle name="Normal 2 6 3 3" xfId="22430" xr:uid="{00000000-0005-0000-0000-000097570000}"/>
    <cellStyle name="Normal 2 6 3 3 2" xfId="22431" xr:uid="{00000000-0005-0000-0000-000098570000}"/>
    <cellStyle name="Normal 2 6 3 3 2 2" xfId="22432" xr:uid="{00000000-0005-0000-0000-000099570000}"/>
    <cellStyle name="Normal 2 6 3 3 2 3" xfId="22433" xr:uid="{00000000-0005-0000-0000-00009A570000}"/>
    <cellStyle name="Normal 2 6 3 3 2 4" xfId="22434" xr:uid="{00000000-0005-0000-0000-00009B570000}"/>
    <cellStyle name="Normal 2 6 3 3 2 5" xfId="22435" xr:uid="{00000000-0005-0000-0000-00009C570000}"/>
    <cellStyle name="Normal 2 6 3 3 3" xfId="22436" xr:uid="{00000000-0005-0000-0000-00009D570000}"/>
    <cellStyle name="Normal 2 6 3 3 3 2" xfId="22437" xr:uid="{00000000-0005-0000-0000-00009E570000}"/>
    <cellStyle name="Normal 2 6 3 3 3 3" xfId="22438" xr:uid="{00000000-0005-0000-0000-00009F570000}"/>
    <cellStyle name="Normal 2 6 3 3 3 4" xfId="22439" xr:uid="{00000000-0005-0000-0000-0000A0570000}"/>
    <cellStyle name="Normal 2 6 3 3 3 5" xfId="22440" xr:uid="{00000000-0005-0000-0000-0000A1570000}"/>
    <cellStyle name="Normal 2 6 3 3 4" xfId="22441" xr:uid="{00000000-0005-0000-0000-0000A2570000}"/>
    <cellStyle name="Normal 2 6 3 3 5" xfId="22442" xr:uid="{00000000-0005-0000-0000-0000A3570000}"/>
    <cellStyle name="Normal 2 6 3 3 6" xfId="22443" xr:uid="{00000000-0005-0000-0000-0000A4570000}"/>
    <cellStyle name="Normal 2 6 3 3 7" xfId="22444" xr:uid="{00000000-0005-0000-0000-0000A5570000}"/>
    <cellStyle name="Normal 2 6 3 3 8" xfId="22445" xr:uid="{00000000-0005-0000-0000-0000A6570000}"/>
    <cellStyle name="Normal 2 6 3 3_35. Propiedades de Inv" xfId="22446" xr:uid="{00000000-0005-0000-0000-0000A7570000}"/>
    <cellStyle name="Normal 2 6 3 4" xfId="22447" xr:uid="{00000000-0005-0000-0000-0000A8570000}"/>
    <cellStyle name="Normal 2 6 3 4 2" xfId="22448" xr:uid="{00000000-0005-0000-0000-0000A9570000}"/>
    <cellStyle name="Normal 2 6 3 4 2 2" xfId="22449" xr:uid="{00000000-0005-0000-0000-0000AA570000}"/>
    <cellStyle name="Normal 2 6 3 4 2 3" xfId="22450" xr:uid="{00000000-0005-0000-0000-0000AB570000}"/>
    <cellStyle name="Normal 2 6 3 4 2 4" xfId="22451" xr:uid="{00000000-0005-0000-0000-0000AC570000}"/>
    <cellStyle name="Normal 2 6 3 4 2 5" xfId="22452" xr:uid="{00000000-0005-0000-0000-0000AD570000}"/>
    <cellStyle name="Normal 2 6 3 4 3" xfId="22453" xr:uid="{00000000-0005-0000-0000-0000AE570000}"/>
    <cellStyle name="Normal 2 6 3 4 3 2" xfId="22454" xr:uid="{00000000-0005-0000-0000-0000AF570000}"/>
    <cellStyle name="Normal 2 6 3 4 3 3" xfId="22455" xr:uid="{00000000-0005-0000-0000-0000B0570000}"/>
    <cellStyle name="Normal 2 6 3 4 3 4" xfId="22456" xr:uid="{00000000-0005-0000-0000-0000B1570000}"/>
    <cellStyle name="Normal 2 6 3 4 3 5" xfId="22457" xr:uid="{00000000-0005-0000-0000-0000B2570000}"/>
    <cellStyle name="Normal 2 6 3 4 4" xfId="22458" xr:uid="{00000000-0005-0000-0000-0000B3570000}"/>
    <cellStyle name="Normal 2 6 3 4 5" xfId="22459" xr:uid="{00000000-0005-0000-0000-0000B4570000}"/>
    <cellStyle name="Normal 2 6 3 4 6" xfId="22460" xr:uid="{00000000-0005-0000-0000-0000B5570000}"/>
    <cellStyle name="Normal 2 6 3 4 7" xfId="22461" xr:uid="{00000000-0005-0000-0000-0000B6570000}"/>
    <cellStyle name="Normal 2 6 3 4 8" xfId="22462" xr:uid="{00000000-0005-0000-0000-0000B7570000}"/>
    <cellStyle name="Normal 2 6 3 4_35. Propiedades de Inv" xfId="22463" xr:uid="{00000000-0005-0000-0000-0000B8570000}"/>
    <cellStyle name="Normal 2 6 3 5" xfId="22464" xr:uid="{00000000-0005-0000-0000-0000B9570000}"/>
    <cellStyle name="Normal 2 6 3 5 2" xfId="22465" xr:uid="{00000000-0005-0000-0000-0000BA570000}"/>
    <cellStyle name="Normal 2 6 3 5 2 2" xfId="22466" xr:uid="{00000000-0005-0000-0000-0000BB570000}"/>
    <cellStyle name="Normal 2 6 3 5 2 3" xfId="22467" xr:uid="{00000000-0005-0000-0000-0000BC570000}"/>
    <cellStyle name="Normal 2 6 3 5 2 4" xfId="22468" xr:uid="{00000000-0005-0000-0000-0000BD570000}"/>
    <cellStyle name="Normal 2 6 3 5 2 5" xfId="22469" xr:uid="{00000000-0005-0000-0000-0000BE570000}"/>
    <cellStyle name="Normal 2 6 3 5 3" xfId="22470" xr:uid="{00000000-0005-0000-0000-0000BF570000}"/>
    <cellStyle name="Normal 2 6 3 5 3 2" xfId="22471" xr:uid="{00000000-0005-0000-0000-0000C0570000}"/>
    <cellStyle name="Normal 2 6 3 5 3 3" xfId="22472" xr:uid="{00000000-0005-0000-0000-0000C1570000}"/>
    <cellStyle name="Normal 2 6 3 5 3 4" xfId="22473" xr:uid="{00000000-0005-0000-0000-0000C2570000}"/>
    <cellStyle name="Normal 2 6 3 5 3 5" xfId="22474" xr:uid="{00000000-0005-0000-0000-0000C3570000}"/>
    <cellStyle name="Normal 2 6 3 5 4" xfId="22475" xr:uid="{00000000-0005-0000-0000-0000C4570000}"/>
    <cellStyle name="Normal 2 6 3 5 5" xfId="22476" xr:uid="{00000000-0005-0000-0000-0000C5570000}"/>
    <cellStyle name="Normal 2 6 3 5 6" xfId="22477" xr:uid="{00000000-0005-0000-0000-0000C6570000}"/>
    <cellStyle name="Normal 2 6 3 5 7" xfId="22478" xr:uid="{00000000-0005-0000-0000-0000C7570000}"/>
    <cellStyle name="Normal 2 6 3 5 8" xfId="22479" xr:uid="{00000000-0005-0000-0000-0000C8570000}"/>
    <cellStyle name="Normal 2 6 3 5_35. Propiedades de Inv" xfId="22480" xr:uid="{00000000-0005-0000-0000-0000C9570000}"/>
    <cellStyle name="Normal 2 6 3 6" xfId="22481" xr:uid="{00000000-0005-0000-0000-0000CA570000}"/>
    <cellStyle name="Normal 2 6 3 6 2" xfId="22482" xr:uid="{00000000-0005-0000-0000-0000CB570000}"/>
    <cellStyle name="Normal 2 6 3 6 2 2" xfId="22483" xr:uid="{00000000-0005-0000-0000-0000CC570000}"/>
    <cellStyle name="Normal 2 6 3 6 2 3" xfId="22484" xr:uid="{00000000-0005-0000-0000-0000CD570000}"/>
    <cellStyle name="Normal 2 6 3 6 2 4" xfId="22485" xr:uid="{00000000-0005-0000-0000-0000CE570000}"/>
    <cellStyle name="Normal 2 6 3 6 2 5" xfId="22486" xr:uid="{00000000-0005-0000-0000-0000CF570000}"/>
    <cellStyle name="Normal 2 6 3 6 3" xfId="22487" xr:uid="{00000000-0005-0000-0000-0000D0570000}"/>
    <cellStyle name="Normal 2 6 3 6 3 2" xfId="22488" xr:uid="{00000000-0005-0000-0000-0000D1570000}"/>
    <cellStyle name="Normal 2 6 3 6 3 3" xfId="22489" xr:uid="{00000000-0005-0000-0000-0000D2570000}"/>
    <cellStyle name="Normal 2 6 3 6 3 4" xfId="22490" xr:uid="{00000000-0005-0000-0000-0000D3570000}"/>
    <cellStyle name="Normal 2 6 3 6 3 5" xfId="22491" xr:uid="{00000000-0005-0000-0000-0000D4570000}"/>
    <cellStyle name="Normal 2 6 3 6 4" xfId="22492" xr:uid="{00000000-0005-0000-0000-0000D5570000}"/>
    <cellStyle name="Normal 2 6 3 6 5" xfId="22493" xr:uid="{00000000-0005-0000-0000-0000D6570000}"/>
    <cellStyle name="Normal 2 6 3 6 6" xfId="22494" xr:uid="{00000000-0005-0000-0000-0000D7570000}"/>
    <cellStyle name="Normal 2 6 3 6 7" xfId="22495" xr:uid="{00000000-0005-0000-0000-0000D8570000}"/>
    <cellStyle name="Normal 2 6 3 6 8" xfId="22496" xr:uid="{00000000-0005-0000-0000-0000D9570000}"/>
    <cellStyle name="Normal 2 6 3 6_35. Propiedades de Inv" xfId="22497" xr:uid="{00000000-0005-0000-0000-0000DA570000}"/>
    <cellStyle name="Normal 2 6 3 7" xfId="22498" xr:uid="{00000000-0005-0000-0000-0000DB570000}"/>
    <cellStyle name="Normal 2 6 3 7 2" xfId="22499" xr:uid="{00000000-0005-0000-0000-0000DC570000}"/>
    <cellStyle name="Normal 2 6 3 7 2 2" xfId="22500" xr:uid="{00000000-0005-0000-0000-0000DD570000}"/>
    <cellStyle name="Normal 2 6 3 7 2 3" xfId="22501" xr:uid="{00000000-0005-0000-0000-0000DE570000}"/>
    <cellStyle name="Normal 2 6 3 7 2 4" xfId="22502" xr:uid="{00000000-0005-0000-0000-0000DF570000}"/>
    <cellStyle name="Normal 2 6 3 7 2 5" xfId="22503" xr:uid="{00000000-0005-0000-0000-0000E0570000}"/>
    <cellStyle name="Normal 2 6 3 7 3" xfId="22504" xr:uid="{00000000-0005-0000-0000-0000E1570000}"/>
    <cellStyle name="Normal 2 6 3 7 3 2" xfId="22505" xr:uid="{00000000-0005-0000-0000-0000E2570000}"/>
    <cellStyle name="Normal 2 6 3 7 3 3" xfId="22506" xr:uid="{00000000-0005-0000-0000-0000E3570000}"/>
    <cellStyle name="Normal 2 6 3 7 3 4" xfId="22507" xr:uid="{00000000-0005-0000-0000-0000E4570000}"/>
    <cellStyle name="Normal 2 6 3 7 3 5" xfId="22508" xr:uid="{00000000-0005-0000-0000-0000E5570000}"/>
    <cellStyle name="Normal 2 6 3 7 4" xfId="22509" xr:uid="{00000000-0005-0000-0000-0000E6570000}"/>
    <cellStyle name="Normal 2 6 3 7 5" xfId="22510" xr:uid="{00000000-0005-0000-0000-0000E7570000}"/>
    <cellStyle name="Normal 2 6 3 7 6" xfId="22511" xr:uid="{00000000-0005-0000-0000-0000E8570000}"/>
    <cellStyle name="Normal 2 6 3 7 7" xfId="22512" xr:uid="{00000000-0005-0000-0000-0000E9570000}"/>
    <cellStyle name="Normal 2 6 3 7_35. Propiedades de Inv" xfId="22513" xr:uid="{00000000-0005-0000-0000-0000EA570000}"/>
    <cellStyle name="Normal 2 6 3 8" xfId="22514" xr:uid="{00000000-0005-0000-0000-0000EB570000}"/>
    <cellStyle name="Normal 2 6 3 8 2" xfId="22515" xr:uid="{00000000-0005-0000-0000-0000EC570000}"/>
    <cellStyle name="Normal 2 6 3 8 2 2" xfId="22516" xr:uid="{00000000-0005-0000-0000-0000ED570000}"/>
    <cellStyle name="Normal 2 6 3 8 2 3" xfId="22517" xr:uid="{00000000-0005-0000-0000-0000EE570000}"/>
    <cellStyle name="Normal 2 6 3 8 2 4" xfId="22518" xr:uid="{00000000-0005-0000-0000-0000EF570000}"/>
    <cellStyle name="Normal 2 6 3 8 2 5" xfId="22519" xr:uid="{00000000-0005-0000-0000-0000F0570000}"/>
    <cellStyle name="Normal 2 6 3 8 3" xfId="22520" xr:uid="{00000000-0005-0000-0000-0000F1570000}"/>
    <cellStyle name="Normal 2 6 3 8 3 2" xfId="22521" xr:uid="{00000000-0005-0000-0000-0000F2570000}"/>
    <cellStyle name="Normal 2 6 3 8 3 3" xfId="22522" xr:uid="{00000000-0005-0000-0000-0000F3570000}"/>
    <cellStyle name="Normal 2 6 3 8 3 4" xfId="22523" xr:uid="{00000000-0005-0000-0000-0000F4570000}"/>
    <cellStyle name="Normal 2 6 3 8 3 5" xfId="22524" xr:uid="{00000000-0005-0000-0000-0000F5570000}"/>
    <cellStyle name="Normal 2 6 3 8 4" xfId="22525" xr:uid="{00000000-0005-0000-0000-0000F6570000}"/>
    <cellStyle name="Normal 2 6 3 8 5" xfId="22526" xr:uid="{00000000-0005-0000-0000-0000F7570000}"/>
    <cellStyle name="Normal 2 6 3 8 6" xfId="22527" xr:uid="{00000000-0005-0000-0000-0000F8570000}"/>
    <cellStyle name="Normal 2 6 3 8 7" xfId="22528" xr:uid="{00000000-0005-0000-0000-0000F9570000}"/>
    <cellStyle name="Normal 2 6 3 8_35. Propiedades de Inv" xfId="22529" xr:uid="{00000000-0005-0000-0000-0000FA570000}"/>
    <cellStyle name="Normal 2 6 3 9" xfId="22530" xr:uid="{00000000-0005-0000-0000-0000FB570000}"/>
    <cellStyle name="Normal 2 6 3 9 2" xfId="22531" xr:uid="{00000000-0005-0000-0000-0000FC570000}"/>
    <cellStyle name="Normal 2 6 3 9 2 2" xfId="22532" xr:uid="{00000000-0005-0000-0000-0000FD570000}"/>
    <cellStyle name="Normal 2 6 3 9 2 3" xfId="22533" xr:uid="{00000000-0005-0000-0000-0000FE570000}"/>
    <cellStyle name="Normal 2 6 3 9 2 4" xfId="22534" xr:uid="{00000000-0005-0000-0000-0000FF570000}"/>
    <cellStyle name="Normal 2 6 3 9 2 5" xfId="22535" xr:uid="{00000000-0005-0000-0000-000000580000}"/>
    <cellStyle name="Normal 2 6 3 9 3" xfId="22536" xr:uid="{00000000-0005-0000-0000-000001580000}"/>
    <cellStyle name="Normal 2 6 3 9 3 2" xfId="22537" xr:uid="{00000000-0005-0000-0000-000002580000}"/>
    <cellStyle name="Normal 2 6 3 9 3 3" xfId="22538" xr:uid="{00000000-0005-0000-0000-000003580000}"/>
    <cellStyle name="Normal 2 6 3 9 3 4" xfId="22539" xr:uid="{00000000-0005-0000-0000-000004580000}"/>
    <cellStyle name="Normal 2 6 3 9 3 5" xfId="22540" xr:uid="{00000000-0005-0000-0000-000005580000}"/>
    <cellStyle name="Normal 2 6 3 9 4" xfId="22541" xr:uid="{00000000-0005-0000-0000-000006580000}"/>
    <cellStyle name="Normal 2 6 3 9 5" xfId="22542" xr:uid="{00000000-0005-0000-0000-000007580000}"/>
    <cellStyle name="Normal 2 6 3 9 6" xfId="22543" xr:uid="{00000000-0005-0000-0000-000008580000}"/>
    <cellStyle name="Normal 2 6 3 9 7" xfId="22544" xr:uid="{00000000-0005-0000-0000-000009580000}"/>
    <cellStyle name="Normal 2 6 3 9_35. Propiedades de Inv" xfId="22545" xr:uid="{00000000-0005-0000-0000-00000A580000}"/>
    <cellStyle name="Normal 2 6 3_35. Propiedades de Inv" xfId="22546" xr:uid="{00000000-0005-0000-0000-00000B580000}"/>
    <cellStyle name="Normal 2 6 4" xfId="22547" xr:uid="{00000000-0005-0000-0000-00000C580000}"/>
    <cellStyle name="Normal 2 6 4 10" xfId="22548" xr:uid="{00000000-0005-0000-0000-00000D580000}"/>
    <cellStyle name="Normal 2 6 4 10 2" xfId="22549" xr:uid="{00000000-0005-0000-0000-00000E580000}"/>
    <cellStyle name="Normal 2 6 4 10 3" xfId="22550" xr:uid="{00000000-0005-0000-0000-00000F580000}"/>
    <cellStyle name="Normal 2 6 4 10 4" xfId="22551" xr:uid="{00000000-0005-0000-0000-000010580000}"/>
    <cellStyle name="Normal 2 6 4 10 5" xfId="22552" xr:uid="{00000000-0005-0000-0000-000011580000}"/>
    <cellStyle name="Normal 2 6 4 11" xfId="22553" xr:uid="{00000000-0005-0000-0000-000012580000}"/>
    <cellStyle name="Normal 2 6 4 11 2" xfId="22554" xr:uid="{00000000-0005-0000-0000-000013580000}"/>
    <cellStyle name="Normal 2 6 4 11 3" xfId="22555" xr:uid="{00000000-0005-0000-0000-000014580000}"/>
    <cellStyle name="Normal 2 6 4 11 4" xfId="22556" xr:uid="{00000000-0005-0000-0000-000015580000}"/>
    <cellStyle name="Normal 2 6 4 11 5" xfId="22557" xr:uid="{00000000-0005-0000-0000-000016580000}"/>
    <cellStyle name="Normal 2 6 4 12" xfId="22558" xr:uid="{00000000-0005-0000-0000-000017580000}"/>
    <cellStyle name="Normal 2 6 4 13" xfId="22559" xr:uid="{00000000-0005-0000-0000-000018580000}"/>
    <cellStyle name="Normal 2 6 4 14" xfId="22560" xr:uid="{00000000-0005-0000-0000-000019580000}"/>
    <cellStyle name="Normal 2 6 4 15" xfId="22561" xr:uid="{00000000-0005-0000-0000-00001A580000}"/>
    <cellStyle name="Normal 2 6 4 16" xfId="22562" xr:uid="{00000000-0005-0000-0000-00001B580000}"/>
    <cellStyle name="Normal 2 6 4 2" xfId="22563" xr:uid="{00000000-0005-0000-0000-00001C580000}"/>
    <cellStyle name="Normal 2 6 4 2 2" xfId="22564" xr:uid="{00000000-0005-0000-0000-00001D580000}"/>
    <cellStyle name="Normal 2 6 4 2 2 2" xfId="22565" xr:uid="{00000000-0005-0000-0000-00001E580000}"/>
    <cellStyle name="Normal 2 6 4 2 2 3" xfId="22566" xr:uid="{00000000-0005-0000-0000-00001F580000}"/>
    <cellStyle name="Normal 2 6 4 2 2 4" xfId="22567" xr:uid="{00000000-0005-0000-0000-000020580000}"/>
    <cellStyle name="Normal 2 6 4 2 2 5" xfId="22568" xr:uid="{00000000-0005-0000-0000-000021580000}"/>
    <cellStyle name="Normal 2 6 4 2 3" xfId="22569" xr:uid="{00000000-0005-0000-0000-000022580000}"/>
    <cellStyle name="Normal 2 6 4 2 3 2" xfId="22570" xr:uid="{00000000-0005-0000-0000-000023580000}"/>
    <cellStyle name="Normal 2 6 4 2 3 3" xfId="22571" xr:uid="{00000000-0005-0000-0000-000024580000}"/>
    <cellStyle name="Normal 2 6 4 2 3 4" xfId="22572" xr:uid="{00000000-0005-0000-0000-000025580000}"/>
    <cellStyle name="Normal 2 6 4 2 3 5" xfId="22573" xr:uid="{00000000-0005-0000-0000-000026580000}"/>
    <cellStyle name="Normal 2 6 4 2 4" xfId="22574" xr:uid="{00000000-0005-0000-0000-000027580000}"/>
    <cellStyle name="Normal 2 6 4 2 5" xfId="22575" xr:uid="{00000000-0005-0000-0000-000028580000}"/>
    <cellStyle name="Normal 2 6 4 2 6" xfId="22576" xr:uid="{00000000-0005-0000-0000-000029580000}"/>
    <cellStyle name="Normal 2 6 4 2 7" xfId="22577" xr:uid="{00000000-0005-0000-0000-00002A580000}"/>
    <cellStyle name="Normal 2 6 4 2 8" xfId="22578" xr:uid="{00000000-0005-0000-0000-00002B580000}"/>
    <cellStyle name="Normal 2 6 4 2_35. Propiedades de Inv" xfId="22579" xr:uid="{00000000-0005-0000-0000-00002C580000}"/>
    <cellStyle name="Normal 2 6 4 3" xfId="22580" xr:uid="{00000000-0005-0000-0000-00002D580000}"/>
    <cellStyle name="Normal 2 6 4 3 2" xfId="22581" xr:uid="{00000000-0005-0000-0000-00002E580000}"/>
    <cellStyle name="Normal 2 6 4 3 2 2" xfId="22582" xr:uid="{00000000-0005-0000-0000-00002F580000}"/>
    <cellStyle name="Normal 2 6 4 3 2 3" xfId="22583" xr:uid="{00000000-0005-0000-0000-000030580000}"/>
    <cellStyle name="Normal 2 6 4 3 2 4" xfId="22584" xr:uid="{00000000-0005-0000-0000-000031580000}"/>
    <cellStyle name="Normal 2 6 4 3 2 5" xfId="22585" xr:uid="{00000000-0005-0000-0000-000032580000}"/>
    <cellStyle name="Normal 2 6 4 3 3" xfId="22586" xr:uid="{00000000-0005-0000-0000-000033580000}"/>
    <cellStyle name="Normal 2 6 4 3 3 2" xfId="22587" xr:uid="{00000000-0005-0000-0000-000034580000}"/>
    <cellStyle name="Normal 2 6 4 3 3 3" xfId="22588" xr:uid="{00000000-0005-0000-0000-000035580000}"/>
    <cellStyle name="Normal 2 6 4 3 3 4" xfId="22589" xr:uid="{00000000-0005-0000-0000-000036580000}"/>
    <cellStyle name="Normal 2 6 4 3 3 5" xfId="22590" xr:uid="{00000000-0005-0000-0000-000037580000}"/>
    <cellStyle name="Normal 2 6 4 3 4" xfId="22591" xr:uid="{00000000-0005-0000-0000-000038580000}"/>
    <cellStyle name="Normal 2 6 4 3 5" xfId="22592" xr:uid="{00000000-0005-0000-0000-000039580000}"/>
    <cellStyle name="Normal 2 6 4 3 6" xfId="22593" xr:uid="{00000000-0005-0000-0000-00003A580000}"/>
    <cellStyle name="Normal 2 6 4 3 7" xfId="22594" xr:uid="{00000000-0005-0000-0000-00003B580000}"/>
    <cellStyle name="Normal 2 6 4 3 8" xfId="22595" xr:uid="{00000000-0005-0000-0000-00003C580000}"/>
    <cellStyle name="Normal 2 6 4 3_35. Propiedades de Inv" xfId="22596" xr:uid="{00000000-0005-0000-0000-00003D580000}"/>
    <cellStyle name="Normal 2 6 4 4" xfId="22597" xr:uid="{00000000-0005-0000-0000-00003E580000}"/>
    <cellStyle name="Normal 2 6 4 4 2" xfId="22598" xr:uid="{00000000-0005-0000-0000-00003F580000}"/>
    <cellStyle name="Normal 2 6 4 4 2 2" xfId="22599" xr:uid="{00000000-0005-0000-0000-000040580000}"/>
    <cellStyle name="Normal 2 6 4 4 2 3" xfId="22600" xr:uid="{00000000-0005-0000-0000-000041580000}"/>
    <cellStyle name="Normal 2 6 4 4 2 4" xfId="22601" xr:uid="{00000000-0005-0000-0000-000042580000}"/>
    <cellStyle name="Normal 2 6 4 4 2 5" xfId="22602" xr:uid="{00000000-0005-0000-0000-000043580000}"/>
    <cellStyle name="Normal 2 6 4 4 3" xfId="22603" xr:uid="{00000000-0005-0000-0000-000044580000}"/>
    <cellStyle name="Normal 2 6 4 4 3 2" xfId="22604" xr:uid="{00000000-0005-0000-0000-000045580000}"/>
    <cellStyle name="Normal 2 6 4 4 3 3" xfId="22605" xr:uid="{00000000-0005-0000-0000-000046580000}"/>
    <cellStyle name="Normal 2 6 4 4 3 4" xfId="22606" xr:uid="{00000000-0005-0000-0000-000047580000}"/>
    <cellStyle name="Normal 2 6 4 4 3 5" xfId="22607" xr:uid="{00000000-0005-0000-0000-000048580000}"/>
    <cellStyle name="Normal 2 6 4 4 4" xfId="22608" xr:uid="{00000000-0005-0000-0000-000049580000}"/>
    <cellStyle name="Normal 2 6 4 4 5" xfId="22609" xr:uid="{00000000-0005-0000-0000-00004A580000}"/>
    <cellStyle name="Normal 2 6 4 4 6" xfId="22610" xr:uid="{00000000-0005-0000-0000-00004B580000}"/>
    <cellStyle name="Normal 2 6 4 4 7" xfId="22611" xr:uid="{00000000-0005-0000-0000-00004C580000}"/>
    <cellStyle name="Normal 2 6 4 4 8" xfId="22612" xr:uid="{00000000-0005-0000-0000-00004D580000}"/>
    <cellStyle name="Normal 2 6 4 4_35. Propiedades de Inv" xfId="22613" xr:uid="{00000000-0005-0000-0000-00004E580000}"/>
    <cellStyle name="Normal 2 6 4 5" xfId="22614" xr:uid="{00000000-0005-0000-0000-00004F580000}"/>
    <cellStyle name="Normal 2 6 4 5 2" xfId="22615" xr:uid="{00000000-0005-0000-0000-000050580000}"/>
    <cellStyle name="Normal 2 6 4 5 2 2" xfId="22616" xr:uid="{00000000-0005-0000-0000-000051580000}"/>
    <cellStyle name="Normal 2 6 4 5 2 3" xfId="22617" xr:uid="{00000000-0005-0000-0000-000052580000}"/>
    <cellStyle name="Normal 2 6 4 5 2 4" xfId="22618" xr:uid="{00000000-0005-0000-0000-000053580000}"/>
    <cellStyle name="Normal 2 6 4 5 2 5" xfId="22619" xr:uid="{00000000-0005-0000-0000-000054580000}"/>
    <cellStyle name="Normal 2 6 4 5 3" xfId="22620" xr:uid="{00000000-0005-0000-0000-000055580000}"/>
    <cellStyle name="Normal 2 6 4 5 3 2" xfId="22621" xr:uid="{00000000-0005-0000-0000-000056580000}"/>
    <cellStyle name="Normal 2 6 4 5 3 3" xfId="22622" xr:uid="{00000000-0005-0000-0000-000057580000}"/>
    <cellStyle name="Normal 2 6 4 5 3 4" xfId="22623" xr:uid="{00000000-0005-0000-0000-000058580000}"/>
    <cellStyle name="Normal 2 6 4 5 3 5" xfId="22624" xr:uid="{00000000-0005-0000-0000-000059580000}"/>
    <cellStyle name="Normal 2 6 4 5 4" xfId="22625" xr:uid="{00000000-0005-0000-0000-00005A580000}"/>
    <cellStyle name="Normal 2 6 4 5 5" xfId="22626" xr:uid="{00000000-0005-0000-0000-00005B580000}"/>
    <cellStyle name="Normal 2 6 4 5 6" xfId="22627" xr:uid="{00000000-0005-0000-0000-00005C580000}"/>
    <cellStyle name="Normal 2 6 4 5 7" xfId="22628" xr:uid="{00000000-0005-0000-0000-00005D580000}"/>
    <cellStyle name="Normal 2 6 4 5 8" xfId="22629" xr:uid="{00000000-0005-0000-0000-00005E580000}"/>
    <cellStyle name="Normal 2 6 4 5_35. Propiedades de Inv" xfId="22630" xr:uid="{00000000-0005-0000-0000-00005F580000}"/>
    <cellStyle name="Normal 2 6 4 6" xfId="22631" xr:uid="{00000000-0005-0000-0000-000060580000}"/>
    <cellStyle name="Normal 2 6 4 6 2" xfId="22632" xr:uid="{00000000-0005-0000-0000-000061580000}"/>
    <cellStyle name="Normal 2 6 4 6 2 2" xfId="22633" xr:uid="{00000000-0005-0000-0000-000062580000}"/>
    <cellStyle name="Normal 2 6 4 6 2 3" xfId="22634" xr:uid="{00000000-0005-0000-0000-000063580000}"/>
    <cellStyle name="Normal 2 6 4 6 2 4" xfId="22635" xr:uid="{00000000-0005-0000-0000-000064580000}"/>
    <cellStyle name="Normal 2 6 4 6 2 5" xfId="22636" xr:uid="{00000000-0005-0000-0000-000065580000}"/>
    <cellStyle name="Normal 2 6 4 6 3" xfId="22637" xr:uid="{00000000-0005-0000-0000-000066580000}"/>
    <cellStyle name="Normal 2 6 4 6 3 2" xfId="22638" xr:uid="{00000000-0005-0000-0000-000067580000}"/>
    <cellStyle name="Normal 2 6 4 6 3 3" xfId="22639" xr:uid="{00000000-0005-0000-0000-000068580000}"/>
    <cellStyle name="Normal 2 6 4 6 3 4" xfId="22640" xr:uid="{00000000-0005-0000-0000-000069580000}"/>
    <cellStyle name="Normal 2 6 4 6 3 5" xfId="22641" xr:uid="{00000000-0005-0000-0000-00006A580000}"/>
    <cellStyle name="Normal 2 6 4 6 4" xfId="22642" xr:uid="{00000000-0005-0000-0000-00006B580000}"/>
    <cellStyle name="Normal 2 6 4 6 5" xfId="22643" xr:uid="{00000000-0005-0000-0000-00006C580000}"/>
    <cellStyle name="Normal 2 6 4 6 6" xfId="22644" xr:uid="{00000000-0005-0000-0000-00006D580000}"/>
    <cellStyle name="Normal 2 6 4 6 7" xfId="22645" xr:uid="{00000000-0005-0000-0000-00006E580000}"/>
    <cellStyle name="Normal 2 6 4 6 8" xfId="22646" xr:uid="{00000000-0005-0000-0000-00006F580000}"/>
    <cellStyle name="Normal 2 6 4 6_35. Propiedades de Inv" xfId="22647" xr:uid="{00000000-0005-0000-0000-000070580000}"/>
    <cellStyle name="Normal 2 6 4 7" xfId="22648" xr:uid="{00000000-0005-0000-0000-000071580000}"/>
    <cellStyle name="Normal 2 6 4 7 2" xfId="22649" xr:uid="{00000000-0005-0000-0000-000072580000}"/>
    <cellStyle name="Normal 2 6 4 7 2 2" xfId="22650" xr:uid="{00000000-0005-0000-0000-000073580000}"/>
    <cellStyle name="Normal 2 6 4 7 2 3" xfId="22651" xr:uid="{00000000-0005-0000-0000-000074580000}"/>
    <cellStyle name="Normal 2 6 4 7 2 4" xfId="22652" xr:uid="{00000000-0005-0000-0000-000075580000}"/>
    <cellStyle name="Normal 2 6 4 7 2 5" xfId="22653" xr:uid="{00000000-0005-0000-0000-000076580000}"/>
    <cellStyle name="Normal 2 6 4 7 3" xfId="22654" xr:uid="{00000000-0005-0000-0000-000077580000}"/>
    <cellStyle name="Normal 2 6 4 7 3 2" xfId="22655" xr:uid="{00000000-0005-0000-0000-000078580000}"/>
    <cellStyle name="Normal 2 6 4 7 3 3" xfId="22656" xr:uid="{00000000-0005-0000-0000-000079580000}"/>
    <cellStyle name="Normal 2 6 4 7 3 4" xfId="22657" xr:uid="{00000000-0005-0000-0000-00007A580000}"/>
    <cellStyle name="Normal 2 6 4 7 3 5" xfId="22658" xr:uid="{00000000-0005-0000-0000-00007B580000}"/>
    <cellStyle name="Normal 2 6 4 7 4" xfId="22659" xr:uid="{00000000-0005-0000-0000-00007C580000}"/>
    <cellStyle name="Normal 2 6 4 7 5" xfId="22660" xr:uid="{00000000-0005-0000-0000-00007D580000}"/>
    <cellStyle name="Normal 2 6 4 7 6" xfId="22661" xr:uid="{00000000-0005-0000-0000-00007E580000}"/>
    <cellStyle name="Normal 2 6 4 7 7" xfId="22662" xr:uid="{00000000-0005-0000-0000-00007F580000}"/>
    <cellStyle name="Normal 2 6 4 7_35. Propiedades de Inv" xfId="22663" xr:uid="{00000000-0005-0000-0000-000080580000}"/>
    <cellStyle name="Normal 2 6 4 8" xfId="22664" xr:uid="{00000000-0005-0000-0000-000081580000}"/>
    <cellStyle name="Normal 2 6 4 8 2" xfId="22665" xr:uid="{00000000-0005-0000-0000-000082580000}"/>
    <cellStyle name="Normal 2 6 4 8 2 2" xfId="22666" xr:uid="{00000000-0005-0000-0000-000083580000}"/>
    <cellStyle name="Normal 2 6 4 8 2 3" xfId="22667" xr:uid="{00000000-0005-0000-0000-000084580000}"/>
    <cellStyle name="Normal 2 6 4 8 2 4" xfId="22668" xr:uid="{00000000-0005-0000-0000-000085580000}"/>
    <cellStyle name="Normal 2 6 4 8 2 5" xfId="22669" xr:uid="{00000000-0005-0000-0000-000086580000}"/>
    <cellStyle name="Normal 2 6 4 8 3" xfId="22670" xr:uid="{00000000-0005-0000-0000-000087580000}"/>
    <cellStyle name="Normal 2 6 4 8 3 2" xfId="22671" xr:uid="{00000000-0005-0000-0000-000088580000}"/>
    <cellStyle name="Normal 2 6 4 8 3 3" xfId="22672" xr:uid="{00000000-0005-0000-0000-000089580000}"/>
    <cellStyle name="Normal 2 6 4 8 3 4" xfId="22673" xr:uid="{00000000-0005-0000-0000-00008A580000}"/>
    <cellStyle name="Normal 2 6 4 8 3 5" xfId="22674" xr:uid="{00000000-0005-0000-0000-00008B580000}"/>
    <cellStyle name="Normal 2 6 4 8 4" xfId="22675" xr:uid="{00000000-0005-0000-0000-00008C580000}"/>
    <cellStyle name="Normal 2 6 4 8 5" xfId="22676" xr:uid="{00000000-0005-0000-0000-00008D580000}"/>
    <cellStyle name="Normal 2 6 4 8 6" xfId="22677" xr:uid="{00000000-0005-0000-0000-00008E580000}"/>
    <cellStyle name="Normal 2 6 4 8 7" xfId="22678" xr:uid="{00000000-0005-0000-0000-00008F580000}"/>
    <cellStyle name="Normal 2 6 4 8_35. Propiedades de Inv" xfId="22679" xr:uid="{00000000-0005-0000-0000-000090580000}"/>
    <cellStyle name="Normal 2 6 4 9" xfId="22680" xr:uid="{00000000-0005-0000-0000-000091580000}"/>
    <cellStyle name="Normal 2 6 4 9 2" xfId="22681" xr:uid="{00000000-0005-0000-0000-000092580000}"/>
    <cellStyle name="Normal 2 6 4 9 2 2" xfId="22682" xr:uid="{00000000-0005-0000-0000-000093580000}"/>
    <cellStyle name="Normal 2 6 4 9 2 3" xfId="22683" xr:uid="{00000000-0005-0000-0000-000094580000}"/>
    <cellStyle name="Normal 2 6 4 9 2 4" xfId="22684" xr:uid="{00000000-0005-0000-0000-000095580000}"/>
    <cellStyle name="Normal 2 6 4 9 2 5" xfId="22685" xr:uid="{00000000-0005-0000-0000-000096580000}"/>
    <cellStyle name="Normal 2 6 4 9 3" xfId="22686" xr:uid="{00000000-0005-0000-0000-000097580000}"/>
    <cellStyle name="Normal 2 6 4 9 3 2" xfId="22687" xr:uid="{00000000-0005-0000-0000-000098580000}"/>
    <cellStyle name="Normal 2 6 4 9 3 3" xfId="22688" xr:uid="{00000000-0005-0000-0000-000099580000}"/>
    <cellStyle name="Normal 2 6 4 9 3 4" xfId="22689" xr:uid="{00000000-0005-0000-0000-00009A580000}"/>
    <cellStyle name="Normal 2 6 4 9 3 5" xfId="22690" xr:uid="{00000000-0005-0000-0000-00009B580000}"/>
    <cellStyle name="Normal 2 6 4 9 4" xfId="22691" xr:uid="{00000000-0005-0000-0000-00009C580000}"/>
    <cellStyle name="Normal 2 6 4 9 5" xfId="22692" xr:uid="{00000000-0005-0000-0000-00009D580000}"/>
    <cellStyle name="Normal 2 6 4 9 6" xfId="22693" xr:uid="{00000000-0005-0000-0000-00009E580000}"/>
    <cellStyle name="Normal 2 6 4 9 7" xfId="22694" xr:uid="{00000000-0005-0000-0000-00009F580000}"/>
    <cellStyle name="Normal 2 6 4 9_35. Propiedades de Inv" xfId="22695" xr:uid="{00000000-0005-0000-0000-0000A0580000}"/>
    <cellStyle name="Normal 2 6 4_35. Propiedades de Inv" xfId="22696" xr:uid="{00000000-0005-0000-0000-0000A1580000}"/>
    <cellStyle name="Normal 2 6 5" xfId="22697" xr:uid="{00000000-0005-0000-0000-0000A2580000}"/>
    <cellStyle name="Normal 2 6 5 10" xfId="22698" xr:uid="{00000000-0005-0000-0000-0000A3580000}"/>
    <cellStyle name="Normal 2 6 5 10 2" xfId="22699" xr:uid="{00000000-0005-0000-0000-0000A4580000}"/>
    <cellStyle name="Normal 2 6 5 10 3" xfId="22700" xr:uid="{00000000-0005-0000-0000-0000A5580000}"/>
    <cellStyle name="Normal 2 6 5 10 4" xfId="22701" xr:uid="{00000000-0005-0000-0000-0000A6580000}"/>
    <cellStyle name="Normal 2 6 5 10 5" xfId="22702" xr:uid="{00000000-0005-0000-0000-0000A7580000}"/>
    <cellStyle name="Normal 2 6 5 11" xfId="22703" xr:uid="{00000000-0005-0000-0000-0000A8580000}"/>
    <cellStyle name="Normal 2 6 5 11 2" xfId="22704" xr:uid="{00000000-0005-0000-0000-0000A9580000}"/>
    <cellStyle name="Normal 2 6 5 11 3" xfId="22705" xr:uid="{00000000-0005-0000-0000-0000AA580000}"/>
    <cellStyle name="Normal 2 6 5 11 4" xfId="22706" xr:uid="{00000000-0005-0000-0000-0000AB580000}"/>
    <cellStyle name="Normal 2 6 5 11 5" xfId="22707" xr:uid="{00000000-0005-0000-0000-0000AC580000}"/>
    <cellStyle name="Normal 2 6 5 12" xfId="22708" xr:uid="{00000000-0005-0000-0000-0000AD580000}"/>
    <cellStyle name="Normal 2 6 5 13" xfId="22709" xr:uid="{00000000-0005-0000-0000-0000AE580000}"/>
    <cellStyle name="Normal 2 6 5 14" xfId="22710" xr:uid="{00000000-0005-0000-0000-0000AF580000}"/>
    <cellStyle name="Normal 2 6 5 15" xfId="22711" xr:uid="{00000000-0005-0000-0000-0000B0580000}"/>
    <cellStyle name="Normal 2 6 5 16" xfId="22712" xr:uid="{00000000-0005-0000-0000-0000B1580000}"/>
    <cellStyle name="Normal 2 6 5 2" xfId="22713" xr:uid="{00000000-0005-0000-0000-0000B2580000}"/>
    <cellStyle name="Normal 2 6 5 2 2" xfId="22714" xr:uid="{00000000-0005-0000-0000-0000B3580000}"/>
    <cellStyle name="Normal 2 6 5 2 2 2" xfId="22715" xr:uid="{00000000-0005-0000-0000-0000B4580000}"/>
    <cellStyle name="Normal 2 6 5 2 2 3" xfId="22716" xr:uid="{00000000-0005-0000-0000-0000B5580000}"/>
    <cellStyle name="Normal 2 6 5 2 2 4" xfId="22717" xr:uid="{00000000-0005-0000-0000-0000B6580000}"/>
    <cellStyle name="Normal 2 6 5 2 2 5" xfId="22718" xr:uid="{00000000-0005-0000-0000-0000B7580000}"/>
    <cellStyle name="Normal 2 6 5 2 3" xfId="22719" xr:uid="{00000000-0005-0000-0000-0000B8580000}"/>
    <cellStyle name="Normal 2 6 5 2 3 2" xfId="22720" xr:uid="{00000000-0005-0000-0000-0000B9580000}"/>
    <cellStyle name="Normal 2 6 5 2 3 3" xfId="22721" xr:uid="{00000000-0005-0000-0000-0000BA580000}"/>
    <cellStyle name="Normal 2 6 5 2 3 4" xfId="22722" xr:uid="{00000000-0005-0000-0000-0000BB580000}"/>
    <cellStyle name="Normal 2 6 5 2 3 5" xfId="22723" xr:uid="{00000000-0005-0000-0000-0000BC580000}"/>
    <cellStyle name="Normal 2 6 5 2 4" xfId="22724" xr:uid="{00000000-0005-0000-0000-0000BD580000}"/>
    <cellStyle name="Normal 2 6 5 2 5" xfId="22725" xr:uid="{00000000-0005-0000-0000-0000BE580000}"/>
    <cellStyle name="Normal 2 6 5 2 6" xfId="22726" xr:uid="{00000000-0005-0000-0000-0000BF580000}"/>
    <cellStyle name="Normal 2 6 5 2 7" xfId="22727" xr:uid="{00000000-0005-0000-0000-0000C0580000}"/>
    <cellStyle name="Normal 2 6 5 2 8" xfId="22728" xr:uid="{00000000-0005-0000-0000-0000C1580000}"/>
    <cellStyle name="Normal 2 6 5 2_35. Propiedades de Inv" xfId="22729" xr:uid="{00000000-0005-0000-0000-0000C2580000}"/>
    <cellStyle name="Normal 2 6 5 3" xfId="22730" xr:uid="{00000000-0005-0000-0000-0000C3580000}"/>
    <cellStyle name="Normal 2 6 5 3 2" xfId="22731" xr:uid="{00000000-0005-0000-0000-0000C4580000}"/>
    <cellStyle name="Normal 2 6 5 3 2 2" xfId="22732" xr:uid="{00000000-0005-0000-0000-0000C5580000}"/>
    <cellStyle name="Normal 2 6 5 3 2 3" xfId="22733" xr:uid="{00000000-0005-0000-0000-0000C6580000}"/>
    <cellStyle name="Normal 2 6 5 3 2 4" xfId="22734" xr:uid="{00000000-0005-0000-0000-0000C7580000}"/>
    <cellStyle name="Normal 2 6 5 3 2 5" xfId="22735" xr:uid="{00000000-0005-0000-0000-0000C8580000}"/>
    <cellStyle name="Normal 2 6 5 3 3" xfId="22736" xr:uid="{00000000-0005-0000-0000-0000C9580000}"/>
    <cellStyle name="Normal 2 6 5 3 3 2" xfId="22737" xr:uid="{00000000-0005-0000-0000-0000CA580000}"/>
    <cellStyle name="Normal 2 6 5 3 3 3" xfId="22738" xr:uid="{00000000-0005-0000-0000-0000CB580000}"/>
    <cellStyle name="Normal 2 6 5 3 3 4" xfId="22739" xr:uid="{00000000-0005-0000-0000-0000CC580000}"/>
    <cellStyle name="Normal 2 6 5 3 3 5" xfId="22740" xr:uid="{00000000-0005-0000-0000-0000CD580000}"/>
    <cellStyle name="Normal 2 6 5 3 4" xfId="22741" xr:uid="{00000000-0005-0000-0000-0000CE580000}"/>
    <cellStyle name="Normal 2 6 5 3 5" xfId="22742" xr:uid="{00000000-0005-0000-0000-0000CF580000}"/>
    <cellStyle name="Normal 2 6 5 3 6" xfId="22743" xr:uid="{00000000-0005-0000-0000-0000D0580000}"/>
    <cellStyle name="Normal 2 6 5 3 7" xfId="22744" xr:uid="{00000000-0005-0000-0000-0000D1580000}"/>
    <cellStyle name="Normal 2 6 5 3 8" xfId="22745" xr:uid="{00000000-0005-0000-0000-0000D2580000}"/>
    <cellStyle name="Normal 2 6 5 3_35. Propiedades de Inv" xfId="22746" xr:uid="{00000000-0005-0000-0000-0000D3580000}"/>
    <cellStyle name="Normal 2 6 5 4" xfId="22747" xr:uid="{00000000-0005-0000-0000-0000D4580000}"/>
    <cellStyle name="Normal 2 6 5 4 2" xfId="22748" xr:uid="{00000000-0005-0000-0000-0000D5580000}"/>
    <cellStyle name="Normal 2 6 5 4 2 2" xfId="22749" xr:uid="{00000000-0005-0000-0000-0000D6580000}"/>
    <cellStyle name="Normal 2 6 5 4 2 3" xfId="22750" xr:uid="{00000000-0005-0000-0000-0000D7580000}"/>
    <cellStyle name="Normal 2 6 5 4 2 4" xfId="22751" xr:uid="{00000000-0005-0000-0000-0000D8580000}"/>
    <cellStyle name="Normal 2 6 5 4 2 5" xfId="22752" xr:uid="{00000000-0005-0000-0000-0000D9580000}"/>
    <cellStyle name="Normal 2 6 5 4 3" xfId="22753" xr:uid="{00000000-0005-0000-0000-0000DA580000}"/>
    <cellStyle name="Normal 2 6 5 4 3 2" xfId="22754" xr:uid="{00000000-0005-0000-0000-0000DB580000}"/>
    <cellStyle name="Normal 2 6 5 4 3 3" xfId="22755" xr:uid="{00000000-0005-0000-0000-0000DC580000}"/>
    <cellStyle name="Normal 2 6 5 4 3 4" xfId="22756" xr:uid="{00000000-0005-0000-0000-0000DD580000}"/>
    <cellStyle name="Normal 2 6 5 4 3 5" xfId="22757" xr:uid="{00000000-0005-0000-0000-0000DE580000}"/>
    <cellStyle name="Normal 2 6 5 4 4" xfId="22758" xr:uid="{00000000-0005-0000-0000-0000DF580000}"/>
    <cellStyle name="Normal 2 6 5 4 5" xfId="22759" xr:uid="{00000000-0005-0000-0000-0000E0580000}"/>
    <cellStyle name="Normal 2 6 5 4 6" xfId="22760" xr:uid="{00000000-0005-0000-0000-0000E1580000}"/>
    <cellStyle name="Normal 2 6 5 4 7" xfId="22761" xr:uid="{00000000-0005-0000-0000-0000E2580000}"/>
    <cellStyle name="Normal 2 6 5 4 8" xfId="22762" xr:uid="{00000000-0005-0000-0000-0000E3580000}"/>
    <cellStyle name="Normal 2 6 5 4_35. Propiedades de Inv" xfId="22763" xr:uid="{00000000-0005-0000-0000-0000E4580000}"/>
    <cellStyle name="Normal 2 6 5 5" xfId="22764" xr:uid="{00000000-0005-0000-0000-0000E5580000}"/>
    <cellStyle name="Normal 2 6 5 5 2" xfId="22765" xr:uid="{00000000-0005-0000-0000-0000E6580000}"/>
    <cellStyle name="Normal 2 6 5 5 2 2" xfId="22766" xr:uid="{00000000-0005-0000-0000-0000E7580000}"/>
    <cellStyle name="Normal 2 6 5 5 2 3" xfId="22767" xr:uid="{00000000-0005-0000-0000-0000E8580000}"/>
    <cellStyle name="Normal 2 6 5 5 2 4" xfId="22768" xr:uid="{00000000-0005-0000-0000-0000E9580000}"/>
    <cellStyle name="Normal 2 6 5 5 2 5" xfId="22769" xr:uid="{00000000-0005-0000-0000-0000EA580000}"/>
    <cellStyle name="Normal 2 6 5 5 3" xfId="22770" xr:uid="{00000000-0005-0000-0000-0000EB580000}"/>
    <cellStyle name="Normal 2 6 5 5 3 2" xfId="22771" xr:uid="{00000000-0005-0000-0000-0000EC580000}"/>
    <cellStyle name="Normal 2 6 5 5 3 3" xfId="22772" xr:uid="{00000000-0005-0000-0000-0000ED580000}"/>
    <cellStyle name="Normal 2 6 5 5 3 4" xfId="22773" xr:uid="{00000000-0005-0000-0000-0000EE580000}"/>
    <cellStyle name="Normal 2 6 5 5 3 5" xfId="22774" xr:uid="{00000000-0005-0000-0000-0000EF580000}"/>
    <cellStyle name="Normal 2 6 5 5 4" xfId="22775" xr:uid="{00000000-0005-0000-0000-0000F0580000}"/>
    <cellStyle name="Normal 2 6 5 5 5" xfId="22776" xr:uid="{00000000-0005-0000-0000-0000F1580000}"/>
    <cellStyle name="Normal 2 6 5 5 6" xfId="22777" xr:uid="{00000000-0005-0000-0000-0000F2580000}"/>
    <cellStyle name="Normal 2 6 5 5 7" xfId="22778" xr:uid="{00000000-0005-0000-0000-0000F3580000}"/>
    <cellStyle name="Normal 2 6 5 5 8" xfId="22779" xr:uid="{00000000-0005-0000-0000-0000F4580000}"/>
    <cellStyle name="Normal 2 6 5 5_35. Propiedades de Inv" xfId="22780" xr:uid="{00000000-0005-0000-0000-0000F5580000}"/>
    <cellStyle name="Normal 2 6 5 6" xfId="22781" xr:uid="{00000000-0005-0000-0000-0000F6580000}"/>
    <cellStyle name="Normal 2 6 5 6 2" xfId="22782" xr:uid="{00000000-0005-0000-0000-0000F7580000}"/>
    <cellStyle name="Normal 2 6 5 6 2 2" xfId="22783" xr:uid="{00000000-0005-0000-0000-0000F8580000}"/>
    <cellStyle name="Normal 2 6 5 6 2 3" xfId="22784" xr:uid="{00000000-0005-0000-0000-0000F9580000}"/>
    <cellStyle name="Normal 2 6 5 6 2 4" xfId="22785" xr:uid="{00000000-0005-0000-0000-0000FA580000}"/>
    <cellStyle name="Normal 2 6 5 6 2 5" xfId="22786" xr:uid="{00000000-0005-0000-0000-0000FB580000}"/>
    <cellStyle name="Normal 2 6 5 6 3" xfId="22787" xr:uid="{00000000-0005-0000-0000-0000FC580000}"/>
    <cellStyle name="Normal 2 6 5 6 3 2" xfId="22788" xr:uid="{00000000-0005-0000-0000-0000FD580000}"/>
    <cellStyle name="Normal 2 6 5 6 3 3" xfId="22789" xr:uid="{00000000-0005-0000-0000-0000FE580000}"/>
    <cellStyle name="Normal 2 6 5 6 3 4" xfId="22790" xr:uid="{00000000-0005-0000-0000-0000FF580000}"/>
    <cellStyle name="Normal 2 6 5 6 3 5" xfId="22791" xr:uid="{00000000-0005-0000-0000-000000590000}"/>
    <cellStyle name="Normal 2 6 5 6 4" xfId="22792" xr:uid="{00000000-0005-0000-0000-000001590000}"/>
    <cellStyle name="Normal 2 6 5 6 5" xfId="22793" xr:uid="{00000000-0005-0000-0000-000002590000}"/>
    <cellStyle name="Normal 2 6 5 6 6" xfId="22794" xr:uid="{00000000-0005-0000-0000-000003590000}"/>
    <cellStyle name="Normal 2 6 5 6 7" xfId="22795" xr:uid="{00000000-0005-0000-0000-000004590000}"/>
    <cellStyle name="Normal 2 6 5 6 8" xfId="22796" xr:uid="{00000000-0005-0000-0000-000005590000}"/>
    <cellStyle name="Normal 2 6 5 6_35. Propiedades de Inv" xfId="22797" xr:uid="{00000000-0005-0000-0000-000006590000}"/>
    <cellStyle name="Normal 2 6 5 7" xfId="22798" xr:uid="{00000000-0005-0000-0000-000007590000}"/>
    <cellStyle name="Normal 2 6 5 7 2" xfId="22799" xr:uid="{00000000-0005-0000-0000-000008590000}"/>
    <cellStyle name="Normal 2 6 5 7 2 2" xfId="22800" xr:uid="{00000000-0005-0000-0000-000009590000}"/>
    <cellStyle name="Normal 2 6 5 7 2 3" xfId="22801" xr:uid="{00000000-0005-0000-0000-00000A590000}"/>
    <cellStyle name="Normal 2 6 5 7 2 4" xfId="22802" xr:uid="{00000000-0005-0000-0000-00000B590000}"/>
    <cellStyle name="Normal 2 6 5 7 2 5" xfId="22803" xr:uid="{00000000-0005-0000-0000-00000C590000}"/>
    <cellStyle name="Normal 2 6 5 7 3" xfId="22804" xr:uid="{00000000-0005-0000-0000-00000D590000}"/>
    <cellStyle name="Normal 2 6 5 7 3 2" xfId="22805" xr:uid="{00000000-0005-0000-0000-00000E590000}"/>
    <cellStyle name="Normal 2 6 5 7 3 3" xfId="22806" xr:uid="{00000000-0005-0000-0000-00000F590000}"/>
    <cellStyle name="Normal 2 6 5 7 3 4" xfId="22807" xr:uid="{00000000-0005-0000-0000-000010590000}"/>
    <cellStyle name="Normal 2 6 5 7 3 5" xfId="22808" xr:uid="{00000000-0005-0000-0000-000011590000}"/>
    <cellStyle name="Normal 2 6 5 7 4" xfId="22809" xr:uid="{00000000-0005-0000-0000-000012590000}"/>
    <cellStyle name="Normal 2 6 5 7 5" xfId="22810" xr:uid="{00000000-0005-0000-0000-000013590000}"/>
    <cellStyle name="Normal 2 6 5 7 6" xfId="22811" xr:uid="{00000000-0005-0000-0000-000014590000}"/>
    <cellStyle name="Normal 2 6 5 7 7" xfId="22812" xr:uid="{00000000-0005-0000-0000-000015590000}"/>
    <cellStyle name="Normal 2 6 5 7_35. Propiedades de Inv" xfId="22813" xr:uid="{00000000-0005-0000-0000-000016590000}"/>
    <cellStyle name="Normal 2 6 5 8" xfId="22814" xr:uid="{00000000-0005-0000-0000-000017590000}"/>
    <cellStyle name="Normal 2 6 5 8 2" xfId="22815" xr:uid="{00000000-0005-0000-0000-000018590000}"/>
    <cellStyle name="Normal 2 6 5 8 2 2" xfId="22816" xr:uid="{00000000-0005-0000-0000-000019590000}"/>
    <cellStyle name="Normal 2 6 5 8 2 3" xfId="22817" xr:uid="{00000000-0005-0000-0000-00001A590000}"/>
    <cellStyle name="Normal 2 6 5 8 2 4" xfId="22818" xr:uid="{00000000-0005-0000-0000-00001B590000}"/>
    <cellStyle name="Normal 2 6 5 8 2 5" xfId="22819" xr:uid="{00000000-0005-0000-0000-00001C590000}"/>
    <cellStyle name="Normal 2 6 5 8 3" xfId="22820" xr:uid="{00000000-0005-0000-0000-00001D590000}"/>
    <cellStyle name="Normal 2 6 5 8 3 2" xfId="22821" xr:uid="{00000000-0005-0000-0000-00001E590000}"/>
    <cellStyle name="Normal 2 6 5 8 3 3" xfId="22822" xr:uid="{00000000-0005-0000-0000-00001F590000}"/>
    <cellStyle name="Normal 2 6 5 8 3 4" xfId="22823" xr:uid="{00000000-0005-0000-0000-000020590000}"/>
    <cellStyle name="Normal 2 6 5 8 3 5" xfId="22824" xr:uid="{00000000-0005-0000-0000-000021590000}"/>
    <cellStyle name="Normal 2 6 5 8 4" xfId="22825" xr:uid="{00000000-0005-0000-0000-000022590000}"/>
    <cellStyle name="Normal 2 6 5 8 5" xfId="22826" xr:uid="{00000000-0005-0000-0000-000023590000}"/>
    <cellStyle name="Normal 2 6 5 8 6" xfId="22827" xr:uid="{00000000-0005-0000-0000-000024590000}"/>
    <cellStyle name="Normal 2 6 5 8 7" xfId="22828" xr:uid="{00000000-0005-0000-0000-000025590000}"/>
    <cellStyle name="Normal 2 6 5 8_35. Propiedades de Inv" xfId="22829" xr:uid="{00000000-0005-0000-0000-000026590000}"/>
    <cellStyle name="Normal 2 6 5 9" xfId="22830" xr:uid="{00000000-0005-0000-0000-000027590000}"/>
    <cellStyle name="Normal 2 6 5 9 2" xfId="22831" xr:uid="{00000000-0005-0000-0000-000028590000}"/>
    <cellStyle name="Normal 2 6 5 9 2 2" xfId="22832" xr:uid="{00000000-0005-0000-0000-000029590000}"/>
    <cellStyle name="Normal 2 6 5 9 2 3" xfId="22833" xr:uid="{00000000-0005-0000-0000-00002A590000}"/>
    <cellStyle name="Normal 2 6 5 9 2 4" xfId="22834" xr:uid="{00000000-0005-0000-0000-00002B590000}"/>
    <cellStyle name="Normal 2 6 5 9 2 5" xfId="22835" xr:uid="{00000000-0005-0000-0000-00002C590000}"/>
    <cellStyle name="Normal 2 6 5 9 3" xfId="22836" xr:uid="{00000000-0005-0000-0000-00002D590000}"/>
    <cellStyle name="Normal 2 6 5 9 3 2" xfId="22837" xr:uid="{00000000-0005-0000-0000-00002E590000}"/>
    <cellStyle name="Normal 2 6 5 9 3 3" xfId="22838" xr:uid="{00000000-0005-0000-0000-00002F590000}"/>
    <cellStyle name="Normal 2 6 5 9 3 4" xfId="22839" xr:uid="{00000000-0005-0000-0000-000030590000}"/>
    <cellStyle name="Normal 2 6 5 9 3 5" xfId="22840" xr:uid="{00000000-0005-0000-0000-000031590000}"/>
    <cellStyle name="Normal 2 6 5 9 4" xfId="22841" xr:uid="{00000000-0005-0000-0000-000032590000}"/>
    <cellStyle name="Normal 2 6 5 9 5" xfId="22842" xr:uid="{00000000-0005-0000-0000-000033590000}"/>
    <cellStyle name="Normal 2 6 5 9 6" xfId="22843" xr:uid="{00000000-0005-0000-0000-000034590000}"/>
    <cellStyle name="Normal 2 6 5 9 7" xfId="22844" xr:uid="{00000000-0005-0000-0000-000035590000}"/>
    <cellStyle name="Normal 2 6 5 9_35. Propiedades de Inv" xfId="22845" xr:uid="{00000000-0005-0000-0000-000036590000}"/>
    <cellStyle name="Normal 2 6 5_35. Propiedades de Inv" xfId="22846" xr:uid="{00000000-0005-0000-0000-000037590000}"/>
    <cellStyle name="Normal 2 6 6" xfId="22847" xr:uid="{00000000-0005-0000-0000-000038590000}"/>
    <cellStyle name="Normal 2 6 6 10" xfId="22848" xr:uid="{00000000-0005-0000-0000-000039590000}"/>
    <cellStyle name="Normal 2 6 6 10 2" xfId="22849" xr:uid="{00000000-0005-0000-0000-00003A590000}"/>
    <cellStyle name="Normal 2 6 6 10 3" xfId="22850" xr:uid="{00000000-0005-0000-0000-00003B590000}"/>
    <cellStyle name="Normal 2 6 6 10 4" xfId="22851" xr:uid="{00000000-0005-0000-0000-00003C590000}"/>
    <cellStyle name="Normal 2 6 6 10 5" xfId="22852" xr:uid="{00000000-0005-0000-0000-00003D590000}"/>
    <cellStyle name="Normal 2 6 6 11" xfId="22853" xr:uid="{00000000-0005-0000-0000-00003E590000}"/>
    <cellStyle name="Normal 2 6 6 11 2" xfId="22854" xr:uid="{00000000-0005-0000-0000-00003F590000}"/>
    <cellStyle name="Normal 2 6 6 11 3" xfId="22855" xr:uid="{00000000-0005-0000-0000-000040590000}"/>
    <cellStyle name="Normal 2 6 6 11 4" xfId="22856" xr:uid="{00000000-0005-0000-0000-000041590000}"/>
    <cellStyle name="Normal 2 6 6 11 5" xfId="22857" xr:uid="{00000000-0005-0000-0000-000042590000}"/>
    <cellStyle name="Normal 2 6 6 12" xfId="22858" xr:uid="{00000000-0005-0000-0000-000043590000}"/>
    <cellStyle name="Normal 2 6 6 13" xfId="22859" xr:uid="{00000000-0005-0000-0000-000044590000}"/>
    <cellStyle name="Normal 2 6 6 14" xfId="22860" xr:uid="{00000000-0005-0000-0000-000045590000}"/>
    <cellStyle name="Normal 2 6 6 15" xfId="22861" xr:uid="{00000000-0005-0000-0000-000046590000}"/>
    <cellStyle name="Normal 2 6 6 16" xfId="22862" xr:uid="{00000000-0005-0000-0000-000047590000}"/>
    <cellStyle name="Normal 2 6 6 2" xfId="22863" xr:uid="{00000000-0005-0000-0000-000048590000}"/>
    <cellStyle name="Normal 2 6 6 2 2" xfId="22864" xr:uid="{00000000-0005-0000-0000-000049590000}"/>
    <cellStyle name="Normal 2 6 6 2 2 2" xfId="22865" xr:uid="{00000000-0005-0000-0000-00004A590000}"/>
    <cellStyle name="Normal 2 6 6 2 2 3" xfId="22866" xr:uid="{00000000-0005-0000-0000-00004B590000}"/>
    <cellStyle name="Normal 2 6 6 2 2 4" xfId="22867" xr:uid="{00000000-0005-0000-0000-00004C590000}"/>
    <cellStyle name="Normal 2 6 6 2 2 5" xfId="22868" xr:uid="{00000000-0005-0000-0000-00004D590000}"/>
    <cellStyle name="Normal 2 6 6 2 3" xfId="22869" xr:uid="{00000000-0005-0000-0000-00004E590000}"/>
    <cellStyle name="Normal 2 6 6 2 3 2" xfId="22870" xr:uid="{00000000-0005-0000-0000-00004F590000}"/>
    <cellStyle name="Normal 2 6 6 2 3 3" xfId="22871" xr:uid="{00000000-0005-0000-0000-000050590000}"/>
    <cellStyle name="Normal 2 6 6 2 3 4" xfId="22872" xr:uid="{00000000-0005-0000-0000-000051590000}"/>
    <cellStyle name="Normal 2 6 6 2 3 5" xfId="22873" xr:uid="{00000000-0005-0000-0000-000052590000}"/>
    <cellStyle name="Normal 2 6 6 2 4" xfId="22874" xr:uid="{00000000-0005-0000-0000-000053590000}"/>
    <cellStyle name="Normal 2 6 6 2 5" xfId="22875" xr:uid="{00000000-0005-0000-0000-000054590000}"/>
    <cellStyle name="Normal 2 6 6 2 6" xfId="22876" xr:uid="{00000000-0005-0000-0000-000055590000}"/>
    <cellStyle name="Normal 2 6 6 2 7" xfId="22877" xr:uid="{00000000-0005-0000-0000-000056590000}"/>
    <cellStyle name="Normal 2 6 6 2 8" xfId="22878" xr:uid="{00000000-0005-0000-0000-000057590000}"/>
    <cellStyle name="Normal 2 6 6 2_35. Propiedades de Inv" xfId="22879" xr:uid="{00000000-0005-0000-0000-000058590000}"/>
    <cellStyle name="Normal 2 6 6 3" xfId="22880" xr:uid="{00000000-0005-0000-0000-000059590000}"/>
    <cellStyle name="Normal 2 6 6 3 2" xfId="22881" xr:uid="{00000000-0005-0000-0000-00005A590000}"/>
    <cellStyle name="Normal 2 6 6 3 2 2" xfId="22882" xr:uid="{00000000-0005-0000-0000-00005B590000}"/>
    <cellStyle name="Normal 2 6 6 3 2 3" xfId="22883" xr:uid="{00000000-0005-0000-0000-00005C590000}"/>
    <cellStyle name="Normal 2 6 6 3 2 4" xfId="22884" xr:uid="{00000000-0005-0000-0000-00005D590000}"/>
    <cellStyle name="Normal 2 6 6 3 2 5" xfId="22885" xr:uid="{00000000-0005-0000-0000-00005E590000}"/>
    <cellStyle name="Normal 2 6 6 3 3" xfId="22886" xr:uid="{00000000-0005-0000-0000-00005F590000}"/>
    <cellStyle name="Normal 2 6 6 3 3 2" xfId="22887" xr:uid="{00000000-0005-0000-0000-000060590000}"/>
    <cellStyle name="Normal 2 6 6 3 3 3" xfId="22888" xr:uid="{00000000-0005-0000-0000-000061590000}"/>
    <cellStyle name="Normal 2 6 6 3 3 4" xfId="22889" xr:uid="{00000000-0005-0000-0000-000062590000}"/>
    <cellStyle name="Normal 2 6 6 3 3 5" xfId="22890" xr:uid="{00000000-0005-0000-0000-000063590000}"/>
    <cellStyle name="Normal 2 6 6 3 4" xfId="22891" xr:uid="{00000000-0005-0000-0000-000064590000}"/>
    <cellStyle name="Normal 2 6 6 3 5" xfId="22892" xr:uid="{00000000-0005-0000-0000-000065590000}"/>
    <cellStyle name="Normal 2 6 6 3 6" xfId="22893" xr:uid="{00000000-0005-0000-0000-000066590000}"/>
    <cellStyle name="Normal 2 6 6 3 7" xfId="22894" xr:uid="{00000000-0005-0000-0000-000067590000}"/>
    <cellStyle name="Normal 2 6 6 3 8" xfId="22895" xr:uid="{00000000-0005-0000-0000-000068590000}"/>
    <cellStyle name="Normal 2 6 6 3_35. Propiedades de Inv" xfId="22896" xr:uid="{00000000-0005-0000-0000-000069590000}"/>
    <cellStyle name="Normal 2 6 6 4" xfId="22897" xr:uid="{00000000-0005-0000-0000-00006A590000}"/>
    <cellStyle name="Normal 2 6 6 4 2" xfId="22898" xr:uid="{00000000-0005-0000-0000-00006B590000}"/>
    <cellStyle name="Normal 2 6 6 4 2 2" xfId="22899" xr:uid="{00000000-0005-0000-0000-00006C590000}"/>
    <cellStyle name="Normal 2 6 6 4 2 3" xfId="22900" xr:uid="{00000000-0005-0000-0000-00006D590000}"/>
    <cellStyle name="Normal 2 6 6 4 2 4" xfId="22901" xr:uid="{00000000-0005-0000-0000-00006E590000}"/>
    <cellStyle name="Normal 2 6 6 4 2 5" xfId="22902" xr:uid="{00000000-0005-0000-0000-00006F590000}"/>
    <cellStyle name="Normal 2 6 6 4 3" xfId="22903" xr:uid="{00000000-0005-0000-0000-000070590000}"/>
    <cellStyle name="Normal 2 6 6 4 3 2" xfId="22904" xr:uid="{00000000-0005-0000-0000-000071590000}"/>
    <cellStyle name="Normal 2 6 6 4 3 3" xfId="22905" xr:uid="{00000000-0005-0000-0000-000072590000}"/>
    <cellStyle name="Normal 2 6 6 4 3 4" xfId="22906" xr:uid="{00000000-0005-0000-0000-000073590000}"/>
    <cellStyle name="Normal 2 6 6 4 3 5" xfId="22907" xr:uid="{00000000-0005-0000-0000-000074590000}"/>
    <cellStyle name="Normal 2 6 6 4 4" xfId="22908" xr:uid="{00000000-0005-0000-0000-000075590000}"/>
    <cellStyle name="Normal 2 6 6 4 5" xfId="22909" xr:uid="{00000000-0005-0000-0000-000076590000}"/>
    <cellStyle name="Normal 2 6 6 4 6" xfId="22910" xr:uid="{00000000-0005-0000-0000-000077590000}"/>
    <cellStyle name="Normal 2 6 6 4 7" xfId="22911" xr:uid="{00000000-0005-0000-0000-000078590000}"/>
    <cellStyle name="Normal 2 6 6 4 8" xfId="22912" xr:uid="{00000000-0005-0000-0000-000079590000}"/>
    <cellStyle name="Normal 2 6 6 4_35. Propiedades de Inv" xfId="22913" xr:uid="{00000000-0005-0000-0000-00007A590000}"/>
    <cellStyle name="Normal 2 6 6 5" xfId="22914" xr:uid="{00000000-0005-0000-0000-00007B590000}"/>
    <cellStyle name="Normal 2 6 6 5 2" xfId="22915" xr:uid="{00000000-0005-0000-0000-00007C590000}"/>
    <cellStyle name="Normal 2 6 6 5 2 2" xfId="22916" xr:uid="{00000000-0005-0000-0000-00007D590000}"/>
    <cellStyle name="Normal 2 6 6 5 2 3" xfId="22917" xr:uid="{00000000-0005-0000-0000-00007E590000}"/>
    <cellStyle name="Normal 2 6 6 5 2 4" xfId="22918" xr:uid="{00000000-0005-0000-0000-00007F590000}"/>
    <cellStyle name="Normal 2 6 6 5 2 5" xfId="22919" xr:uid="{00000000-0005-0000-0000-000080590000}"/>
    <cellStyle name="Normal 2 6 6 5 3" xfId="22920" xr:uid="{00000000-0005-0000-0000-000081590000}"/>
    <cellStyle name="Normal 2 6 6 5 3 2" xfId="22921" xr:uid="{00000000-0005-0000-0000-000082590000}"/>
    <cellStyle name="Normal 2 6 6 5 3 3" xfId="22922" xr:uid="{00000000-0005-0000-0000-000083590000}"/>
    <cellStyle name="Normal 2 6 6 5 3 4" xfId="22923" xr:uid="{00000000-0005-0000-0000-000084590000}"/>
    <cellStyle name="Normal 2 6 6 5 3 5" xfId="22924" xr:uid="{00000000-0005-0000-0000-000085590000}"/>
    <cellStyle name="Normal 2 6 6 5 4" xfId="22925" xr:uid="{00000000-0005-0000-0000-000086590000}"/>
    <cellStyle name="Normal 2 6 6 5 5" xfId="22926" xr:uid="{00000000-0005-0000-0000-000087590000}"/>
    <cellStyle name="Normal 2 6 6 5 6" xfId="22927" xr:uid="{00000000-0005-0000-0000-000088590000}"/>
    <cellStyle name="Normal 2 6 6 5 7" xfId="22928" xr:uid="{00000000-0005-0000-0000-000089590000}"/>
    <cellStyle name="Normal 2 6 6 5 8" xfId="22929" xr:uid="{00000000-0005-0000-0000-00008A590000}"/>
    <cellStyle name="Normal 2 6 6 5_35. Propiedades de Inv" xfId="22930" xr:uid="{00000000-0005-0000-0000-00008B590000}"/>
    <cellStyle name="Normal 2 6 6 6" xfId="22931" xr:uid="{00000000-0005-0000-0000-00008C590000}"/>
    <cellStyle name="Normal 2 6 6 6 2" xfId="22932" xr:uid="{00000000-0005-0000-0000-00008D590000}"/>
    <cellStyle name="Normal 2 6 6 6 2 2" xfId="22933" xr:uid="{00000000-0005-0000-0000-00008E590000}"/>
    <cellStyle name="Normal 2 6 6 6 2 3" xfId="22934" xr:uid="{00000000-0005-0000-0000-00008F590000}"/>
    <cellStyle name="Normal 2 6 6 6 2 4" xfId="22935" xr:uid="{00000000-0005-0000-0000-000090590000}"/>
    <cellStyle name="Normal 2 6 6 6 2 5" xfId="22936" xr:uid="{00000000-0005-0000-0000-000091590000}"/>
    <cellStyle name="Normal 2 6 6 6 3" xfId="22937" xr:uid="{00000000-0005-0000-0000-000092590000}"/>
    <cellStyle name="Normal 2 6 6 6 3 2" xfId="22938" xr:uid="{00000000-0005-0000-0000-000093590000}"/>
    <cellStyle name="Normal 2 6 6 6 3 3" xfId="22939" xr:uid="{00000000-0005-0000-0000-000094590000}"/>
    <cellStyle name="Normal 2 6 6 6 3 4" xfId="22940" xr:uid="{00000000-0005-0000-0000-000095590000}"/>
    <cellStyle name="Normal 2 6 6 6 3 5" xfId="22941" xr:uid="{00000000-0005-0000-0000-000096590000}"/>
    <cellStyle name="Normal 2 6 6 6 4" xfId="22942" xr:uid="{00000000-0005-0000-0000-000097590000}"/>
    <cellStyle name="Normal 2 6 6 6 5" xfId="22943" xr:uid="{00000000-0005-0000-0000-000098590000}"/>
    <cellStyle name="Normal 2 6 6 6 6" xfId="22944" xr:uid="{00000000-0005-0000-0000-000099590000}"/>
    <cellStyle name="Normal 2 6 6 6 7" xfId="22945" xr:uid="{00000000-0005-0000-0000-00009A590000}"/>
    <cellStyle name="Normal 2 6 6 6 8" xfId="22946" xr:uid="{00000000-0005-0000-0000-00009B590000}"/>
    <cellStyle name="Normal 2 6 6 6_35. Propiedades de Inv" xfId="22947" xr:uid="{00000000-0005-0000-0000-00009C590000}"/>
    <cellStyle name="Normal 2 6 6 7" xfId="22948" xr:uid="{00000000-0005-0000-0000-00009D590000}"/>
    <cellStyle name="Normal 2 6 6 7 2" xfId="22949" xr:uid="{00000000-0005-0000-0000-00009E590000}"/>
    <cellStyle name="Normal 2 6 6 7 2 2" xfId="22950" xr:uid="{00000000-0005-0000-0000-00009F590000}"/>
    <cellStyle name="Normal 2 6 6 7 2 3" xfId="22951" xr:uid="{00000000-0005-0000-0000-0000A0590000}"/>
    <cellStyle name="Normal 2 6 6 7 2 4" xfId="22952" xr:uid="{00000000-0005-0000-0000-0000A1590000}"/>
    <cellStyle name="Normal 2 6 6 7 2 5" xfId="22953" xr:uid="{00000000-0005-0000-0000-0000A2590000}"/>
    <cellStyle name="Normal 2 6 6 7 3" xfId="22954" xr:uid="{00000000-0005-0000-0000-0000A3590000}"/>
    <cellStyle name="Normal 2 6 6 7 3 2" xfId="22955" xr:uid="{00000000-0005-0000-0000-0000A4590000}"/>
    <cellStyle name="Normal 2 6 6 7 3 3" xfId="22956" xr:uid="{00000000-0005-0000-0000-0000A5590000}"/>
    <cellStyle name="Normal 2 6 6 7 3 4" xfId="22957" xr:uid="{00000000-0005-0000-0000-0000A6590000}"/>
    <cellStyle name="Normal 2 6 6 7 3 5" xfId="22958" xr:uid="{00000000-0005-0000-0000-0000A7590000}"/>
    <cellStyle name="Normal 2 6 6 7 4" xfId="22959" xr:uid="{00000000-0005-0000-0000-0000A8590000}"/>
    <cellStyle name="Normal 2 6 6 7 5" xfId="22960" xr:uid="{00000000-0005-0000-0000-0000A9590000}"/>
    <cellStyle name="Normal 2 6 6 7 6" xfId="22961" xr:uid="{00000000-0005-0000-0000-0000AA590000}"/>
    <cellStyle name="Normal 2 6 6 7 7" xfId="22962" xr:uid="{00000000-0005-0000-0000-0000AB590000}"/>
    <cellStyle name="Normal 2 6 6 7_35. Propiedades de Inv" xfId="22963" xr:uid="{00000000-0005-0000-0000-0000AC590000}"/>
    <cellStyle name="Normal 2 6 6 8" xfId="22964" xr:uid="{00000000-0005-0000-0000-0000AD590000}"/>
    <cellStyle name="Normal 2 6 6 8 2" xfId="22965" xr:uid="{00000000-0005-0000-0000-0000AE590000}"/>
    <cellStyle name="Normal 2 6 6 8 2 2" xfId="22966" xr:uid="{00000000-0005-0000-0000-0000AF590000}"/>
    <cellStyle name="Normal 2 6 6 8 2 3" xfId="22967" xr:uid="{00000000-0005-0000-0000-0000B0590000}"/>
    <cellStyle name="Normal 2 6 6 8 2 4" xfId="22968" xr:uid="{00000000-0005-0000-0000-0000B1590000}"/>
    <cellStyle name="Normal 2 6 6 8 2 5" xfId="22969" xr:uid="{00000000-0005-0000-0000-0000B2590000}"/>
    <cellStyle name="Normal 2 6 6 8 3" xfId="22970" xr:uid="{00000000-0005-0000-0000-0000B3590000}"/>
    <cellStyle name="Normal 2 6 6 8 3 2" xfId="22971" xr:uid="{00000000-0005-0000-0000-0000B4590000}"/>
    <cellStyle name="Normal 2 6 6 8 3 3" xfId="22972" xr:uid="{00000000-0005-0000-0000-0000B5590000}"/>
    <cellStyle name="Normal 2 6 6 8 3 4" xfId="22973" xr:uid="{00000000-0005-0000-0000-0000B6590000}"/>
    <cellStyle name="Normal 2 6 6 8 3 5" xfId="22974" xr:uid="{00000000-0005-0000-0000-0000B7590000}"/>
    <cellStyle name="Normal 2 6 6 8 4" xfId="22975" xr:uid="{00000000-0005-0000-0000-0000B8590000}"/>
    <cellStyle name="Normal 2 6 6 8 5" xfId="22976" xr:uid="{00000000-0005-0000-0000-0000B9590000}"/>
    <cellStyle name="Normal 2 6 6 8 6" xfId="22977" xr:uid="{00000000-0005-0000-0000-0000BA590000}"/>
    <cellStyle name="Normal 2 6 6 8 7" xfId="22978" xr:uid="{00000000-0005-0000-0000-0000BB590000}"/>
    <cellStyle name="Normal 2 6 6 8_35. Propiedades de Inv" xfId="22979" xr:uid="{00000000-0005-0000-0000-0000BC590000}"/>
    <cellStyle name="Normal 2 6 6 9" xfId="22980" xr:uid="{00000000-0005-0000-0000-0000BD590000}"/>
    <cellStyle name="Normal 2 6 6 9 2" xfId="22981" xr:uid="{00000000-0005-0000-0000-0000BE590000}"/>
    <cellStyle name="Normal 2 6 6 9 2 2" xfId="22982" xr:uid="{00000000-0005-0000-0000-0000BF590000}"/>
    <cellStyle name="Normal 2 6 6 9 2 3" xfId="22983" xr:uid="{00000000-0005-0000-0000-0000C0590000}"/>
    <cellStyle name="Normal 2 6 6 9 2 4" xfId="22984" xr:uid="{00000000-0005-0000-0000-0000C1590000}"/>
    <cellStyle name="Normal 2 6 6 9 2 5" xfId="22985" xr:uid="{00000000-0005-0000-0000-0000C2590000}"/>
    <cellStyle name="Normal 2 6 6 9 3" xfId="22986" xr:uid="{00000000-0005-0000-0000-0000C3590000}"/>
    <cellStyle name="Normal 2 6 6 9 3 2" xfId="22987" xr:uid="{00000000-0005-0000-0000-0000C4590000}"/>
    <cellStyle name="Normal 2 6 6 9 3 3" xfId="22988" xr:uid="{00000000-0005-0000-0000-0000C5590000}"/>
    <cellStyle name="Normal 2 6 6 9 3 4" xfId="22989" xr:uid="{00000000-0005-0000-0000-0000C6590000}"/>
    <cellStyle name="Normal 2 6 6 9 3 5" xfId="22990" xr:uid="{00000000-0005-0000-0000-0000C7590000}"/>
    <cellStyle name="Normal 2 6 6 9 4" xfId="22991" xr:uid="{00000000-0005-0000-0000-0000C8590000}"/>
    <cellStyle name="Normal 2 6 6 9 5" xfId="22992" xr:uid="{00000000-0005-0000-0000-0000C9590000}"/>
    <cellStyle name="Normal 2 6 6 9 6" xfId="22993" xr:uid="{00000000-0005-0000-0000-0000CA590000}"/>
    <cellStyle name="Normal 2 6 6 9 7" xfId="22994" xr:uid="{00000000-0005-0000-0000-0000CB590000}"/>
    <cellStyle name="Normal 2 6 6 9_35. Propiedades de Inv" xfId="22995" xr:uid="{00000000-0005-0000-0000-0000CC590000}"/>
    <cellStyle name="Normal 2 6 6_35. Propiedades de Inv" xfId="22996" xr:uid="{00000000-0005-0000-0000-0000CD590000}"/>
    <cellStyle name="Normal 2 6 7" xfId="22997" xr:uid="{00000000-0005-0000-0000-0000CE590000}"/>
    <cellStyle name="Normal 2 6 7 10" xfId="22998" xr:uid="{00000000-0005-0000-0000-0000CF590000}"/>
    <cellStyle name="Normal 2 6 7 10 2" xfId="22999" xr:uid="{00000000-0005-0000-0000-0000D0590000}"/>
    <cellStyle name="Normal 2 6 7 10 3" xfId="23000" xr:uid="{00000000-0005-0000-0000-0000D1590000}"/>
    <cellStyle name="Normal 2 6 7 10 4" xfId="23001" xr:uid="{00000000-0005-0000-0000-0000D2590000}"/>
    <cellStyle name="Normal 2 6 7 10 5" xfId="23002" xr:uid="{00000000-0005-0000-0000-0000D3590000}"/>
    <cellStyle name="Normal 2 6 7 11" xfId="23003" xr:uid="{00000000-0005-0000-0000-0000D4590000}"/>
    <cellStyle name="Normal 2 6 7 11 2" xfId="23004" xr:uid="{00000000-0005-0000-0000-0000D5590000}"/>
    <cellStyle name="Normal 2 6 7 11 3" xfId="23005" xr:uid="{00000000-0005-0000-0000-0000D6590000}"/>
    <cellStyle name="Normal 2 6 7 11 4" xfId="23006" xr:uid="{00000000-0005-0000-0000-0000D7590000}"/>
    <cellStyle name="Normal 2 6 7 11 5" xfId="23007" xr:uid="{00000000-0005-0000-0000-0000D8590000}"/>
    <cellStyle name="Normal 2 6 7 12" xfId="23008" xr:uid="{00000000-0005-0000-0000-0000D9590000}"/>
    <cellStyle name="Normal 2 6 7 13" xfId="23009" xr:uid="{00000000-0005-0000-0000-0000DA590000}"/>
    <cellStyle name="Normal 2 6 7 14" xfId="23010" xr:uid="{00000000-0005-0000-0000-0000DB590000}"/>
    <cellStyle name="Normal 2 6 7 15" xfId="23011" xr:uid="{00000000-0005-0000-0000-0000DC590000}"/>
    <cellStyle name="Normal 2 6 7 16" xfId="23012" xr:uid="{00000000-0005-0000-0000-0000DD590000}"/>
    <cellStyle name="Normal 2 6 7 2" xfId="23013" xr:uid="{00000000-0005-0000-0000-0000DE590000}"/>
    <cellStyle name="Normal 2 6 7 2 2" xfId="23014" xr:uid="{00000000-0005-0000-0000-0000DF590000}"/>
    <cellStyle name="Normal 2 6 7 2 2 2" xfId="23015" xr:uid="{00000000-0005-0000-0000-0000E0590000}"/>
    <cellStyle name="Normal 2 6 7 2 2 3" xfId="23016" xr:uid="{00000000-0005-0000-0000-0000E1590000}"/>
    <cellStyle name="Normal 2 6 7 2 2 4" xfId="23017" xr:uid="{00000000-0005-0000-0000-0000E2590000}"/>
    <cellStyle name="Normal 2 6 7 2 2 5" xfId="23018" xr:uid="{00000000-0005-0000-0000-0000E3590000}"/>
    <cellStyle name="Normal 2 6 7 2 3" xfId="23019" xr:uid="{00000000-0005-0000-0000-0000E4590000}"/>
    <cellStyle name="Normal 2 6 7 2 3 2" xfId="23020" xr:uid="{00000000-0005-0000-0000-0000E5590000}"/>
    <cellStyle name="Normal 2 6 7 2 3 3" xfId="23021" xr:uid="{00000000-0005-0000-0000-0000E6590000}"/>
    <cellStyle name="Normal 2 6 7 2 3 4" xfId="23022" xr:uid="{00000000-0005-0000-0000-0000E7590000}"/>
    <cellStyle name="Normal 2 6 7 2 3 5" xfId="23023" xr:uid="{00000000-0005-0000-0000-0000E8590000}"/>
    <cellStyle name="Normal 2 6 7 2 4" xfId="23024" xr:uid="{00000000-0005-0000-0000-0000E9590000}"/>
    <cellStyle name="Normal 2 6 7 2 5" xfId="23025" xr:uid="{00000000-0005-0000-0000-0000EA590000}"/>
    <cellStyle name="Normal 2 6 7 2 6" xfId="23026" xr:uid="{00000000-0005-0000-0000-0000EB590000}"/>
    <cellStyle name="Normal 2 6 7 2 7" xfId="23027" xr:uid="{00000000-0005-0000-0000-0000EC590000}"/>
    <cellStyle name="Normal 2 6 7 2 8" xfId="23028" xr:uid="{00000000-0005-0000-0000-0000ED590000}"/>
    <cellStyle name="Normal 2 6 7 2_35. Propiedades de Inv" xfId="23029" xr:uid="{00000000-0005-0000-0000-0000EE590000}"/>
    <cellStyle name="Normal 2 6 7 3" xfId="23030" xr:uid="{00000000-0005-0000-0000-0000EF590000}"/>
    <cellStyle name="Normal 2 6 7 3 2" xfId="23031" xr:uid="{00000000-0005-0000-0000-0000F0590000}"/>
    <cellStyle name="Normal 2 6 7 3 2 2" xfId="23032" xr:uid="{00000000-0005-0000-0000-0000F1590000}"/>
    <cellStyle name="Normal 2 6 7 3 2 3" xfId="23033" xr:uid="{00000000-0005-0000-0000-0000F2590000}"/>
    <cellStyle name="Normal 2 6 7 3 2 4" xfId="23034" xr:uid="{00000000-0005-0000-0000-0000F3590000}"/>
    <cellStyle name="Normal 2 6 7 3 2 5" xfId="23035" xr:uid="{00000000-0005-0000-0000-0000F4590000}"/>
    <cellStyle name="Normal 2 6 7 3 3" xfId="23036" xr:uid="{00000000-0005-0000-0000-0000F5590000}"/>
    <cellStyle name="Normal 2 6 7 3 3 2" xfId="23037" xr:uid="{00000000-0005-0000-0000-0000F6590000}"/>
    <cellStyle name="Normal 2 6 7 3 3 3" xfId="23038" xr:uid="{00000000-0005-0000-0000-0000F7590000}"/>
    <cellStyle name="Normal 2 6 7 3 3 4" xfId="23039" xr:uid="{00000000-0005-0000-0000-0000F8590000}"/>
    <cellStyle name="Normal 2 6 7 3 3 5" xfId="23040" xr:uid="{00000000-0005-0000-0000-0000F9590000}"/>
    <cellStyle name="Normal 2 6 7 3 4" xfId="23041" xr:uid="{00000000-0005-0000-0000-0000FA590000}"/>
    <cellStyle name="Normal 2 6 7 3 5" xfId="23042" xr:uid="{00000000-0005-0000-0000-0000FB590000}"/>
    <cellStyle name="Normal 2 6 7 3 6" xfId="23043" xr:uid="{00000000-0005-0000-0000-0000FC590000}"/>
    <cellStyle name="Normal 2 6 7 3 7" xfId="23044" xr:uid="{00000000-0005-0000-0000-0000FD590000}"/>
    <cellStyle name="Normal 2 6 7 3 8" xfId="23045" xr:uid="{00000000-0005-0000-0000-0000FE590000}"/>
    <cellStyle name="Normal 2 6 7 3_35. Propiedades de Inv" xfId="23046" xr:uid="{00000000-0005-0000-0000-0000FF590000}"/>
    <cellStyle name="Normal 2 6 7 4" xfId="23047" xr:uid="{00000000-0005-0000-0000-0000005A0000}"/>
    <cellStyle name="Normal 2 6 7 4 2" xfId="23048" xr:uid="{00000000-0005-0000-0000-0000015A0000}"/>
    <cellStyle name="Normal 2 6 7 4 2 2" xfId="23049" xr:uid="{00000000-0005-0000-0000-0000025A0000}"/>
    <cellStyle name="Normal 2 6 7 4 2 3" xfId="23050" xr:uid="{00000000-0005-0000-0000-0000035A0000}"/>
    <cellStyle name="Normal 2 6 7 4 2 4" xfId="23051" xr:uid="{00000000-0005-0000-0000-0000045A0000}"/>
    <cellStyle name="Normal 2 6 7 4 2 5" xfId="23052" xr:uid="{00000000-0005-0000-0000-0000055A0000}"/>
    <cellStyle name="Normal 2 6 7 4 3" xfId="23053" xr:uid="{00000000-0005-0000-0000-0000065A0000}"/>
    <cellStyle name="Normal 2 6 7 4 3 2" xfId="23054" xr:uid="{00000000-0005-0000-0000-0000075A0000}"/>
    <cellStyle name="Normal 2 6 7 4 3 3" xfId="23055" xr:uid="{00000000-0005-0000-0000-0000085A0000}"/>
    <cellStyle name="Normal 2 6 7 4 3 4" xfId="23056" xr:uid="{00000000-0005-0000-0000-0000095A0000}"/>
    <cellStyle name="Normal 2 6 7 4 3 5" xfId="23057" xr:uid="{00000000-0005-0000-0000-00000A5A0000}"/>
    <cellStyle name="Normal 2 6 7 4 4" xfId="23058" xr:uid="{00000000-0005-0000-0000-00000B5A0000}"/>
    <cellStyle name="Normal 2 6 7 4 5" xfId="23059" xr:uid="{00000000-0005-0000-0000-00000C5A0000}"/>
    <cellStyle name="Normal 2 6 7 4 6" xfId="23060" xr:uid="{00000000-0005-0000-0000-00000D5A0000}"/>
    <cellStyle name="Normal 2 6 7 4 7" xfId="23061" xr:uid="{00000000-0005-0000-0000-00000E5A0000}"/>
    <cellStyle name="Normal 2 6 7 4 8" xfId="23062" xr:uid="{00000000-0005-0000-0000-00000F5A0000}"/>
    <cellStyle name="Normal 2 6 7 4_35. Propiedades de Inv" xfId="23063" xr:uid="{00000000-0005-0000-0000-0000105A0000}"/>
    <cellStyle name="Normal 2 6 7 5" xfId="23064" xr:uid="{00000000-0005-0000-0000-0000115A0000}"/>
    <cellStyle name="Normal 2 6 7 5 2" xfId="23065" xr:uid="{00000000-0005-0000-0000-0000125A0000}"/>
    <cellStyle name="Normal 2 6 7 5 2 2" xfId="23066" xr:uid="{00000000-0005-0000-0000-0000135A0000}"/>
    <cellStyle name="Normal 2 6 7 5 2 3" xfId="23067" xr:uid="{00000000-0005-0000-0000-0000145A0000}"/>
    <cellStyle name="Normal 2 6 7 5 2 4" xfId="23068" xr:uid="{00000000-0005-0000-0000-0000155A0000}"/>
    <cellStyle name="Normal 2 6 7 5 2 5" xfId="23069" xr:uid="{00000000-0005-0000-0000-0000165A0000}"/>
    <cellStyle name="Normal 2 6 7 5 3" xfId="23070" xr:uid="{00000000-0005-0000-0000-0000175A0000}"/>
    <cellStyle name="Normal 2 6 7 5 3 2" xfId="23071" xr:uid="{00000000-0005-0000-0000-0000185A0000}"/>
    <cellStyle name="Normal 2 6 7 5 3 3" xfId="23072" xr:uid="{00000000-0005-0000-0000-0000195A0000}"/>
    <cellStyle name="Normal 2 6 7 5 3 4" xfId="23073" xr:uid="{00000000-0005-0000-0000-00001A5A0000}"/>
    <cellStyle name="Normal 2 6 7 5 3 5" xfId="23074" xr:uid="{00000000-0005-0000-0000-00001B5A0000}"/>
    <cellStyle name="Normal 2 6 7 5 4" xfId="23075" xr:uid="{00000000-0005-0000-0000-00001C5A0000}"/>
    <cellStyle name="Normal 2 6 7 5 5" xfId="23076" xr:uid="{00000000-0005-0000-0000-00001D5A0000}"/>
    <cellStyle name="Normal 2 6 7 5 6" xfId="23077" xr:uid="{00000000-0005-0000-0000-00001E5A0000}"/>
    <cellStyle name="Normal 2 6 7 5 7" xfId="23078" xr:uid="{00000000-0005-0000-0000-00001F5A0000}"/>
    <cellStyle name="Normal 2 6 7 5 8" xfId="23079" xr:uid="{00000000-0005-0000-0000-0000205A0000}"/>
    <cellStyle name="Normal 2 6 7 5_35. Propiedades de Inv" xfId="23080" xr:uid="{00000000-0005-0000-0000-0000215A0000}"/>
    <cellStyle name="Normal 2 6 7 6" xfId="23081" xr:uid="{00000000-0005-0000-0000-0000225A0000}"/>
    <cellStyle name="Normal 2 6 7 6 2" xfId="23082" xr:uid="{00000000-0005-0000-0000-0000235A0000}"/>
    <cellStyle name="Normal 2 6 7 6 2 2" xfId="23083" xr:uid="{00000000-0005-0000-0000-0000245A0000}"/>
    <cellStyle name="Normal 2 6 7 6 2 3" xfId="23084" xr:uid="{00000000-0005-0000-0000-0000255A0000}"/>
    <cellStyle name="Normal 2 6 7 6 2 4" xfId="23085" xr:uid="{00000000-0005-0000-0000-0000265A0000}"/>
    <cellStyle name="Normal 2 6 7 6 2 5" xfId="23086" xr:uid="{00000000-0005-0000-0000-0000275A0000}"/>
    <cellStyle name="Normal 2 6 7 6 3" xfId="23087" xr:uid="{00000000-0005-0000-0000-0000285A0000}"/>
    <cellStyle name="Normal 2 6 7 6 3 2" xfId="23088" xr:uid="{00000000-0005-0000-0000-0000295A0000}"/>
    <cellStyle name="Normal 2 6 7 6 3 3" xfId="23089" xr:uid="{00000000-0005-0000-0000-00002A5A0000}"/>
    <cellStyle name="Normal 2 6 7 6 3 4" xfId="23090" xr:uid="{00000000-0005-0000-0000-00002B5A0000}"/>
    <cellStyle name="Normal 2 6 7 6 3 5" xfId="23091" xr:uid="{00000000-0005-0000-0000-00002C5A0000}"/>
    <cellStyle name="Normal 2 6 7 6 4" xfId="23092" xr:uid="{00000000-0005-0000-0000-00002D5A0000}"/>
    <cellStyle name="Normal 2 6 7 6 5" xfId="23093" xr:uid="{00000000-0005-0000-0000-00002E5A0000}"/>
    <cellStyle name="Normal 2 6 7 6 6" xfId="23094" xr:uid="{00000000-0005-0000-0000-00002F5A0000}"/>
    <cellStyle name="Normal 2 6 7 6 7" xfId="23095" xr:uid="{00000000-0005-0000-0000-0000305A0000}"/>
    <cellStyle name="Normal 2 6 7 6 8" xfId="23096" xr:uid="{00000000-0005-0000-0000-0000315A0000}"/>
    <cellStyle name="Normal 2 6 7 6_35. Propiedades de Inv" xfId="23097" xr:uid="{00000000-0005-0000-0000-0000325A0000}"/>
    <cellStyle name="Normal 2 6 7 7" xfId="23098" xr:uid="{00000000-0005-0000-0000-0000335A0000}"/>
    <cellStyle name="Normal 2 6 7 7 2" xfId="23099" xr:uid="{00000000-0005-0000-0000-0000345A0000}"/>
    <cellStyle name="Normal 2 6 7 7 2 2" xfId="23100" xr:uid="{00000000-0005-0000-0000-0000355A0000}"/>
    <cellStyle name="Normal 2 6 7 7 2 3" xfId="23101" xr:uid="{00000000-0005-0000-0000-0000365A0000}"/>
    <cellStyle name="Normal 2 6 7 7 2 4" xfId="23102" xr:uid="{00000000-0005-0000-0000-0000375A0000}"/>
    <cellStyle name="Normal 2 6 7 7 2 5" xfId="23103" xr:uid="{00000000-0005-0000-0000-0000385A0000}"/>
    <cellStyle name="Normal 2 6 7 7 3" xfId="23104" xr:uid="{00000000-0005-0000-0000-0000395A0000}"/>
    <cellStyle name="Normal 2 6 7 7 3 2" xfId="23105" xr:uid="{00000000-0005-0000-0000-00003A5A0000}"/>
    <cellStyle name="Normal 2 6 7 7 3 3" xfId="23106" xr:uid="{00000000-0005-0000-0000-00003B5A0000}"/>
    <cellStyle name="Normal 2 6 7 7 3 4" xfId="23107" xr:uid="{00000000-0005-0000-0000-00003C5A0000}"/>
    <cellStyle name="Normal 2 6 7 7 3 5" xfId="23108" xr:uid="{00000000-0005-0000-0000-00003D5A0000}"/>
    <cellStyle name="Normal 2 6 7 7 4" xfId="23109" xr:uid="{00000000-0005-0000-0000-00003E5A0000}"/>
    <cellStyle name="Normal 2 6 7 7 5" xfId="23110" xr:uid="{00000000-0005-0000-0000-00003F5A0000}"/>
    <cellStyle name="Normal 2 6 7 7 6" xfId="23111" xr:uid="{00000000-0005-0000-0000-0000405A0000}"/>
    <cellStyle name="Normal 2 6 7 7 7" xfId="23112" xr:uid="{00000000-0005-0000-0000-0000415A0000}"/>
    <cellStyle name="Normal 2 6 7 7_35. Propiedades de Inv" xfId="23113" xr:uid="{00000000-0005-0000-0000-0000425A0000}"/>
    <cellStyle name="Normal 2 6 7 8" xfId="23114" xr:uid="{00000000-0005-0000-0000-0000435A0000}"/>
    <cellStyle name="Normal 2 6 7 8 2" xfId="23115" xr:uid="{00000000-0005-0000-0000-0000445A0000}"/>
    <cellStyle name="Normal 2 6 7 8 2 2" xfId="23116" xr:uid="{00000000-0005-0000-0000-0000455A0000}"/>
    <cellStyle name="Normal 2 6 7 8 2 3" xfId="23117" xr:uid="{00000000-0005-0000-0000-0000465A0000}"/>
    <cellStyle name="Normal 2 6 7 8 2 4" xfId="23118" xr:uid="{00000000-0005-0000-0000-0000475A0000}"/>
    <cellStyle name="Normal 2 6 7 8 2 5" xfId="23119" xr:uid="{00000000-0005-0000-0000-0000485A0000}"/>
    <cellStyle name="Normal 2 6 7 8 3" xfId="23120" xr:uid="{00000000-0005-0000-0000-0000495A0000}"/>
    <cellStyle name="Normal 2 6 7 8 3 2" xfId="23121" xr:uid="{00000000-0005-0000-0000-00004A5A0000}"/>
    <cellStyle name="Normal 2 6 7 8 3 3" xfId="23122" xr:uid="{00000000-0005-0000-0000-00004B5A0000}"/>
    <cellStyle name="Normal 2 6 7 8 3 4" xfId="23123" xr:uid="{00000000-0005-0000-0000-00004C5A0000}"/>
    <cellStyle name="Normal 2 6 7 8 3 5" xfId="23124" xr:uid="{00000000-0005-0000-0000-00004D5A0000}"/>
    <cellStyle name="Normal 2 6 7 8 4" xfId="23125" xr:uid="{00000000-0005-0000-0000-00004E5A0000}"/>
    <cellStyle name="Normal 2 6 7 8 5" xfId="23126" xr:uid="{00000000-0005-0000-0000-00004F5A0000}"/>
    <cellStyle name="Normal 2 6 7 8 6" xfId="23127" xr:uid="{00000000-0005-0000-0000-0000505A0000}"/>
    <cellStyle name="Normal 2 6 7 8 7" xfId="23128" xr:uid="{00000000-0005-0000-0000-0000515A0000}"/>
    <cellStyle name="Normal 2 6 7 8_35. Propiedades de Inv" xfId="23129" xr:uid="{00000000-0005-0000-0000-0000525A0000}"/>
    <cellStyle name="Normal 2 6 7 9" xfId="23130" xr:uid="{00000000-0005-0000-0000-0000535A0000}"/>
    <cellStyle name="Normal 2 6 7 9 2" xfId="23131" xr:uid="{00000000-0005-0000-0000-0000545A0000}"/>
    <cellStyle name="Normal 2 6 7 9 2 2" xfId="23132" xr:uid="{00000000-0005-0000-0000-0000555A0000}"/>
    <cellStyle name="Normal 2 6 7 9 2 3" xfId="23133" xr:uid="{00000000-0005-0000-0000-0000565A0000}"/>
    <cellStyle name="Normal 2 6 7 9 2 4" xfId="23134" xr:uid="{00000000-0005-0000-0000-0000575A0000}"/>
    <cellStyle name="Normal 2 6 7 9 2 5" xfId="23135" xr:uid="{00000000-0005-0000-0000-0000585A0000}"/>
    <cellStyle name="Normal 2 6 7 9 3" xfId="23136" xr:uid="{00000000-0005-0000-0000-0000595A0000}"/>
    <cellStyle name="Normal 2 6 7 9 3 2" xfId="23137" xr:uid="{00000000-0005-0000-0000-00005A5A0000}"/>
    <cellStyle name="Normal 2 6 7 9 3 3" xfId="23138" xr:uid="{00000000-0005-0000-0000-00005B5A0000}"/>
    <cellStyle name="Normal 2 6 7 9 3 4" xfId="23139" xr:uid="{00000000-0005-0000-0000-00005C5A0000}"/>
    <cellStyle name="Normal 2 6 7 9 3 5" xfId="23140" xr:uid="{00000000-0005-0000-0000-00005D5A0000}"/>
    <cellStyle name="Normal 2 6 7 9 4" xfId="23141" xr:uid="{00000000-0005-0000-0000-00005E5A0000}"/>
    <cellStyle name="Normal 2 6 7 9 5" xfId="23142" xr:uid="{00000000-0005-0000-0000-00005F5A0000}"/>
    <cellStyle name="Normal 2 6 7 9 6" xfId="23143" xr:uid="{00000000-0005-0000-0000-0000605A0000}"/>
    <cellStyle name="Normal 2 6 7 9 7" xfId="23144" xr:uid="{00000000-0005-0000-0000-0000615A0000}"/>
    <cellStyle name="Normal 2 6 7 9_35. Propiedades de Inv" xfId="23145" xr:uid="{00000000-0005-0000-0000-0000625A0000}"/>
    <cellStyle name="Normal 2 6 7_35. Propiedades de Inv" xfId="23146" xr:uid="{00000000-0005-0000-0000-0000635A0000}"/>
    <cellStyle name="Normal 2 6 8" xfId="23147" xr:uid="{00000000-0005-0000-0000-0000645A0000}"/>
    <cellStyle name="Normal 2 6 8 10" xfId="23148" xr:uid="{00000000-0005-0000-0000-0000655A0000}"/>
    <cellStyle name="Normal 2 6 8 10 2" xfId="23149" xr:uid="{00000000-0005-0000-0000-0000665A0000}"/>
    <cellStyle name="Normal 2 6 8 10 3" xfId="23150" xr:uid="{00000000-0005-0000-0000-0000675A0000}"/>
    <cellStyle name="Normal 2 6 8 10 4" xfId="23151" xr:uid="{00000000-0005-0000-0000-0000685A0000}"/>
    <cellStyle name="Normal 2 6 8 10 5" xfId="23152" xr:uid="{00000000-0005-0000-0000-0000695A0000}"/>
    <cellStyle name="Normal 2 6 8 11" xfId="23153" xr:uid="{00000000-0005-0000-0000-00006A5A0000}"/>
    <cellStyle name="Normal 2 6 8 11 2" xfId="23154" xr:uid="{00000000-0005-0000-0000-00006B5A0000}"/>
    <cellStyle name="Normal 2 6 8 11 3" xfId="23155" xr:uid="{00000000-0005-0000-0000-00006C5A0000}"/>
    <cellStyle name="Normal 2 6 8 11 4" xfId="23156" xr:uid="{00000000-0005-0000-0000-00006D5A0000}"/>
    <cellStyle name="Normal 2 6 8 11 5" xfId="23157" xr:uid="{00000000-0005-0000-0000-00006E5A0000}"/>
    <cellStyle name="Normal 2 6 8 12" xfId="23158" xr:uid="{00000000-0005-0000-0000-00006F5A0000}"/>
    <cellStyle name="Normal 2 6 8 13" xfId="23159" xr:uid="{00000000-0005-0000-0000-0000705A0000}"/>
    <cellStyle name="Normal 2 6 8 14" xfId="23160" xr:uid="{00000000-0005-0000-0000-0000715A0000}"/>
    <cellStyle name="Normal 2 6 8 15" xfId="23161" xr:uid="{00000000-0005-0000-0000-0000725A0000}"/>
    <cellStyle name="Normal 2 6 8 16" xfId="23162" xr:uid="{00000000-0005-0000-0000-0000735A0000}"/>
    <cellStyle name="Normal 2 6 8 2" xfId="23163" xr:uid="{00000000-0005-0000-0000-0000745A0000}"/>
    <cellStyle name="Normal 2 6 8 2 2" xfId="23164" xr:uid="{00000000-0005-0000-0000-0000755A0000}"/>
    <cellStyle name="Normal 2 6 8 2 2 2" xfId="23165" xr:uid="{00000000-0005-0000-0000-0000765A0000}"/>
    <cellStyle name="Normal 2 6 8 2 2 3" xfId="23166" xr:uid="{00000000-0005-0000-0000-0000775A0000}"/>
    <cellStyle name="Normal 2 6 8 2 2 4" xfId="23167" xr:uid="{00000000-0005-0000-0000-0000785A0000}"/>
    <cellStyle name="Normal 2 6 8 2 2 5" xfId="23168" xr:uid="{00000000-0005-0000-0000-0000795A0000}"/>
    <cellStyle name="Normal 2 6 8 2 3" xfId="23169" xr:uid="{00000000-0005-0000-0000-00007A5A0000}"/>
    <cellStyle name="Normal 2 6 8 2 3 2" xfId="23170" xr:uid="{00000000-0005-0000-0000-00007B5A0000}"/>
    <cellStyle name="Normal 2 6 8 2 3 3" xfId="23171" xr:uid="{00000000-0005-0000-0000-00007C5A0000}"/>
    <cellStyle name="Normal 2 6 8 2 3 4" xfId="23172" xr:uid="{00000000-0005-0000-0000-00007D5A0000}"/>
    <cellStyle name="Normal 2 6 8 2 3 5" xfId="23173" xr:uid="{00000000-0005-0000-0000-00007E5A0000}"/>
    <cellStyle name="Normal 2 6 8 2 4" xfId="23174" xr:uid="{00000000-0005-0000-0000-00007F5A0000}"/>
    <cellStyle name="Normal 2 6 8 2 5" xfId="23175" xr:uid="{00000000-0005-0000-0000-0000805A0000}"/>
    <cellStyle name="Normal 2 6 8 2 6" xfId="23176" xr:uid="{00000000-0005-0000-0000-0000815A0000}"/>
    <cellStyle name="Normal 2 6 8 2 7" xfId="23177" xr:uid="{00000000-0005-0000-0000-0000825A0000}"/>
    <cellStyle name="Normal 2 6 8 2 8" xfId="23178" xr:uid="{00000000-0005-0000-0000-0000835A0000}"/>
    <cellStyle name="Normal 2 6 8 2_35. Propiedades de Inv" xfId="23179" xr:uid="{00000000-0005-0000-0000-0000845A0000}"/>
    <cellStyle name="Normal 2 6 8 3" xfId="23180" xr:uid="{00000000-0005-0000-0000-0000855A0000}"/>
    <cellStyle name="Normal 2 6 8 3 2" xfId="23181" xr:uid="{00000000-0005-0000-0000-0000865A0000}"/>
    <cellStyle name="Normal 2 6 8 3 2 2" xfId="23182" xr:uid="{00000000-0005-0000-0000-0000875A0000}"/>
    <cellStyle name="Normal 2 6 8 3 2 3" xfId="23183" xr:uid="{00000000-0005-0000-0000-0000885A0000}"/>
    <cellStyle name="Normal 2 6 8 3 2 4" xfId="23184" xr:uid="{00000000-0005-0000-0000-0000895A0000}"/>
    <cellStyle name="Normal 2 6 8 3 2 5" xfId="23185" xr:uid="{00000000-0005-0000-0000-00008A5A0000}"/>
    <cellStyle name="Normal 2 6 8 3 3" xfId="23186" xr:uid="{00000000-0005-0000-0000-00008B5A0000}"/>
    <cellStyle name="Normal 2 6 8 3 3 2" xfId="23187" xr:uid="{00000000-0005-0000-0000-00008C5A0000}"/>
    <cellStyle name="Normal 2 6 8 3 3 3" xfId="23188" xr:uid="{00000000-0005-0000-0000-00008D5A0000}"/>
    <cellStyle name="Normal 2 6 8 3 3 4" xfId="23189" xr:uid="{00000000-0005-0000-0000-00008E5A0000}"/>
    <cellStyle name="Normal 2 6 8 3 3 5" xfId="23190" xr:uid="{00000000-0005-0000-0000-00008F5A0000}"/>
    <cellStyle name="Normal 2 6 8 3 4" xfId="23191" xr:uid="{00000000-0005-0000-0000-0000905A0000}"/>
    <cellStyle name="Normal 2 6 8 3 5" xfId="23192" xr:uid="{00000000-0005-0000-0000-0000915A0000}"/>
    <cellStyle name="Normal 2 6 8 3 6" xfId="23193" xr:uid="{00000000-0005-0000-0000-0000925A0000}"/>
    <cellStyle name="Normal 2 6 8 3 7" xfId="23194" xr:uid="{00000000-0005-0000-0000-0000935A0000}"/>
    <cellStyle name="Normal 2 6 8 3 8" xfId="23195" xr:uid="{00000000-0005-0000-0000-0000945A0000}"/>
    <cellStyle name="Normal 2 6 8 3_35. Propiedades de Inv" xfId="23196" xr:uid="{00000000-0005-0000-0000-0000955A0000}"/>
    <cellStyle name="Normal 2 6 8 4" xfId="23197" xr:uid="{00000000-0005-0000-0000-0000965A0000}"/>
    <cellStyle name="Normal 2 6 8 4 2" xfId="23198" xr:uid="{00000000-0005-0000-0000-0000975A0000}"/>
    <cellStyle name="Normal 2 6 8 4 2 2" xfId="23199" xr:uid="{00000000-0005-0000-0000-0000985A0000}"/>
    <cellStyle name="Normal 2 6 8 4 2 3" xfId="23200" xr:uid="{00000000-0005-0000-0000-0000995A0000}"/>
    <cellStyle name="Normal 2 6 8 4 2 4" xfId="23201" xr:uid="{00000000-0005-0000-0000-00009A5A0000}"/>
    <cellStyle name="Normal 2 6 8 4 2 5" xfId="23202" xr:uid="{00000000-0005-0000-0000-00009B5A0000}"/>
    <cellStyle name="Normal 2 6 8 4 3" xfId="23203" xr:uid="{00000000-0005-0000-0000-00009C5A0000}"/>
    <cellStyle name="Normal 2 6 8 4 3 2" xfId="23204" xr:uid="{00000000-0005-0000-0000-00009D5A0000}"/>
    <cellStyle name="Normal 2 6 8 4 3 3" xfId="23205" xr:uid="{00000000-0005-0000-0000-00009E5A0000}"/>
    <cellStyle name="Normal 2 6 8 4 3 4" xfId="23206" xr:uid="{00000000-0005-0000-0000-00009F5A0000}"/>
    <cellStyle name="Normal 2 6 8 4 3 5" xfId="23207" xr:uid="{00000000-0005-0000-0000-0000A05A0000}"/>
    <cellStyle name="Normal 2 6 8 4 4" xfId="23208" xr:uid="{00000000-0005-0000-0000-0000A15A0000}"/>
    <cellStyle name="Normal 2 6 8 4 5" xfId="23209" xr:uid="{00000000-0005-0000-0000-0000A25A0000}"/>
    <cellStyle name="Normal 2 6 8 4 6" xfId="23210" xr:uid="{00000000-0005-0000-0000-0000A35A0000}"/>
    <cellStyle name="Normal 2 6 8 4 7" xfId="23211" xr:uid="{00000000-0005-0000-0000-0000A45A0000}"/>
    <cellStyle name="Normal 2 6 8 4 8" xfId="23212" xr:uid="{00000000-0005-0000-0000-0000A55A0000}"/>
    <cellStyle name="Normal 2 6 8 4_35. Propiedades de Inv" xfId="23213" xr:uid="{00000000-0005-0000-0000-0000A65A0000}"/>
    <cellStyle name="Normal 2 6 8 5" xfId="23214" xr:uid="{00000000-0005-0000-0000-0000A75A0000}"/>
    <cellStyle name="Normal 2 6 8 5 2" xfId="23215" xr:uid="{00000000-0005-0000-0000-0000A85A0000}"/>
    <cellStyle name="Normal 2 6 8 5 2 2" xfId="23216" xr:uid="{00000000-0005-0000-0000-0000A95A0000}"/>
    <cellStyle name="Normal 2 6 8 5 2 3" xfId="23217" xr:uid="{00000000-0005-0000-0000-0000AA5A0000}"/>
    <cellStyle name="Normal 2 6 8 5 2 4" xfId="23218" xr:uid="{00000000-0005-0000-0000-0000AB5A0000}"/>
    <cellStyle name="Normal 2 6 8 5 2 5" xfId="23219" xr:uid="{00000000-0005-0000-0000-0000AC5A0000}"/>
    <cellStyle name="Normal 2 6 8 5 3" xfId="23220" xr:uid="{00000000-0005-0000-0000-0000AD5A0000}"/>
    <cellStyle name="Normal 2 6 8 5 3 2" xfId="23221" xr:uid="{00000000-0005-0000-0000-0000AE5A0000}"/>
    <cellStyle name="Normal 2 6 8 5 3 3" xfId="23222" xr:uid="{00000000-0005-0000-0000-0000AF5A0000}"/>
    <cellStyle name="Normal 2 6 8 5 3 4" xfId="23223" xr:uid="{00000000-0005-0000-0000-0000B05A0000}"/>
    <cellStyle name="Normal 2 6 8 5 3 5" xfId="23224" xr:uid="{00000000-0005-0000-0000-0000B15A0000}"/>
    <cellStyle name="Normal 2 6 8 5 4" xfId="23225" xr:uid="{00000000-0005-0000-0000-0000B25A0000}"/>
    <cellStyle name="Normal 2 6 8 5 5" xfId="23226" xr:uid="{00000000-0005-0000-0000-0000B35A0000}"/>
    <cellStyle name="Normal 2 6 8 5 6" xfId="23227" xr:uid="{00000000-0005-0000-0000-0000B45A0000}"/>
    <cellStyle name="Normal 2 6 8 5 7" xfId="23228" xr:uid="{00000000-0005-0000-0000-0000B55A0000}"/>
    <cellStyle name="Normal 2 6 8 5 8" xfId="23229" xr:uid="{00000000-0005-0000-0000-0000B65A0000}"/>
    <cellStyle name="Normal 2 6 8 5_35. Propiedades de Inv" xfId="23230" xr:uid="{00000000-0005-0000-0000-0000B75A0000}"/>
    <cellStyle name="Normal 2 6 8 6" xfId="23231" xr:uid="{00000000-0005-0000-0000-0000B85A0000}"/>
    <cellStyle name="Normal 2 6 8 6 2" xfId="23232" xr:uid="{00000000-0005-0000-0000-0000B95A0000}"/>
    <cellStyle name="Normal 2 6 8 6 2 2" xfId="23233" xr:uid="{00000000-0005-0000-0000-0000BA5A0000}"/>
    <cellStyle name="Normal 2 6 8 6 2 3" xfId="23234" xr:uid="{00000000-0005-0000-0000-0000BB5A0000}"/>
    <cellStyle name="Normal 2 6 8 6 2 4" xfId="23235" xr:uid="{00000000-0005-0000-0000-0000BC5A0000}"/>
    <cellStyle name="Normal 2 6 8 6 2 5" xfId="23236" xr:uid="{00000000-0005-0000-0000-0000BD5A0000}"/>
    <cellStyle name="Normal 2 6 8 6 3" xfId="23237" xr:uid="{00000000-0005-0000-0000-0000BE5A0000}"/>
    <cellStyle name="Normal 2 6 8 6 3 2" xfId="23238" xr:uid="{00000000-0005-0000-0000-0000BF5A0000}"/>
    <cellStyle name="Normal 2 6 8 6 3 3" xfId="23239" xr:uid="{00000000-0005-0000-0000-0000C05A0000}"/>
    <cellStyle name="Normal 2 6 8 6 3 4" xfId="23240" xr:uid="{00000000-0005-0000-0000-0000C15A0000}"/>
    <cellStyle name="Normal 2 6 8 6 3 5" xfId="23241" xr:uid="{00000000-0005-0000-0000-0000C25A0000}"/>
    <cellStyle name="Normal 2 6 8 6 4" xfId="23242" xr:uid="{00000000-0005-0000-0000-0000C35A0000}"/>
    <cellStyle name="Normal 2 6 8 6 5" xfId="23243" xr:uid="{00000000-0005-0000-0000-0000C45A0000}"/>
    <cellStyle name="Normal 2 6 8 6 6" xfId="23244" xr:uid="{00000000-0005-0000-0000-0000C55A0000}"/>
    <cellStyle name="Normal 2 6 8 6 7" xfId="23245" xr:uid="{00000000-0005-0000-0000-0000C65A0000}"/>
    <cellStyle name="Normal 2 6 8 6 8" xfId="23246" xr:uid="{00000000-0005-0000-0000-0000C75A0000}"/>
    <cellStyle name="Normal 2 6 8 6_35. Propiedades de Inv" xfId="23247" xr:uid="{00000000-0005-0000-0000-0000C85A0000}"/>
    <cellStyle name="Normal 2 6 8 7" xfId="23248" xr:uid="{00000000-0005-0000-0000-0000C95A0000}"/>
    <cellStyle name="Normal 2 6 8 7 2" xfId="23249" xr:uid="{00000000-0005-0000-0000-0000CA5A0000}"/>
    <cellStyle name="Normal 2 6 8 7 2 2" xfId="23250" xr:uid="{00000000-0005-0000-0000-0000CB5A0000}"/>
    <cellStyle name="Normal 2 6 8 7 2 3" xfId="23251" xr:uid="{00000000-0005-0000-0000-0000CC5A0000}"/>
    <cellStyle name="Normal 2 6 8 7 2 4" xfId="23252" xr:uid="{00000000-0005-0000-0000-0000CD5A0000}"/>
    <cellStyle name="Normal 2 6 8 7 2 5" xfId="23253" xr:uid="{00000000-0005-0000-0000-0000CE5A0000}"/>
    <cellStyle name="Normal 2 6 8 7 3" xfId="23254" xr:uid="{00000000-0005-0000-0000-0000CF5A0000}"/>
    <cellStyle name="Normal 2 6 8 7 3 2" xfId="23255" xr:uid="{00000000-0005-0000-0000-0000D05A0000}"/>
    <cellStyle name="Normal 2 6 8 7 3 3" xfId="23256" xr:uid="{00000000-0005-0000-0000-0000D15A0000}"/>
    <cellStyle name="Normal 2 6 8 7 3 4" xfId="23257" xr:uid="{00000000-0005-0000-0000-0000D25A0000}"/>
    <cellStyle name="Normal 2 6 8 7 3 5" xfId="23258" xr:uid="{00000000-0005-0000-0000-0000D35A0000}"/>
    <cellStyle name="Normal 2 6 8 7 4" xfId="23259" xr:uid="{00000000-0005-0000-0000-0000D45A0000}"/>
    <cellStyle name="Normal 2 6 8 7 5" xfId="23260" xr:uid="{00000000-0005-0000-0000-0000D55A0000}"/>
    <cellStyle name="Normal 2 6 8 7 6" xfId="23261" xr:uid="{00000000-0005-0000-0000-0000D65A0000}"/>
    <cellStyle name="Normal 2 6 8 7 7" xfId="23262" xr:uid="{00000000-0005-0000-0000-0000D75A0000}"/>
    <cellStyle name="Normal 2 6 8 7_35. Propiedades de Inv" xfId="23263" xr:uid="{00000000-0005-0000-0000-0000D85A0000}"/>
    <cellStyle name="Normal 2 6 8 8" xfId="23264" xr:uid="{00000000-0005-0000-0000-0000D95A0000}"/>
    <cellStyle name="Normal 2 6 8 8 2" xfId="23265" xr:uid="{00000000-0005-0000-0000-0000DA5A0000}"/>
    <cellStyle name="Normal 2 6 8 8 2 2" xfId="23266" xr:uid="{00000000-0005-0000-0000-0000DB5A0000}"/>
    <cellStyle name="Normal 2 6 8 8 2 3" xfId="23267" xr:uid="{00000000-0005-0000-0000-0000DC5A0000}"/>
    <cellStyle name="Normal 2 6 8 8 2 4" xfId="23268" xr:uid="{00000000-0005-0000-0000-0000DD5A0000}"/>
    <cellStyle name="Normal 2 6 8 8 2 5" xfId="23269" xr:uid="{00000000-0005-0000-0000-0000DE5A0000}"/>
    <cellStyle name="Normal 2 6 8 8 3" xfId="23270" xr:uid="{00000000-0005-0000-0000-0000DF5A0000}"/>
    <cellStyle name="Normal 2 6 8 8 3 2" xfId="23271" xr:uid="{00000000-0005-0000-0000-0000E05A0000}"/>
    <cellStyle name="Normal 2 6 8 8 3 3" xfId="23272" xr:uid="{00000000-0005-0000-0000-0000E15A0000}"/>
    <cellStyle name="Normal 2 6 8 8 3 4" xfId="23273" xr:uid="{00000000-0005-0000-0000-0000E25A0000}"/>
    <cellStyle name="Normal 2 6 8 8 3 5" xfId="23274" xr:uid="{00000000-0005-0000-0000-0000E35A0000}"/>
    <cellStyle name="Normal 2 6 8 8 4" xfId="23275" xr:uid="{00000000-0005-0000-0000-0000E45A0000}"/>
    <cellStyle name="Normal 2 6 8 8 5" xfId="23276" xr:uid="{00000000-0005-0000-0000-0000E55A0000}"/>
    <cellStyle name="Normal 2 6 8 8 6" xfId="23277" xr:uid="{00000000-0005-0000-0000-0000E65A0000}"/>
    <cellStyle name="Normal 2 6 8 8 7" xfId="23278" xr:uid="{00000000-0005-0000-0000-0000E75A0000}"/>
    <cellStyle name="Normal 2 6 8 8_35. Propiedades de Inv" xfId="23279" xr:uid="{00000000-0005-0000-0000-0000E85A0000}"/>
    <cellStyle name="Normal 2 6 8 9" xfId="23280" xr:uid="{00000000-0005-0000-0000-0000E95A0000}"/>
    <cellStyle name="Normal 2 6 8 9 2" xfId="23281" xr:uid="{00000000-0005-0000-0000-0000EA5A0000}"/>
    <cellStyle name="Normal 2 6 8 9 2 2" xfId="23282" xr:uid="{00000000-0005-0000-0000-0000EB5A0000}"/>
    <cellStyle name="Normal 2 6 8 9 2 3" xfId="23283" xr:uid="{00000000-0005-0000-0000-0000EC5A0000}"/>
    <cellStyle name="Normal 2 6 8 9 2 4" xfId="23284" xr:uid="{00000000-0005-0000-0000-0000ED5A0000}"/>
    <cellStyle name="Normal 2 6 8 9 2 5" xfId="23285" xr:uid="{00000000-0005-0000-0000-0000EE5A0000}"/>
    <cellStyle name="Normal 2 6 8 9 3" xfId="23286" xr:uid="{00000000-0005-0000-0000-0000EF5A0000}"/>
    <cellStyle name="Normal 2 6 8 9 3 2" xfId="23287" xr:uid="{00000000-0005-0000-0000-0000F05A0000}"/>
    <cellStyle name="Normal 2 6 8 9 3 3" xfId="23288" xr:uid="{00000000-0005-0000-0000-0000F15A0000}"/>
    <cellStyle name="Normal 2 6 8 9 3 4" xfId="23289" xr:uid="{00000000-0005-0000-0000-0000F25A0000}"/>
    <cellStyle name="Normal 2 6 8 9 3 5" xfId="23290" xr:uid="{00000000-0005-0000-0000-0000F35A0000}"/>
    <cellStyle name="Normal 2 6 8 9 4" xfId="23291" xr:uid="{00000000-0005-0000-0000-0000F45A0000}"/>
    <cellStyle name="Normal 2 6 8 9 5" xfId="23292" xr:uid="{00000000-0005-0000-0000-0000F55A0000}"/>
    <cellStyle name="Normal 2 6 8 9 6" xfId="23293" xr:uid="{00000000-0005-0000-0000-0000F65A0000}"/>
    <cellStyle name="Normal 2 6 8 9 7" xfId="23294" xr:uid="{00000000-0005-0000-0000-0000F75A0000}"/>
    <cellStyle name="Normal 2 6 8 9_35. Propiedades de Inv" xfId="23295" xr:uid="{00000000-0005-0000-0000-0000F85A0000}"/>
    <cellStyle name="Normal 2 6 8_35. Propiedades de Inv" xfId="23296" xr:uid="{00000000-0005-0000-0000-0000F95A0000}"/>
    <cellStyle name="Normal 2 6 9" xfId="23297" xr:uid="{00000000-0005-0000-0000-0000FA5A0000}"/>
    <cellStyle name="Normal 2 6 9 2" xfId="23298" xr:uid="{00000000-0005-0000-0000-0000FB5A0000}"/>
    <cellStyle name="Normal 2 6 9 2 2" xfId="23299" xr:uid="{00000000-0005-0000-0000-0000FC5A0000}"/>
    <cellStyle name="Normal 2 6 9 2 3" xfId="23300" xr:uid="{00000000-0005-0000-0000-0000FD5A0000}"/>
    <cellStyle name="Normal 2 6 9 2 4" xfId="23301" xr:uid="{00000000-0005-0000-0000-0000FE5A0000}"/>
    <cellStyle name="Normal 2 6 9 2 5" xfId="23302" xr:uid="{00000000-0005-0000-0000-0000FF5A0000}"/>
    <cellStyle name="Normal 2 6 9 3" xfId="23303" xr:uid="{00000000-0005-0000-0000-0000005B0000}"/>
    <cellStyle name="Normal 2 6 9 3 2" xfId="23304" xr:uid="{00000000-0005-0000-0000-0000015B0000}"/>
    <cellStyle name="Normal 2 6 9 3 3" xfId="23305" xr:uid="{00000000-0005-0000-0000-0000025B0000}"/>
    <cellStyle name="Normal 2 6 9 3 4" xfId="23306" xr:uid="{00000000-0005-0000-0000-0000035B0000}"/>
    <cellStyle name="Normal 2 6 9 3 5" xfId="23307" xr:uid="{00000000-0005-0000-0000-0000045B0000}"/>
    <cellStyle name="Normal 2 6 9 4" xfId="23308" xr:uid="{00000000-0005-0000-0000-0000055B0000}"/>
    <cellStyle name="Normal 2 6 9 4 2" xfId="23309" xr:uid="{00000000-0005-0000-0000-0000065B0000}"/>
    <cellStyle name="Normal 2 6 9 4 2 2" xfId="23310" xr:uid="{00000000-0005-0000-0000-0000075B0000}"/>
    <cellStyle name="Normal 2 6 9 5" xfId="23311" xr:uid="{00000000-0005-0000-0000-0000085B0000}"/>
    <cellStyle name="Normal 2 6 9 6" xfId="23312" xr:uid="{00000000-0005-0000-0000-0000095B0000}"/>
    <cellStyle name="Normal 2 6 9 7" xfId="23313" xr:uid="{00000000-0005-0000-0000-00000A5B0000}"/>
    <cellStyle name="Normal 2 6 9 8" xfId="23314" xr:uid="{00000000-0005-0000-0000-00000B5B0000}"/>
    <cellStyle name="Normal 2 6 9 9" xfId="23315" xr:uid="{00000000-0005-0000-0000-00000C5B0000}"/>
    <cellStyle name="Normal 2 6 9_35. Propiedades de Inv" xfId="23316" xr:uid="{00000000-0005-0000-0000-00000D5B0000}"/>
    <cellStyle name="Normal 2 6_35. Propiedades de Inv" xfId="23317" xr:uid="{00000000-0005-0000-0000-00000E5B0000}"/>
    <cellStyle name="Normal 2 60" xfId="23318" xr:uid="{00000000-0005-0000-0000-00000F5B0000}"/>
    <cellStyle name="Normal 2 62" xfId="23319" xr:uid="{00000000-0005-0000-0000-0000105B0000}"/>
    <cellStyle name="Normal 2 62 2" xfId="23320" xr:uid="{00000000-0005-0000-0000-0000115B0000}"/>
    <cellStyle name="Normal 2 62 3" xfId="23321" xr:uid="{00000000-0005-0000-0000-0000125B0000}"/>
    <cellStyle name="Normal 2 62 4" xfId="23322" xr:uid="{00000000-0005-0000-0000-0000135B0000}"/>
    <cellStyle name="Normal 2 62 5" xfId="23323" xr:uid="{00000000-0005-0000-0000-0000145B0000}"/>
    <cellStyle name="Normal 2 66" xfId="23324" xr:uid="{00000000-0005-0000-0000-0000155B0000}"/>
    <cellStyle name="Normal 2 7" xfId="23325" xr:uid="{00000000-0005-0000-0000-0000165B0000}"/>
    <cellStyle name="Normal 2 7 10" xfId="23326" xr:uid="{00000000-0005-0000-0000-0000175B0000}"/>
    <cellStyle name="Normal 2 7 10 2" xfId="23327" xr:uid="{00000000-0005-0000-0000-0000185B0000}"/>
    <cellStyle name="Normal 2 7 10 2 2" xfId="23328" xr:uid="{00000000-0005-0000-0000-0000195B0000}"/>
    <cellStyle name="Normal 2 7 10 2 3" xfId="23329" xr:uid="{00000000-0005-0000-0000-00001A5B0000}"/>
    <cellStyle name="Normal 2 7 10 2 4" xfId="23330" xr:uid="{00000000-0005-0000-0000-00001B5B0000}"/>
    <cellStyle name="Normal 2 7 10 2 5" xfId="23331" xr:uid="{00000000-0005-0000-0000-00001C5B0000}"/>
    <cellStyle name="Normal 2 7 10 3" xfId="23332" xr:uid="{00000000-0005-0000-0000-00001D5B0000}"/>
    <cellStyle name="Normal 2 7 10 3 2" xfId="23333" xr:uid="{00000000-0005-0000-0000-00001E5B0000}"/>
    <cellStyle name="Normal 2 7 10 3 3" xfId="23334" xr:uid="{00000000-0005-0000-0000-00001F5B0000}"/>
    <cellStyle name="Normal 2 7 10 3 4" xfId="23335" xr:uid="{00000000-0005-0000-0000-0000205B0000}"/>
    <cellStyle name="Normal 2 7 10 3 5" xfId="23336" xr:uid="{00000000-0005-0000-0000-0000215B0000}"/>
    <cellStyle name="Normal 2 7 10 4" xfId="23337" xr:uid="{00000000-0005-0000-0000-0000225B0000}"/>
    <cellStyle name="Normal 2 7 10 5" xfId="23338" xr:uid="{00000000-0005-0000-0000-0000235B0000}"/>
    <cellStyle name="Normal 2 7 10 6" xfId="23339" xr:uid="{00000000-0005-0000-0000-0000245B0000}"/>
    <cellStyle name="Normal 2 7 10 7" xfId="23340" xr:uid="{00000000-0005-0000-0000-0000255B0000}"/>
    <cellStyle name="Normal 2 7 10 8" xfId="23341" xr:uid="{00000000-0005-0000-0000-0000265B0000}"/>
    <cellStyle name="Normal 2 7 10_35. Propiedades de Inv" xfId="23342" xr:uid="{00000000-0005-0000-0000-0000275B0000}"/>
    <cellStyle name="Normal 2 7 11" xfId="23343" xr:uid="{00000000-0005-0000-0000-0000285B0000}"/>
    <cellStyle name="Normal 2 7 11 2" xfId="23344" xr:uid="{00000000-0005-0000-0000-0000295B0000}"/>
    <cellStyle name="Normal 2 7 11 2 2" xfId="23345" xr:uid="{00000000-0005-0000-0000-00002A5B0000}"/>
    <cellStyle name="Normal 2 7 11 2 3" xfId="23346" xr:uid="{00000000-0005-0000-0000-00002B5B0000}"/>
    <cellStyle name="Normal 2 7 11 2 4" xfId="23347" xr:uid="{00000000-0005-0000-0000-00002C5B0000}"/>
    <cellStyle name="Normal 2 7 11 2 5" xfId="23348" xr:uid="{00000000-0005-0000-0000-00002D5B0000}"/>
    <cellStyle name="Normal 2 7 11 3" xfId="23349" xr:uid="{00000000-0005-0000-0000-00002E5B0000}"/>
    <cellStyle name="Normal 2 7 11 3 2" xfId="23350" xr:uid="{00000000-0005-0000-0000-00002F5B0000}"/>
    <cellStyle name="Normal 2 7 11 3 3" xfId="23351" xr:uid="{00000000-0005-0000-0000-0000305B0000}"/>
    <cellStyle name="Normal 2 7 11 3 4" xfId="23352" xr:uid="{00000000-0005-0000-0000-0000315B0000}"/>
    <cellStyle name="Normal 2 7 11 3 5" xfId="23353" xr:uid="{00000000-0005-0000-0000-0000325B0000}"/>
    <cellStyle name="Normal 2 7 11 4" xfId="23354" xr:uid="{00000000-0005-0000-0000-0000335B0000}"/>
    <cellStyle name="Normal 2 7 11 5" xfId="23355" xr:uid="{00000000-0005-0000-0000-0000345B0000}"/>
    <cellStyle name="Normal 2 7 11 6" xfId="23356" xr:uid="{00000000-0005-0000-0000-0000355B0000}"/>
    <cellStyle name="Normal 2 7 11 7" xfId="23357" xr:uid="{00000000-0005-0000-0000-0000365B0000}"/>
    <cellStyle name="Normal 2 7 11 8" xfId="23358" xr:uid="{00000000-0005-0000-0000-0000375B0000}"/>
    <cellStyle name="Normal 2 7 11_35. Propiedades de Inv" xfId="23359" xr:uid="{00000000-0005-0000-0000-0000385B0000}"/>
    <cellStyle name="Normal 2 7 12" xfId="23360" xr:uid="{00000000-0005-0000-0000-0000395B0000}"/>
    <cellStyle name="Normal 2 7 12 2" xfId="23361" xr:uid="{00000000-0005-0000-0000-00003A5B0000}"/>
    <cellStyle name="Normal 2 7 12 2 2" xfId="23362" xr:uid="{00000000-0005-0000-0000-00003B5B0000}"/>
    <cellStyle name="Normal 2 7 12 2 3" xfId="23363" xr:uid="{00000000-0005-0000-0000-00003C5B0000}"/>
    <cellStyle name="Normal 2 7 12 2 4" xfId="23364" xr:uid="{00000000-0005-0000-0000-00003D5B0000}"/>
    <cellStyle name="Normal 2 7 12 2 5" xfId="23365" xr:uid="{00000000-0005-0000-0000-00003E5B0000}"/>
    <cellStyle name="Normal 2 7 12 3" xfId="23366" xr:uid="{00000000-0005-0000-0000-00003F5B0000}"/>
    <cellStyle name="Normal 2 7 12 3 2" xfId="23367" xr:uid="{00000000-0005-0000-0000-0000405B0000}"/>
    <cellStyle name="Normal 2 7 12 3 3" xfId="23368" xr:uid="{00000000-0005-0000-0000-0000415B0000}"/>
    <cellStyle name="Normal 2 7 12 3 4" xfId="23369" xr:uid="{00000000-0005-0000-0000-0000425B0000}"/>
    <cellStyle name="Normal 2 7 12 3 5" xfId="23370" xr:uid="{00000000-0005-0000-0000-0000435B0000}"/>
    <cellStyle name="Normal 2 7 12 4" xfId="23371" xr:uid="{00000000-0005-0000-0000-0000445B0000}"/>
    <cellStyle name="Normal 2 7 12 5" xfId="23372" xr:uid="{00000000-0005-0000-0000-0000455B0000}"/>
    <cellStyle name="Normal 2 7 12 6" xfId="23373" xr:uid="{00000000-0005-0000-0000-0000465B0000}"/>
    <cellStyle name="Normal 2 7 12 7" xfId="23374" xr:uid="{00000000-0005-0000-0000-0000475B0000}"/>
    <cellStyle name="Normal 2 7 12 8" xfId="23375" xr:uid="{00000000-0005-0000-0000-0000485B0000}"/>
    <cellStyle name="Normal 2 7 12_35. Propiedades de Inv" xfId="23376" xr:uid="{00000000-0005-0000-0000-0000495B0000}"/>
    <cellStyle name="Normal 2 7 13" xfId="23377" xr:uid="{00000000-0005-0000-0000-00004A5B0000}"/>
    <cellStyle name="Normal 2 7 13 2" xfId="23378" xr:uid="{00000000-0005-0000-0000-00004B5B0000}"/>
    <cellStyle name="Normal 2 7 13 2 2" xfId="23379" xr:uid="{00000000-0005-0000-0000-00004C5B0000}"/>
    <cellStyle name="Normal 2 7 13 2 3" xfId="23380" xr:uid="{00000000-0005-0000-0000-00004D5B0000}"/>
    <cellStyle name="Normal 2 7 13 2 4" xfId="23381" xr:uid="{00000000-0005-0000-0000-00004E5B0000}"/>
    <cellStyle name="Normal 2 7 13 2 5" xfId="23382" xr:uid="{00000000-0005-0000-0000-00004F5B0000}"/>
    <cellStyle name="Normal 2 7 13 3" xfId="23383" xr:uid="{00000000-0005-0000-0000-0000505B0000}"/>
    <cellStyle name="Normal 2 7 13 3 2" xfId="23384" xr:uid="{00000000-0005-0000-0000-0000515B0000}"/>
    <cellStyle name="Normal 2 7 13 3 3" xfId="23385" xr:uid="{00000000-0005-0000-0000-0000525B0000}"/>
    <cellStyle name="Normal 2 7 13 3 4" xfId="23386" xr:uid="{00000000-0005-0000-0000-0000535B0000}"/>
    <cellStyle name="Normal 2 7 13 3 5" xfId="23387" xr:uid="{00000000-0005-0000-0000-0000545B0000}"/>
    <cellStyle name="Normal 2 7 13 4" xfId="23388" xr:uid="{00000000-0005-0000-0000-0000555B0000}"/>
    <cellStyle name="Normal 2 7 13 5" xfId="23389" xr:uid="{00000000-0005-0000-0000-0000565B0000}"/>
    <cellStyle name="Normal 2 7 13 6" xfId="23390" xr:uid="{00000000-0005-0000-0000-0000575B0000}"/>
    <cellStyle name="Normal 2 7 13 7" xfId="23391" xr:uid="{00000000-0005-0000-0000-0000585B0000}"/>
    <cellStyle name="Normal 2 7 13 8" xfId="23392" xr:uid="{00000000-0005-0000-0000-0000595B0000}"/>
    <cellStyle name="Normal 2 7 13_35. Propiedades de Inv" xfId="23393" xr:uid="{00000000-0005-0000-0000-00005A5B0000}"/>
    <cellStyle name="Normal 2 7 14" xfId="23394" xr:uid="{00000000-0005-0000-0000-00005B5B0000}"/>
    <cellStyle name="Normal 2 7 14 2" xfId="23395" xr:uid="{00000000-0005-0000-0000-00005C5B0000}"/>
    <cellStyle name="Normal 2 7 14 2 2" xfId="23396" xr:uid="{00000000-0005-0000-0000-00005D5B0000}"/>
    <cellStyle name="Normal 2 7 14 2 3" xfId="23397" xr:uid="{00000000-0005-0000-0000-00005E5B0000}"/>
    <cellStyle name="Normal 2 7 14 2 4" xfId="23398" xr:uid="{00000000-0005-0000-0000-00005F5B0000}"/>
    <cellStyle name="Normal 2 7 14 2 5" xfId="23399" xr:uid="{00000000-0005-0000-0000-0000605B0000}"/>
    <cellStyle name="Normal 2 7 14 3" xfId="23400" xr:uid="{00000000-0005-0000-0000-0000615B0000}"/>
    <cellStyle name="Normal 2 7 14 3 2" xfId="23401" xr:uid="{00000000-0005-0000-0000-0000625B0000}"/>
    <cellStyle name="Normal 2 7 14 3 3" xfId="23402" xr:uid="{00000000-0005-0000-0000-0000635B0000}"/>
    <cellStyle name="Normal 2 7 14 3 4" xfId="23403" xr:uid="{00000000-0005-0000-0000-0000645B0000}"/>
    <cellStyle name="Normal 2 7 14 3 5" xfId="23404" xr:uid="{00000000-0005-0000-0000-0000655B0000}"/>
    <cellStyle name="Normal 2 7 14 4" xfId="23405" xr:uid="{00000000-0005-0000-0000-0000665B0000}"/>
    <cellStyle name="Normal 2 7 14 5" xfId="23406" xr:uid="{00000000-0005-0000-0000-0000675B0000}"/>
    <cellStyle name="Normal 2 7 14 6" xfId="23407" xr:uid="{00000000-0005-0000-0000-0000685B0000}"/>
    <cellStyle name="Normal 2 7 14 7" xfId="23408" xr:uid="{00000000-0005-0000-0000-0000695B0000}"/>
    <cellStyle name="Normal 2 7 14_35. Propiedades de Inv" xfId="23409" xr:uid="{00000000-0005-0000-0000-00006A5B0000}"/>
    <cellStyle name="Normal 2 7 15" xfId="23410" xr:uid="{00000000-0005-0000-0000-00006B5B0000}"/>
    <cellStyle name="Normal 2 7 15 2" xfId="23411" xr:uid="{00000000-0005-0000-0000-00006C5B0000}"/>
    <cellStyle name="Normal 2 7 15 2 2" xfId="23412" xr:uid="{00000000-0005-0000-0000-00006D5B0000}"/>
    <cellStyle name="Normal 2 7 15 2 3" xfId="23413" xr:uid="{00000000-0005-0000-0000-00006E5B0000}"/>
    <cellStyle name="Normal 2 7 15 2 4" xfId="23414" xr:uid="{00000000-0005-0000-0000-00006F5B0000}"/>
    <cellStyle name="Normal 2 7 15 2 5" xfId="23415" xr:uid="{00000000-0005-0000-0000-0000705B0000}"/>
    <cellStyle name="Normal 2 7 15 3" xfId="23416" xr:uid="{00000000-0005-0000-0000-0000715B0000}"/>
    <cellStyle name="Normal 2 7 15 3 2" xfId="23417" xr:uid="{00000000-0005-0000-0000-0000725B0000}"/>
    <cellStyle name="Normal 2 7 15 3 3" xfId="23418" xr:uid="{00000000-0005-0000-0000-0000735B0000}"/>
    <cellStyle name="Normal 2 7 15 3 4" xfId="23419" xr:uid="{00000000-0005-0000-0000-0000745B0000}"/>
    <cellStyle name="Normal 2 7 15 3 5" xfId="23420" xr:uid="{00000000-0005-0000-0000-0000755B0000}"/>
    <cellStyle name="Normal 2 7 15 4" xfId="23421" xr:uid="{00000000-0005-0000-0000-0000765B0000}"/>
    <cellStyle name="Normal 2 7 15 5" xfId="23422" xr:uid="{00000000-0005-0000-0000-0000775B0000}"/>
    <cellStyle name="Normal 2 7 15 6" xfId="23423" xr:uid="{00000000-0005-0000-0000-0000785B0000}"/>
    <cellStyle name="Normal 2 7 15 7" xfId="23424" xr:uid="{00000000-0005-0000-0000-0000795B0000}"/>
    <cellStyle name="Normal 2 7 15_35. Propiedades de Inv" xfId="23425" xr:uid="{00000000-0005-0000-0000-00007A5B0000}"/>
    <cellStyle name="Normal 2 7 16" xfId="23426" xr:uid="{00000000-0005-0000-0000-00007B5B0000}"/>
    <cellStyle name="Normal 2 7 16 2" xfId="23427" xr:uid="{00000000-0005-0000-0000-00007C5B0000}"/>
    <cellStyle name="Normal 2 7 16 2 2" xfId="23428" xr:uid="{00000000-0005-0000-0000-00007D5B0000}"/>
    <cellStyle name="Normal 2 7 16 2 3" xfId="23429" xr:uid="{00000000-0005-0000-0000-00007E5B0000}"/>
    <cellStyle name="Normal 2 7 16 2 4" xfId="23430" xr:uid="{00000000-0005-0000-0000-00007F5B0000}"/>
    <cellStyle name="Normal 2 7 16 2 5" xfId="23431" xr:uid="{00000000-0005-0000-0000-0000805B0000}"/>
    <cellStyle name="Normal 2 7 16 3" xfId="23432" xr:uid="{00000000-0005-0000-0000-0000815B0000}"/>
    <cellStyle name="Normal 2 7 16 3 2" xfId="23433" xr:uid="{00000000-0005-0000-0000-0000825B0000}"/>
    <cellStyle name="Normal 2 7 16 3 3" xfId="23434" xr:uid="{00000000-0005-0000-0000-0000835B0000}"/>
    <cellStyle name="Normal 2 7 16 3 4" xfId="23435" xr:uid="{00000000-0005-0000-0000-0000845B0000}"/>
    <cellStyle name="Normal 2 7 16 3 5" xfId="23436" xr:uid="{00000000-0005-0000-0000-0000855B0000}"/>
    <cellStyle name="Normal 2 7 16 4" xfId="23437" xr:uid="{00000000-0005-0000-0000-0000865B0000}"/>
    <cellStyle name="Normal 2 7 16 5" xfId="23438" xr:uid="{00000000-0005-0000-0000-0000875B0000}"/>
    <cellStyle name="Normal 2 7 16 6" xfId="23439" xr:uid="{00000000-0005-0000-0000-0000885B0000}"/>
    <cellStyle name="Normal 2 7 16 7" xfId="23440" xr:uid="{00000000-0005-0000-0000-0000895B0000}"/>
    <cellStyle name="Normal 2 7 16_35. Propiedades de Inv" xfId="23441" xr:uid="{00000000-0005-0000-0000-00008A5B0000}"/>
    <cellStyle name="Normal 2 7 17" xfId="23442" xr:uid="{00000000-0005-0000-0000-00008B5B0000}"/>
    <cellStyle name="Normal 2 7 17 2" xfId="23443" xr:uid="{00000000-0005-0000-0000-00008C5B0000}"/>
    <cellStyle name="Normal 2 7 17 3" xfId="23444" xr:uid="{00000000-0005-0000-0000-00008D5B0000}"/>
    <cellStyle name="Normal 2 7 17 4" xfId="23445" xr:uid="{00000000-0005-0000-0000-00008E5B0000}"/>
    <cellStyle name="Normal 2 7 17 5" xfId="23446" xr:uid="{00000000-0005-0000-0000-00008F5B0000}"/>
    <cellStyle name="Normal 2 7 18" xfId="23447" xr:uid="{00000000-0005-0000-0000-0000905B0000}"/>
    <cellStyle name="Normal 2 7 18 2" xfId="23448" xr:uid="{00000000-0005-0000-0000-0000915B0000}"/>
    <cellStyle name="Normal 2 7 18 3" xfId="23449" xr:uid="{00000000-0005-0000-0000-0000925B0000}"/>
    <cellStyle name="Normal 2 7 18 4" xfId="23450" xr:uid="{00000000-0005-0000-0000-0000935B0000}"/>
    <cellStyle name="Normal 2 7 18 5" xfId="23451" xr:uid="{00000000-0005-0000-0000-0000945B0000}"/>
    <cellStyle name="Normal 2 7 19" xfId="23452" xr:uid="{00000000-0005-0000-0000-0000955B0000}"/>
    <cellStyle name="Normal 2 7 19 2" xfId="23453" xr:uid="{00000000-0005-0000-0000-0000965B0000}"/>
    <cellStyle name="Normal 2 7 2" xfId="23454" xr:uid="{00000000-0005-0000-0000-0000975B0000}"/>
    <cellStyle name="Normal 2 7 2 10" xfId="23455" xr:uid="{00000000-0005-0000-0000-0000985B0000}"/>
    <cellStyle name="Normal 2 7 2 10 2" xfId="23456" xr:uid="{00000000-0005-0000-0000-0000995B0000}"/>
    <cellStyle name="Normal 2 7 2 10 3" xfId="23457" xr:uid="{00000000-0005-0000-0000-00009A5B0000}"/>
    <cellStyle name="Normal 2 7 2 10 4" xfId="23458" xr:uid="{00000000-0005-0000-0000-00009B5B0000}"/>
    <cellStyle name="Normal 2 7 2 10 5" xfId="23459" xr:uid="{00000000-0005-0000-0000-00009C5B0000}"/>
    <cellStyle name="Normal 2 7 2 11" xfId="23460" xr:uid="{00000000-0005-0000-0000-00009D5B0000}"/>
    <cellStyle name="Normal 2 7 2 11 2" xfId="23461" xr:uid="{00000000-0005-0000-0000-00009E5B0000}"/>
    <cellStyle name="Normal 2 7 2 11 3" xfId="23462" xr:uid="{00000000-0005-0000-0000-00009F5B0000}"/>
    <cellStyle name="Normal 2 7 2 11 4" xfId="23463" xr:uid="{00000000-0005-0000-0000-0000A05B0000}"/>
    <cellStyle name="Normal 2 7 2 11 5" xfId="23464" xr:uid="{00000000-0005-0000-0000-0000A15B0000}"/>
    <cellStyle name="Normal 2 7 2 12" xfId="23465" xr:uid="{00000000-0005-0000-0000-0000A25B0000}"/>
    <cellStyle name="Normal 2 7 2 13" xfId="23466" xr:uid="{00000000-0005-0000-0000-0000A35B0000}"/>
    <cellStyle name="Normal 2 7 2 14" xfId="23467" xr:uid="{00000000-0005-0000-0000-0000A45B0000}"/>
    <cellStyle name="Normal 2 7 2 15" xfId="23468" xr:uid="{00000000-0005-0000-0000-0000A55B0000}"/>
    <cellStyle name="Normal 2 7 2 16" xfId="23469" xr:uid="{00000000-0005-0000-0000-0000A65B0000}"/>
    <cellStyle name="Normal 2 7 2 2" xfId="23470" xr:uid="{00000000-0005-0000-0000-0000A75B0000}"/>
    <cellStyle name="Normal 2 7 2 2 2" xfId="23471" xr:uid="{00000000-0005-0000-0000-0000A85B0000}"/>
    <cellStyle name="Normal 2 7 2 2 2 2" xfId="23472" xr:uid="{00000000-0005-0000-0000-0000A95B0000}"/>
    <cellStyle name="Normal 2 7 2 2 2 3" xfId="23473" xr:uid="{00000000-0005-0000-0000-0000AA5B0000}"/>
    <cellStyle name="Normal 2 7 2 2 2 4" xfId="23474" xr:uid="{00000000-0005-0000-0000-0000AB5B0000}"/>
    <cellStyle name="Normal 2 7 2 2 2 5" xfId="23475" xr:uid="{00000000-0005-0000-0000-0000AC5B0000}"/>
    <cellStyle name="Normal 2 7 2 2 3" xfId="23476" xr:uid="{00000000-0005-0000-0000-0000AD5B0000}"/>
    <cellStyle name="Normal 2 7 2 2 3 2" xfId="23477" xr:uid="{00000000-0005-0000-0000-0000AE5B0000}"/>
    <cellStyle name="Normal 2 7 2 2 3 3" xfId="23478" xr:uid="{00000000-0005-0000-0000-0000AF5B0000}"/>
    <cellStyle name="Normal 2 7 2 2 3 4" xfId="23479" xr:uid="{00000000-0005-0000-0000-0000B05B0000}"/>
    <cellStyle name="Normal 2 7 2 2 3 5" xfId="23480" xr:uid="{00000000-0005-0000-0000-0000B15B0000}"/>
    <cellStyle name="Normal 2 7 2 2 4" xfId="23481" xr:uid="{00000000-0005-0000-0000-0000B25B0000}"/>
    <cellStyle name="Normal 2 7 2 2 5" xfId="23482" xr:uid="{00000000-0005-0000-0000-0000B35B0000}"/>
    <cellStyle name="Normal 2 7 2 2 6" xfId="23483" xr:uid="{00000000-0005-0000-0000-0000B45B0000}"/>
    <cellStyle name="Normal 2 7 2 2 7" xfId="23484" xr:uid="{00000000-0005-0000-0000-0000B55B0000}"/>
    <cellStyle name="Normal 2 7 2 2 8" xfId="23485" xr:uid="{00000000-0005-0000-0000-0000B65B0000}"/>
    <cellStyle name="Normal 2 7 2 2_35. Propiedades de Inv" xfId="23486" xr:uid="{00000000-0005-0000-0000-0000B75B0000}"/>
    <cellStyle name="Normal 2 7 2 3" xfId="23487" xr:uid="{00000000-0005-0000-0000-0000B85B0000}"/>
    <cellStyle name="Normal 2 7 2 3 2" xfId="23488" xr:uid="{00000000-0005-0000-0000-0000B95B0000}"/>
    <cellStyle name="Normal 2 7 2 3 2 2" xfId="23489" xr:uid="{00000000-0005-0000-0000-0000BA5B0000}"/>
    <cellStyle name="Normal 2 7 2 3 2 3" xfId="23490" xr:uid="{00000000-0005-0000-0000-0000BB5B0000}"/>
    <cellStyle name="Normal 2 7 2 3 2 4" xfId="23491" xr:uid="{00000000-0005-0000-0000-0000BC5B0000}"/>
    <cellStyle name="Normal 2 7 2 3 2 5" xfId="23492" xr:uid="{00000000-0005-0000-0000-0000BD5B0000}"/>
    <cellStyle name="Normal 2 7 2 3 3" xfId="23493" xr:uid="{00000000-0005-0000-0000-0000BE5B0000}"/>
    <cellStyle name="Normal 2 7 2 3 3 2" xfId="23494" xr:uid="{00000000-0005-0000-0000-0000BF5B0000}"/>
    <cellStyle name="Normal 2 7 2 3 3 3" xfId="23495" xr:uid="{00000000-0005-0000-0000-0000C05B0000}"/>
    <cellStyle name="Normal 2 7 2 3 3 4" xfId="23496" xr:uid="{00000000-0005-0000-0000-0000C15B0000}"/>
    <cellStyle name="Normal 2 7 2 3 3 5" xfId="23497" xr:uid="{00000000-0005-0000-0000-0000C25B0000}"/>
    <cellStyle name="Normal 2 7 2 3 4" xfId="23498" xr:uid="{00000000-0005-0000-0000-0000C35B0000}"/>
    <cellStyle name="Normal 2 7 2 3 5" xfId="23499" xr:uid="{00000000-0005-0000-0000-0000C45B0000}"/>
    <cellStyle name="Normal 2 7 2 3 6" xfId="23500" xr:uid="{00000000-0005-0000-0000-0000C55B0000}"/>
    <cellStyle name="Normal 2 7 2 3 7" xfId="23501" xr:uid="{00000000-0005-0000-0000-0000C65B0000}"/>
    <cellStyle name="Normal 2 7 2 3 8" xfId="23502" xr:uid="{00000000-0005-0000-0000-0000C75B0000}"/>
    <cellStyle name="Normal 2 7 2 3_35. Propiedades de Inv" xfId="23503" xr:uid="{00000000-0005-0000-0000-0000C85B0000}"/>
    <cellStyle name="Normal 2 7 2 4" xfId="23504" xr:uid="{00000000-0005-0000-0000-0000C95B0000}"/>
    <cellStyle name="Normal 2 7 2 4 2" xfId="23505" xr:uid="{00000000-0005-0000-0000-0000CA5B0000}"/>
    <cellStyle name="Normal 2 7 2 4 2 2" xfId="23506" xr:uid="{00000000-0005-0000-0000-0000CB5B0000}"/>
    <cellStyle name="Normal 2 7 2 4 2 3" xfId="23507" xr:uid="{00000000-0005-0000-0000-0000CC5B0000}"/>
    <cellStyle name="Normal 2 7 2 4 2 4" xfId="23508" xr:uid="{00000000-0005-0000-0000-0000CD5B0000}"/>
    <cellStyle name="Normal 2 7 2 4 2 5" xfId="23509" xr:uid="{00000000-0005-0000-0000-0000CE5B0000}"/>
    <cellStyle name="Normal 2 7 2 4 3" xfId="23510" xr:uid="{00000000-0005-0000-0000-0000CF5B0000}"/>
    <cellStyle name="Normal 2 7 2 4 3 2" xfId="23511" xr:uid="{00000000-0005-0000-0000-0000D05B0000}"/>
    <cellStyle name="Normal 2 7 2 4 3 3" xfId="23512" xr:uid="{00000000-0005-0000-0000-0000D15B0000}"/>
    <cellStyle name="Normal 2 7 2 4 3 4" xfId="23513" xr:uid="{00000000-0005-0000-0000-0000D25B0000}"/>
    <cellStyle name="Normal 2 7 2 4 3 5" xfId="23514" xr:uid="{00000000-0005-0000-0000-0000D35B0000}"/>
    <cellStyle name="Normal 2 7 2 4 4" xfId="23515" xr:uid="{00000000-0005-0000-0000-0000D45B0000}"/>
    <cellStyle name="Normal 2 7 2 4 5" xfId="23516" xr:uid="{00000000-0005-0000-0000-0000D55B0000}"/>
    <cellStyle name="Normal 2 7 2 4 6" xfId="23517" xr:uid="{00000000-0005-0000-0000-0000D65B0000}"/>
    <cellStyle name="Normal 2 7 2 4 7" xfId="23518" xr:uid="{00000000-0005-0000-0000-0000D75B0000}"/>
    <cellStyle name="Normal 2 7 2 4 8" xfId="23519" xr:uid="{00000000-0005-0000-0000-0000D85B0000}"/>
    <cellStyle name="Normal 2 7 2 4_35. Propiedades de Inv" xfId="23520" xr:uid="{00000000-0005-0000-0000-0000D95B0000}"/>
    <cellStyle name="Normal 2 7 2 5" xfId="23521" xr:uid="{00000000-0005-0000-0000-0000DA5B0000}"/>
    <cellStyle name="Normal 2 7 2 5 2" xfId="23522" xr:uid="{00000000-0005-0000-0000-0000DB5B0000}"/>
    <cellStyle name="Normal 2 7 2 5 2 2" xfId="23523" xr:uid="{00000000-0005-0000-0000-0000DC5B0000}"/>
    <cellStyle name="Normal 2 7 2 5 2 3" xfId="23524" xr:uid="{00000000-0005-0000-0000-0000DD5B0000}"/>
    <cellStyle name="Normal 2 7 2 5 2 4" xfId="23525" xr:uid="{00000000-0005-0000-0000-0000DE5B0000}"/>
    <cellStyle name="Normal 2 7 2 5 2 5" xfId="23526" xr:uid="{00000000-0005-0000-0000-0000DF5B0000}"/>
    <cellStyle name="Normal 2 7 2 5 3" xfId="23527" xr:uid="{00000000-0005-0000-0000-0000E05B0000}"/>
    <cellStyle name="Normal 2 7 2 5 3 2" xfId="23528" xr:uid="{00000000-0005-0000-0000-0000E15B0000}"/>
    <cellStyle name="Normal 2 7 2 5 3 3" xfId="23529" xr:uid="{00000000-0005-0000-0000-0000E25B0000}"/>
    <cellStyle name="Normal 2 7 2 5 3 4" xfId="23530" xr:uid="{00000000-0005-0000-0000-0000E35B0000}"/>
    <cellStyle name="Normal 2 7 2 5 3 5" xfId="23531" xr:uid="{00000000-0005-0000-0000-0000E45B0000}"/>
    <cellStyle name="Normal 2 7 2 5 4" xfId="23532" xr:uid="{00000000-0005-0000-0000-0000E55B0000}"/>
    <cellStyle name="Normal 2 7 2 5 5" xfId="23533" xr:uid="{00000000-0005-0000-0000-0000E65B0000}"/>
    <cellStyle name="Normal 2 7 2 5 6" xfId="23534" xr:uid="{00000000-0005-0000-0000-0000E75B0000}"/>
    <cellStyle name="Normal 2 7 2 5 7" xfId="23535" xr:uid="{00000000-0005-0000-0000-0000E85B0000}"/>
    <cellStyle name="Normal 2 7 2 5 8" xfId="23536" xr:uid="{00000000-0005-0000-0000-0000E95B0000}"/>
    <cellStyle name="Normal 2 7 2 5_35. Propiedades de Inv" xfId="23537" xr:uid="{00000000-0005-0000-0000-0000EA5B0000}"/>
    <cellStyle name="Normal 2 7 2 6" xfId="23538" xr:uid="{00000000-0005-0000-0000-0000EB5B0000}"/>
    <cellStyle name="Normal 2 7 2 6 2" xfId="23539" xr:uid="{00000000-0005-0000-0000-0000EC5B0000}"/>
    <cellStyle name="Normal 2 7 2 6 2 2" xfId="23540" xr:uid="{00000000-0005-0000-0000-0000ED5B0000}"/>
    <cellStyle name="Normal 2 7 2 6 2 3" xfId="23541" xr:uid="{00000000-0005-0000-0000-0000EE5B0000}"/>
    <cellStyle name="Normal 2 7 2 6 2 4" xfId="23542" xr:uid="{00000000-0005-0000-0000-0000EF5B0000}"/>
    <cellStyle name="Normal 2 7 2 6 2 5" xfId="23543" xr:uid="{00000000-0005-0000-0000-0000F05B0000}"/>
    <cellStyle name="Normal 2 7 2 6 3" xfId="23544" xr:uid="{00000000-0005-0000-0000-0000F15B0000}"/>
    <cellStyle name="Normal 2 7 2 6 3 2" xfId="23545" xr:uid="{00000000-0005-0000-0000-0000F25B0000}"/>
    <cellStyle name="Normal 2 7 2 6 3 3" xfId="23546" xr:uid="{00000000-0005-0000-0000-0000F35B0000}"/>
    <cellStyle name="Normal 2 7 2 6 3 4" xfId="23547" xr:uid="{00000000-0005-0000-0000-0000F45B0000}"/>
    <cellStyle name="Normal 2 7 2 6 3 5" xfId="23548" xr:uid="{00000000-0005-0000-0000-0000F55B0000}"/>
    <cellStyle name="Normal 2 7 2 6 4" xfId="23549" xr:uid="{00000000-0005-0000-0000-0000F65B0000}"/>
    <cellStyle name="Normal 2 7 2 6 5" xfId="23550" xr:uid="{00000000-0005-0000-0000-0000F75B0000}"/>
    <cellStyle name="Normal 2 7 2 6 6" xfId="23551" xr:uid="{00000000-0005-0000-0000-0000F85B0000}"/>
    <cellStyle name="Normal 2 7 2 6 7" xfId="23552" xr:uid="{00000000-0005-0000-0000-0000F95B0000}"/>
    <cellStyle name="Normal 2 7 2 6 8" xfId="23553" xr:uid="{00000000-0005-0000-0000-0000FA5B0000}"/>
    <cellStyle name="Normal 2 7 2 6_35. Propiedades de Inv" xfId="23554" xr:uid="{00000000-0005-0000-0000-0000FB5B0000}"/>
    <cellStyle name="Normal 2 7 2 7" xfId="23555" xr:uid="{00000000-0005-0000-0000-0000FC5B0000}"/>
    <cellStyle name="Normal 2 7 2 7 2" xfId="23556" xr:uid="{00000000-0005-0000-0000-0000FD5B0000}"/>
    <cellStyle name="Normal 2 7 2 7 2 2" xfId="23557" xr:uid="{00000000-0005-0000-0000-0000FE5B0000}"/>
    <cellStyle name="Normal 2 7 2 7 2 3" xfId="23558" xr:uid="{00000000-0005-0000-0000-0000FF5B0000}"/>
    <cellStyle name="Normal 2 7 2 7 2 4" xfId="23559" xr:uid="{00000000-0005-0000-0000-0000005C0000}"/>
    <cellStyle name="Normal 2 7 2 7 2 5" xfId="23560" xr:uid="{00000000-0005-0000-0000-0000015C0000}"/>
    <cellStyle name="Normal 2 7 2 7 3" xfId="23561" xr:uid="{00000000-0005-0000-0000-0000025C0000}"/>
    <cellStyle name="Normal 2 7 2 7 3 2" xfId="23562" xr:uid="{00000000-0005-0000-0000-0000035C0000}"/>
    <cellStyle name="Normal 2 7 2 7 3 3" xfId="23563" xr:uid="{00000000-0005-0000-0000-0000045C0000}"/>
    <cellStyle name="Normal 2 7 2 7 3 4" xfId="23564" xr:uid="{00000000-0005-0000-0000-0000055C0000}"/>
    <cellStyle name="Normal 2 7 2 7 3 5" xfId="23565" xr:uid="{00000000-0005-0000-0000-0000065C0000}"/>
    <cellStyle name="Normal 2 7 2 7 4" xfId="23566" xr:uid="{00000000-0005-0000-0000-0000075C0000}"/>
    <cellStyle name="Normal 2 7 2 7 5" xfId="23567" xr:uid="{00000000-0005-0000-0000-0000085C0000}"/>
    <cellStyle name="Normal 2 7 2 7 6" xfId="23568" xr:uid="{00000000-0005-0000-0000-0000095C0000}"/>
    <cellStyle name="Normal 2 7 2 7 7" xfId="23569" xr:uid="{00000000-0005-0000-0000-00000A5C0000}"/>
    <cellStyle name="Normal 2 7 2 7_35. Propiedades de Inv" xfId="23570" xr:uid="{00000000-0005-0000-0000-00000B5C0000}"/>
    <cellStyle name="Normal 2 7 2 8" xfId="23571" xr:uid="{00000000-0005-0000-0000-00000C5C0000}"/>
    <cellStyle name="Normal 2 7 2 8 2" xfId="23572" xr:uid="{00000000-0005-0000-0000-00000D5C0000}"/>
    <cellStyle name="Normal 2 7 2 8 2 2" xfId="23573" xr:uid="{00000000-0005-0000-0000-00000E5C0000}"/>
    <cellStyle name="Normal 2 7 2 8 2 3" xfId="23574" xr:uid="{00000000-0005-0000-0000-00000F5C0000}"/>
    <cellStyle name="Normal 2 7 2 8 2 4" xfId="23575" xr:uid="{00000000-0005-0000-0000-0000105C0000}"/>
    <cellStyle name="Normal 2 7 2 8 2 5" xfId="23576" xr:uid="{00000000-0005-0000-0000-0000115C0000}"/>
    <cellStyle name="Normal 2 7 2 8 3" xfId="23577" xr:uid="{00000000-0005-0000-0000-0000125C0000}"/>
    <cellStyle name="Normal 2 7 2 8 3 2" xfId="23578" xr:uid="{00000000-0005-0000-0000-0000135C0000}"/>
    <cellStyle name="Normal 2 7 2 8 3 3" xfId="23579" xr:uid="{00000000-0005-0000-0000-0000145C0000}"/>
    <cellStyle name="Normal 2 7 2 8 3 4" xfId="23580" xr:uid="{00000000-0005-0000-0000-0000155C0000}"/>
    <cellStyle name="Normal 2 7 2 8 3 5" xfId="23581" xr:uid="{00000000-0005-0000-0000-0000165C0000}"/>
    <cellStyle name="Normal 2 7 2 8 4" xfId="23582" xr:uid="{00000000-0005-0000-0000-0000175C0000}"/>
    <cellStyle name="Normal 2 7 2 8 5" xfId="23583" xr:uid="{00000000-0005-0000-0000-0000185C0000}"/>
    <cellStyle name="Normal 2 7 2 8 6" xfId="23584" xr:uid="{00000000-0005-0000-0000-0000195C0000}"/>
    <cellStyle name="Normal 2 7 2 8 7" xfId="23585" xr:uid="{00000000-0005-0000-0000-00001A5C0000}"/>
    <cellStyle name="Normal 2 7 2 8_35. Propiedades de Inv" xfId="23586" xr:uid="{00000000-0005-0000-0000-00001B5C0000}"/>
    <cellStyle name="Normal 2 7 2 9" xfId="23587" xr:uid="{00000000-0005-0000-0000-00001C5C0000}"/>
    <cellStyle name="Normal 2 7 2 9 2" xfId="23588" xr:uid="{00000000-0005-0000-0000-00001D5C0000}"/>
    <cellStyle name="Normal 2 7 2 9 2 2" xfId="23589" xr:uid="{00000000-0005-0000-0000-00001E5C0000}"/>
    <cellStyle name="Normal 2 7 2 9 2 3" xfId="23590" xr:uid="{00000000-0005-0000-0000-00001F5C0000}"/>
    <cellStyle name="Normal 2 7 2 9 2 4" xfId="23591" xr:uid="{00000000-0005-0000-0000-0000205C0000}"/>
    <cellStyle name="Normal 2 7 2 9 2 5" xfId="23592" xr:uid="{00000000-0005-0000-0000-0000215C0000}"/>
    <cellStyle name="Normal 2 7 2 9 3" xfId="23593" xr:uid="{00000000-0005-0000-0000-0000225C0000}"/>
    <cellStyle name="Normal 2 7 2 9 3 2" xfId="23594" xr:uid="{00000000-0005-0000-0000-0000235C0000}"/>
    <cellStyle name="Normal 2 7 2 9 3 3" xfId="23595" xr:uid="{00000000-0005-0000-0000-0000245C0000}"/>
    <cellStyle name="Normal 2 7 2 9 3 4" xfId="23596" xr:uid="{00000000-0005-0000-0000-0000255C0000}"/>
    <cellStyle name="Normal 2 7 2 9 3 5" xfId="23597" xr:uid="{00000000-0005-0000-0000-0000265C0000}"/>
    <cellStyle name="Normal 2 7 2 9 4" xfId="23598" xr:uid="{00000000-0005-0000-0000-0000275C0000}"/>
    <cellStyle name="Normal 2 7 2 9 5" xfId="23599" xr:uid="{00000000-0005-0000-0000-0000285C0000}"/>
    <cellStyle name="Normal 2 7 2 9 6" xfId="23600" xr:uid="{00000000-0005-0000-0000-0000295C0000}"/>
    <cellStyle name="Normal 2 7 2 9 7" xfId="23601" xr:uid="{00000000-0005-0000-0000-00002A5C0000}"/>
    <cellStyle name="Normal 2 7 2 9_35. Propiedades de Inv" xfId="23602" xr:uid="{00000000-0005-0000-0000-00002B5C0000}"/>
    <cellStyle name="Normal 2 7 2_35. Propiedades de Inv" xfId="23603" xr:uid="{00000000-0005-0000-0000-00002C5C0000}"/>
    <cellStyle name="Normal 2 7 20" xfId="23604" xr:uid="{00000000-0005-0000-0000-00002D5C0000}"/>
    <cellStyle name="Normal 2 7 21" xfId="23605" xr:uid="{00000000-0005-0000-0000-00002E5C0000}"/>
    <cellStyle name="Normal 2 7 22" xfId="23606" xr:uid="{00000000-0005-0000-0000-00002F5C0000}"/>
    <cellStyle name="Normal 2 7 23" xfId="23607" xr:uid="{00000000-0005-0000-0000-0000305C0000}"/>
    <cellStyle name="Normal 2 7 3" xfId="23608" xr:uid="{00000000-0005-0000-0000-0000315C0000}"/>
    <cellStyle name="Normal 2 7 3 10" xfId="23609" xr:uid="{00000000-0005-0000-0000-0000325C0000}"/>
    <cellStyle name="Normal 2 7 3 10 2" xfId="23610" xr:uid="{00000000-0005-0000-0000-0000335C0000}"/>
    <cellStyle name="Normal 2 7 3 10 3" xfId="23611" xr:uid="{00000000-0005-0000-0000-0000345C0000}"/>
    <cellStyle name="Normal 2 7 3 10 4" xfId="23612" xr:uid="{00000000-0005-0000-0000-0000355C0000}"/>
    <cellStyle name="Normal 2 7 3 10 5" xfId="23613" xr:uid="{00000000-0005-0000-0000-0000365C0000}"/>
    <cellStyle name="Normal 2 7 3 11" xfId="23614" xr:uid="{00000000-0005-0000-0000-0000375C0000}"/>
    <cellStyle name="Normal 2 7 3 11 2" xfId="23615" xr:uid="{00000000-0005-0000-0000-0000385C0000}"/>
    <cellStyle name="Normal 2 7 3 11 3" xfId="23616" xr:uid="{00000000-0005-0000-0000-0000395C0000}"/>
    <cellStyle name="Normal 2 7 3 11 4" xfId="23617" xr:uid="{00000000-0005-0000-0000-00003A5C0000}"/>
    <cellStyle name="Normal 2 7 3 11 5" xfId="23618" xr:uid="{00000000-0005-0000-0000-00003B5C0000}"/>
    <cellStyle name="Normal 2 7 3 12" xfId="23619" xr:uid="{00000000-0005-0000-0000-00003C5C0000}"/>
    <cellStyle name="Normal 2 7 3 13" xfId="23620" xr:uid="{00000000-0005-0000-0000-00003D5C0000}"/>
    <cellStyle name="Normal 2 7 3 14" xfId="23621" xr:uid="{00000000-0005-0000-0000-00003E5C0000}"/>
    <cellStyle name="Normal 2 7 3 15" xfId="23622" xr:uid="{00000000-0005-0000-0000-00003F5C0000}"/>
    <cellStyle name="Normal 2 7 3 16" xfId="23623" xr:uid="{00000000-0005-0000-0000-0000405C0000}"/>
    <cellStyle name="Normal 2 7 3 2" xfId="23624" xr:uid="{00000000-0005-0000-0000-0000415C0000}"/>
    <cellStyle name="Normal 2 7 3 2 2" xfId="23625" xr:uid="{00000000-0005-0000-0000-0000425C0000}"/>
    <cellStyle name="Normal 2 7 3 2 2 2" xfId="23626" xr:uid="{00000000-0005-0000-0000-0000435C0000}"/>
    <cellStyle name="Normal 2 7 3 2 2 3" xfId="23627" xr:uid="{00000000-0005-0000-0000-0000445C0000}"/>
    <cellStyle name="Normal 2 7 3 2 2 4" xfId="23628" xr:uid="{00000000-0005-0000-0000-0000455C0000}"/>
    <cellStyle name="Normal 2 7 3 2 2 5" xfId="23629" xr:uid="{00000000-0005-0000-0000-0000465C0000}"/>
    <cellStyle name="Normal 2 7 3 2 3" xfId="23630" xr:uid="{00000000-0005-0000-0000-0000475C0000}"/>
    <cellStyle name="Normal 2 7 3 2 3 2" xfId="23631" xr:uid="{00000000-0005-0000-0000-0000485C0000}"/>
    <cellStyle name="Normal 2 7 3 2 3 3" xfId="23632" xr:uid="{00000000-0005-0000-0000-0000495C0000}"/>
    <cellStyle name="Normal 2 7 3 2 3 4" xfId="23633" xr:uid="{00000000-0005-0000-0000-00004A5C0000}"/>
    <cellStyle name="Normal 2 7 3 2 3 5" xfId="23634" xr:uid="{00000000-0005-0000-0000-00004B5C0000}"/>
    <cellStyle name="Normal 2 7 3 2 4" xfId="23635" xr:uid="{00000000-0005-0000-0000-00004C5C0000}"/>
    <cellStyle name="Normal 2 7 3 2 5" xfId="23636" xr:uid="{00000000-0005-0000-0000-00004D5C0000}"/>
    <cellStyle name="Normal 2 7 3 2 6" xfId="23637" xr:uid="{00000000-0005-0000-0000-00004E5C0000}"/>
    <cellStyle name="Normal 2 7 3 2 7" xfId="23638" xr:uid="{00000000-0005-0000-0000-00004F5C0000}"/>
    <cellStyle name="Normal 2 7 3 2 8" xfId="23639" xr:uid="{00000000-0005-0000-0000-0000505C0000}"/>
    <cellStyle name="Normal 2 7 3 2_35. Propiedades de Inv" xfId="23640" xr:uid="{00000000-0005-0000-0000-0000515C0000}"/>
    <cellStyle name="Normal 2 7 3 3" xfId="23641" xr:uid="{00000000-0005-0000-0000-0000525C0000}"/>
    <cellStyle name="Normal 2 7 3 3 2" xfId="23642" xr:uid="{00000000-0005-0000-0000-0000535C0000}"/>
    <cellStyle name="Normal 2 7 3 3 2 2" xfId="23643" xr:uid="{00000000-0005-0000-0000-0000545C0000}"/>
    <cellStyle name="Normal 2 7 3 3 2 3" xfId="23644" xr:uid="{00000000-0005-0000-0000-0000555C0000}"/>
    <cellStyle name="Normal 2 7 3 3 2 4" xfId="23645" xr:uid="{00000000-0005-0000-0000-0000565C0000}"/>
    <cellStyle name="Normal 2 7 3 3 2 5" xfId="23646" xr:uid="{00000000-0005-0000-0000-0000575C0000}"/>
    <cellStyle name="Normal 2 7 3 3 3" xfId="23647" xr:uid="{00000000-0005-0000-0000-0000585C0000}"/>
    <cellStyle name="Normal 2 7 3 3 3 2" xfId="23648" xr:uid="{00000000-0005-0000-0000-0000595C0000}"/>
    <cellStyle name="Normal 2 7 3 3 3 3" xfId="23649" xr:uid="{00000000-0005-0000-0000-00005A5C0000}"/>
    <cellStyle name="Normal 2 7 3 3 3 4" xfId="23650" xr:uid="{00000000-0005-0000-0000-00005B5C0000}"/>
    <cellStyle name="Normal 2 7 3 3 3 5" xfId="23651" xr:uid="{00000000-0005-0000-0000-00005C5C0000}"/>
    <cellStyle name="Normal 2 7 3 3 4" xfId="23652" xr:uid="{00000000-0005-0000-0000-00005D5C0000}"/>
    <cellStyle name="Normal 2 7 3 3 5" xfId="23653" xr:uid="{00000000-0005-0000-0000-00005E5C0000}"/>
    <cellStyle name="Normal 2 7 3 3 6" xfId="23654" xr:uid="{00000000-0005-0000-0000-00005F5C0000}"/>
    <cellStyle name="Normal 2 7 3 3 7" xfId="23655" xr:uid="{00000000-0005-0000-0000-0000605C0000}"/>
    <cellStyle name="Normal 2 7 3 3 8" xfId="23656" xr:uid="{00000000-0005-0000-0000-0000615C0000}"/>
    <cellStyle name="Normal 2 7 3 3_35. Propiedades de Inv" xfId="23657" xr:uid="{00000000-0005-0000-0000-0000625C0000}"/>
    <cellStyle name="Normal 2 7 3 4" xfId="23658" xr:uid="{00000000-0005-0000-0000-0000635C0000}"/>
    <cellStyle name="Normal 2 7 3 4 2" xfId="23659" xr:uid="{00000000-0005-0000-0000-0000645C0000}"/>
    <cellStyle name="Normal 2 7 3 4 2 2" xfId="23660" xr:uid="{00000000-0005-0000-0000-0000655C0000}"/>
    <cellStyle name="Normal 2 7 3 4 2 3" xfId="23661" xr:uid="{00000000-0005-0000-0000-0000665C0000}"/>
    <cellStyle name="Normal 2 7 3 4 2 4" xfId="23662" xr:uid="{00000000-0005-0000-0000-0000675C0000}"/>
    <cellStyle name="Normal 2 7 3 4 2 5" xfId="23663" xr:uid="{00000000-0005-0000-0000-0000685C0000}"/>
    <cellStyle name="Normal 2 7 3 4 3" xfId="23664" xr:uid="{00000000-0005-0000-0000-0000695C0000}"/>
    <cellStyle name="Normal 2 7 3 4 3 2" xfId="23665" xr:uid="{00000000-0005-0000-0000-00006A5C0000}"/>
    <cellStyle name="Normal 2 7 3 4 3 3" xfId="23666" xr:uid="{00000000-0005-0000-0000-00006B5C0000}"/>
    <cellStyle name="Normal 2 7 3 4 3 4" xfId="23667" xr:uid="{00000000-0005-0000-0000-00006C5C0000}"/>
    <cellStyle name="Normal 2 7 3 4 3 5" xfId="23668" xr:uid="{00000000-0005-0000-0000-00006D5C0000}"/>
    <cellStyle name="Normal 2 7 3 4 4" xfId="23669" xr:uid="{00000000-0005-0000-0000-00006E5C0000}"/>
    <cellStyle name="Normal 2 7 3 4 5" xfId="23670" xr:uid="{00000000-0005-0000-0000-00006F5C0000}"/>
    <cellStyle name="Normal 2 7 3 4 6" xfId="23671" xr:uid="{00000000-0005-0000-0000-0000705C0000}"/>
    <cellStyle name="Normal 2 7 3 4 7" xfId="23672" xr:uid="{00000000-0005-0000-0000-0000715C0000}"/>
    <cellStyle name="Normal 2 7 3 4 8" xfId="23673" xr:uid="{00000000-0005-0000-0000-0000725C0000}"/>
    <cellStyle name="Normal 2 7 3 4_35. Propiedades de Inv" xfId="23674" xr:uid="{00000000-0005-0000-0000-0000735C0000}"/>
    <cellStyle name="Normal 2 7 3 5" xfId="23675" xr:uid="{00000000-0005-0000-0000-0000745C0000}"/>
    <cellStyle name="Normal 2 7 3 5 2" xfId="23676" xr:uid="{00000000-0005-0000-0000-0000755C0000}"/>
    <cellStyle name="Normal 2 7 3 5 2 2" xfId="23677" xr:uid="{00000000-0005-0000-0000-0000765C0000}"/>
    <cellStyle name="Normal 2 7 3 5 2 3" xfId="23678" xr:uid="{00000000-0005-0000-0000-0000775C0000}"/>
    <cellStyle name="Normal 2 7 3 5 2 4" xfId="23679" xr:uid="{00000000-0005-0000-0000-0000785C0000}"/>
    <cellStyle name="Normal 2 7 3 5 2 5" xfId="23680" xr:uid="{00000000-0005-0000-0000-0000795C0000}"/>
    <cellStyle name="Normal 2 7 3 5 3" xfId="23681" xr:uid="{00000000-0005-0000-0000-00007A5C0000}"/>
    <cellStyle name="Normal 2 7 3 5 3 2" xfId="23682" xr:uid="{00000000-0005-0000-0000-00007B5C0000}"/>
    <cellStyle name="Normal 2 7 3 5 3 3" xfId="23683" xr:uid="{00000000-0005-0000-0000-00007C5C0000}"/>
    <cellStyle name="Normal 2 7 3 5 3 4" xfId="23684" xr:uid="{00000000-0005-0000-0000-00007D5C0000}"/>
    <cellStyle name="Normal 2 7 3 5 3 5" xfId="23685" xr:uid="{00000000-0005-0000-0000-00007E5C0000}"/>
    <cellStyle name="Normal 2 7 3 5 4" xfId="23686" xr:uid="{00000000-0005-0000-0000-00007F5C0000}"/>
    <cellStyle name="Normal 2 7 3 5 5" xfId="23687" xr:uid="{00000000-0005-0000-0000-0000805C0000}"/>
    <cellStyle name="Normal 2 7 3 5 6" xfId="23688" xr:uid="{00000000-0005-0000-0000-0000815C0000}"/>
    <cellStyle name="Normal 2 7 3 5 7" xfId="23689" xr:uid="{00000000-0005-0000-0000-0000825C0000}"/>
    <cellStyle name="Normal 2 7 3 5 8" xfId="23690" xr:uid="{00000000-0005-0000-0000-0000835C0000}"/>
    <cellStyle name="Normal 2 7 3 5_35. Propiedades de Inv" xfId="23691" xr:uid="{00000000-0005-0000-0000-0000845C0000}"/>
    <cellStyle name="Normal 2 7 3 6" xfId="23692" xr:uid="{00000000-0005-0000-0000-0000855C0000}"/>
    <cellStyle name="Normal 2 7 3 6 2" xfId="23693" xr:uid="{00000000-0005-0000-0000-0000865C0000}"/>
    <cellStyle name="Normal 2 7 3 6 2 2" xfId="23694" xr:uid="{00000000-0005-0000-0000-0000875C0000}"/>
    <cellStyle name="Normal 2 7 3 6 2 3" xfId="23695" xr:uid="{00000000-0005-0000-0000-0000885C0000}"/>
    <cellStyle name="Normal 2 7 3 6 2 4" xfId="23696" xr:uid="{00000000-0005-0000-0000-0000895C0000}"/>
    <cellStyle name="Normal 2 7 3 6 2 5" xfId="23697" xr:uid="{00000000-0005-0000-0000-00008A5C0000}"/>
    <cellStyle name="Normal 2 7 3 6 3" xfId="23698" xr:uid="{00000000-0005-0000-0000-00008B5C0000}"/>
    <cellStyle name="Normal 2 7 3 6 3 2" xfId="23699" xr:uid="{00000000-0005-0000-0000-00008C5C0000}"/>
    <cellStyle name="Normal 2 7 3 6 3 3" xfId="23700" xr:uid="{00000000-0005-0000-0000-00008D5C0000}"/>
    <cellStyle name="Normal 2 7 3 6 3 4" xfId="23701" xr:uid="{00000000-0005-0000-0000-00008E5C0000}"/>
    <cellStyle name="Normal 2 7 3 6 3 5" xfId="23702" xr:uid="{00000000-0005-0000-0000-00008F5C0000}"/>
    <cellStyle name="Normal 2 7 3 6 4" xfId="23703" xr:uid="{00000000-0005-0000-0000-0000905C0000}"/>
    <cellStyle name="Normal 2 7 3 6 5" xfId="23704" xr:uid="{00000000-0005-0000-0000-0000915C0000}"/>
    <cellStyle name="Normal 2 7 3 6 6" xfId="23705" xr:uid="{00000000-0005-0000-0000-0000925C0000}"/>
    <cellStyle name="Normal 2 7 3 6 7" xfId="23706" xr:uid="{00000000-0005-0000-0000-0000935C0000}"/>
    <cellStyle name="Normal 2 7 3 6 8" xfId="23707" xr:uid="{00000000-0005-0000-0000-0000945C0000}"/>
    <cellStyle name="Normal 2 7 3 6_35. Propiedades de Inv" xfId="23708" xr:uid="{00000000-0005-0000-0000-0000955C0000}"/>
    <cellStyle name="Normal 2 7 3 7" xfId="23709" xr:uid="{00000000-0005-0000-0000-0000965C0000}"/>
    <cellStyle name="Normal 2 7 3 7 2" xfId="23710" xr:uid="{00000000-0005-0000-0000-0000975C0000}"/>
    <cellStyle name="Normal 2 7 3 7 2 2" xfId="23711" xr:uid="{00000000-0005-0000-0000-0000985C0000}"/>
    <cellStyle name="Normal 2 7 3 7 2 3" xfId="23712" xr:uid="{00000000-0005-0000-0000-0000995C0000}"/>
    <cellStyle name="Normal 2 7 3 7 2 4" xfId="23713" xr:uid="{00000000-0005-0000-0000-00009A5C0000}"/>
    <cellStyle name="Normal 2 7 3 7 2 5" xfId="23714" xr:uid="{00000000-0005-0000-0000-00009B5C0000}"/>
    <cellStyle name="Normal 2 7 3 7 3" xfId="23715" xr:uid="{00000000-0005-0000-0000-00009C5C0000}"/>
    <cellStyle name="Normal 2 7 3 7 3 2" xfId="23716" xr:uid="{00000000-0005-0000-0000-00009D5C0000}"/>
    <cellStyle name="Normal 2 7 3 7 3 3" xfId="23717" xr:uid="{00000000-0005-0000-0000-00009E5C0000}"/>
    <cellStyle name="Normal 2 7 3 7 3 4" xfId="23718" xr:uid="{00000000-0005-0000-0000-00009F5C0000}"/>
    <cellStyle name="Normal 2 7 3 7 3 5" xfId="23719" xr:uid="{00000000-0005-0000-0000-0000A05C0000}"/>
    <cellStyle name="Normal 2 7 3 7 4" xfId="23720" xr:uid="{00000000-0005-0000-0000-0000A15C0000}"/>
    <cellStyle name="Normal 2 7 3 7 5" xfId="23721" xr:uid="{00000000-0005-0000-0000-0000A25C0000}"/>
    <cellStyle name="Normal 2 7 3 7 6" xfId="23722" xr:uid="{00000000-0005-0000-0000-0000A35C0000}"/>
    <cellStyle name="Normal 2 7 3 7 7" xfId="23723" xr:uid="{00000000-0005-0000-0000-0000A45C0000}"/>
    <cellStyle name="Normal 2 7 3 7_35. Propiedades de Inv" xfId="23724" xr:uid="{00000000-0005-0000-0000-0000A55C0000}"/>
    <cellStyle name="Normal 2 7 3 8" xfId="23725" xr:uid="{00000000-0005-0000-0000-0000A65C0000}"/>
    <cellStyle name="Normal 2 7 3 8 2" xfId="23726" xr:uid="{00000000-0005-0000-0000-0000A75C0000}"/>
    <cellStyle name="Normal 2 7 3 8 2 2" xfId="23727" xr:uid="{00000000-0005-0000-0000-0000A85C0000}"/>
    <cellStyle name="Normal 2 7 3 8 2 3" xfId="23728" xr:uid="{00000000-0005-0000-0000-0000A95C0000}"/>
    <cellStyle name="Normal 2 7 3 8 2 4" xfId="23729" xr:uid="{00000000-0005-0000-0000-0000AA5C0000}"/>
    <cellStyle name="Normal 2 7 3 8 2 5" xfId="23730" xr:uid="{00000000-0005-0000-0000-0000AB5C0000}"/>
    <cellStyle name="Normal 2 7 3 8 3" xfId="23731" xr:uid="{00000000-0005-0000-0000-0000AC5C0000}"/>
    <cellStyle name="Normal 2 7 3 8 3 2" xfId="23732" xr:uid="{00000000-0005-0000-0000-0000AD5C0000}"/>
    <cellStyle name="Normal 2 7 3 8 3 3" xfId="23733" xr:uid="{00000000-0005-0000-0000-0000AE5C0000}"/>
    <cellStyle name="Normal 2 7 3 8 3 4" xfId="23734" xr:uid="{00000000-0005-0000-0000-0000AF5C0000}"/>
    <cellStyle name="Normal 2 7 3 8 3 5" xfId="23735" xr:uid="{00000000-0005-0000-0000-0000B05C0000}"/>
    <cellStyle name="Normal 2 7 3 8 4" xfId="23736" xr:uid="{00000000-0005-0000-0000-0000B15C0000}"/>
    <cellStyle name="Normal 2 7 3 8 5" xfId="23737" xr:uid="{00000000-0005-0000-0000-0000B25C0000}"/>
    <cellStyle name="Normal 2 7 3 8 6" xfId="23738" xr:uid="{00000000-0005-0000-0000-0000B35C0000}"/>
    <cellStyle name="Normal 2 7 3 8 7" xfId="23739" xr:uid="{00000000-0005-0000-0000-0000B45C0000}"/>
    <cellStyle name="Normal 2 7 3 8_35. Propiedades de Inv" xfId="23740" xr:uid="{00000000-0005-0000-0000-0000B55C0000}"/>
    <cellStyle name="Normal 2 7 3 9" xfId="23741" xr:uid="{00000000-0005-0000-0000-0000B65C0000}"/>
    <cellStyle name="Normal 2 7 3 9 2" xfId="23742" xr:uid="{00000000-0005-0000-0000-0000B75C0000}"/>
    <cellStyle name="Normal 2 7 3 9 2 2" xfId="23743" xr:uid="{00000000-0005-0000-0000-0000B85C0000}"/>
    <cellStyle name="Normal 2 7 3 9 2 3" xfId="23744" xr:uid="{00000000-0005-0000-0000-0000B95C0000}"/>
    <cellStyle name="Normal 2 7 3 9 2 4" xfId="23745" xr:uid="{00000000-0005-0000-0000-0000BA5C0000}"/>
    <cellStyle name="Normal 2 7 3 9 2 5" xfId="23746" xr:uid="{00000000-0005-0000-0000-0000BB5C0000}"/>
    <cellStyle name="Normal 2 7 3 9 3" xfId="23747" xr:uid="{00000000-0005-0000-0000-0000BC5C0000}"/>
    <cellStyle name="Normal 2 7 3 9 3 2" xfId="23748" xr:uid="{00000000-0005-0000-0000-0000BD5C0000}"/>
    <cellStyle name="Normal 2 7 3 9 3 3" xfId="23749" xr:uid="{00000000-0005-0000-0000-0000BE5C0000}"/>
    <cellStyle name="Normal 2 7 3 9 3 4" xfId="23750" xr:uid="{00000000-0005-0000-0000-0000BF5C0000}"/>
    <cellStyle name="Normal 2 7 3 9 3 5" xfId="23751" xr:uid="{00000000-0005-0000-0000-0000C05C0000}"/>
    <cellStyle name="Normal 2 7 3 9 4" xfId="23752" xr:uid="{00000000-0005-0000-0000-0000C15C0000}"/>
    <cellStyle name="Normal 2 7 3 9 5" xfId="23753" xr:uid="{00000000-0005-0000-0000-0000C25C0000}"/>
    <cellStyle name="Normal 2 7 3 9 6" xfId="23754" xr:uid="{00000000-0005-0000-0000-0000C35C0000}"/>
    <cellStyle name="Normal 2 7 3 9 7" xfId="23755" xr:uid="{00000000-0005-0000-0000-0000C45C0000}"/>
    <cellStyle name="Normal 2 7 3 9_35. Propiedades de Inv" xfId="23756" xr:uid="{00000000-0005-0000-0000-0000C55C0000}"/>
    <cellStyle name="Normal 2 7 3_35. Propiedades de Inv" xfId="23757" xr:uid="{00000000-0005-0000-0000-0000C65C0000}"/>
    <cellStyle name="Normal 2 7 4" xfId="23758" xr:uid="{00000000-0005-0000-0000-0000C75C0000}"/>
    <cellStyle name="Normal 2 7 4 10" xfId="23759" xr:uid="{00000000-0005-0000-0000-0000C85C0000}"/>
    <cellStyle name="Normal 2 7 4 10 2" xfId="23760" xr:uid="{00000000-0005-0000-0000-0000C95C0000}"/>
    <cellStyle name="Normal 2 7 4 10 3" xfId="23761" xr:uid="{00000000-0005-0000-0000-0000CA5C0000}"/>
    <cellStyle name="Normal 2 7 4 10 4" xfId="23762" xr:uid="{00000000-0005-0000-0000-0000CB5C0000}"/>
    <cellStyle name="Normal 2 7 4 10 5" xfId="23763" xr:uid="{00000000-0005-0000-0000-0000CC5C0000}"/>
    <cellStyle name="Normal 2 7 4 11" xfId="23764" xr:uid="{00000000-0005-0000-0000-0000CD5C0000}"/>
    <cellStyle name="Normal 2 7 4 11 2" xfId="23765" xr:uid="{00000000-0005-0000-0000-0000CE5C0000}"/>
    <cellStyle name="Normal 2 7 4 11 3" xfId="23766" xr:uid="{00000000-0005-0000-0000-0000CF5C0000}"/>
    <cellStyle name="Normal 2 7 4 11 4" xfId="23767" xr:uid="{00000000-0005-0000-0000-0000D05C0000}"/>
    <cellStyle name="Normal 2 7 4 11 5" xfId="23768" xr:uid="{00000000-0005-0000-0000-0000D15C0000}"/>
    <cellStyle name="Normal 2 7 4 12" xfId="23769" xr:uid="{00000000-0005-0000-0000-0000D25C0000}"/>
    <cellStyle name="Normal 2 7 4 13" xfId="23770" xr:uid="{00000000-0005-0000-0000-0000D35C0000}"/>
    <cellStyle name="Normal 2 7 4 14" xfId="23771" xr:uid="{00000000-0005-0000-0000-0000D45C0000}"/>
    <cellStyle name="Normal 2 7 4 15" xfId="23772" xr:uid="{00000000-0005-0000-0000-0000D55C0000}"/>
    <cellStyle name="Normal 2 7 4 16" xfId="23773" xr:uid="{00000000-0005-0000-0000-0000D65C0000}"/>
    <cellStyle name="Normal 2 7 4 2" xfId="23774" xr:uid="{00000000-0005-0000-0000-0000D75C0000}"/>
    <cellStyle name="Normal 2 7 4 2 2" xfId="23775" xr:uid="{00000000-0005-0000-0000-0000D85C0000}"/>
    <cellStyle name="Normal 2 7 4 2 2 2" xfId="23776" xr:uid="{00000000-0005-0000-0000-0000D95C0000}"/>
    <cellStyle name="Normal 2 7 4 2 2 3" xfId="23777" xr:uid="{00000000-0005-0000-0000-0000DA5C0000}"/>
    <cellStyle name="Normal 2 7 4 2 2 4" xfId="23778" xr:uid="{00000000-0005-0000-0000-0000DB5C0000}"/>
    <cellStyle name="Normal 2 7 4 2 2 5" xfId="23779" xr:uid="{00000000-0005-0000-0000-0000DC5C0000}"/>
    <cellStyle name="Normal 2 7 4 2 3" xfId="23780" xr:uid="{00000000-0005-0000-0000-0000DD5C0000}"/>
    <cellStyle name="Normal 2 7 4 2 3 2" xfId="23781" xr:uid="{00000000-0005-0000-0000-0000DE5C0000}"/>
    <cellStyle name="Normal 2 7 4 2 3 3" xfId="23782" xr:uid="{00000000-0005-0000-0000-0000DF5C0000}"/>
    <cellStyle name="Normal 2 7 4 2 3 4" xfId="23783" xr:uid="{00000000-0005-0000-0000-0000E05C0000}"/>
    <cellStyle name="Normal 2 7 4 2 3 5" xfId="23784" xr:uid="{00000000-0005-0000-0000-0000E15C0000}"/>
    <cellStyle name="Normal 2 7 4 2 4" xfId="23785" xr:uid="{00000000-0005-0000-0000-0000E25C0000}"/>
    <cellStyle name="Normal 2 7 4 2 5" xfId="23786" xr:uid="{00000000-0005-0000-0000-0000E35C0000}"/>
    <cellStyle name="Normal 2 7 4 2 6" xfId="23787" xr:uid="{00000000-0005-0000-0000-0000E45C0000}"/>
    <cellStyle name="Normal 2 7 4 2 7" xfId="23788" xr:uid="{00000000-0005-0000-0000-0000E55C0000}"/>
    <cellStyle name="Normal 2 7 4 2 8" xfId="23789" xr:uid="{00000000-0005-0000-0000-0000E65C0000}"/>
    <cellStyle name="Normal 2 7 4 2_35. Propiedades de Inv" xfId="23790" xr:uid="{00000000-0005-0000-0000-0000E75C0000}"/>
    <cellStyle name="Normal 2 7 4 3" xfId="23791" xr:uid="{00000000-0005-0000-0000-0000E85C0000}"/>
    <cellStyle name="Normal 2 7 4 3 2" xfId="23792" xr:uid="{00000000-0005-0000-0000-0000E95C0000}"/>
    <cellStyle name="Normal 2 7 4 3 2 2" xfId="23793" xr:uid="{00000000-0005-0000-0000-0000EA5C0000}"/>
    <cellStyle name="Normal 2 7 4 3 2 3" xfId="23794" xr:uid="{00000000-0005-0000-0000-0000EB5C0000}"/>
    <cellStyle name="Normal 2 7 4 3 2 4" xfId="23795" xr:uid="{00000000-0005-0000-0000-0000EC5C0000}"/>
    <cellStyle name="Normal 2 7 4 3 2 5" xfId="23796" xr:uid="{00000000-0005-0000-0000-0000ED5C0000}"/>
    <cellStyle name="Normal 2 7 4 3 3" xfId="23797" xr:uid="{00000000-0005-0000-0000-0000EE5C0000}"/>
    <cellStyle name="Normal 2 7 4 3 3 2" xfId="23798" xr:uid="{00000000-0005-0000-0000-0000EF5C0000}"/>
    <cellStyle name="Normal 2 7 4 3 3 3" xfId="23799" xr:uid="{00000000-0005-0000-0000-0000F05C0000}"/>
    <cellStyle name="Normal 2 7 4 3 3 4" xfId="23800" xr:uid="{00000000-0005-0000-0000-0000F15C0000}"/>
    <cellStyle name="Normal 2 7 4 3 3 5" xfId="23801" xr:uid="{00000000-0005-0000-0000-0000F25C0000}"/>
    <cellStyle name="Normal 2 7 4 3 4" xfId="23802" xr:uid="{00000000-0005-0000-0000-0000F35C0000}"/>
    <cellStyle name="Normal 2 7 4 3 5" xfId="23803" xr:uid="{00000000-0005-0000-0000-0000F45C0000}"/>
    <cellStyle name="Normal 2 7 4 3 6" xfId="23804" xr:uid="{00000000-0005-0000-0000-0000F55C0000}"/>
    <cellStyle name="Normal 2 7 4 3 7" xfId="23805" xr:uid="{00000000-0005-0000-0000-0000F65C0000}"/>
    <cellStyle name="Normal 2 7 4 3 8" xfId="23806" xr:uid="{00000000-0005-0000-0000-0000F75C0000}"/>
    <cellStyle name="Normal 2 7 4 3_35. Propiedades de Inv" xfId="23807" xr:uid="{00000000-0005-0000-0000-0000F85C0000}"/>
    <cellStyle name="Normal 2 7 4 4" xfId="23808" xr:uid="{00000000-0005-0000-0000-0000F95C0000}"/>
    <cellStyle name="Normal 2 7 4 4 2" xfId="23809" xr:uid="{00000000-0005-0000-0000-0000FA5C0000}"/>
    <cellStyle name="Normal 2 7 4 4 2 2" xfId="23810" xr:uid="{00000000-0005-0000-0000-0000FB5C0000}"/>
    <cellStyle name="Normal 2 7 4 4 2 3" xfId="23811" xr:uid="{00000000-0005-0000-0000-0000FC5C0000}"/>
    <cellStyle name="Normal 2 7 4 4 2 4" xfId="23812" xr:uid="{00000000-0005-0000-0000-0000FD5C0000}"/>
    <cellStyle name="Normal 2 7 4 4 2 5" xfId="23813" xr:uid="{00000000-0005-0000-0000-0000FE5C0000}"/>
    <cellStyle name="Normal 2 7 4 4 3" xfId="23814" xr:uid="{00000000-0005-0000-0000-0000FF5C0000}"/>
    <cellStyle name="Normal 2 7 4 4 3 2" xfId="23815" xr:uid="{00000000-0005-0000-0000-0000005D0000}"/>
    <cellStyle name="Normal 2 7 4 4 3 3" xfId="23816" xr:uid="{00000000-0005-0000-0000-0000015D0000}"/>
    <cellStyle name="Normal 2 7 4 4 3 4" xfId="23817" xr:uid="{00000000-0005-0000-0000-0000025D0000}"/>
    <cellStyle name="Normal 2 7 4 4 3 5" xfId="23818" xr:uid="{00000000-0005-0000-0000-0000035D0000}"/>
    <cellStyle name="Normal 2 7 4 4 4" xfId="23819" xr:uid="{00000000-0005-0000-0000-0000045D0000}"/>
    <cellStyle name="Normal 2 7 4 4 5" xfId="23820" xr:uid="{00000000-0005-0000-0000-0000055D0000}"/>
    <cellStyle name="Normal 2 7 4 4 6" xfId="23821" xr:uid="{00000000-0005-0000-0000-0000065D0000}"/>
    <cellStyle name="Normal 2 7 4 4 7" xfId="23822" xr:uid="{00000000-0005-0000-0000-0000075D0000}"/>
    <cellStyle name="Normal 2 7 4 4 8" xfId="23823" xr:uid="{00000000-0005-0000-0000-0000085D0000}"/>
    <cellStyle name="Normal 2 7 4 4_35. Propiedades de Inv" xfId="23824" xr:uid="{00000000-0005-0000-0000-0000095D0000}"/>
    <cellStyle name="Normal 2 7 4 5" xfId="23825" xr:uid="{00000000-0005-0000-0000-00000A5D0000}"/>
    <cellStyle name="Normal 2 7 4 5 2" xfId="23826" xr:uid="{00000000-0005-0000-0000-00000B5D0000}"/>
    <cellStyle name="Normal 2 7 4 5 2 2" xfId="23827" xr:uid="{00000000-0005-0000-0000-00000C5D0000}"/>
    <cellStyle name="Normal 2 7 4 5 2 3" xfId="23828" xr:uid="{00000000-0005-0000-0000-00000D5D0000}"/>
    <cellStyle name="Normal 2 7 4 5 2 4" xfId="23829" xr:uid="{00000000-0005-0000-0000-00000E5D0000}"/>
    <cellStyle name="Normal 2 7 4 5 2 5" xfId="23830" xr:uid="{00000000-0005-0000-0000-00000F5D0000}"/>
    <cellStyle name="Normal 2 7 4 5 3" xfId="23831" xr:uid="{00000000-0005-0000-0000-0000105D0000}"/>
    <cellStyle name="Normal 2 7 4 5 3 2" xfId="23832" xr:uid="{00000000-0005-0000-0000-0000115D0000}"/>
    <cellStyle name="Normal 2 7 4 5 3 3" xfId="23833" xr:uid="{00000000-0005-0000-0000-0000125D0000}"/>
    <cellStyle name="Normal 2 7 4 5 3 4" xfId="23834" xr:uid="{00000000-0005-0000-0000-0000135D0000}"/>
    <cellStyle name="Normal 2 7 4 5 3 5" xfId="23835" xr:uid="{00000000-0005-0000-0000-0000145D0000}"/>
    <cellStyle name="Normal 2 7 4 5 4" xfId="23836" xr:uid="{00000000-0005-0000-0000-0000155D0000}"/>
    <cellStyle name="Normal 2 7 4 5 5" xfId="23837" xr:uid="{00000000-0005-0000-0000-0000165D0000}"/>
    <cellStyle name="Normal 2 7 4 5 6" xfId="23838" xr:uid="{00000000-0005-0000-0000-0000175D0000}"/>
    <cellStyle name="Normal 2 7 4 5 7" xfId="23839" xr:uid="{00000000-0005-0000-0000-0000185D0000}"/>
    <cellStyle name="Normal 2 7 4 5 8" xfId="23840" xr:uid="{00000000-0005-0000-0000-0000195D0000}"/>
    <cellStyle name="Normal 2 7 4 5_35. Propiedades de Inv" xfId="23841" xr:uid="{00000000-0005-0000-0000-00001A5D0000}"/>
    <cellStyle name="Normal 2 7 4 6" xfId="23842" xr:uid="{00000000-0005-0000-0000-00001B5D0000}"/>
    <cellStyle name="Normal 2 7 4 6 2" xfId="23843" xr:uid="{00000000-0005-0000-0000-00001C5D0000}"/>
    <cellStyle name="Normal 2 7 4 6 2 2" xfId="23844" xr:uid="{00000000-0005-0000-0000-00001D5D0000}"/>
    <cellStyle name="Normal 2 7 4 6 2 3" xfId="23845" xr:uid="{00000000-0005-0000-0000-00001E5D0000}"/>
    <cellStyle name="Normal 2 7 4 6 2 4" xfId="23846" xr:uid="{00000000-0005-0000-0000-00001F5D0000}"/>
    <cellStyle name="Normal 2 7 4 6 2 5" xfId="23847" xr:uid="{00000000-0005-0000-0000-0000205D0000}"/>
    <cellStyle name="Normal 2 7 4 6 3" xfId="23848" xr:uid="{00000000-0005-0000-0000-0000215D0000}"/>
    <cellStyle name="Normal 2 7 4 6 3 2" xfId="23849" xr:uid="{00000000-0005-0000-0000-0000225D0000}"/>
    <cellStyle name="Normal 2 7 4 6 3 3" xfId="23850" xr:uid="{00000000-0005-0000-0000-0000235D0000}"/>
    <cellStyle name="Normal 2 7 4 6 3 4" xfId="23851" xr:uid="{00000000-0005-0000-0000-0000245D0000}"/>
    <cellStyle name="Normal 2 7 4 6 3 5" xfId="23852" xr:uid="{00000000-0005-0000-0000-0000255D0000}"/>
    <cellStyle name="Normal 2 7 4 6 4" xfId="23853" xr:uid="{00000000-0005-0000-0000-0000265D0000}"/>
    <cellStyle name="Normal 2 7 4 6 5" xfId="23854" xr:uid="{00000000-0005-0000-0000-0000275D0000}"/>
    <cellStyle name="Normal 2 7 4 6 6" xfId="23855" xr:uid="{00000000-0005-0000-0000-0000285D0000}"/>
    <cellStyle name="Normal 2 7 4 6 7" xfId="23856" xr:uid="{00000000-0005-0000-0000-0000295D0000}"/>
    <cellStyle name="Normal 2 7 4 6 8" xfId="23857" xr:uid="{00000000-0005-0000-0000-00002A5D0000}"/>
    <cellStyle name="Normal 2 7 4 6_35. Propiedades de Inv" xfId="23858" xr:uid="{00000000-0005-0000-0000-00002B5D0000}"/>
    <cellStyle name="Normal 2 7 4 7" xfId="23859" xr:uid="{00000000-0005-0000-0000-00002C5D0000}"/>
    <cellStyle name="Normal 2 7 4 7 2" xfId="23860" xr:uid="{00000000-0005-0000-0000-00002D5D0000}"/>
    <cellStyle name="Normal 2 7 4 7 2 2" xfId="23861" xr:uid="{00000000-0005-0000-0000-00002E5D0000}"/>
    <cellStyle name="Normal 2 7 4 7 2 3" xfId="23862" xr:uid="{00000000-0005-0000-0000-00002F5D0000}"/>
    <cellStyle name="Normal 2 7 4 7 2 4" xfId="23863" xr:uid="{00000000-0005-0000-0000-0000305D0000}"/>
    <cellStyle name="Normal 2 7 4 7 2 5" xfId="23864" xr:uid="{00000000-0005-0000-0000-0000315D0000}"/>
    <cellStyle name="Normal 2 7 4 7 3" xfId="23865" xr:uid="{00000000-0005-0000-0000-0000325D0000}"/>
    <cellStyle name="Normal 2 7 4 7 3 2" xfId="23866" xr:uid="{00000000-0005-0000-0000-0000335D0000}"/>
    <cellStyle name="Normal 2 7 4 7 3 3" xfId="23867" xr:uid="{00000000-0005-0000-0000-0000345D0000}"/>
    <cellStyle name="Normal 2 7 4 7 3 4" xfId="23868" xr:uid="{00000000-0005-0000-0000-0000355D0000}"/>
    <cellStyle name="Normal 2 7 4 7 3 5" xfId="23869" xr:uid="{00000000-0005-0000-0000-0000365D0000}"/>
    <cellStyle name="Normal 2 7 4 7 4" xfId="23870" xr:uid="{00000000-0005-0000-0000-0000375D0000}"/>
    <cellStyle name="Normal 2 7 4 7 5" xfId="23871" xr:uid="{00000000-0005-0000-0000-0000385D0000}"/>
    <cellStyle name="Normal 2 7 4 7 6" xfId="23872" xr:uid="{00000000-0005-0000-0000-0000395D0000}"/>
    <cellStyle name="Normal 2 7 4 7 7" xfId="23873" xr:uid="{00000000-0005-0000-0000-00003A5D0000}"/>
    <cellStyle name="Normal 2 7 4 7_35. Propiedades de Inv" xfId="23874" xr:uid="{00000000-0005-0000-0000-00003B5D0000}"/>
    <cellStyle name="Normal 2 7 4 8" xfId="23875" xr:uid="{00000000-0005-0000-0000-00003C5D0000}"/>
    <cellStyle name="Normal 2 7 4 8 2" xfId="23876" xr:uid="{00000000-0005-0000-0000-00003D5D0000}"/>
    <cellStyle name="Normal 2 7 4 8 2 2" xfId="23877" xr:uid="{00000000-0005-0000-0000-00003E5D0000}"/>
    <cellStyle name="Normal 2 7 4 8 2 3" xfId="23878" xr:uid="{00000000-0005-0000-0000-00003F5D0000}"/>
    <cellStyle name="Normal 2 7 4 8 2 4" xfId="23879" xr:uid="{00000000-0005-0000-0000-0000405D0000}"/>
    <cellStyle name="Normal 2 7 4 8 2 5" xfId="23880" xr:uid="{00000000-0005-0000-0000-0000415D0000}"/>
    <cellStyle name="Normal 2 7 4 8 3" xfId="23881" xr:uid="{00000000-0005-0000-0000-0000425D0000}"/>
    <cellStyle name="Normal 2 7 4 8 3 2" xfId="23882" xr:uid="{00000000-0005-0000-0000-0000435D0000}"/>
    <cellStyle name="Normal 2 7 4 8 3 3" xfId="23883" xr:uid="{00000000-0005-0000-0000-0000445D0000}"/>
    <cellStyle name="Normal 2 7 4 8 3 4" xfId="23884" xr:uid="{00000000-0005-0000-0000-0000455D0000}"/>
    <cellStyle name="Normal 2 7 4 8 3 5" xfId="23885" xr:uid="{00000000-0005-0000-0000-0000465D0000}"/>
    <cellStyle name="Normal 2 7 4 8 4" xfId="23886" xr:uid="{00000000-0005-0000-0000-0000475D0000}"/>
    <cellStyle name="Normal 2 7 4 8 5" xfId="23887" xr:uid="{00000000-0005-0000-0000-0000485D0000}"/>
    <cellStyle name="Normal 2 7 4 8 6" xfId="23888" xr:uid="{00000000-0005-0000-0000-0000495D0000}"/>
    <cellStyle name="Normal 2 7 4 8 7" xfId="23889" xr:uid="{00000000-0005-0000-0000-00004A5D0000}"/>
    <cellStyle name="Normal 2 7 4 8_35. Propiedades de Inv" xfId="23890" xr:uid="{00000000-0005-0000-0000-00004B5D0000}"/>
    <cellStyle name="Normal 2 7 4 9" xfId="23891" xr:uid="{00000000-0005-0000-0000-00004C5D0000}"/>
    <cellStyle name="Normal 2 7 4 9 2" xfId="23892" xr:uid="{00000000-0005-0000-0000-00004D5D0000}"/>
    <cellStyle name="Normal 2 7 4 9 2 2" xfId="23893" xr:uid="{00000000-0005-0000-0000-00004E5D0000}"/>
    <cellStyle name="Normal 2 7 4 9 2 3" xfId="23894" xr:uid="{00000000-0005-0000-0000-00004F5D0000}"/>
    <cellStyle name="Normal 2 7 4 9 2 4" xfId="23895" xr:uid="{00000000-0005-0000-0000-0000505D0000}"/>
    <cellStyle name="Normal 2 7 4 9 2 5" xfId="23896" xr:uid="{00000000-0005-0000-0000-0000515D0000}"/>
    <cellStyle name="Normal 2 7 4 9 3" xfId="23897" xr:uid="{00000000-0005-0000-0000-0000525D0000}"/>
    <cellStyle name="Normal 2 7 4 9 3 2" xfId="23898" xr:uid="{00000000-0005-0000-0000-0000535D0000}"/>
    <cellStyle name="Normal 2 7 4 9 3 3" xfId="23899" xr:uid="{00000000-0005-0000-0000-0000545D0000}"/>
    <cellStyle name="Normal 2 7 4 9 3 4" xfId="23900" xr:uid="{00000000-0005-0000-0000-0000555D0000}"/>
    <cellStyle name="Normal 2 7 4 9 3 5" xfId="23901" xr:uid="{00000000-0005-0000-0000-0000565D0000}"/>
    <cellStyle name="Normal 2 7 4 9 4" xfId="23902" xr:uid="{00000000-0005-0000-0000-0000575D0000}"/>
    <cellStyle name="Normal 2 7 4 9 5" xfId="23903" xr:uid="{00000000-0005-0000-0000-0000585D0000}"/>
    <cellStyle name="Normal 2 7 4 9 6" xfId="23904" xr:uid="{00000000-0005-0000-0000-0000595D0000}"/>
    <cellStyle name="Normal 2 7 4 9 7" xfId="23905" xr:uid="{00000000-0005-0000-0000-00005A5D0000}"/>
    <cellStyle name="Normal 2 7 4 9_35. Propiedades de Inv" xfId="23906" xr:uid="{00000000-0005-0000-0000-00005B5D0000}"/>
    <cellStyle name="Normal 2 7 4_35. Propiedades de Inv" xfId="23907" xr:uid="{00000000-0005-0000-0000-00005C5D0000}"/>
    <cellStyle name="Normal 2 7 5" xfId="23908" xr:uid="{00000000-0005-0000-0000-00005D5D0000}"/>
    <cellStyle name="Normal 2 7 5 10" xfId="23909" xr:uid="{00000000-0005-0000-0000-00005E5D0000}"/>
    <cellStyle name="Normal 2 7 5 10 2" xfId="23910" xr:uid="{00000000-0005-0000-0000-00005F5D0000}"/>
    <cellStyle name="Normal 2 7 5 10 3" xfId="23911" xr:uid="{00000000-0005-0000-0000-0000605D0000}"/>
    <cellStyle name="Normal 2 7 5 10 4" xfId="23912" xr:uid="{00000000-0005-0000-0000-0000615D0000}"/>
    <cellStyle name="Normal 2 7 5 10 5" xfId="23913" xr:uid="{00000000-0005-0000-0000-0000625D0000}"/>
    <cellStyle name="Normal 2 7 5 11" xfId="23914" xr:uid="{00000000-0005-0000-0000-0000635D0000}"/>
    <cellStyle name="Normal 2 7 5 11 2" xfId="23915" xr:uid="{00000000-0005-0000-0000-0000645D0000}"/>
    <cellStyle name="Normal 2 7 5 11 3" xfId="23916" xr:uid="{00000000-0005-0000-0000-0000655D0000}"/>
    <cellStyle name="Normal 2 7 5 11 4" xfId="23917" xr:uid="{00000000-0005-0000-0000-0000665D0000}"/>
    <cellStyle name="Normal 2 7 5 11 5" xfId="23918" xr:uid="{00000000-0005-0000-0000-0000675D0000}"/>
    <cellStyle name="Normal 2 7 5 12" xfId="23919" xr:uid="{00000000-0005-0000-0000-0000685D0000}"/>
    <cellStyle name="Normal 2 7 5 13" xfId="23920" xr:uid="{00000000-0005-0000-0000-0000695D0000}"/>
    <cellStyle name="Normal 2 7 5 14" xfId="23921" xr:uid="{00000000-0005-0000-0000-00006A5D0000}"/>
    <cellStyle name="Normal 2 7 5 15" xfId="23922" xr:uid="{00000000-0005-0000-0000-00006B5D0000}"/>
    <cellStyle name="Normal 2 7 5 16" xfId="23923" xr:uid="{00000000-0005-0000-0000-00006C5D0000}"/>
    <cellStyle name="Normal 2 7 5 2" xfId="23924" xr:uid="{00000000-0005-0000-0000-00006D5D0000}"/>
    <cellStyle name="Normal 2 7 5 2 2" xfId="23925" xr:uid="{00000000-0005-0000-0000-00006E5D0000}"/>
    <cellStyle name="Normal 2 7 5 2 2 2" xfId="23926" xr:uid="{00000000-0005-0000-0000-00006F5D0000}"/>
    <cellStyle name="Normal 2 7 5 2 2 3" xfId="23927" xr:uid="{00000000-0005-0000-0000-0000705D0000}"/>
    <cellStyle name="Normal 2 7 5 2 2 4" xfId="23928" xr:uid="{00000000-0005-0000-0000-0000715D0000}"/>
    <cellStyle name="Normal 2 7 5 2 2 5" xfId="23929" xr:uid="{00000000-0005-0000-0000-0000725D0000}"/>
    <cellStyle name="Normal 2 7 5 2 3" xfId="23930" xr:uid="{00000000-0005-0000-0000-0000735D0000}"/>
    <cellStyle name="Normal 2 7 5 2 3 2" xfId="23931" xr:uid="{00000000-0005-0000-0000-0000745D0000}"/>
    <cellStyle name="Normal 2 7 5 2 3 3" xfId="23932" xr:uid="{00000000-0005-0000-0000-0000755D0000}"/>
    <cellStyle name="Normal 2 7 5 2 3 4" xfId="23933" xr:uid="{00000000-0005-0000-0000-0000765D0000}"/>
    <cellStyle name="Normal 2 7 5 2 3 5" xfId="23934" xr:uid="{00000000-0005-0000-0000-0000775D0000}"/>
    <cellStyle name="Normal 2 7 5 2 4" xfId="23935" xr:uid="{00000000-0005-0000-0000-0000785D0000}"/>
    <cellStyle name="Normal 2 7 5 2 5" xfId="23936" xr:uid="{00000000-0005-0000-0000-0000795D0000}"/>
    <cellStyle name="Normal 2 7 5 2 6" xfId="23937" xr:uid="{00000000-0005-0000-0000-00007A5D0000}"/>
    <cellStyle name="Normal 2 7 5 2 7" xfId="23938" xr:uid="{00000000-0005-0000-0000-00007B5D0000}"/>
    <cellStyle name="Normal 2 7 5 2 8" xfId="23939" xr:uid="{00000000-0005-0000-0000-00007C5D0000}"/>
    <cellStyle name="Normal 2 7 5 2_35. Propiedades de Inv" xfId="23940" xr:uid="{00000000-0005-0000-0000-00007D5D0000}"/>
    <cellStyle name="Normal 2 7 5 3" xfId="23941" xr:uid="{00000000-0005-0000-0000-00007E5D0000}"/>
    <cellStyle name="Normal 2 7 5 3 2" xfId="23942" xr:uid="{00000000-0005-0000-0000-00007F5D0000}"/>
    <cellStyle name="Normal 2 7 5 3 2 2" xfId="23943" xr:uid="{00000000-0005-0000-0000-0000805D0000}"/>
    <cellStyle name="Normal 2 7 5 3 2 3" xfId="23944" xr:uid="{00000000-0005-0000-0000-0000815D0000}"/>
    <cellStyle name="Normal 2 7 5 3 2 4" xfId="23945" xr:uid="{00000000-0005-0000-0000-0000825D0000}"/>
    <cellStyle name="Normal 2 7 5 3 2 5" xfId="23946" xr:uid="{00000000-0005-0000-0000-0000835D0000}"/>
    <cellStyle name="Normal 2 7 5 3 3" xfId="23947" xr:uid="{00000000-0005-0000-0000-0000845D0000}"/>
    <cellStyle name="Normal 2 7 5 3 3 2" xfId="23948" xr:uid="{00000000-0005-0000-0000-0000855D0000}"/>
    <cellStyle name="Normal 2 7 5 3 3 3" xfId="23949" xr:uid="{00000000-0005-0000-0000-0000865D0000}"/>
    <cellStyle name="Normal 2 7 5 3 3 4" xfId="23950" xr:uid="{00000000-0005-0000-0000-0000875D0000}"/>
    <cellStyle name="Normal 2 7 5 3 3 5" xfId="23951" xr:uid="{00000000-0005-0000-0000-0000885D0000}"/>
    <cellStyle name="Normal 2 7 5 3 4" xfId="23952" xr:uid="{00000000-0005-0000-0000-0000895D0000}"/>
    <cellStyle name="Normal 2 7 5 3 5" xfId="23953" xr:uid="{00000000-0005-0000-0000-00008A5D0000}"/>
    <cellStyle name="Normal 2 7 5 3 6" xfId="23954" xr:uid="{00000000-0005-0000-0000-00008B5D0000}"/>
    <cellStyle name="Normal 2 7 5 3 7" xfId="23955" xr:uid="{00000000-0005-0000-0000-00008C5D0000}"/>
    <cellStyle name="Normal 2 7 5 3 8" xfId="23956" xr:uid="{00000000-0005-0000-0000-00008D5D0000}"/>
    <cellStyle name="Normal 2 7 5 3_35. Propiedades de Inv" xfId="23957" xr:uid="{00000000-0005-0000-0000-00008E5D0000}"/>
    <cellStyle name="Normal 2 7 5 4" xfId="23958" xr:uid="{00000000-0005-0000-0000-00008F5D0000}"/>
    <cellStyle name="Normal 2 7 5 4 2" xfId="23959" xr:uid="{00000000-0005-0000-0000-0000905D0000}"/>
    <cellStyle name="Normal 2 7 5 4 2 2" xfId="23960" xr:uid="{00000000-0005-0000-0000-0000915D0000}"/>
    <cellStyle name="Normal 2 7 5 4 2 3" xfId="23961" xr:uid="{00000000-0005-0000-0000-0000925D0000}"/>
    <cellStyle name="Normal 2 7 5 4 2 4" xfId="23962" xr:uid="{00000000-0005-0000-0000-0000935D0000}"/>
    <cellStyle name="Normal 2 7 5 4 2 5" xfId="23963" xr:uid="{00000000-0005-0000-0000-0000945D0000}"/>
    <cellStyle name="Normal 2 7 5 4 3" xfId="23964" xr:uid="{00000000-0005-0000-0000-0000955D0000}"/>
    <cellStyle name="Normal 2 7 5 4 3 2" xfId="23965" xr:uid="{00000000-0005-0000-0000-0000965D0000}"/>
    <cellStyle name="Normal 2 7 5 4 3 3" xfId="23966" xr:uid="{00000000-0005-0000-0000-0000975D0000}"/>
    <cellStyle name="Normal 2 7 5 4 3 4" xfId="23967" xr:uid="{00000000-0005-0000-0000-0000985D0000}"/>
    <cellStyle name="Normal 2 7 5 4 3 5" xfId="23968" xr:uid="{00000000-0005-0000-0000-0000995D0000}"/>
    <cellStyle name="Normal 2 7 5 4 4" xfId="23969" xr:uid="{00000000-0005-0000-0000-00009A5D0000}"/>
    <cellStyle name="Normal 2 7 5 4 5" xfId="23970" xr:uid="{00000000-0005-0000-0000-00009B5D0000}"/>
    <cellStyle name="Normal 2 7 5 4 6" xfId="23971" xr:uid="{00000000-0005-0000-0000-00009C5D0000}"/>
    <cellStyle name="Normal 2 7 5 4 7" xfId="23972" xr:uid="{00000000-0005-0000-0000-00009D5D0000}"/>
    <cellStyle name="Normal 2 7 5 4 8" xfId="23973" xr:uid="{00000000-0005-0000-0000-00009E5D0000}"/>
    <cellStyle name="Normal 2 7 5 4_35. Propiedades de Inv" xfId="23974" xr:uid="{00000000-0005-0000-0000-00009F5D0000}"/>
    <cellStyle name="Normal 2 7 5 5" xfId="23975" xr:uid="{00000000-0005-0000-0000-0000A05D0000}"/>
    <cellStyle name="Normal 2 7 5 5 2" xfId="23976" xr:uid="{00000000-0005-0000-0000-0000A15D0000}"/>
    <cellStyle name="Normal 2 7 5 5 2 2" xfId="23977" xr:uid="{00000000-0005-0000-0000-0000A25D0000}"/>
    <cellStyle name="Normal 2 7 5 5 2 3" xfId="23978" xr:uid="{00000000-0005-0000-0000-0000A35D0000}"/>
    <cellStyle name="Normal 2 7 5 5 2 4" xfId="23979" xr:uid="{00000000-0005-0000-0000-0000A45D0000}"/>
    <cellStyle name="Normal 2 7 5 5 2 5" xfId="23980" xr:uid="{00000000-0005-0000-0000-0000A55D0000}"/>
    <cellStyle name="Normal 2 7 5 5 3" xfId="23981" xr:uid="{00000000-0005-0000-0000-0000A65D0000}"/>
    <cellStyle name="Normal 2 7 5 5 3 2" xfId="23982" xr:uid="{00000000-0005-0000-0000-0000A75D0000}"/>
    <cellStyle name="Normal 2 7 5 5 3 3" xfId="23983" xr:uid="{00000000-0005-0000-0000-0000A85D0000}"/>
    <cellStyle name="Normal 2 7 5 5 3 4" xfId="23984" xr:uid="{00000000-0005-0000-0000-0000A95D0000}"/>
    <cellStyle name="Normal 2 7 5 5 3 5" xfId="23985" xr:uid="{00000000-0005-0000-0000-0000AA5D0000}"/>
    <cellStyle name="Normal 2 7 5 5 4" xfId="23986" xr:uid="{00000000-0005-0000-0000-0000AB5D0000}"/>
    <cellStyle name="Normal 2 7 5 5 5" xfId="23987" xr:uid="{00000000-0005-0000-0000-0000AC5D0000}"/>
    <cellStyle name="Normal 2 7 5 5 6" xfId="23988" xr:uid="{00000000-0005-0000-0000-0000AD5D0000}"/>
    <cellStyle name="Normal 2 7 5 5 7" xfId="23989" xr:uid="{00000000-0005-0000-0000-0000AE5D0000}"/>
    <cellStyle name="Normal 2 7 5 5 8" xfId="23990" xr:uid="{00000000-0005-0000-0000-0000AF5D0000}"/>
    <cellStyle name="Normal 2 7 5 5_35. Propiedades de Inv" xfId="23991" xr:uid="{00000000-0005-0000-0000-0000B05D0000}"/>
    <cellStyle name="Normal 2 7 5 6" xfId="23992" xr:uid="{00000000-0005-0000-0000-0000B15D0000}"/>
    <cellStyle name="Normal 2 7 5 6 2" xfId="23993" xr:uid="{00000000-0005-0000-0000-0000B25D0000}"/>
    <cellStyle name="Normal 2 7 5 6 2 2" xfId="23994" xr:uid="{00000000-0005-0000-0000-0000B35D0000}"/>
    <cellStyle name="Normal 2 7 5 6 2 3" xfId="23995" xr:uid="{00000000-0005-0000-0000-0000B45D0000}"/>
    <cellStyle name="Normal 2 7 5 6 2 4" xfId="23996" xr:uid="{00000000-0005-0000-0000-0000B55D0000}"/>
    <cellStyle name="Normal 2 7 5 6 2 5" xfId="23997" xr:uid="{00000000-0005-0000-0000-0000B65D0000}"/>
    <cellStyle name="Normal 2 7 5 6 3" xfId="23998" xr:uid="{00000000-0005-0000-0000-0000B75D0000}"/>
    <cellStyle name="Normal 2 7 5 6 3 2" xfId="23999" xr:uid="{00000000-0005-0000-0000-0000B85D0000}"/>
    <cellStyle name="Normal 2 7 5 6 3 3" xfId="24000" xr:uid="{00000000-0005-0000-0000-0000B95D0000}"/>
    <cellStyle name="Normal 2 7 5 6 3 4" xfId="24001" xr:uid="{00000000-0005-0000-0000-0000BA5D0000}"/>
    <cellStyle name="Normal 2 7 5 6 3 5" xfId="24002" xr:uid="{00000000-0005-0000-0000-0000BB5D0000}"/>
    <cellStyle name="Normal 2 7 5 6 4" xfId="24003" xr:uid="{00000000-0005-0000-0000-0000BC5D0000}"/>
    <cellStyle name="Normal 2 7 5 6 5" xfId="24004" xr:uid="{00000000-0005-0000-0000-0000BD5D0000}"/>
    <cellStyle name="Normal 2 7 5 6 6" xfId="24005" xr:uid="{00000000-0005-0000-0000-0000BE5D0000}"/>
    <cellStyle name="Normal 2 7 5 6 7" xfId="24006" xr:uid="{00000000-0005-0000-0000-0000BF5D0000}"/>
    <cellStyle name="Normal 2 7 5 6 8" xfId="24007" xr:uid="{00000000-0005-0000-0000-0000C05D0000}"/>
    <cellStyle name="Normal 2 7 5 6_35. Propiedades de Inv" xfId="24008" xr:uid="{00000000-0005-0000-0000-0000C15D0000}"/>
    <cellStyle name="Normal 2 7 5 7" xfId="24009" xr:uid="{00000000-0005-0000-0000-0000C25D0000}"/>
    <cellStyle name="Normal 2 7 5 7 2" xfId="24010" xr:uid="{00000000-0005-0000-0000-0000C35D0000}"/>
    <cellStyle name="Normal 2 7 5 7 2 2" xfId="24011" xr:uid="{00000000-0005-0000-0000-0000C45D0000}"/>
    <cellStyle name="Normal 2 7 5 7 2 3" xfId="24012" xr:uid="{00000000-0005-0000-0000-0000C55D0000}"/>
    <cellStyle name="Normal 2 7 5 7 2 4" xfId="24013" xr:uid="{00000000-0005-0000-0000-0000C65D0000}"/>
    <cellStyle name="Normal 2 7 5 7 2 5" xfId="24014" xr:uid="{00000000-0005-0000-0000-0000C75D0000}"/>
    <cellStyle name="Normal 2 7 5 7 3" xfId="24015" xr:uid="{00000000-0005-0000-0000-0000C85D0000}"/>
    <cellStyle name="Normal 2 7 5 7 3 2" xfId="24016" xr:uid="{00000000-0005-0000-0000-0000C95D0000}"/>
    <cellStyle name="Normal 2 7 5 7 3 3" xfId="24017" xr:uid="{00000000-0005-0000-0000-0000CA5D0000}"/>
    <cellStyle name="Normal 2 7 5 7 3 4" xfId="24018" xr:uid="{00000000-0005-0000-0000-0000CB5D0000}"/>
    <cellStyle name="Normal 2 7 5 7 3 5" xfId="24019" xr:uid="{00000000-0005-0000-0000-0000CC5D0000}"/>
    <cellStyle name="Normal 2 7 5 7 4" xfId="24020" xr:uid="{00000000-0005-0000-0000-0000CD5D0000}"/>
    <cellStyle name="Normal 2 7 5 7 5" xfId="24021" xr:uid="{00000000-0005-0000-0000-0000CE5D0000}"/>
    <cellStyle name="Normal 2 7 5 7 6" xfId="24022" xr:uid="{00000000-0005-0000-0000-0000CF5D0000}"/>
    <cellStyle name="Normal 2 7 5 7 7" xfId="24023" xr:uid="{00000000-0005-0000-0000-0000D05D0000}"/>
    <cellStyle name="Normal 2 7 5 7_35. Propiedades de Inv" xfId="24024" xr:uid="{00000000-0005-0000-0000-0000D15D0000}"/>
    <cellStyle name="Normal 2 7 5 8" xfId="24025" xr:uid="{00000000-0005-0000-0000-0000D25D0000}"/>
    <cellStyle name="Normal 2 7 5 8 2" xfId="24026" xr:uid="{00000000-0005-0000-0000-0000D35D0000}"/>
    <cellStyle name="Normal 2 7 5 8 2 2" xfId="24027" xr:uid="{00000000-0005-0000-0000-0000D45D0000}"/>
    <cellStyle name="Normal 2 7 5 8 2 3" xfId="24028" xr:uid="{00000000-0005-0000-0000-0000D55D0000}"/>
    <cellStyle name="Normal 2 7 5 8 2 4" xfId="24029" xr:uid="{00000000-0005-0000-0000-0000D65D0000}"/>
    <cellStyle name="Normal 2 7 5 8 2 5" xfId="24030" xr:uid="{00000000-0005-0000-0000-0000D75D0000}"/>
    <cellStyle name="Normal 2 7 5 8 3" xfId="24031" xr:uid="{00000000-0005-0000-0000-0000D85D0000}"/>
    <cellStyle name="Normal 2 7 5 8 3 2" xfId="24032" xr:uid="{00000000-0005-0000-0000-0000D95D0000}"/>
    <cellStyle name="Normal 2 7 5 8 3 3" xfId="24033" xr:uid="{00000000-0005-0000-0000-0000DA5D0000}"/>
    <cellStyle name="Normal 2 7 5 8 3 4" xfId="24034" xr:uid="{00000000-0005-0000-0000-0000DB5D0000}"/>
    <cellStyle name="Normal 2 7 5 8 3 5" xfId="24035" xr:uid="{00000000-0005-0000-0000-0000DC5D0000}"/>
    <cellStyle name="Normal 2 7 5 8 4" xfId="24036" xr:uid="{00000000-0005-0000-0000-0000DD5D0000}"/>
    <cellStyle name="Normal 2 7 5 8 5" xfId="24037" xr:uid="{00000000-0005-0000-0000-0000DE5D0000}"/>
    <cellStyle name="Normal 2 7 5 8 6" xfId="24038" xr:uid="{00000000-0005-0000-0000-0000DF5D0000}"/>
    <cellStyle name="Normal 2 7 5 8 7" xfId="24039" xr:uid="{00000000-0005-0000-0000-0000E05D0000}"/>
    <cellStyle name="Normal 2 7 5 8_35. Propiedades de Inv" xfId="24040" xr:uid="{00000000-0005-0000-0000-0000E15D0000}"/>
    <cellStyle name="Normal 2 7 5 9" xfId="24041" xr:uid="{00000000-0005-0000-0000-0000E25D0000}"/>
    <cellStyle name="Normal 2 7 5 9 2" xfId="24042" xr:uid="{00000000-0005-0000-0000-0000E35D0000}"/>
    <cellStyle name="Normal 2 7 5 9 2 2" xfId="24043" xr:uid="{00000000-0005-0000-0000-0000E45D0000}"/>
    <cellStyle name="Normal 2 7 5 9 2 3" xfId="24044" xr:uid="{00000000-0005-0000-0000-0000E55D0000}"/>
    <cellStyle name="Normal 2 7 5 9 2 4" xfId="24045" xr:uid="{00000000-0005-0000-0000-0000E65D0000}"/>
    <cellStyle name="Normal 2 7 5 9 2 5" xfId="24046" xr:uid="{00000000-0005-0000-0000-0000E75D0000}"/>
    <cellStyle name="Normal 2 7 5 9 3" xfId="24047" xr:uid="{00000000-0005-0000-0000-0000E85D0000}"/>
    <cellStyle name="Normal 2 7 5 9 3 2" xfId="24048" xr:uid="{00000000-0005-0000-0000-0000E95D0000}"/>
    <cellStyle name="Normal 2 7 5 9 3 3" xfId="24049" xr:uid="{00000000-0005-0000-0000-0000EA5D0000}"/>
    <cellStyle name="Normal 2 7 5 9 3 4" xfId="24050" xr:uid="{00000000-0005-0000-0000-0000EB5D0000}"/>
    <cellStyle name="Normal 2 7 5 9 3 5" xfId="24051" xr:uid="{00000000-0005-0000-0000-0000EC5D0000}"/>
    <cellStyle name="Normal 2 7 5 9 4" xfId="24052" xr:uid="{00000000-0005-0000-0000-0000ED5D0000}"/>
    <cellStyle name="Normal 2 7 5 9 5" xfId="24053" xr:uid="{00000000-0005-0000-0000-0000EE5D0000}"/>
    <cellStyle name="Normal 2 7 5 9 6" xfId="24054" xr:uid="{00000000-0005-0000-0000-0000EF5D0000}"/>
    <cellStyle name="Normal 2 7 5 9 7" xfId="24055" xr:uid="{00000000-0005-0000-0000-0000F05D0000}"/>
    <cellStyle name="Normal 2 7 5 9_35. Propiedades de Inv" xfId="24056" xr:uid="{00000000-0005-0000-0000-0000F15D0000}"/>
    <cellStyle name="Normal 2 7 5_35. Propiedades de Inv" xfId="24057" xr:uid="{00000000-0005-0000-0000-0000F25D0000}"/>
    <cellStyle name="Normal 2 7 6" xfId="24058" xr:uid="{00000000-0005-0000-0000-0000F35D0000}"/>
    <cellStyle name="Normal 2 7 6 10" xfId="24059" xr:uid="{00000000-0005-0000-0000-0000F45D0000}"/>
    <cellStyle name="Normal 2 7 6 10 2" xfId="24060" xr:uid="{00000000-0005-0000-0000-0000F55D0000}"/>
    <cellStyle name="Normal 2 7 6 10 3" xfId="24061" xr:uid="{00000000-0005-0000-0000-0000F65D0000}"/>
    <cellStyle name="Normal 2 7 6 10 4" xfId="24062" xr:uid="{00000000-0005-0000-0000-0000F75D0000}"/>
    <cellStyle name="Normal 2 7 6 10 5" xfId="24063" xr:uid="{00000000-0005-0000-0000-0000F85D0000}"/>
    <cellStyle name="Normal 2 7 6 11" xfId="24064" xr:uid="{00000000-0005-0000-0000-0000F95D0000}"/>
    <cellStyle name="Normal 2 7 6 11 2" xfId="24065" xr:uid="{00000000-0005-0000-0000-0000FA5D0000}"/>
    <cellStyle name="Normal 2 7 6 11 3" xfId="24066" xr:uid="{00000000-0005-0000-0000-0000FB5D0000}"/>
    <cellStyle name="Normal 2 7 6 11 4" xfId="24067" xr:uid="{00000000-0005-0000-0000-0000FC5D0000}"/>
    <cellStyle name="Normal 2 7 6 11 5" xfId="24068" xr:uid="{00000000-0005-0000-0000-0000FD5D0000}"/>
    <cellStyle name="Normal 2 7 6 12" xfId="24069" xr:uid="{00000000-0005-0000-0000-0000FE5D0000}"/>
    <cellStyle name="Normal 2 7 6 13" xfId="24070" xr:uid="{00000000-0005-0000-0000-0000FF5D0000}"/>
    <cellStyle name="Normal 2 7 6 14" xfId="24071" xr:uid="{00000000-0005-0000-0000-0000005E0000}"/>
    <cellStyle name="Normal 2 7 6 15" xfId="24072" xr:uid="{00000000-0005-0000-0000-0000015E0000}"/>
    <cellStyle name="Normal 2 7 6 16" xfId="24073" xr:uid="{00000000-0005-0000-0000-0000025E0000}"/>
    <cellStyle name="Normal 2 7 6 2" xfId="24074" xr:uid="{00000000-0005-0000-0000-0000035E0000}"/>
    <cellStyle name="Normal 2 7 6 2 2" xfId="24075" xr:uid="{00000000-0005-0000-0000-0000045E0000}"/>
    <cellStyle name="Normal 2 7 6 2 2 2" xfId="24076" xr:uid="{00000000-0005-0000-0000-0000055E0000}"/>
    <cellStyle name="Normal 2 7 6 2 2 3" xfId="24077" xr:uid="{00000000-0005-0000-0000-0000065E0000}"/>
    <cellStyle name="Normal 2 7 6 2 2 4" xfId="24078" xr:uid="{00000000-0005-0000-0000-0000075E0000}"/>
    <cellStyle name="Normal 2 7 6 2 2 5" xfId="24079" xr:uid="{00000000-0005-0000-0000-0000085E0000}"/>
    <cellStyle name="Normal 2 7 6 2 3" xfId="24080" xr:uid="{00000000-0005-0000-0000-0000095E0000}"/>
    <cellStyle name="Normal 2 7 6 2 3 2" xfId="24081" xr:uid="{00000000-0005-0000-0000-00000A5E0000}"/>
    <cellStyle name="Normal 2 7 6 2 3 3" xfId="24082" xr:uid="{00000000-0005-0000-0000-00000B5E0000}"/>
    <cellStyle name="Normal 2 7 6 2 3 4" xfId="24083" xr:uid="{00000000-0005-0000-0000-00000C5E0000}"/>
    <cellStyle name="Normal 2 7 6 2 3 5" xfId="24084" xr:uid="{00000000-0005-0000-0000-00000D5E0000}"/>
    <cellStyle name="Normal 2 7 6 2 4" xfId="24085" xr:uid="{00000000-0005-0000-0000-00000E5E0000}"/>
    <cellStyle name="Normal 2 7 6 2 5" xfId="24086" xr:uid="{00000000-0005-0000-0000-00000F5E0000}"/>
    <cellStyle name="Normal 2 7 6 2 6" xfId="24087" xr:uid="{00000000-0005-0000-0000-0000105E0000}"/>
    <cellStyle name="Normal 2 7 6 2 7" xfId="24088" xr:uid="{00000000-0005-0000-0000-0000115E0000}"/>
    <cellStyle name="Normal 2 7 6 2 8" xfId="24089" xr:uid="{00000000-0005-0000-0000-0000125E0000}"/>
    <cellStyle name="Normal 2 7 6 2_35. Propiedades de Inv" xfId="24090" xr:uid="{00000000-0005-0000-0000-0000135E0000}"/>
    <cellStyle name="Normal 2 7 6 3" xfId="24091" xr:uid="{00000000-0005-0000-0000-0000145E0000}"/>
    <cellStyle name="Normal 2 7 6 3 2" xfId="24092" xr:uid="{00000000-0005-0000-0000-0000155E0000}"/>
    <cellStyle name="Normal 2 7 6 3 2 2" xfId="24093" xr:uid="{00000000-0005-0000-0000-0000165E0000}"/>
    <cellStyle name="Normal 2 7 6 3 2 3" xfId="24094" xr:uid="{00000000-0005-0000-0000-0000175E0000}"/>
    <cellStyle name="Normal 2 7 6 3 2 4" xfId="24095" xr:uid="{00000000-0005-0000-0000-0000185E0000}"/>
    <cellStyle name="Normal 2 7 6 3 2 5" xfId="24096" xr:uid="{00000000-0005-0000-0000-0000195E0000}"/>
    <cellStyle name="Normal 2 7 6 3 3" xfId="24097" xr:uid="{00000000-0005-0000-0000-00001A5E0000}"/>
    <cellStyle name="Normal 2 7 6 3 3 2" xfId="24098" xr:uid="{00000000-0005-0000-0000-00001B5E0000}"/>
    <cellStyle name="Normal 2 7 6 3 3 3" xfId="24099" xr:uid="{00000000-0005-0000-0000-00001C5E0000}"/>
    <cellStyle name="Normal 2 7 6 3 3 4" xfId="24100" xr:uid="{00000000-0005-0000-0000-00001D5E0000}"/>
    <cellStyle name="Normal 2 7 6 3 3 5" xfId="24101" xr:uid="{00000000-0005-0000-0000-00001E5E0000}"/>
    <cellStyle name="Normal 2 7 6 3 4" xfId="24102" xr:uid="{00000000-0005-0000-0000-00001F5E0000}"/>
    <cellStyle name="Normal 2 7 6 3 5" xfId="24103" xr:uid="{00000000-0005-0000-0000-0000205E0000}"/>
    <cellStyle name="Normal 2 7 6 3 6" xfId="24104" xr:uid="{00000000-0005-0000-0000-0000215E0000}"/>
    <cellStyle name="Normal 2 7 6 3 7" xfId="24105" xr:uid="{00000000-0005-0000-0000-0000225E0000}"/>
    <cellStyle name="Normal 2 7 6 3 8" xfId="24106" xr:uid="{00000000-0005-0000-0000-0000235E0000}"/>
    <cellStyle name="Normal 2 7 6 3_35. Propiedades de Inv" xfId="24107" xr:uid="{00000000-0005-0000-0000-0000245E0000}"/>
    <cellStyle name="Normal 2 7 6 4" xfId="24108" xr:uid="{00000000-0005-0000-0000-0000255E0000}"/>
    <cellStyle name="Normal 2 7 6 4 2" xfId="24109" xr:uid="{00000000-0005-0000-0000-0000265E0000}"/>
    <cellStyle name="Normal 2 7 6 4 2 2" xfId="24110" xr:uid="{00000000-0005-0000-0000-0000275E0000}"/>
    <cellStyle name="Normal 2 7 6 4 2 3" xfId="24111" xr:uid="{00000000-0005-0000-0000-0000285E0000}"/>
    <cellStyle name="Normal 2 7 6 4 2 4" xfId="24112" xr:uid="{00000000-0005-0000-0000-0000295E0000}"/>
    <cellStyle name="Normal 2 7 6 4 2 5" xfId="24113" xr:uid="{00000000-0005-0000-0000-00002A5E0000}"/>
    <cellStyle name="Normal 2 7 6 4 3" xfId="24114" xr:uid="{00000000-0005-0000-0000-00002B5E0000}"/>
    <cellStyle name="Normal 2 7 6 4 3 2" xfId="24115" xr:uid="{00000000-0005-0000-0000-00002C5E0000}"/>
    <cellStyle name="Normal 2 7 6 4 3 3" xfId="24116" xr:uid="{00000000-0005-0000-0000-00002D5E0000}"/>
    <cellStyle name="Normal 2 7 6 4 3 4" xfId="24117" xr:uid="{00000000-0005-0000-0000-00002E5E0000}"/>
    <cellStyle name="Normal 2 7 6 4 3 5" xfId="24118" xr:uid="{00000000-0005-0000-0000-00002F5E0000}"/>
    <cellStyle name="Normal 2 7 6 4 4" xfId="24119" xr:uid="{00000000-0005-0000-0000-0000305E0000}"/>
    <cellStyle name="Normal 2 7 6 4 5" xfId="24120" xr:uid="{00000000-0005-0000-0000-0000315E0000}"/>
    <cellStyle name="Normal 2 7 6 4 6" xfId="24121" xr:uid="{00000000-0005-0000-0000-0000325E0000}"/>
    <cellStyle name="Normal 2 7 6 4 7" xfId="24122" xr:uid="{00000000-0005-0000-0000-0000335E0000}"/>
    <cellStyle name="Normal 2 7 6 4 8" xfId="24123" xr:uid="{00000000-0005-0000-0000-0000345E0000}"/>
    <cellStyle name="Normal 2 7 6 4_35. Propiedades de Inv" xfId="24124" xr:uid="{00000000-0005-0000-0000-0000355E0000}"/>
    <cellStyle name="Normal 2 7 6 5" xfId="24125" xr:uid="{00000000-0005-0000-0000-0000365E0000}"/>
    <cellStyle name="Normal 2 7 6 5 2" xfId="24126" xr:uid="{00000000-0005-0000-0000-0000375E0000}"/>
    <cellStyle name="Normal 2 7 6 5 2 2" xfId="24127" xr:uid="{00000000-0005-0000-0000-0000385E0000}"/>
    <cellStyle name="Normal 2 7 6 5 2 3" xfId="24128" xr:uid="{00000000-0005-0000-0000-0000395E0000}"/>
    <cellStyle name="Normal 2 7 6 5 2 4" xfId="24129" xr:uid="{00000000-0005-0000-0000-00003A5E0000}"/>
    <cellStyle name="Normal 2 7 6 5 2 5" xfId="24130" xr:uid="{00000000-0005-0000-0000-00003B5E0000}"/>
    <cellStyle name="Normal 2 7 6 5 3" xfId="24131" xr:uid="{00000000-0005-0000-0000-00003C5E0000}"/>
    <cellStyle name="Normal 2 7 6 5 3 2" xfId="24132" xr:uid="{00000000-0005-0000-0000-00003D5E0000}"/>
    <cellStyle name="Normal 2 7 6 5 3 3" xfId="24133" xr:uid="{00000000-0005-0000-0000-00003E5E0000}"/>
    <cellStyle name="Normal 2 7 6 5 3 4" xfId="24134" xr:uid="{00000000-0005-0000-0000-00003F5E0000}"/>
    <cellStyle name="Normal 2 7 6 5 3 5" xfId="24135" xr:uid="{00000000-0005-0000-0000-0000405E0000}"/>
    <cellStyle name="Normal 2 7 6 5 4" xfId="24136" xr:uid="{00000000-0005-0000-0000-0000415E0000}"/>
    <cellStyle name="Normal 2 7 6 5 5" xfId="24137" xr:uid="{00000000-0005-0000-0000-0000425E0000}"/>
    <cellStyle name="Normal 2 7 6 5 6" xfId="24138" xr:uid="{00000000-0005-0000-0000-0000435E0000}"/>
    <cellStyle name="Normal 2 7 6 5 7" xfId="24139" xr:uid="{00000000-0005-0000-0000-0000445E0000}"/>
    <cellStyle name="Normal 2 7 6 5 8" xfId="24140" xr:uid="{00000000-0005-0000-0000-0000455E0000}"/>
    <cellStyle name="Normal 2 7 6 5_35. Propiedades de Inv" xfId="24141" xr:uid="{00000000-0005-0000-0000-0000465E0000}"/>
    <cellStyle name="Normal 2 7 6 6" xfId="24142" xr:uid="{00000000-0005-0000-0000-0000475E0000}"/>
    <cellStyle name="Normal 2 7 6 6 2" xfId="24143" xr:uid="{00000000-0005-0000-0000-0000485E0000}"/>
    <cellStyle name="Normal 2 7 6 6 2 2" xfId="24144" xr:uid="{00000000-0005-0000-0000-0000495E0000}"/>
    <cellStyle name="Normal 2 7 6 6 2 3" xfId="24145" xr:uid="{00000000-0005-0000-0000-00004A5E0000}"/>
    <cellStyle name="Normal 2 7 6 6 2 4" xfId="24146" xr:uid="{00000000-0005-0000-0000-00004B5E0000}"/>
    <cellStyle name="Normal 2 7 6 6 2 5" xfId="24147" xr:uid="{00000000-0005-0000-0000-00004C5E0000}"/>
    <cellStyle name="Normal 2 7 6 6 3" xfId="24148" xr:uid="{00000000-0005-0000-0000-00004D5E0000}"/>
    <cellStyle name="Normal 2 7 6 6 3 2" xfId="24149" xr:uid="{00000000-0005-0000-0000-00004E5E0000}"/>
    <cellStyle name="Normal 2 7 6 6 3 3" xfId="24150" xr:uid="{00000000-0005-0000-0000-00004F5E0000}"/>
    <cellStyle name="Normal 2 7 6 6 3 4" xfId="24151" xr:uid="{00000000-0005-0000-0000-0000505E0000}"/>
    <cellStyle name="Normal 2 7 6 6 3 5" xfId="24152" xr:uid="{00000000-0005-0000-0000-0000515E0000}"/>
    <cellStyle name="Normal 2 7 6 6 4" xfId="24153" xr:uid="{00000000-0005-0000-0000-0000525E0000}"/>
    <cellStyle name="Normal 2 7 6 6 5" xfId="24154" xr:uid="{00000000-0005-0000-0000-0000535E0000}"/>
    <cellStyle name="Normal 2 7 6 6 6" xfId="24155" xr:uid="{00000000-0005-0000-0000-0000545E0000}"/>
    <cellStyle name="Normal 2 7 6 6 7" xfId="24156" xr:uid="{00000000-0005-0000-0000-0000555E0000}"/>
    <cellStyle name="Normal 2 7 6 6 8" xfId="24157" xr:uid="{00000000-0005-0000-0000-0000565E0000}"/>
    <cellStyle name="Normal 2 7 6 6_35. Propiedades de Inv" xfId="24158" xr:uid="{00000000-0005-0000-0000-0000575E0000}"/>
    <cellStyle name="Normal 2 7 6 7" xfId="24159" xr:uid="{00000000-0005-0000-0000-0000585E0000}"/>
    <cellStyle name="Normal 2 7 6 7 2" xfId="24160" xr:uid="{00000000-0005-0000-0000-0000595E0000}"/>
    <cellStyle name="Normal 2 7 6 7 2 2" xfId="24161" xr:uid="{00000000-0005-0000-0000-00005A5E0000}"/>
    <cellStyle name="Normal 2 7 6 7 2 3" xfId="24162" xr:uid="{00000000-0005-0000-0000-00005B5E0000}"/>
    <cellStyle name="Normal 2 7 6 7 2 4" xfId="24163" xr:uid="{00000000-0005-0000-0000-00005C5E0000}"/>
    <cellStyle name="Normal 2 7 6 7 2 5" xfId="24164" xr:uid="{00000000-0005-0000-0000-00005D5E0000}"/>
    <cellStyle name="Normal 2 7 6 7 3" xfId="24165" xr:uid="{00000000-0005-0000-0000-00005E5E0000}"/>
    <cellStyle name="Normal 2 7 6 7 3 2" xfId="24166" xr:uid="{00000000-0005-0000-0000-00005F5E0000}"/>
    <cellStyle name="Normal 2 7 6 7 3 3" xfId="24167" xr:uid="{00000000-0005-0000-0000-0000605E0000}"/>
    <cellStyle name="Normal 2 7 6 7 3 4" xfId="24168" xr:uid="{00000000-0005-0000-0000-0000615E0000}"/>
    <cellStyle name="Normal 2 7 6 7 3 5" xfId="24169" xr:uid="{00000000-0005-0000-0000-0000625E0000}"/>
    <cellStyle name="Normal 2 7 6 7 4" xfId="24170" xr:uid="{00000000-0005-0000-0000-0000635E0000}"/>
    <cellStyle name="Normal 2 7 6 7 5" xfId="24171" xr:uid="{00000000-0005-0000-0000-0000645E0000}"/>
    <cellStyle name="Normal 2 7 6 7 6" xfId="24172" xr:uid="{00000000-0005-0000-0000-0000655E0000}"/>
    <cellStyle name="Normal 2 7 6 7 7" xfId="24173" xr:uid="{00000000-0005-0000-0000-0000665E0000}"/>
    <cellStyle name="Normal 2 7 6 7_35. Propiedades de Inv" xfId="24174" xr:uid="{00000000-0005-0000-0000-0000675E0000}"/>
    <cellStyle name="Normal 2 7 6 8" xfId="24175" xr:uid="{00000000-0005-0000-0000-0000685E0000}"/>
    <cellStyle name="Normal 2 7 6 8 2" xfId="24176" xr:uid="{00000000-0005-0000-0000-0000695E0000}"/>
    <cellStyle name="Normal 2 7 6 8 2 2" xfId="24177" xr:uid="{00000000-0005-0000-0000-00006A5E0000}"/>
    <cellStyle name="Normal 2 7 6 8 2 3" xfId="24178" xr:uid="{00000000-0005-0000-0000-00006B5E0000}"/>
    <cellStyle name="Normal 2 7 6 8 2 4" xfId="24179" xr:uid="{00000000-0005-0000-0000-00006C5E0000}"/>
    <cellStyle name="Normal 2 7 6 8 2 5" xfId="24180" xr:uid="{00000000-0005-0000-0000-00006D5E0000}"/>
    <cellStyle name="Normal 2 7 6 8 3" xfId="24181" xr:uid="{00000000-0005-0000-0000-00006E5E0000}"/>
    <cellStyle name="Normal 2 7 6 8 3 2" xfId="24182" xr:uid="{00000000-0005-0000-0000-00006F5E0000}"/>
    <cellStyle name="Normal 2 7 6 8 3 3" xfId="24183" xr:uid="{00000000-0005-0000-0000-0000705E0000}"/>
    <cellStyle name="Normal 2 7 6 8 3 4" xfId="24184" xr:uid="{00000000-0005-0000-0000-0000715E0000}"/>
    <cellStyle name="Normal 2 7 6 8 3 5" xfId="24185" xr:uid="{00000000-0005-0000-0000-0000725E0000}"/>
    <cellStyle name="Normal 2 7 6 8 4" xfId="24186" xr:uid="{00000000-0005-0000-0000-0000735E0000}"/>
    <cellStyle name="Normal 2 7 6 8 5" xfId="24187" xr:uid="{00000000-0005-0000-0000-0000745E0000}"/>
    <cellStyle name="Normal 2 7 6 8 6" xfId="24188" xr:uid="{00000000-0005-0000-0000-0000755E0000}"/>
    <cellStyle name="Normal 2 7 6 8 7" xfId="24189" xr:uid="{00000000-0005-0000-0000-0000765E0000}"/>
    <cellStyle name="Normal 2 7 6 8_35. Propiedades de Inv" xfId="24190" xr:uid="{00000000-0005-0000-0000-0000775E0000}"/>
    <cellStyle name="Normal 2 7 6 9" xfId="24191" xr:uid="{00000000-0005-0000-0000-0000785E0000}"/>
    <cellStyle name="Normal 2 7 6 9 2" xfId="24192" xr:uid="{00000000-0005-0000-0000-0000795E0000}"/>
    <cellStyle name="Normal 2 7 6 9 2 2" xfId="24193" xr:uid="{00000000-0005-0000-0000-00007A5E0000}"/>
    <cellStyle name="Normal 2 7 6 9 2 3" xfId="24194" xr:uid="{00000000-0005-0000-0000-00007B5E0000}"/>
    <cellStyle name="Normal 2 7 6 9 2 4" xfId="24195" xr:uid="{00000000-0005-0000-0000-00007C5E0000}"/>
    <cellStyle name="Normal 2 7 6 9 2 5" xfId="24196" xr:uid="{00000000-0005-0000-0000-00007D5E0000}"/>
    <cellStyle name="Normal 2 7 6 9 3" xfId="24197" xr:uid="{00000000-0005-0000-0000-00007E5E0000}"/>
    <cellStyle name="Normal 2 7 6 9 3 2" xfId="24198" xr:uid="{00000000-0005-0000-0000-00007F5E0000}"/>
    <cellStyle name="Normal 2 7 6 9 3 3" xfId="24199" xr:uid="{00000000-0005-0000-0000-0000805E0000}"/>
    <cellStyle name="Normal 2 7 6 9 3 4" xfId="24200" xr:uid="{00000000-0005-0000-0000-0000815E0000}"/>
    <cellStyle name="Normal 2 7 6 9 3 5" xfId="24201" xr:uid="{00000000-0005-0000-0000-0000825E0000}"/>
    <cellStyle name="Normal 2 7 6 9 4" xfId="24202" xr:uid="{00000000-0005-0000-0000-0000835E0000}"/>
    <cellStyle name="Normal 2 7 6 9 5" xfId="24203" xr:uid="{00000000-0005-0000-0000-0000845E0000}"/>
    <cellStyle name="Normal 2 7 6 9 6" xfId="24204" xr:uid="{00000000-0005-0000-0000-0000855E0000}"/>
    <cellStyle name="Normal 2 7 6 9 7" xfId="24205" xr:uid="{00000000-0005-0000-0000-0000865E0000}"/>
    <cellStyle name="Normal 2 7 6 9_35. Propiedades de Inv" xfId="24206" xr:uid="{00000000-0005-0000-0000-0000875E0000}"/>
    <cellStyle name="Normal 2 7 6_35. Propiedades de Inv" xfId="24207" xr:uid="{00000000-0005-0000-0000-0000885E0000}"/>
    <cellStyle name="Normal 2 7 7" xfId="24208" xr:uid="{00000000-0005-0000-0000-0000895E0000}"/>
    <cellStyle name="Normal 2 7 7 10" xfId="24209" xr:uid="{00000000-0005-0000-0000-00008A5E0000}"/>
    <cellStyle name="Normal 2 7 7 10 2" xfId="24210" xr:uid="{00000000-0005-0000-0000-00008B5E0000}"/>
    <cellStyle name="Normal 2 7 7 10 3" xfId="24211" xr:uid="{00000000-0005-0000-0000-00008C5E0000}"/>
    <cellStyle name="Normal 2 7 7 10 4" xfId="24212" xr:uid="{00000000-0005-0000-0000-00008D5E0000}"/>
    <cellStyle name="Normal 2 7 7 10 5" xfId="24213" xr:uid="{00000000-0005-0000-0000-00008E5E0000}"/>
    <cellStyle name="Normal 2 7 7 11" xfId="24214" xr:uid="{00000000-0005-0000-0000-00008F5E0000}"/>
    <cellStyle name="Normal 2 7 7 11 2" xfId="24215" xr:uid="{00000000-0005-0000-0000-0000905E0000}"/>
    <cellStyle name="Normal 2 7 7 11 3" xfId="24216" xr:uid="{00000000-0005-0000-0000-0000915E0000}"/>
    <cellStyle name="Normal 2 7 7 11 4" xfId="24217" xr:uid="{00000000-0005-0000-0000-0000925E0000}"/>
    <cellStyle name="Normal 2 7 7 11 5" xfId="24218" xr:uid="{00000000-0005-0000-0000-0000935E0000}"/>
    <cellStyle name="Normal 2 7 7 12" xfId="24219" xr:uid="{00000000-0005-0000-0000-0000945E0000}"/>
    <cellStyle name="Normal 2 7 7 13" xfId="24220" xr:uid="{00000000-0005-0000-0000-0000955E0000}"/>
    <cellStyle name="Normal 2 7 7 14" xfId="24221" xr:uid="{00000000-0005-0000-0000-0000965E0000}"/>
    <cellStyle name="Normal 2 7 7 15" xfId="24222" xr:uid="{00000000-0005-0000-0000-0000975E0000}"/>
    <cellStyle name="Normal 2 7 7 16" xfId="24223" xr:uid="{00000000-0005-0000-0000-0000985E0000}"/>
    <cellStyle name="Normal 2 7 7 2" xfId="24224" xr:uid="{00000000-0005-0000-0000-0000995E0000}"/>
    <cellStyle name="Normal 2 7 7 2 2" xfId="24225" xr:uid="{00000000-0005-0000-0000-00009A5E0000}"/>
    <cellStyle name="Normal 2 7 7 2 2 2" xfId="24226" xr:uid="{00000000-0005-0000-0000-00009B5E0000}"/>
    <cellStyle name="Normal 2 7 7 2 2 3" xfId="24227" xr:uid="{00000000-0005-0000-0000-00009C5E0000}"/>
    <cellStyle name="Normal 2 7 7 2 2 4" xfId="24228" xr:uid="{00000000-0005-0000-0000-00009D5E0000}"/>
    <cellStyle name="Normal 2 7 7 2 2 5" xfId="24229" xr:uid="{00000000-0005-0000-0000-00009E5E0000}"/>
    <cellStyle name="Normal 2 7 7 2 3" xfId="24230" xr:uid="{00000000-0005-0000-0000-00009F5E0000}"/>
    <cellStyle name="Normal 2 7 7 2 3 2" xfId="24231" xr:uid="{00000000-0005-0000-0000-0000A05E0000}"/>
    <cellStyle name="Normal 2 7 7 2 3 3" xfId="24232" xr:uid="{00000000-0005-0000-0000-0000A15E0000}"/>
    <cellStyle name="Normal 2 7 7 2 3 4" xfId="24233" xr:uid="{00000000-0005-0000-0000-0000A25E0000}"/>
    <cellStyle name="Normal 2 7 7 2 3 5" xfId="24234" xr:uid="{00000000-0005-0000-0000-0000A35E0000}"/>
    <cellStyle name="Normal 2 7 7 2 4" xfId="24235" xr:uid="{00000000-0005-0000-0000-0000A45E0000}"/>
    <cellStyle name="Normal 2 7 7 2 5" xfId="24236" xr:uid="{00000000-0005-0000-0000-0000A55E0000}"/>
    <cellStyle name="Normal 2 7 7 2 6" xfId="24237" xr:uid="{00000000-0005-0000-0000-0000A65E0000}"/>
    <cellStyle name="Normal 2 7 7 2 7" xfId="24238" xr:uid="{00000000-0005-0000-0000-0000A75E0000}"/>
    <cellStyle name="Normal 2 7 7 2 8" xfId="24239" xr:uid="{00000000-0005-0000-0000-0000A85E0000}"/>
    <cellStyle name="Normal 2 7 7 2_35. Propiedades de Inv" xfId="24240" xr:uid="{00000000-0005-0000-0000-0000A95E0000}"/>
    <cellStyle name="Normal 2 7 7 3" xfId="24241" xr:uid="{00000000-0005-0000-0000-0000AA5E0000}"/>
    <cellStyle name="Normal 2 7 7 3 2" xfId="24242" xr:uid="{00000000-0005-0000-0000-0000AB5E0000}"/>
    <cellStyle name="Normal 2 7 7 3 2 2" xfId="24243" xr:uid="{00000000-0005-0000-0000-0000AC5E0000}"/>
    <cellStyle name="Normal 2 7 7 3 2 3" xfId="24244" xr:uid="{00000000-0005-0000-0000-0000AD5E0000}"/>
    <cellStyle name="Normal 2 7 7 3 2 4" xfId="24245" xr:uid="{00000000-0005-0000-0000-0000AE5E0000}"/>
    <cellStyle name="Normal 2 7 7 3 2 5" xfId="24246" xr:uid="{00000000-0005-0000-0000-0000AF5E0000}"/>
    <cellStyle name="Normal 2 7 7 3 3" xfId="24247" xr:uid="{00000000-0005-0000-0000-0000B05E0000}"/>
    <cellStyle name="Normal 2 7 7 3 3 2" xfId="24248" xr:uid="{00000000-0005-0000-0000-0000B15E0000}"/>
    <cellStyle name="Normal 2 7 7 3 3 3" xfId="24249" xr:uid="{00000000-0005-0000-0000-0000B25E0000}"/>
    <cellStyle name="Normal 2 7 7 3 3 4" xfId="24250" xr:uid="{00000000-0005-0000-0000-0000B35E0000}"/>
    <cellStyle name="Normal 2 7 7 3 3 5" xfId="24251" xr:uid="{00000000-0005-0000-0000-0000B45E0000}"/>
    <cellStyle name="Normal 2 7 7 3 4" xfId="24252" xr:uid="{00000000-0005-0000-0000-0000B55E0000}"/>
    <cellStyle name="Normal 2 7 7 3 5" xfId="24253" xr:uid="{00000000-0005-0000-0000-0000B65E0000}"/>
    <cellStyle name="Normal 2 7 7 3 6" xfId="24254" xr:uid="{00000000-0005-0000-0000-0000B75E0000}"/>
    <cellStyle name="Normal 2 7 7 3 7" xfId="24255" xr:uid="{00000000-0005-0000-0000-0000B85E0000}"/>
    <cellStyle name="Normal 2 7 7 3 8" xfId="24256" xr:uid="{00000000-0005-0000-0000-0000B95E0000}"/>
    <cellStyle name="Normal 2 7 7 3_35. Propiedades de Inv" xfId="24257" xr:uid="{00000000-0005-0000-0000-0000BA5E0000}"/>
    <cellStyle name="Normal 2 7 7 4" xfId="24258" xr:uid="{00000000-0005-0000-0000-0000BB5E0000}"/>
    <cellStyle name="Normal 2 7 7 4 2" xfId="24259" xr:uid="{00000000-0005-0000-0000-0000BC5E0000}"/>
    <cellStyle name="Normal 2 7 7 4 2 2" xfId="24260" xr:uid="{00000000-0005-0000-0000-0000BD5E0000}"/>
    <cellStyle name="Normal 2 7 7 4 2 3" xfId="24261" xr:uid="{00000000-0005-0000-0000-0000BE5E0000}"/>
    <cellStyle name="Normal 2 7 7 4 2 4" xfId="24262" xr:uid="{00000000-0005-0000-0000-0000BF5E0000}"/>
    <cellStyle name="Normal 2 7 7 4 2 5" xfId="24263" xr:uid="{00000000-0005-0000-0000-0000C05E0000}"/>
    <cellStyle name="Normal 2 7 7 4 3" xfId="24264" xr:uid="{00000000-0005-0000-0000-0000C15E0000}"/>
    <cellStyle name="Normal 2 7 7 4 3 2" xfId="24265" xr:uid="{00000000-0005-0000-0000-0000C25E0000}"/>
    <cellStyle name="Normal 2 7 7 4 3 3" xfId="24266" xr:uid="{00000000-0005-0000-0000-0000C35E0000}"/>
    <cellStyle name="Normal 2 7 7 4 3 4" xfId="24267" xr:uid="{00000000-0005-0000-0000-0000C45E0000}"/>
    <cellStyle name="Normal 2 7 7 4 3 5" xfId="24268" xr:uid="{00000000-0005-0000-0000-0000C55E0000}"/>
    <cellStyle name="Normal 2 7 7 4 4" xfId="24269" xr:uid="{00000000-0005-0000-0000-0000C65E0000}"/>
    <cellStyle name="Normal 2 7 7 4 5" xfId="24270" xr:uid="{00000000-0005-0000-0000-0000C75E0000}"/>
    <cellStyle name="Normal 2 7 7 4 6" xfId="24271" xr:uid="{00000000-0005-0000-0000-0000C85E0000}"/>
    <cellStyle name="Normal 2 7 7 4 7" xfId="24272" xr:uid="{00000000-0005-0000-0000-0000C95E0000}"/>
    <cellStyle name="Normal 2 7 7 4 8" xfId="24273" xr:uid="{00000000-0005-0000-0000-0000CA5E0000}"/>
    <cellStyle name="Normal 2 7 7 4_35. Propiedades de Inv" xfId="24274" xr:uid="{00000000-0005-0000-0000-0000CB5E0000}"/>
    <cellStyle name="Normal 2 7 7 5" xfId="24275" xr:uid="{00000000-0005-0000-0000-0000CC5E0000}"/>
    <cellStyle name="Normal 2 7 7 5 2" xfId="24276" xr:uid="{00000000-0005-0000-0000-0000CD5E0000}"/>
    <cellStyle name="Normal 2 7 7 5 2 2" xfId="24277" xr:uid="{00000000-0005-0000-0000-0000CE5E0000}"/>
    <cellStyle name="Normal 2 7 7 5 2 3" xfId="24278" xr:uid="{00000000-0005-0000-0000-0000CF5E0000}"/>
    <cellStyle name="Normal 2 7 7 5 2 4" xfId="24279" xr:uid="{00000000-0005-0000-0000-0000D05E0000}"/>
    <cellStyle name="Normal 2 7 7 5 2 5" xfId="24280" xr:uid="{00000000-0005-0000-0000-0000D15E0000}"/>
    <cellStyle name="Normal 2 7 7 5 3" xfId="24281" xr:uid="{00000000-0005-0000-0000-0000D25E0000}"/>
    <cellStyle name="Normal 2 7 7 5 3 2" xfId="24282" xr:uid="{00000000-0005-0000-0000-0000D35E0000}"/>
    <cellStyle name="Normal 2 7 7 5 3 3" xfId="24283" xr:uid="{00000000-0005-0000-0000-0000D45E0000}"/>
    <cellStyle name="Normal 2 7 7 5 3 4" xfId="24284" xr:uid="{00000000-0005-0000-0000-0000D55E0000}"/>
    <cellStyle name="Normal 2 7 7 5 3 5" xfId="24285" xr:uid="{00000000-0005-0000-0000-0000D65E0000}"/>
    <cellStyle name="Normal 2 7 7 5 4" xfId="24286" xr:uid="{00000000-0005-0000-0000-0000D75E0000}"/>
    <cellStyle name="Normal 2 7 7 5 5" xfId="24287" xr:uid="{00000000-0005-0000-0000-0000D85E0000}"/>
    <cellStyle name="Normal 2 7 7 5 6" xfId="24288" xr:uid="{00000000-0005-0000-0000-0000D95E0000}"/>
    <cellStyle name="Normal 2 7 7 5 7" xfId="24289" xr:uid="{00000000-0005-0000-0000-0000DA5E0000}"/>
    <cellStyle name="Normal 2 7 7 5 8" xfId="24290" xr:uid="{00000000-0005-0000-0000-0000DB5E0000}"/>
    <cellStyle name="Normal 2 7 7 5_35. Propiedades de Inv" xfId="24291" xr:uid="{00000000-0005-0000-0000-0000DC5E0000}"/>
    <cellStyle name="Normal 2 7 7 6" xfId="24292" xr:uid="{00000000-0005-0000-0000-0000DD5E0000}"/>
    <cellStyle name="Normal 2 7 7 6 2" xfId="24293" xr:uid="{00000000-0005-0000-0000-0000DE5E0000}"/>
    <cellStyle name="Normal 2 7 7 6 2 2" xfId="24294" xr:uid="{00000000-0005-0000-0000-0000DF5E0000}"/>
    <cellStyle name="Normal 2 7 7 6 2 3" xfId="24295" xr:uid="{00000000-0005-0000-0000-0000E05E0000}"/>
    <cellStyle name="Normal 2 7 7 6 2 4" xfId="24296" xr:uid="{00000000-0005-0000-0000-0000E15E0000}"/>
    <cellStyle name="Normal 2 7 7 6 2 5" xfId="24297" xr:uid="{00000000-0005-0000-0000-0000E25E0000}"/>
    <cellStyle name="Normal 2 7 7 6 3" xfId="24298" xr:uid="{00000000-0005-0000-0000-0000E35E0000}"/>
    <cellStyle name="Normal 2 7 7 6 3 2" xfId="24299" xr:uid="{00000000-0005-0000-0000-0000E45E0000}"/>
    <cellStyle name="Normal 2 7 7 6 3 3" xfId="24300" xr:uid="{00000000-0005-0000-0000-0000E55E0000}"/>
    <cellStyle name="Normal 2 7 7 6 3 4" xfId="24301" xr:uid="{00000000-0005-0000-0000-0000E65E0000}"/>
    <cellStyle name="Normal 2 7 7 6 3 5" xfId="24302" xr:uid="{00000000-0005-0000-0000-0000E75E0000}"/>
    <cellStyle name="Normal 2 7 7 6 4" xfId="24303" xr:uid="{00000000-0005-0000-0000-0000E85E0000}"/>
    <cellStyle name="Normal 2 7 7 6 5" xfId="24304" xr:uid="{00000000-0005-0000-0000-0000E95E0000}"/>
    <cellStyle name="Normal 2 7 7 6 6" xfId="24305" xr:uid="{00000000-0005-0000-0000-0000EA5E0000}"/>
    <cellStyle name="Normal 2 7 7 6 7" xfId="24306" xr:uid="{00000000-0005-0000-0000-0000EB5E0000}"/>
    <cellStyle name="Normal 2 7 7 6 8" xfId="24307" xr:uid="{00000000-0005-0000-0000-0000EC5E0000}"/>
    <cellStyle name="Normal 2 7 7 6_35. Propiedades de Inv" xfId="24308" xr:uid="{00000000-0005-0000-0000-0000ED5E0000}"/>
    <cellStyle name="Normal 2 7 7 7" xfId="24309" xr:uid="{00000000-0005-0000-0000-0000EE5E0000}"/>
    <cellStyle name="Normal 2 7 7 7 2" xfId="24310" xr:uid="{00000000-0005-0000-0000-0000EF5E0000}"/>
    <cellStyle name="Normal 2 7 7 7 2 2" xfId="24311" xr:uid="{00000000-0005-0000-0000-0000F05E0000}"/>
    <cellStyle name="Normal 2 7 7 7 2 3" xfId="24312" xr:uid="{00000000-0005-0000-0000-0000F15E0000}"/>
    <cellStyle name="Normal 2 7 7 7 2 4" xfId="24313" xr:uid="{00000000-0005-0000-0000-0000F25E0000}"/>
    <cellStyle name="Normal 2 7 7 7 2 5" xfId="24314" xr:uid="{00000000-0005-0000-0000-0000F35E0000}"/>
    <cellStyle name="Normal 2 7 7 7 3" xfId="24315" xr:uid="{00000000-0005-0000-0000-0000F45E0000}"/>
    <cellStyle name="Normal 2 7 7 7 3 2" xfId="24316" xr:uid="{00000000-0005-0000-0000-0000F55E0000}"/>
    <cellStyle name="Normal 2 7 7 7 3 3" xfId="24317" xr:uid="{00000000-0005-0000-0000-0000F65E0000}"/>
    <cellStyle name="Normal 2 7 7 7 3 4" xfId="24318" xr:uid="{00000000-0005-0000-0000-0000F75E0000}"/>
    <cellStyle name="Normal 2 7 7 7 3 5" xfId="24319" xr:uid="{00000000-0005-0000-0000-0000F85E0000}"/>
    <cellStyle name="Normal 2 7 7 7 4" xfId="24320" xr:uid="{00000000-0005-0000-0000-0000F95E0000}"/>
    <cellStyle name="Normal 2 7 7 7 5" xfId="24321" xr:uid="{00000000-0005-0000-0000-0000FA5E0000}"/>
    <cellStyle name="Normal 2 7 7 7 6" xfId="24322" xr:uid="{00000000-0005-0000-0000-0000FB5E0000}"/>
    <cellStyle name="Normal 2 7 7 7 7" xfId="24323" xr:uid="{00000000-0005-0000-0000-0000FC5E0000}"/>
    <cellStyle name="Normal 2 7 7 7_35. Propiedades de Inv" xfId="24324" xr:uid="{00000000-0005-0000-0000-0000FD5E0000}"/>
    <cellStyle name="Normal 2 7 7 8" xfId="24325" xr:uid="{00000000-0005-0000-0000-0000FE5E0000}"/>
    <cellStyle name="Normal 2 7 7 8 2" xfId="24326" xr:uid="{00000000-0005-0000-0000-0000FF5E0000}"/>
    <cellStyle name="Normal 2 7 7 8 2 2" xfId="24327" xr:uid="{00000000-0005-0000-0000-0000005F0000}"/>
    <cellStyle name="Normal 2 7 7 8 2 3" xfId="24328" xr:uid="{00000000-0005-0000-0000-0000015F0000}"/>
    <cellStyle name="Normal 2 7 7 8 2 4" xfId="24329" xr:uid="{00000000-0005-0000-0000-0000025F0000}"/>
    <cellStyle name="Normal 2 7 7 8 2 5" xfId="24330" xr:uid="{00000000-0005-0000-0000-0000035F0000}"/>
    <cellStyle name="Normal 2 7 7 8 3" xfId="24331" xr:uid="{00000000-0005-0000-0000-0000045F0000}"/>
    <cellStyle name="Normal 2 7 7 8 3 2" xfId="24332" xr:uid="{00000000-0005-0000-0000-0000055F0000}"/>
    <cellStyle name="Normal 2 7 7 8 3 3" xfId="24333" xr:uid="{00000000-0005-0000-0000-0000065F0000}"/>
    <cellStyle name="Normal 2 7 7 8 3 4" xfId="24334" xr:uid="{00000000-0005-0000-0000-0000075F0000}"/>
    <cellStyle name="Normal 2 7 7 8 3 5" xfId="24335" xr:uid="{00000000-0005-0000-0000-0000085F0000}"/>
    <cellStyle name="Normal 2 7 7 8 4" xfId="24336" xr:uid="{00000000-0005-0000-0000-0000095F0000}"/>
    <cellStyle name="Normal 2 7 7 8 5" xfId="24337" xr:uid="{00000000-0005-0000-0000-00000A5F0000}"/>
    <cellStyle name="Normal 2 7 7 8 6" xfId="24338" xr:uid="{00000000-0005-0000-0000-00000B5F0000}"/>
    <cellStyle name="Normal 2 7 7 8 7" xfId="24339" xr:uid="{00000000-0005-0000-0000-00000C5F0000}"/>
    <cellStyle name="Normal 2 7 7 8_35. Propiedades de Inv" xfId="24340" xr:uid="{00000000-0005-0000-0000-00000D5F0000}"/>
    <cellStyle name="Normal 2 7 7 9" xfId="24341" xr:uid="{00000000-0005-0000-0000-00000E5F0000}"/>
    <cellStyle name="Normal 2 7 7 9 2" xfId="24342" xr:uid="{00000000-0005-0000-0000-00000F5F0000}"/>
    <cellStyle name="Normal 2 7 7 9 2 2" xfId="24343" xr:uid="{00000000-0005-0000-0000-0000105F0000}"/>
    <cellStyle name="Normal 2 7 7 9 2 3" xfId="24344" xr:uid="{00000000-0005-0000-0000-0000115F0000}"/>
    <cellStyle name="Normal 2 7 7 9 2 4" xfId="24345" xr:uid="{00000000-0005-0000-0000-0000125F0000}"/>
    <cellStyle name="Normal 2 7 7 9 2 5" xfId="24346" xr:uid="{00000000-0005-0000-0000-0000135F0000}"/>
    <cellStyle name="Normal 2 7 7 9 3" xfId="24347" xr:uid="{00000000-0005-0000-0000-0000145F0000}"/>
    <cellStyle name="Normal 2 7 7 9 3 2" xfId="24348" xr:uid="{00000000-0005-0000-0000-0000155F0000}"/>
    <cellStyle name="Normal 2 7 7 9 3 3" xfId="24349" xr:uid="{00000000-0005-0000-0000-0000165F0000}"/>
    <cellStyle name="Normal 2 7 7 9 3 4" xfId="24350" xr:uid="{00000000-0005-0000-0000-0000175F0000}"/>
    <cellStyle name="Normal 2 7 7 9 3 5" xfId="24351" xr:uid="{00000000-0005-0000-0000-0000185F0000}"/>
    <cellStyle name="Normal 2 7 7 9 4" xfId="24352" xr:uid="{00000000-0005-0000-0000-0000195F0000}"/>
    <cellStyle name="Normal 2 7 7 9 5" xfId="24353" xr:uid="{00000000-0005-0000-0000-00001A5F0000}"/>
    <cellStyle name="Normal 2 7 7 9 6" xfId="24354" xr:uid="{00000000-0005-0000-0000-00001B5F0000}"/>
    <cellStyle name="Normal 2 7 7 9 7" xfId="24355" xr:uid="{00000000-0005-0000-0000-00001C5F0000}"/>
    <cellStyle name="Normal 2 7 7 9_35. Propiedades de Inv" xfId="24356" xr:uid="{00000000-0005-0000-0000-00001D5F0000}"/>
    <cellStyle name="Normal 2 7 7_35. Propiedades de Inv" xfId="24357" xr:uid="{00000000-0005-0000-0000-00001E5F0000}"/>
    <cellStyle name="Normal 2 7 8" xfId="24358" xr:uid="{00000000-0005-0000-0000-00001F5F0000}"/>
    <cellStyle name="Normal 2 7 8 10" xfId="24359" xr:uid="{00000000-0005-0000-0000-0000205F0000}"/>
    <cellStyle name="Normal 2 7 8 10 2" xfId="24360" xr:uid="{00000000-0005-0000-0000-0000215F0000}"/>
    <cellStyle name="Normal 2 7 8 10 3" xfId="24361" xr:uid="{00000000-0005-0000-0000-0000225F0000}"/>
    <cellStyle name="Normal 2 7 8 10 4" xfId="24362" xr:uid="{00000000-0005-0000-0000-0000235F0000}"/>
    <cellStyle name="Normal 2 7 8 10 5" xfId="24363" xr:uid="{00000000-0005-0000-0000-0000245F0000}"/>
    <cellStyle name="Normal 2 7 8 11" xfId="24364" xr:uid="{00000000-0005-0000-0000-0000255F0000}"/>
    <cellStyle name="Normal 2 7 8 11 2" xfId="24365" xr:uid="{00000000-0005-0000-0000-0000265F0000}"/>
    <cellStyle name="Normal 2 7 8 11 3" xfId="24366" xr:uid="{00000000-0005-0000-0000-0000275F0000}"/>
    <cellStyle name="Normal 2 7 8 11 4" xfId="24367" xr:uid="{00000000-0005-0000-0000-0000285F0000}"/>
    <cellStyle name="Normal 2 7 8 11 5" xfId="24368" xr:uid="{00000000-0005-0000-0000-0000295F0000}"/>
    <cellStyle name="Normal 2 7 8 12" xfId="24369" xr:uid="{00000000-0005-0000-0000-00002A5F0000}"/>
    <cellStyle name="Normal 2 7 8 13" xfId="24370" xr:uid="{00000000-0005-0000-0000-00002B5F0000}"/>
    <cellStyle name="Normal 2 7 8 14" xfId="24371" xr:uid="{00000000-0005-0000-0000-00002C5F0000}"/>
    <cellStyle name="Normal 2 7 8 15" xfId="24372" xr:uid="{00000000-0005-0000-0000-00002D5F0000}"/>
    <cellStyle name="Normal 2 7 8 16" xfId="24373" xr:uid="{00000000-0005-0000-0000-00002E5F0000}"/>
    <cellStyle name="Normal 2 7 8 2" xfId="24374" xr:uid="{00000000-0005-0000-0000-00002F5F0000}"/>
    <cellStyle name="Normal 2 7 8 2 2" xfId="24375" xr:uid="{00000000-0005-0000-0000-0000305F0000}"/>
    <cellStyle name="Normal 2 7 8 2 2 2" xfId="24376" xr:uid="{00000000-0005-0000-0000-0000315F0000}"/>
    <cellStyle name="Normal 2 7 8 2 2 3" xfId="24377" xr:uid="{00000000-0005-0000-0000-0000325F0000}"/>
    <cellStyle name="Normal 2 7 8 2 2 4" xfId="24378" xr:uid="{00000000-0005-0000-0000-0000335F0000}"/>
    <cellStyle name="Normal 2 7 8 2 2 5" xfId="24379" xr:uid="{00000000-0005-0000-0000-0000345F0000}"/>
    <cellStyle name="Normal 2 7 8 2 3" xfId="24380" xr:uid="{00000000-0005-0000-0000-0000355F0000}"/>
    <cellStyle name="Normal 2 7 8 2 3 2" xfId="24381" xr:uid="{00000000-0005-0000-0000-0000365F0000}"/>
    <cellStyle name="Normal 2 7 8 2 3 3" xfId="24382" xr:uid="{00000000-0005-0000-0000-0000375F0000}"/>
    <cellStyle name="Normal 2 7 8 2 3 4" xfId="24383" xr:uid="{00000000-0005-0000-0000-0000385F0000}"/>
    <cellStyle name="Normal 2 7 8 2 3 5" xfId="24384" xr:uid="{00000000-0005-0000-0000-0000395F0000}"/>
    <cellStyle name="Normal 2 7 8 2 4" xfId="24385" xr:uid="{00000000-0005-0000-0000-00003A5F0000}"/>
    <cellStyle name="Normal 2 7 8 2 5" xfId="24386" xr:uid="{00000000-0005-0000-0000-00003B5F0000}"/>
    <cellStyle name="Normal 2 7 8 2 6" xfId="24387" xr:uid="{00000000-0005-0000-0000-00003C5F0000}"/>
    <cellStyle name="Normal 2 7 8 2 7" xfId="24388" xr:uid="{00000000-0005-0000-0000-00003D5F0000}"/>
    <cellStyle name="Normal 2 7 8 2 8" xfId="24389" xr:uid="{00000000-0005-0000-0000-00003E5F0000}"/>
    <cellStyle name="Normal 2 7 8 2_35. Propiedades de Inv" xfId="24390" xr:uid="{00000000-0005-0000-0000-00003F5F0000}"/>
    <cellStyle name="Normal 2 7 8 3" xfId="24391" xr:uid="{00000000-0005-0000-0000-0000405F0000}"/>
    <cellStyle name="Normal 2 7 8 3 2" xfId="24392" xr:uid="{00000000-0005-0000-0000-0000415F0000}"/>
    <cellStyle name="Normal 2 7 8 3 2 2" xfId="24393" xr:uid="{00000000-0005-0000-0000-0000425F0000}"/>
    <cellStyle name="Normal 2 7 8 3 2 3" xfId="24394" xr:uid="{00000000-0005-0000-0000-0000435F0000}"/>
    <cellStyle name="Normal 2 7 8 3 2 4" xfId="24395" xr:uid="{00000000-0005-0000-0000-0000445F0000}"/>
    <cellStyle name="Normal 2 7 8 3 2 5" xfId="24396" xr:uid="{00000000-0005-0000-0000-0000455F0000}"/>
    <cellStyle name="Normal 2 7 8 3 3" xfId="24397" xr:uid="{00000000-0005-0000-0000-0000465F0000}"/>
    <cellStyle name="Normal 2 7 8 3 3 2" xfId="24398" xr:uid="{00000000-0005-0000-0000-0000475F0000}"/>
    <cellStyle name="Normal 2 7 8 3 3 3" xfId="24399" xr:uid="{00000000-0005-0000-0000-0000485F0000}"/>
    <cellStyle name="Normal 2 7 8 3 3 4" xfId="24400" xr:uid="{00000000-0005-0000-0000-0000495F0000}"/>
    <cellStyle name="Normal 2 7 8 3 3 5" xfId="24401" xr:uid="{00000000-0005-0000-0000-00004A5F0000}"/>
    <cellStyle name="Normal 2 7 8 3 4" xfId="24402" xr:uid="{00000000-0005-0000-0000-00004B5F0000}"/>
    <cellStyle name="Normal 2 7 8 3 5" xfId="24403" xr:uid="{00000000-0005-0000-0000-00004C5F0000}"/>
    <cellStyle name="Normal 2 7 8 3 6" xfId="24404" xr:uid="{00000000-0005-0000-0000-00004D5F0000}"/>
    <cellStyle name="Normal 2 7 8 3 7" xfId="24405" xr:uid="{00000000-0005-0000-0000-00004E5F0000}"/>
    <cellStyle name="Normal 2 7 8 3 8" xfId="24406" xr:uid="{00000000-0005-0000-0000-00004F5F0000}"/>
    <cellStyle name="Normal 2 7 8 3_35. Propiedades de Inv" xfId="24407" xr:uid="{00000000-0005-0000-0000-0000505F0000}"/>
    <cellStyle name="Normal 2 7 8 4" xfId="24408" xr:uid="{00000000-0005-0000-0000-0000515F0000}"/>
    <cellStyle name="Normal 2 7 8 4 2" xfId="24409" xr:uid="{00000000-0005-0000-0000-0000525F0000}"/>
    <cellStyle name="Normal 2 7 8 4 2 2" xfId="24410" xr:uid="{00000000-0005-0000-0000-0000535F0000}"/>
    <cellStyle name="Normal 2 7 8 4 2 3" xfId="24411" xr:uid="{00000000-0005-0000-0000-0000545F0000}"/>
    <cellStyle name="Normal 2 7 8 4 2 4" xfId="24412" xr:uid="{00000000-0005-0000-0000-0000555F0000}"/>
    <cellStyle name="Normal 2 7 8 4 2 5" xfId="24413" xr:uid="{00000000-0005-0000-0000-0000565F0000}"/>
    <cellStyle name="Normal 2 7 8 4 3" xfId="24414" xr:uid="{00000000-0005-0000-0000-0000575F0000}"/>
    <cellStyle name="Normal 2 7 8 4 3 2" xfId="24415" xr:uid="{00000000-0005-0000-0000-0000585F0000}"/>
    <cellStyle name="Normal 2 7 8 4 3 3" xfId="24416" xr:uid="{00000000-0005-0000-0000-0000595F0000}"/>
    <cellStyle name="Normal 2 7 8 4 3 4" xfId="24417" xr:uid="{00000000-0005-0000-0000-00005A5F0000}"/>
    <cellStyle name="Normal 2 7 8 4 3 5" xfId="24418" xr:uid="{00000000-0005-0000-0000-00005B5F0000}"/>
    <cellStyle name="Normal 2 7 8 4 4" xfId="24419" xr:uid="{00000000-0005-0000-0000-00005C5F0000}"/>
    <cellStyle name="Normal 2 7 8 4 5" xfId="24420" xr:uid="{00000000-0005-0000-0000-00005D5F0000}"/>
    <cellStyle name="Normal 2 7 8 4 6" xfId="24421" xr:uid="{00000000-0005-0000-0000-00005E5F0000}"/>
    <cellStyle name="Normal 2 7 8 4 7" xfId="24422" xr:uid="{00000000-0005-0000-0000-00005F5F0000}"/>
    <cellStyle name="Normal 2 7 8 4 8" xfId="24423" xr:uid="{00000000-0005-0000-0000-0000605F0000}"/>
    <cellStyle name="Normal 2 7 8 4_35. Propiedades de Inv" xfId="24424" xr:uid="{00000000-0005-0000-0000-0000615F0000}"/>
    <cellStyle name="Normal 2 7 8 5" xfId="24425" xr:uid="{00000000-0005-0000-0000-0000625F0000}"/>
    <cellStyle name="Normal 2 7 8 5 2" xfId="24426" xr:uid="{00000000-0005-0000-0000-0000635F0000}"/>
    <cellStyle name="Normal 2 7 8 5 2 2" xfId="24427" xr:uid="{00000000-0005-0000-0000-0000645F0000}"/>
    <cellStyle name="Normal 2 7 8 5 2 3" xfId="24428" xr:uid="{00000000-0005-0000-0000-0000655F0000}"/>
    <cellStyle name="Normal 2 7 8 5 2 4" xfId="24429" xr:uid="{00000000-0005-0000-0000-0000665F0000}"/>
    <cellStyle name="Normal 2 7 8 5 2 5" xfId="24430" xr:uid="{00000000-0005-0000-0000-0000675F0000}"/>
    <cellStyle name="Normal 2 7 8 5 3" xfId="24431" xr:uid="{00000000-0005-0000-0000-0000685F0000}"/>
    <cellStyle name="Normal 2 7 8 5 3 2" xfId="24432" xr:uid="{00000000-0005-0000-0000-0000695F0000}"/>
    <cellStyle name="Normal 2 7 8 5 3 3" xfId="24433" xr:uid="{00000000-0005-0000-0000-00006A5F0000}"/>
    <cellStyle name="Normal 2 7 8 5 3 4" xfId="24434" xr:uid="{00000000-0005-0000-0000-00006B5F0000}"/>
    <cellStyle name="Normal 2 7 8 5 3 5" xfId="24435" xr:uid="{00000000-0005-0000-0000-00006C5F0000}"/>
    <cellStyle name="Normal 2 7 8 5 4" xfId="24436" xr:uid="{00000000-0005-0000-0000-00006D5F0000}"/>
    <cellStyle name="Normal 2 7 8 5 5" xfId="24437" xr:uid="{00000000-0005-0000-0000-00006E5F0000}"/>
    <cellStyle name="Normal 2 7 8 5 6" xfId="24438" xr:uid="{00000000-0005-0000-0000-00006F5F0000}"/>
    <cellStyle name="Normal 2 7 8 5 7" xfId="24439" xr:uid="{00000000-0005-0000-0000-0000705F0000}"/>
    <cellStyle name="Normal 2 7 8 5 8" xfId="24440" xr:uid="{00000000-0005-0000-0000-0000715F0000}"/>
    <cellStyle name="Normal 2 7 8 5_35. Propiedades de Inv" xfId="24441" xr:uid="{00000000-0005-0000-0000-0000725F0000}"/>
    <cellStyle name="Normal 2 7 8 6" xfId="24442" xr:uid="{00000000-0005-0000-0000-0000735F0000}"/>
    <cellStyle name="Normal 2 7 8 6 2" xfId="24443" xr:uid="{00000000-0005-0000-0000-0000745F0000}"/>
    <cellStyle name="Normal 2 7 8 6 2 2" xfId="24444" xr:uid="{00000000-0005-0000-0000-0000755F0000}"/>
    <cellStyle name="Normal 2 7 8 6 2 3" xfId="24445" xr:uid="{00000000-0005-0000-0000-0000765F0000}"/>
    <cellStyle name="Normal 2 7 8 6 2 4" xfId="24446" xr:uid="{00000000-0005-0000-0000-0000775F0000}"/>
    <cellStyle name="Normal 2 7 8 6 2 5" xfId="24447" xr:uid="{00000000-0005-0000-0000-0000785F0000}"/>
    <cellStyle name="Normal 2 7 8 6 3" xfId="24448" xr:uid="{00000000-0005-0000-0000-0000795F0000}"/>
    <cellStyle name="Normal 2 7 8 6 3 2" xfId="24449" xr:uid="{00000000-0005-0000-0000-00007A5F0000}"/>
    <cellStyle name="Normal 2 7 8 6 3 3" xfId="24450" xr:uid="{00000000-0005-0000-0000-00007B5F0000}"/>
    <cellStyle name="Normal 2 7 8 6 3 4" xfId="24451" xr:uid="{00000000-0005-0000-0000-00007C5F0000}"/>
    <cellStyle name="Normal 2 7 8 6 3 5" xfId="24452" xr:uid="{00000000-0005-0000-0000-00007D5F0000}"/>
    <cellStyle name="Normal 2 7 8 6 4" xfId="24453" xr:uid="{00000000-0005-0000-0000-00007E5F0000}"/>
    <cellStyle name="Normal 2 7 8 6 5" xfId="24454" xr:uid="{00000000-0005-0000-0000-00007F5F0000}"/>
    <cellStyle name="Normal 2 7 8 6 6" xfId="24455" xr:uid="{00000000-0005-0000-0000-0000805F0000}"/>
    <cellStyle name="Normal 2 7 8 6 7" xfId="24456" xr:uid="{00000000-0005-0000-0000-0000815F0000}"/>
    <cellStyle name="Normal 2 7 8 6 8" xfId="24457" xr:uid="{00000000-0005-0000-0000-0000825F0000}"/>
    <cellStyle name="Normal 2 7 8 6_35. Propiedades de Inv" xfId="24458" xr:uid="{00000000-0005-0000-0000-0000835F0000}"/>
    <cellStyle name="Normal 2 7 8 7" xfId="24459" xr:uid="{00000000-0005-0000-0000-0000845F0000}"/>
    <cellStyle name="Normal 2 7 8 7 2" xfId="24460" xr:uid="{00000000-0005-0000-0000-0000855F0000}"/>
    <cellStyle name="Normal 2 7 8 7 2 2" xfId="24461" xr:uid="{00000000-0005-0000-0000-0000865F0000}"/>
    <cellStyle name="Normal 2 7 8 7 2 3" xfId="24462" xr:uid="{00000000-0005-0000-0000-0000875F0000}"/>
    <cellStyle name="Normal 2 7 8 7 2 4" xfId="24463" xr:uid="{00000000-0005-0000-0000-0000885F0000}"/>
    <cellStyle name="Normal 2 7 8 7 2 5" xfId="24464" xr:uid="{00000000-0005-0000-0000-0000895F0000}"/>
    <cellStyle name="Normal 2 7 8 7 3" xfId="24465" xr:uid="{00000000-0005-0000-0000-00008A5F0000}"/>
    <cellStyle name="Normal 2 7 8 7 3 2" xfId="24466" xr:uid="{00000000-0005-0000-0000-00008B5F0000}"/>
    <cellStyle name="Normal 2 7 8 7 3 3" xfId="24467" xr:uid="{00000000-0005-0000-0000-00008C5F0000}"/>
    <cellStyle name="Normal 2 7 8 7 3 4" xfId="24468" xr:uid="{00000000-0005-0000-0000-00008D5F0000}"/>
    <cellStyle name="Normal 2 7 8 7 3 5" xfId="24469" xr:uid="{00000000-0005-0000-0000-00008E5F0000}"/>
    <cellStyle name="Normal 2 7 8 7 4" xfId="24470" xr:uid="{00000000-0005-0000-0000-00008F5F0000}"/>
    <cellStyle name="Normal 2 7 8 7 5" xfId="24471" xr:uid="{00000000-0005-0000-0000-0000905F0000}"/>
    <cellStyle name="Normal 2 7 8 7 6" xfId="24472" xr:uid="{00000000-0005-0000-0000-0000915F0000}"/>
    <cellStyle name="Normal 2 7 8 7 7" xfId="24473" xr:uid="{00000000-0005-0000-0000-0000925F0000}"/>
    <cellStyle name="Normal 2 7 8 7_35. Propiedades de Inv" xfId="24474" xr:uid="{00000000-0005-0000-0000-0000935F0000}"/>
    <cellStyle name="Normal 2 7 8 8" xfId="24475" xr:uid="{00000000-0005-0000-0000-0000945F0000}"/>
    <cellStyle name="Normal 2 7 8 8 2" xfId="24476" xr:uid="{00000000-0005-0000-0000-0000955F0000}"/>
    <cellStyle name="Normal 2 7 8 8 2 2" xfId="24477" xr:uid="{00000000-0005-0000-0000-0000965F0000}"/>
    <cellStyle name="Normal 2 7 8 8 2 3" xfId="24478" xr:uid="{00000000-0005-0000-0000-0000975F0000}"/>
    <cellStyle name="Normal 2 7 8 8 2 4" xfId="24479" xr:uid="{00000000-0005-0000-0000-0000985F0000}"/>
    <cellStyle name="Normal 2 7 8 8 2 5" xfId="24480" xr:uid="{00000000-0005-0000-0000-0000995F0000}"/>
    <cellStyle name="Normal 2 7 8 8 3" xfId="24481" xr:uid="{00000000-0005-0000-0000-00009A5F0000}"/>
    <cellStyle name="Normal 2 7 8 8 3 2" xfId="24482" xr:uid="{00000000-0005-0000-0000-00009B5F0000}"/>
    <cellStyle name="Normal 2 7 8 8 3 3" xfId="24483" xr:uid="{00000000-0005-0000-0000-00009C5F0000}"/>
    <cellStyle name="Normal 2 7 8 8 3 4" xfId="24484" xr:uid="{00000000-0005-0000-0000-00009D5F0000}"/>
    <cellStyle name="Normal 2 7 8 8 3 5" xfId="24485" xr:uid="{00000000-0005-0000-0000-00009E5F0000}"/>
    <cellStyle name="Normal 2 7 8 8 4" xfId="24486" xr:uid="{00000000-0005-0000-0000-00009F5F0000}"/>
    <cellStyle name="Normal 2 7 8 8 5" xfId="24487" xr:uid="{00000000-0005-0000-0000-0000A05F0000}"/>
    <cellStyle name="Normal 2 7 8 8 6" xfId="24488" xr:uid="{00000000-0005-0000-0000-0000A15F0000}"/>
    <cellStyle name="Normal 2 7 8 8 7" xfId="24489" xr:uid="{00000000-0005-0000-0000-0000A25F0000}"/>
    <cellStyle name="Normal 2 7 8 8_35. Propiedades de Inv" xfId="24490" xr:uid="{00000000-0005-0000-0000-0000A35F0000}"/>
    <cellStyle name="Normal 2 7 8 9" xfId="24491" xr:uid="{00000000-0005-0000-0000-0000A45F0000}"/>
    <cellStyle name="Normal 2 7 8 9 2" xfId="24492" xr:uid="{00000000-0005-0000-0000-0000A55F0000}"/>
    <cellStyle name="Normal 2 7 8 9 2 2" xfId="24493" xr:uid="{00000000-0005-0000-0000-0000A65F0000}"/>
    <cellStyle name="Normal 2 7 8 9 2 3" xfId="24494" xr:uid="{00000000-0005-0000-0000-0000A75F0000}"/>
    <cellStyle name="Normal 2 7 8 9 2 4" xfId="24495" xr:uid="{00000000-0005-0000-0000-0000A85F0000}"/>
    <cellStyle name="Normal 2 7 8 9 2 5" xfId="24496" xr:uid="{00000000-0005-0000-0000-0000A95F0000}"/>
    <cellStyle name="Normal 2 7 8 9 3" xfId="24497" xr:uid="{00000000-0005-0000-0000-0000AA5F0000}"/>
    <cellStyle name="Normal 2 7 8 9 3 2" xfId="24498" xr:uid="{00000000-0005-0000-0000-0000AB5F0000}"/>
    <cellStyle name="Normal 2 7 8 9 3 3" xfId="24499" xr:uid="{00000000-0005-0000-0000-0000AC5F0000}"/>
    <cellStyle name="Normal 2 7 8 9 3 4" xfId="24500" xr:uid="{00000000-0005-0000-0000-0000AD5F0000}"/>
    <cellStyle name="Normal 2 7 8 9 3 5" xfId="24501" xr:uid="{00000000-0005-0000-0000-0000AE5F0000}"/>
    <cellStyle name="Normal 2 7 8 9 4" xfId="24502" xr:uid="{00000000-0005-0000-0000-0000AF5F0000}"/>
    <cellStyle name="Normal 2 7 8 9 5" xfId="24503" xr:uid="{00000000-0005-0000-0000-0000B05F0000}"/>
    <cellStyle name="Normal 2 7 8 9 6" xfId="24504" xr:uid="{00000000-0005-0000-0000-0000B15F0000}"/>
    <cellStyle name="Normal 2 7 8 9 7" xfId="24505" xr:uid="{00000000-0005-0000-0000-0000B25F0000}"/>
    <cellStyle name="Normal 2 7 8 9_35. Propiedades de Inv" xfId="24506" xr:uid="{00000000-0005-0000-0000-0000B35F0000}"/>
    <cellStyle name="Normal 2 7 8_35. Propiedades de Inv" xfId="24507" xr:uid="{00000000-0005-0000-0000-0000B45F0000}"/>
    <cellStyle name="Normal 2 7 9" xfId="24508" xr:uid="{00000000-0005-0000-0000-0000B55F0000}"/>
    <cellStyle name="Normal 2 7 9 2" xfId="24509" xr:uid="{00000000-0005-0000-0000-0000B65F0000}"/>
    <cellStyle name="Normal 2 7 9 2 2" xfId="24510" xr:uid="{00000000-0005-0000-0000-0000B75F0000}"/>
    <cellStyle name="Normal 2 7 9 2 3" xfId="24511" xr:uid="{00000000-0005-0000-0000-0000B85F0000}"/>
    <cellStyle name="Normal 2 7 9 2 4" xfId="24512" xr:uid="{00000000-0005-0000-0000-0000B95F0000}"/>
    <cellStyle name="Normal 2 7 9 2 5" xfId="24513" xr:uid="{00000000-0005-0000-0000-0000BA5F0000}"/>
    <cellStyle name="Normal 2 7 9 3" xfId="24514" xr:uid="{00000000-0005-0000-0000-0000BB5F0000}"/>
    <cellStyle name="Normal 2 7 9 3 2" xfId="24515" xr:uid="{00000000-0005-0000-0000-0000BC5F0000}"/>
    <cellStyle name="Normal 2 7 9 3 3" xfId="24516" xr:uid="{00000000-0005-0000-0000-0000BD5F0000}"/>
    <cellStyle name="Normal 2 7 9 3 4" xfId="24517" xr:uid="{00000000-0005-0000-0000-0000BE5F0000}"/>
    <cellStyle name="Normal 2 7 9 3 5" xfId="24518" xr:uid="{00000000-0005-0000-0000-0000BF5F0000}"/>
    <cellStyle name="Normal 2 7 9 4" xfId="24519" xr:uid="{00000000-0005-0000-0000-0000C05F0000}"/>
    <cellStyle name="Normal 2 7 9 4 2" xfId="24520" xr:uid="{00000000-0005-0000-0000-0000C15F0000}"/>
    <cellStyle name="Normal 2 7 9 4 2 2" xfId="24521" xr:uid="{00000000-0005-0000-0000-0000C25F0000}"/>
    <cellStyle name="Normal 2 7 9 5" xfId="24522" xr:uid="{00000000-0005-0000-0000-0000C35F0000}"/>
    <cellStyle name="Normal 2 7 9 6" xfId="24523" xr:uid="{00000000-0005-0000-0000-0000C45F0000}"/>
    <cellStyle name="Normal 2 7 9 7" xfId="24524" xr:uid="{00000000-0005-0000-0000-0000C55F0000}"/>
    <cellStyle name="Normal 2 7 9 8" xfId="24525" xr:uid="{00000000-0005-0000-0000-0000C65F0000}"/>
    <cellStyle name="Normal 2 7 9 9" xfId="24526" xr:uid="{00000000-0005-0000-0000-0000C75F0000}"/>
    <cellStyle name="Normal 2 7 9_35. Propiedades de Inv" xfId="24527" xr:uid="{00000000-0005-0000-0000-0000C85F0000}"/>
    <cellStyle name="Normal 2 7_35. Propiedades de Inv" xfId="24528" xr:uid="{00000000-0005-0000-0000-0000C95F0000}"/>
    <cellStyle name="Normal 2 8" xfId="24529" xr:uid="{00000000-0005-0000-0000-0000CA5F0000}"/>
    <cellStyle name="Normal 2 8 2" xfId="24530" xr:uid="{00000000-0005-0000-0000-0000CB5F0000}"/>
    <cellStyle name="Normal 2 8 2 10" xfId="24531" xr:uid="{00000000-0005-0000-0000-0000CC5F0000}"/>
    <cellStyle name="Normal 2 8 2 10 2" xfId="24532" xr:uid="{00000000-0005-0000-0000-0000CD5F0000}"/>
    <cellStyle name="Normal 2 8 2 10 3" xfId="24533" xr:uid="{00000000-0005-0000-0000-0000CE5F0000}"/>
    <cellStyle name="Normal 2 8 2 10 4" xfId="24534" xr:uid="{00000000-0005-0000-0000-0000CF5F0000}"/>
    <cellStyle name="Normal 2 8 2 10 5" xfId="24535" xr:uid="{00000000-0005-0000-0000-0000D05F0000}"/>
    <cellStyle name="Normal 2 8 2 11" xfId="24536" xr:uid="{00000000-0005-0000-0000-0000D15F0000}"/>
    <cellStyle name="Normal 2 8 2 11 2" xfId="24537" xr:uid="{00000000-0005-0000-0000-0000D25F0000}"/>
    <cellStyle name="Normal 2 8 2 11 3" xfId="24538" xr:uid="{00000000-0005-0000-0000-0000D35F0000}"/>
    <cellStyle name="Normal 2 8 2 11 4" xfId="24539" xr:uid="{00000000-0005-0000-0000-0000D45F0000}"/>
    <cellStyle name="Normal 2 8 2 11 5" xfId="24540" xr:uid="{00000000-0005-0000-0000-0000D55F0000}"/>
    <cellStyle name="Normal 2 8 2 12" xfId="24541" xr:uid="{00000000-0005-0000-0000-0000D65F0000}"/>
    <cellStyle name="Normal 2 8 2 13" xfId="24542" xr:uid="{00000000-0005-0000-0000-0000D75F0000}"/>
    <cellStyle name="Normal 2 8 2 14" xfId="24543" xr:uid="{00000000-0005-0000-0000-0000D85F0000}"/>
    <cellStyle name="Normal 2 8 2 15" xfId="24544" xr:uid="{00000000-0005-0000-0000-0000D95F0000}"/>
    <cellStyle name="Normal 2 8 2 16" xfId="24545" xr:uid="{00000000-0005-0000-0000-0000DA5F0000}"/>
    <cellStyle name="Normal 2 8 2 2" xfId="24546" xr:uid="{00000000-0005-0000-0000-0000DB5F0000}"/>
    <cellStyle name="Normal 2 8 2 2 2" xfId="24547" xr:uid="{00000000-0005-0000-0000-0000DC5F0000}"/>
    <cellStyle name="Normal 2 8 2 2 2 2" xfId="24548" xr:uid="{00000000-0005-0000-0000-0000DD5F0000}"/>
    <cellStyle name="Normal 2 8 2 2 2 3" xfId="24549" xr:uid="{00000000-0005-0000-0000-0000DE5F0000}"/>
    <cellStyle name="Normal 2 8 2 2 2 4" xfId="24550" xr:uid="{00000000-0005-0000-0000-0000DF5F0000}"/>
    <cellStyle name="Normal 2 8 2 2 2 5" xfId="24551" xr:uid="{00000000-0005-0000-0000-0000E05F0000}"/>
    <cellStyle name="Normal 2 8 2 2 3" xfId="24552" xr:uid="{00000000-0005-0000-0000-0000E15F0000}"/>
    <cellStyle name="Normal 2 8 2 2 3 2" xfId="24553" xr:uid="{00000000-0005-0000-0000-0000E25F0000}"/>
    <cellStyle name="Normal 2 8 2 2 3 3" xfId="24554" xr:uid="{00000000-0005-0000-0000-0000E35F0000}"/>
    <cellStyle name="Normal 2 8 2 2 3 4" xfId="24555" xr:uid="{00000000-0005-0000-0000-0000E45F0000}"/>
    <cellStyle name="Normal 2 8 2 2 3 5" xfId="24556" xr:uid="{00000000-0005-0000-0000-0000E55F0000}"/>
    <cellStyle name="Normal 2 8 2 2 4" xfId="24557" xr:uid="{00000000-0005-0000-0000-0000E65F0000}"/>
    <cellStyle name="Normal 2 8 2 2 5" xfId="24558" xr:uid="{00000000-0005-0000-0000-0000E75F0000}"/>
    <cellStyle name="Normal 2 8 2 2 6" xfId="24559" xr:uid="{00000000-0005-0000-0000-0000E85F0000}"/>
    <cellStyle name="Normal 2 8 2 2 7" xfId="24560" xr:uid="{00000000-0005-0000-0000-0000E95F0000}"/>
    <cellStyle name="Normal 2 8 2 2 8" xfId="24561" xr:uid="{00000000-0005-0000-0000-0000EA5F0000}"/>
    <cellStyle name="Normal 2 8 2 2_35. Propiedades de Inv" xfId="24562" xr:uid="{00000000-0005-0000-0000-0000EB5F0000}"/>
    <cellStyle name="Normal 2 8 2 3" xfId="24563" xr:uid="{00000000-0005-0000-0000-0000EC5F0000}"/>
    <cellStyle name="Normal 2 8 2 3 2" xfId="24564" xr:uid="{00000000-0005-0000-0000-0000ED5F0000}"/>
    <cellStyle name="Normal 2 8 2 3 2 2" xfId="24565" xr:uid="{00000000-0005-0000-0000-0000EE5F0000}"/>
    <cellStyle name="Normal 2 8 2 3 2 3" xfId="24566" xr:uid="{00000000-0005-0000-0000-0000EF5F0000}"/>
    <cellStyle name="Normal 2 8 2 3 2 4" xfId="24567" xr:uid="{00000000-0005-0000-0000-0000F05F0000}"/>
    <cellStyle name="Normal 2 8 2 3 2 5" xfId="24568" xr:uid="{00000000-0005-0000-0000-0000F15F0000}"/>
    <cellStyle name="Normal 2 8 2 3 3" xfId="24569" xr:uid="{00000000-0005-0000-0000-0000F25F0000}"/>
    <cellStyle name="Normal 2 8 2 3 3 2" xfId="24570" xr:uid="{00000000-0005-0000-0000-0000F35F0000}"/>
    <cellStyle name="Normal 2 8 2 3 3 3" xfId="24571" xr:uid="{00000000-0005-0000-0000-0000F45F0000}"/>
    <cellStyle name="Normal 2 8 2 3 3 4" xfId="24572" xr:uid="{00000000-0005-0000-0000-0000F55F0000}"/>
    <cellStyle name="Normal 2 8 2 3 3 5" xfId="24573" xr:uid="{00000000-0005-0000-0000-0000F65F0000}"/>
    <cellStyle name="Normal 2 8 2 3 4" xfId="24574" xr:uid="{00000000-0005-0000-0000-0000F75F0000}"/>
    <cellStyle name="Normal 2 8 2 3 5" xfId="24575" xr:uid="{00000000-0005-0000-0000-0000F85F0000}"/>
    <cellStyle name="Normal 2 8 2 3 6" xfId="24576" xr:uid="{00000000-0005-0000-0000-0000F95F0000}"/>
    <cellStyle name="Normal 2 8 2 3 7" xfId="24577" xr:uid="{00000000-0005-0000-0000-0000FA5F0000}"/>
    <cellStyle name="Normal 2 8 2 3 8" xfId="24578" xr:uid="{00000000-0005-0000-0000-0000FB5F0000}"/>
    <cellStyle name="Normal 2 8 2 3_35. Propiedades de Inv" xfId="24579" xr:uid="{00000000-0005-0000-0000-0000FC5F0000}"/>
    <cellStyle name="Normal 2 8 2 4" xfId="24580" xr:uid="{00000000-0005-0000-0000-0000FD5F0000}"/>
    <cellStyle name="Normal 2 8 2 4 2" xfId="24581" xr:uid="{00000000-0005-0000-0000-0000FE5F0000}"/>
    <cellStyle name="Normal 2 8 2 4 2 2" xfId="24582" xr:uid="{00000000-0005-0000-0000-0000FF5F0000}"/>
    <cellStyle name="Normal 2 8 2 4 2 3" xfId="24583" xr:uid="{00000000-0005-0000-0000-000000600000}"/>
    <cellStyle name="Normal 2 8 2 4 2 4" xfId="24584" xr:uid="{00000000-0005-0000-0000-000001600000}"/>
    <cellStyle name="Normal 2 8 2 4 2 5" xfId="24585" xr:uid="{00000000-0005-0000-0000-000002600000}"/>
    <cellStyle name="Normal 2 8 2 4 3" xfId="24586" xr:uid="{00000000-0005-0000-0000-000003600000}"/>
    <cellStyle name="Normal 2 8 2 4 3 2" xfId="24587" xr:uid="{00000000-0005-0000-0000-000004600000}"/>
    <cellStyle name="Normal 2 8 2 4 3 3" xfId="24588" xr:uid="{00000000-0005-0000-0000-000005600000}"/>
    <cellStyle name="Normal 2 8 2 4 3 4" xfId="24589" xr:uid="{00000000-0005-0000-0000-000006600000}"/>
    <cellStyle name="Normal 2 8 2 4 3 5" xfId="24590" xr:uid="{00000000-0005-0000-0000-000007600000}"/>
    <cellStyle name="Normal 2 8 2 4 4" xfId="24591" xr:uid="{00000000-0005-0000-0000-000008600000}"/>
    <cellStyle name="Normal 2 8 2 4 5" xfId="24592" xr:uid="{00000000-0005-0000-0000-000009600000}"/>
    <cellStyle name="Normal 2 8 2 4 6" xfId="24593" xr:uid="{00000000-0005-0000-0000-00000A600000}"/>
    <cellStyle name="Normal 2 8 2 4 7" xfId="24594" xr:uid="{00000000-0005-0000-0000-00000B600000}"/>
    <cellStyle name="Normal 2 8 2 4 8" xfId="24595" xr:uid="{00000000-0005-0000-0000-00000C600000}"/>
    <cellStyle name="Normal 2 8 2 4_35. Propiedades de Inv" xfId="24596" xr:uid="{00000000-0005-0000-0000-00000D600000}"/>
    <cellStyle name="Normal 2 8 2 5" xfId="24597" xr:uid="{00000000-0005-0000-0000-00000E600000}"/>
    <cellStyle name="Normal 2 8 2 5 2" xfId="24598" xr:uid="{00000000-0005-0000-0000-00000F600000}"/>
    <cellStyle name="Normal 2 8 2 5 2 2" xfId="24599" xr:uid="{00000000-0005-0000-0000-000010600000}"/>
    <cellStyle name="Normal 2 8 2 5 2 3" xfId="24600" xr:uid="{00000000-0005-0000-0000-000011600000}"/>
    <cellStyle name="Normal 2 8 2 5 2 4" xfId="24601" xr:uid="{00000000-0005-0000-0000-000012600000}"/>
    <cellStyle name="Normal 2 8 2 5 2 5" xfId="24602" xr:uid="{00000000-0005-0000-0000-000013600000}"/>
    <cellStyle name="Normal 2 8 2 5 3" xfId="24603" xr:uid="{00000000-0005-0000-0000-000014600000}"/>
    <cellStyle name="Normal 2 8 2 5 3 2" xfId="24604" xr:uid="{00000000-0005-0000-0000-000015600000}"/>
    <cellStyle name="Normal 2 8 2 5 3 3" xfId="24605" xr:uid="{00000000-0005-0000-0000-000016600000}"/>
    <cellStyle name="Normal 2 8 2 5 3 4" xfId="24606" xr:uid="{00000000-0005-0000-0000-000017600000}"/>
    <cellStyle name="Normal 2 8 2 5 3 5" xfId="24607" xr:uid="{00000000-0005-0000-0000-000018600000}"/>
    <cellStyle name="Normal 2 8 2 5 4" xfId="24608" xr:uid="{00000000-0005-0000-0000-000019600000}"/>
    <cellStyle name="Normal 2 8 2 5 5" xfId="24609" xr:uid="{00000000-0005-0000-0000-00001A600000}"/>
    <cellStyle name="Normal 2 8 2 5 6" xfId="24610" xr:uid="{00000000-0005-0000-0000-00001B600000}"/>
    <cellStyle name="Normal 2 8 2 5 7" xfId="24611" xr:uid="{00000000-0005-0000-0000-00001C600000}"/>
    <cellStyle name="Normal 2 8 2 5 8" xfId="24612" xr:uid="{00000000-0005-0000-0000-00001D600000}"/>
    <cellStyle name="Normal 2 8 2 5_35. Propiedades de Inv" xfId="24613" xr:uid="{00000000-0005-0000-0000-00001E600000}"/>
    <cellStyle name="Normal 2 8 2 6" xfId="24614" xr:uid="{00000000-0005-0000-0000-00001F600000}"/>
    <cellStyle name="Normal 2 8 2 6 2" xfId="24615" xr:uid="{00000000-0005-0000-0000-000020600000}"/>
    <cellStyle name="Normal 2 8 2 6 2 2" xfId="24616" xr:uid="{00000000-0005-0000-0000-000021600000}"/>
    <cellStyle name="Normal 2 8 2 6 2 3" xfId="24617" xr:uid="{00000000-0005-0000-0000-000022600000}"/>
    <cellStyle name="Normal 2 8 2 6 2 4" xfId="24618" xr:uid="{00000000-0005-0000-0000-000023600000}"/>
    <cellStyle name="Normal 2 8 2 6 2 5" xfId="24619" xr:uid="{00000000-0005-0000-0000-000024600000}"/>
    <cellStyle name="Normal 2 8 2 6 3" xfId="24620" xr:uid="{00000000-0005-0000-0000-000025600000}"/>
    <cellStyle name="Normal 2 8 2 6 3 2" xfId="24621" xr:uid="{00000000-0005-0000-0000-000026600000}"/>
    <cellStyle name="Normal 2 8 2 6 3 3" xfId="24622" xr:uid="{00000000-0005-0000-0000-000027600000}"/>
    <cellStyle name="Normal 2 8 2 6 3 4" xfId="24623" xr:uid="{00000000-0005-0000-0000-000028600000}"/>
    <cellStyle name="Normal 2 8 2 6 3 5" xfId="24624" xr:uid="{00000000-0005-0000-0000-000029600000}"/>
    <cellStyle name="Normal 2 8 2 6 4" xfId="24625" xr:uid="{00000000-0005-0000-0000-00002A600000}"/>
    <cellStyle name="Normal 2 8 2 6 5" xfId="24626" xr:uid="{00000000-0005-0000-0000-00002B600000}"/>
    <cellStyle name="Normal 2 8 2 6 6" xfId="24627" xr:uid="{00000000-0005-0000-0000-00002C600000}"/>
    <cellStyle name="Normal 2 8 2 6 7" xfId="24628" xr:uid="{00000000-0005-0000-0000-00002D600000}"/>
    <cellStyle name="Normal 2 8 2 6 8" xfId="24629" xr:uid="{00000000-0005-0000-0000-00002E600000}"/>
    <cellStyle name="Normal 2 8 2 6_35. Propiedades de Inv" xfId="24630" xr:uid="{00000000-0005-0000-0000-00002F600000}"/>
    <cellStyle name="Normal 2 8 2 7" xfId="24631" xr:uid="{00000000-0005-0000-0000-000030600000}"/>
    <cellStyle name="Normal 2 8 2 7 2" xfId="24632" xr:uid="{00000000-0005-0000-0000-000031600000}"/>
    <cellStyle name="Normal 2 8 2 7 2 2" xfId="24633" xr:uid="{00000000-0005-0000-0000-000032600000}"/>
    <cellStyle name="Normal 2 8 2 7 2 3" xfId="24634" xr:uid="{00000000-0005-0000-0000-000033600000}"/>
    <cellStyle name="Normal 2 8 2 7 2 4" xfId="24635" xr:uid="{00000000-0005-0000-0000-000034600000}"/>
    <cellStyle name="Normal 2 8 2 7 2 5" xfId="24636" xr:uid="{00000000-0005-0000-0000-000035600000}"/>
    <cellStyle name="Normal 2 8 2 7 3" xfId="24637" xr:uid="{00000000-0005-0000-0000-000036600000}"/>
    <cellStyle name="Normal 2 8 2 7 3 2" xfId="24638" xr:uid="{00000000-0005-0000-0000-000037600000}"/>
    <cellStyle name="Normal 2 8 2 7 3 3" xfId="24639" xr:uid="{00000000-0005-0000-0000-000038600000}"/>
    <cellStyle name="Normal 2 8 2 7 3 4" xfId="24640" xr:uid="{00000000-0005-0000-0000-000039600000}"/>
    <cellStyle name="Normal 2 8 2 7 3 5" xfId="24641" xr:uid="{00000000-0005-0000-0000-00003A600000}"/>
    <cellStyle name="Normal 2 8 2 7 4" xfId="24642" xr:uid="{00000000-0005-0000-0000-00003B600000}"/>
    <cellStyle name="Normal 2 8 2 7 5" xfId="24643" xr:uid="{00000000-0005-0000-0000-00003C600000}"/>
    <cellStyle name="Normal 2 8 2 7 6" xfId="24644" xr:uid="{00000000-0005-0000-0000-00003D600000}"/>
    <cellStyle name="Normal 2 8 2 7 7" xfId="24645" xr:uid="{00000000-0005-0000-0000-00003E600000}"/>
    <cellStyle name="Normal 2 8 2 7_35. Propiedades de Inv" xfId="24646" xr:uid="{00000000-0005-0000-0000-00003F600000}"/>
    <cellStyle name="Normal 2 8 2 8" xfId="24647" xr:uid="{00000000-0005-0000-0000-000040600000}"/>
    <cellStyle name="Normal 2 8 2 8 2" xfId="24648" xr:uid="{00000000-0005-0000-0000-000041600000}"/>
    <cellStyle name="Normal 2 8 2 8 2 2" xfId="24649" xr:uid="{00000000-0005-0000-0000-000042600000}"/>
    <cellStyle name="Normal 2 8 2 8 2 3" xfId="24650" xr:uid="{00000000-0005-0000-0000-000043600000}"/>
    <cellStyle name="Normal 2 8 2 8 2 4" xfId="24651" xr:uid="{00000000-0005-0000-0000-000044600000}"/>
    <cellStyle name="Normal 2 8 2 8 2 5" xfId="24652" xr:uid="{00000000-0005-0000-0000-000045600000}"/>
    <cellStyle name="Normal 2 8 2 8 3" xfId="24653" xr:uid="{00000000-0005-0000-0000-000046600000}"/>
    <cellStyle name="Normal 2 8 2 8 3 2" xfId="24654" xr:uid="{00000000-0005-0000-0000-000047600000}"/>
    <cellStyle name="Normal 2 8 2 8 3 3" xfId="24655" xr:uid="{00000000-0005-0000-0000-000048600000}"/>
    <cellStyle name="Normal 2 8 2 8 3 4" xfId="24656" xr:uid="{00000000-0005-0000-0000-000049600000}"/>
    <cellStyle name="Normal 2 8 2 8 3 5" xfId="24657" xr:uid="{00000000-0005-0000-0000-00004A600000}"/>
    <cellStyle name="Normal 2 8 2 8 4" xfId="24658" xr:uid="{00000000-0005-0000-0000-00004B600000}"/>
    <cellStyle name="Normal 2 8 2 8 5" xfId="24659" xr:uid="{00000000-0005-0000-0000-00004C600000}"/>
    <cellStyle name="Normal 2 8 2 8 6" xfId="24660" xr:uid="{00000000-0005-0000-0000-00004D600000}"/>
    <cellStyle name="Normal 2 8 2 8 7" xfId="24661" xr:uid="{00000000-0005-0000-0000-00004E600000}"/>
    <cellStyle name="Normal 2 8 2 8_35. Propiedades de Inv" xfId="24662" xr:uid="{00000000-0005-0000-0000-00004F600000}"/>
    <cellStyle name="Normal 2 8 2 9" xfId="24663" xr:uid="{00000000-0005-0000-0000-000050600000}"/>
    <cellStyle name="Normal 2 8 2 9 2" xfId="24664" xr:uid="{00000000-0005-0000-0000-000051600000}"/>
    <cellStyle name="Normal 2 8 2 9 2 2" xfId="24665" xr:uid="{00000000-0005-0000-0000-000052600000}"/>
    <cellStyle name="Normal 2 8 2 9 2 3" xfId="24666" xr:uid="{00000000-0005-0000-0000-000053600000}"/>
    <cellStyle name="Normal 2 8 2 9 2 4" xfId="24667" xr:uid="{00000000-0005-0000-0000-000054600000}"/>
    <cellStyle name="Normal 2 8 2 9 2 5" xfId="24668" xr:uid="{00000000-0005-0000-0000-000055600000}"/>
    <cellStyle name="Normal 2 8 2 9 3" xfId="24669" xr:uid="{00000000-0005-0000-0000-000056600000}"/>
    <cellStyle name="Normal 2 8 2 9 3 2" xfId="24670" xr:uid="{00000000-0005-0000-0000-000057600000}"/>
    <cellStyle name="Normal 2 8 2 9 3 3" xfId="24671" xr:uid="{00000000-0005-0000-0000-000058600000}"/>
    <cellStyle name="Normal 2 8 2 9 3 4" xfId="24672" xr:uid="{00000000-0005-0000-0000-000059600000}"/>
    <cellStyle name="Normal 2 8 2 9 3 5" xfId="24673" xr:uid="{00000000-0005-0000-0000-00005A600000}"/>
    <cellStyle name="Normal 2 8 2 9 4" xfId="24674" xr:uid="{00000000-0005-0000-0000-00005B600000}"/>
    <cellStyle name="Normal 2 8 2 9 5" xfId="24675" xr:uid="{00000000-0005-0000-0000-00005C600000}"/>
    <cellStyle name="Normal 2 8 2 9 6" xfId="24676" xr:uid="{00000000-0005-0000-0000-00005D600000}"/>
    <cellStyle name="Normal 2 8 2 9 7" xfId="24677" xr:uid="{00000000-0005-0000-0000-00005E600000}"/>
    <cellStyle name="Normal 2 8 2 9_35. Propiedades de Inv" xfId="24678" xr:uid="{00000000-0005-0000-0000-00005F600000}"/>
    <cellStyle name="Normal 2 8 2_35. Propiedades de Inv" xfId="24679" xr:uid="{00000000-0005-0000-0000-000060600000}"/>
    <cellStyle name="Normal 2 8 3" xfId="24680" xr:uid="{00000000-0005-0000-0000-000061600000}"/>
    <cellStyle name="Normal 2 8 3 10" xfId="24681" xr:uid="{00000000-0005-0000-0000-000062600000}"/>
    <cellStyle name="Normal 2 8 3 10 2" xfId="24682" xr:uid="{00000000-0005-0000-0000-000063600000}"/>
    <cellStyle name="Normal 2 8 3 10 3" xfId="24683" xr:uid="{00000000-0005-0000-0000-000064600000}"/>
    <cellStyle name="Normal 2 8 3 10 4" xfId="24684" xr:uid="{00000000-0005-0000-0000-000065600000}"/>
    <cellStyle name="Normal 2 8 3 10 5" xfId="24685" xr:uid="{00000000-0005-0000-0000-000066600000}"/>
    <cellStyle name="Normal 2 8 3 11" xfId="24686" xr:uid="{00000000-0005-0000-0000-000067600000}"/>
    <cellStyle name="Normal 2 8 3 11 2" xfId="24687" xr:uid="{00000000-0005-0000-0000-000068600000}"/>
    <cellStyle name="Normal 2 8 3 11 3" xfId="24688" xr:uid="{00000000-0005-0000-0000-000069600000}"/>
    <cellStyle name="Normal 2 8 3 11 4" xfId="24689" xr:uid="{00000000-0005-0000-0000-00006A600000}"/>
    <cellStyle name="Normal 2 8 3 11 5" xfId="24690" xr:uid="{00000000-0005-0000-0000-00006B600000}"/>
    <cellStyle name="Normal 2 8 3 12" xfId="24691" xr:uid="{00000000-0005-0000-0000-00006C600000}"/>
    <cellStyle name="Normal 2 8 3 13" xfId="24692" xr:uid="{00000000-0005-0000-0000-00006D600000}"/>
    <cellStyle name="Normal 2 8 3 14" xfId="24693" xr:uid="{00000000-0005-0000-0000-00006E600000}"/>
    <cellStyle name="Normal 2 8 3 15" xfId="24694" xr:uid="{00000000-0005-0000-0000-00006F600000}"/>
    <cellStyle name="Normal 2 8 3 16" xfId="24695" xr:uid="{00000000-0005-0000-0000-000070600000}"/>
    <cellStyle name="Normal 2 8 3 2" xfId="24696" xr:uid="{00000000-0005-0000-0000-000071600000}"/>
    <cellStyle name="Normal 2 8 3 2 2" xfId="24697" xr:uid="{00000000-0005-0000-0000-000072600000}"/>
    <cellStyle name="Normal 2 8 3 2 2 2" xfId="24698" xr:uid="{00000000-0005-0000-0000-000073600000}"/>
    <cellStyle name="Normal 2 8 3 2 2 3" xfId="24699" xr:uid="{00000000-0005-0000-0000-000074600000}"/>
    <cellStyle name="Normal 2 8 3 2 2 4" xfId="24700" xr:uid="{00000000-0005-0000-0000-000075600000}"/>
    <cellStyle name="Normal 2 8 3 2 2 5" xfId="24701" xr:uid="{00000000-0005-0000-0000-000076600000}"/>
    <cellStyle name="Normal 2 8 3 2 3" xfId="24702" xr:uid="{00000000-0005-0000-0000-000077600000}"/>
    <cellStyle name="Normal 2 8 3 2 3 2" xfId="24703" xr:uid="{00000000-0005-0000-0000-000078600000}"/>
    <cellStyle name="Normal 2 8 3 2 3 3" xfId="24704" xr:uid="{00000000-0005-0000-0000-000079600000}"/>
    <cellStyle name="Normal 2 8 3 2 3 4" xfId="24705" xr:uid="{00000000-0005-0000-0000-00007A600000}"/>
    <cellStyle name="Normal 2 8 3 2 3 5" xfId="24706" xr:uid="{00000000-0005-0000-0000-00007B600000}"/>
    <cellStyle name="Normal 2 8 3 2 4" xfId="24707" xr:uid="{00000000-0005-0000-0000-00007C600000}"/>
    <cellStyle name="Normal 2 8 3 2 5" xfId="24708" xr:uid="{00000000-0005-0000-0000-00007D600000}"/>
    <cellStyle name="Normal 2 8 3 2 6" xfId="24709" xr:uid="{00000000-0005-0000-0000-00007E600000}"/>
    <cellStyle name="Normal 2 8 3 2 7" xfId="24710" xr:uid="{00000000-0005-0000-0000-00007F600000}"/>
    <cellStyle name="Normal 2 8 3 2 8" xfId="24711" xr:uid="{00000000-0005-0000-0000-000080600000}"/>
    <cellStyle name="Normal 2 8 3 2_35. Propiedades de Inv" xfId="24712" xr:uid="{00000000-0005-0000-0000-000081600000}"/>
    <cellStyle name="Normal 2 8 3 3" xfId="24713" xr:uid="{00000000-0005-0000-0000-000082600000}"/>
    <cellStyle name="Normal 2 8 3 3 2" xfId="24714" xr:uid="{00000000-0005-0000-0000-000083600000}"/>
    <cellStyle name="Normal 2 8 3 3 2 2" xfId="24715" xr:uid="{00000000-0005-0000-0000-000084600000}"/>
    <cellStyle name="Normal 2 8 3 3 2 3" xfId="24716" xr:uid="{00000000-0005-0000-0000-000085600000}"/>
    <cellStyle name="Normal 2 8 3 3 2 4" xfId="24717" xr:uid="{00000000-0005-0000-0000-000086600000}"/>
    <cellStyle name="Normal 2 8 3 3 2 5" xfId="24718" xr:uid="{00000000-0005-0000-0000-000087600000}"/>
    <cellStyle name="Normal 2 8 3 3 3" xfId="24719" xr:uid="{00000000-0005-0000-0000-000088600000}"/>
    <cellStyle name="Normal 2 8 3 3 3 2" xfId="24720" xr:uid="{00000000-0005-0000-0000-000089600000}"/>
    <cellStyle name="Normal 2 8 3 3 3 3" xfId="24721" xr:uid="{00000000-0005-0000-0000-00008A600000}"/>
    <cellStyle name="Normal 2 8 3 3 3 4" xfId="24722" xr:uid="{00000000-0005-0000-0000-00008B600000}"/>
    <cellStyle name="Normal 2 8 3 3 3 5" xfId="24723" xr:uid="{00000000-0005-0000-0000-00008C600000}"/>
    <cellStyle name="Normal 2 8 3 3 4" xfId="24724" xr:uid="{00000000-0005-0000-0000-00008D600000}"/>
    <cellStyle name="Normal 2 8 3 3 5" xfId="24725" xr:uid="{00000000-0005-0000-0000-00008E600000}"/>
    <cellStyle name="Normal 2 8 3 3 6" xfId="24726" xr:uid="{00000000-0005-0000-0000-00008F600000}"/>
    <cellStyle name="Normal 2 8 3 3 7" xfId="24727" xr:uid="{00000000-0005-0000-0000-000090600000}"/>
    <cellStyle name="Normal 2 8 3 3 8" xfId="24728" xr:uid="{00000000-0005-0000-0000-000091600000}"/>
    <cellStyle name="Normal 2 8 3 3_35. Propiedades de Inv" xfId="24729" xr:uid="{00000000-0005-0000-0000-000092600000}"/>
    <cellStyle name="Normal 2 8 3 4" xfId="24730" xr:uid="{00000000-0005-0000-0000-000093600000}"/>
    <cellStyle name="Normal 2 8 3 4 2" xfId="24731" xr:uid="{00000000-0005-0000-0000-000094600000}"/>
    <cellStyle name="Normal 2 8 3 4 2 2" xfId="24732" xr:uid="{00000000-0005-0000-0000-000095600000}"/>
    <cellStyle name="Normal 2 8 3 4 2 3" xfId="24733" xr:uid="{00000000-0005-0000-0000-000096600000}"/>
    <cellStyle name="Normal 2 8 3 4 2 4" xfId="24734" xr:uid="{00000000-0005-0000-0000-000097600000}"/>
    <cellStyle name="Normal 2 8 3 4 2 5" xfId="24735" xr:uid="{00000000-0005-0000-0000-000098600000}"/>
    <cellStyle name="Normal 2 8 3 4 3" xfId="24736" xr:uid="{00000000-0005-0000-0000-000099600000}"/>
    <cellStyle name="Normal 2 8 3 4 3 2" xfId="24737" xr:uid="{00000000-0005-0000-0000-00009A600000}"/>
    <cellStyle name="Normal 2 8 3 4 3 3" xfId="24738" xr:uid="{00000000-0005-0000-0000-00009B600000}"/>
    <cellStyle name="Normal 2 8 3 4 3 4" xfId="24739" xr:uid="{00000000-0005-0000-0000-00009C600000}"/>
    <cellStyle name="Normal 2 8 3 4 3 5" xfId="24740" xr:uid="{00000000-0005-0000-0000-00009D600000}"/>
    <cellStyle name="Normal 2 8 3 4 4" xfId="24741" xr:uid="{00000000-0005-0000-0000-00009E600000}"/>
    <cellStyle name="Normal 2 8 3 4 5" xfId="24742" xr:uid="{00000000-0005-0000-0000-00009F600000}"/>
    <cellStyle name="Normal 2 8 3 4 6" xfId="24743" xr:uid="{00000000-0005-0000-0000-0000A0600000}"/>
    <cellStyle name="Normal 2 8 3 4 7" xfId="24744" xr:uid="{00000000-0005-0000-0000-0000A1600000}"/>
    <cellStyle name="Normal 2 8 3 4 8" xfId="24745" xr:uid="{00000000-0005-0000-0000-0000A2600000}"/>
    <cellStyle name="Normal 2 8 3 4_35. Propiedades de Inv" xfId="24746" xr:uid="{00000000-0005-0000-0000-0000A3600000}"/>
    <cellStyle name="Normal 2 8 3 5" xfId="24747" xr:uid="{00000000-0005-0000-0000-0000A4600000}"/>
    <cellStyle name="Normal 2 8 3 5 2" xfId="24748" xr:uid="{00000000-0005-0000-0000-0000A5600000}"/>
    <cellStyle name="Normal 2 8 3 5 2 2" xfId="24749" xr:uid="{00000000-0005-0000-0000-0000A6600000}"/>
    <cellStyle name="Normal 2 8 3 5 2 3" xfId="24750" xr:uid="{00000000-0005-0000-0000-0000A7600000}"/>
    <cellStyle name="Normal 2 8 3 5 2 4" xfId="24751" xr:uid="{00000000-0005-0000-0000-0000A8600000}"/>
    <cellStyle name="Normal 2 8 3 5 2 5" xfId="24752" xr:uid="{00000000-0005-0000-0000-0000A9600000}"/>
    <cellStyle name="Normal 2 8 3 5 3" xfId="24753" xr:uid="{00000000-0005-0000-0000-0000AA600000}"/>
    <cellStyle name="Normal 2 8 3 5 3 2" xfId="24754" xr:uid="{00000000-0005-0000-0000-0000AB600000}"/>
    <cellStyle name="Normal 2 8 3 5 3 3" xfId="24755" xr:uid="{00000000-0005-0000-0000-0000AC600000}"/>
    <cellStyle name="Normal 2 8 3 5 3 4" xfId="24756" xr:uid="{00000000-0005-0000-0000-0000AD600000}"/>
    <cellStyle name="Normal 2 8 3 5 3 5" xfId="24757" xr:uid="{00000000-0005-0000-0000-0000AE600000}"/>
    <cellStyle name="Normal 2 8 3 5 4" xfId="24758" xr:uid="{00000000-0005-0000-0000-0000AF600000}"/>
    <cellStyle name="Normal 2 8 3 5 5" xfId="24759" xr:uid="{00000000-0005-0000-0000-0000B0600000}"/>
    <cellStyle name="Normal 2 8 3 5 6" xfId="24760" xr:uid="{00000000-0005-0000-0000-0000B1600000}"/>
    <cellStyle name="Normal 2 8 3 5 7" xfId="24761" xr:uid="{00000000-0005-0000-0000-0000B2600000}"/>
    <cellStyle name="Normal 2 8 3 5 8" xfId="24762" xr:uid="{00000000-0005-0000-0000-0000B3600000}"/>
    <cellStyle name="Normal 2 8 3 5_35. Propiedades de Inv" xfId="24763" xr:uid="{00000000-0005-0000-0000-0000B4600000}"/>
    <cellStyle name="Normal 2 8 3 6" xfId="24764" xr:uid="{00000000-0005-0000-0000-0000B5600000}"/>
    <cellStyle name="Normal 2 8 3 6 2" xfId="24765" xr:uid="{00000000-0005-0000-0000-0000B6600000}"/>
    <cellStyle name="Normal 2 8 3 6 2 2" xfId="24766" xr:uid="{00000000-0005-0000-0000-0000B7600000}"/>
    <cellStyle name="Normal 2 8 3 6 2 3" xfId="24767" xr:uid="{00000000-0005-0000-0000-0000B8600000}"/>
    <cellStyle name="Normal 2 8 3 6 2 4" xfId="24768" xr:uid="{00000000-0005-0000-0000-0000B9600000}"/>
    <cellStyle name="Normal 2 8 3 6 2 5" xfId="24769" xr:uid="{00000000-0005-0000-0000-0000BA600000}"/>
    <cellStyle name="Normal 2 8 3 6 3" xfId="24770" xr:uid="{00000000-0005-0000-0000-0000BB600000}"/>
    <cellStyle name="Normal 2 8 3 6 3 2" xfId="24771" xr:uid="{00000000-0005-0000-0000-0000BC600000}"/>
    <cellStyle name="Normal 2 8 3 6 3 3" xfId="24772" xr:uid="{00000000-0005-0000-0000-0000BD600000}"/>
    <cellStyle name="Normal 2 8 3 6 3 4" xfId="24773" xr:uid="{00000000-0005-0000-0000-0000BE600000}"/>
    <cellStyle name="Normal 2 8 3 6 3 5" xfId="24774" xr:uid="{00000000-0005-0000-0000-0000BF600000}"/>
    <cellStyle name="Normal 2 8 3 6 4" xfId="24775" xr:uid="{00000000-0005-0000-0000-0000C0600000}"/>
    <cellStyle name="Normal 2 8 3 6 5" xfId="24776" xr:uid="{00000000-0005-0000-0000-0000C1600000}"/>
    <cellStyle name="Normal 2 8 3 6 6" xfId="24777" xr:uid="{00000000-0005-0000-0000-0000C2600000}"/>
    <cellStyle name="Normal 2 8 3 6 7" xfId="24778" xr:uid="{00000000-0005-0000-0000-0000C3600000}"/>
    <cellStyle name="Normal 2 8 3 6 8" xfId="24779" xr:uid="{00000000-0005-0000-0000-0000C4600000}"/>
    <cellStyle name="Normal 2 8 3 6_35. Propiedades de Inv" xfId="24780" xr:uid="{00000000-0005-0000-0000-0000C5600000}"/>
    <cellStyle name="Normal 2 8 3 7" xfId="24781" xr:uid="{00000000-0005-0000-0000-0000C6600000}"/>
    <cellStyle name="Normal 2 8 3 7 2" xfId="24782" xr:uid="{00000000-0005-0000-0000-0000C7600000}"/>
    <cellStyle name="Normal 2 8 3 7 2 2" xfId="24783" xr:uid="{00000000-0005-0000-0000-0000C8600000}"/>
    <cellStyle name="Normal 2 8 3 7 2 3" xfId="24784" xr:uid="{00000000-0005-0000-0000-0000C9600000}"/>
    <cellStyle name="Normal 2 8 3 7 2 4" xfId="24785" xr:uid="{00000000-0005-0000-0000-0000CA600000}"/>
    <cellStyle name="Normal 2 8 3 7 2 5" xfId="24786" xr:uid="{00000000-0005-0000-0000-0000CB600000}"/>
    <cellStyle name="Normal 2 8 3 7 3" xfId="24787" xr:uid="{00000000-0005-0000-0000-0000CC600000}"/>
    <cellStyle name="Normal 2 8 3 7 3 2" xfId="24788" xr:uid="{00000000-0005-0000-0000-0000CD600000}"/>
    <cellStyle name="Normal 2 8 3 7 3 3" xfId="24789" xr:uid="{00000000-0005-0000-0000-0000CE600000}"/>
    <cellStyle name="Normal 2 8 3 7 3 4" xfId="24790" xr:uid="{00000000-0005-0000-0000-0000CF600000}"/>
    <cellStyle name="Normal 2 8 3 7 3 5" xfId="24791" xr:uid="{00000000-0005-0000-0000-0000D0600000}"/>
    <cellStyle name="Normal 2 8 3 7 4" xfId="24792" xr:uid="{00000000-0005-0000-0000-0000D1600000}"/>
    <cellStyle name="Normal 2 8 3 7 5" xfId="24793" xr:uid="{00000000-0005-0000-0000-0000D2600000}"/>
    <cellStyle name="Normal 2 8 3 7 6" xfId="24794" xr:uid="{00000000-0005-0000-0000-0000D3600000}"/>
    <cellStyle name="Normal 2 8 3 7 7" xfId="24795" xr:uid="{00000000-0005-0000-0000-0000D4600000}"/>
    <cellStyle name="Normal 2 8 3 7_35. Propiedades de Inv" xfId="24796" xr:uid="{00000000-0005-0000-0000-0000D5600000}"/>
    <cellStyle name="Normal 2 8 3 8" xfId="24797" xr:uid="{00000000-0005-0000-0000-0000D6600000}"/>
    <cellStyle name="Normal 2 8 3 8 2" xfId="24798" xr:uid="{00000000-0005-0000-0000-0000D7600000}"/>
    <cellStyle name="Normal 2 8 3 8 2 2" xfId="24799" xr:uid="{00000000-0005-0000-0000-0000D8600000}"/>
    <cellStyle name="Normal 2 8 3 8 2 3" xfId="24800" xr:uid="{00000000-0005-0000-0000-0000D9600000}"/>
    <cellStyle name="Normal 2 8 3 8 2 4" xfId="24801" xr:uid="{00000000-0005-0000-0000-0000DA600000}"/>
    <cellStyle name="Normal 2 8 3 8 2 5" xfId="24802" xr:uid="{00000000-0005-0000-0000-0000DB600000}"/>
    <cellStyle name="Normal 2 8 3 8 3" xfId="24803" xr:uid="{00000000-0005-0000-0000-0000DC600000}"/>
    <cellStyle name="Normal 2 8 3 8 3 2" xfId="24804" xr:uid="{00000000-0005-0000-0000-0000DD600000}"/>
    <cellStyle name="Normal 2 8 3 8 3 3" xfId="24805" xr:uid="{00000000-0005-0000-0000-0000DE600000}"/>
    <cellStyle name="Normal 2 8 3 8 3 4" xfId="24806" xr:uid="{00000000-0005-0000-0000-0000DF600000}"/>
    <cellStyle name="Normal 2 8 3 8 3 5" xfId="24807" xr:uid="{00000000-0005-0000-0000-0000E0600000}"/>
    <cellStyle name="Normal 2 8 3 8 4" xfId="24808" xr:uid="{00000000-0005-0000-0000-0000E1600000}"/>
    <cellStyle name="Normal 2 8 3 8 5" xfId="24809" xr:uid="{00000000-0005-0000-0000-0000E2600000}"/>
    <cellStyle name="Normal 2 8 3 8 6" xfId="24810" xr:uid="{00000000-0005-0000-0000-0000E3600000}"/>
    <cellStyle name="Normal 2 8 3 8 7" xfId="24811" xr:uid="{00000000-0005-0000-0000-0000E4600000}"/>
    <cellStyle name="Normal 2 8 3 8_35. Propiedades de Inv" xfId="24812" xr:uid="{00000000-0005-0000-0000-0000E5600000}"/>
    <cellStyle name="Normal 2 8 3 9" xfId="24813" xr:uid="{00000000-0005-0000-0000-0000E6600000}"/>
    <cellStyle name="Normal 2 8 3 9 2" xfId="24814" xr:uid="{00000000-0005-0000-0000-0000E7600000}"/>
    <cellStyle name="Normal 2 8 3 9 2 2" xfId="24815" xr:uid="{00000000-0005-0000-0000-0000E8600000}"/>
    <cellStyle name="Normal 2 8 3 9 2 3" xfId="24816" xr:uid="{00000000-0005-0000-0000-0000E9600000}"/>
    <cellStyle name="Normal 2 8 3 9 2 4" xfId="24817" xr:uid="{00000000-0005-0000-0000-0000EA600000}"/>
    <cellStyle name="Normal 2 8 3 9 2 5" xfId="24818" xr:uid="{00000000-0005-0000-0000-0000EB600000}"/>
    <cellStyle name="Normal 2 8 3 9 3" xfId="24819" xr:uid="{00000000-0005-0000-0000-0000EC600000}"/>
    <cellStyle name="Normal 2 8 3 9 3 2" xfId="24820" xr:uid="{00000000-0005-0000-0000-0000ED600000}"/>
    <cellStyle name="Normal 2 8 3 9 3 3" xfId="24821" xr:uid="{00000000-0005-0000-0000-0000EE600000}"/>
    <cellStyle name="Normal 2 8 3 9 3 4" xfId="24822" xr:uid="{00000000-0005-0000-0000-0000EF600000}"/>
    <cellStyle name="Normal 2 8 3 9 3 5" xfId="24823" xr:uid="{00000000-0005-0000-0000-0000F0600000}"/>
    <cellStyle name="Normal 2 8 3 9 4" xfId="24824" xr:uid="{00000000-0005-0000-0000-0000F1600000}"/>
    <cellStyle name="Normal 2 8 3 9 5" xfId="24825" xr:uid="{00000000-0005-0000-0000-0000F2600000}"/>
    <cellStyle name="Normal 2 8 3 9 6" xfId="24826" xr:uid="{00000000-0005-0000-0000-0000F3600000}"/>
    <cellStyle name="Normal 2 8 3 9 7" xfId="24827" xr:uid="{00000000-0005-0000-0000-0000F4600000}"/>
    <cellStyle name="Normal 2 8 3 9_35. Propiedades de Inv" xfId="24828" xr:uid="{00000000-0005-0000-0000-0000F5600000}"/>
    <cellStyle name="Normal 2 8 3_35. Propiedades de Inv" xfId="24829" xr:uid="{00000000-0005-0000-0000-0000F6600000}"/>
    <cellStyle name="Normal 2 8 4" xfId="24830" xr:uid="{00000000-0005-0000-0000-0000F7600000}"/>
    <cellStyle name="Normal 2 8 4 10" xfId="24831" xr:uid="{00000000-0005-0000-0000-0000F8600000}"/>
    <cellStyle name="Normal 2 8 4 10 2" xfId="24832" xr:uid="{00000000-0005-0000-0000-0000F9600000}"/>
    <cellStyle name="Normal 2 8 4 10 3" xfId="24833" xr:uid="{00000000-0005-0000-0000-0000FA600000}"/>
    <cellStyle name="Normal 2 8 4 10 4" xfId="24834" xr:uid="{00000000-0005-0000-0000-0000FB600000}"/>
    <cellStyle name="Normal 2 8 4 10 5" xfId="24835" xr:uid="{00000000-0005-0000-0000-0000FC600000}"/>
    <cellStyle name="Normal 2 8 4 11" xfId="24836" xr:uid="{00000000-0005-0000-0000-0000FD600000}"/>
    <cellStyle name="Normal 2 8 4 11 2" xfId="24837" xr:uid="{00000000-0005-0000-0000-0000FE600000}"/>
    <cellStyle name="Normal 2 8 4 11 3" xfId="24838" xr:uid="{00000000-0005-0000-0000-0000FF600000}"/>
    <cellStyle name="Normal 2 8 4 11 4" xfId="24839" xr:uid="{00000000-0005-0000-0000-000000610000}"/>
    <cellStyle name="Normal 2 8 4 11 5" xfId="24840" xr:uid="{00000000-0005-0000-0000-000001610000}"/>
    <cellStyle name="Normal 2 8 4 12" xfId="24841" xr:uid="{00000000-0005-0000-0000-000002610000}"/>
    <cellStyle name="Normal 2 8 4 13" xfId="24842" xr:uid="{00000000-0005-0000-0000-000003610000}"/>
    <cellStyle name="Normal 2 8 4 14" xfId="24843" xr:uid="{00000000-0005-0000-0000-000004610000}"/>
    <cellStyle name="Normal 2 8 4 15" xfId="24844" xr:uid="{00000000-0005-0000-0000-000005610000}"/>
    <cellStyle name="Normal 2 8 4 16" xfId="24845" xr:uid="{00000000-0005-0000-0000-000006610000}"/>
    <cellStyle name="Normal 2 8 4 2" xfId="24846" xr:uid="{00000000-0005-0000-0000-000007610000}"/>
    <cellStyle name="Normal 2 8 4 2 2" xfId="24847" xr:uid="{00000000-0005-0000-0000-000008610000}"/>
    <cellStyle name="Normal 2 8 4 2 2 2" xfId="24848" xr:uid="{00000000-0005-0000-0000-000009610000}"/>
    <cellStyle name="Normal 2 8 4 2 2 3" xfId="24849" xr:uid="{00000000-0005-0000-0000-00000A610000}"/>
    <cellStyle name="Normal 2 8 4 2 2 4" xfId="24850" xr:uid="{00000000-0005-0000-0000-00000B610000}"/>
    <cellStyle name="Normal 2 8 4 2 2 5" xfId="24851" xr:uid="{00000000-0005-0000-0000-00000C610000}"/>
    <cellStyle name="Normal 2 8 4 2 3" xfId="24852" xr:uid="{00000000-0005-0000-0000-00000D610000}"/>
    <cellStyle name="Normal 2 8 4 2 3 2" xfId="24853" xr:uid="{00000000-0005-0000-0000-00000E610000}"/>
    <cellStyle name="Normal 2 8 4 2 3 3" xfId="24854" xr:uid="{00000000-0005-0000-0000-00000F610000}"/>
    <cellStyle name="Normal 2 8 4 2 3 4" xfId="24855" xr:uid="{00000000-0005-0000-0000-000010610000}"/>
    <cellStyle name="Normal 2 8 4 2 3 5" xfId="24856" xr:uid="{00000000-0005-0000-0000-000011610000}"/>
    <cellStyle name="Normal 2 8 4 2 4" xfId="24857" xr:uid="{00000000-0005-0000-0000-000012610000}"/>
    <cellStyle name="Normal 2 8 4 2 5" xfId="24858" xr:uid="{00000000-0005-0000-0000-000013610000}"/>
    <cellStyle name="Normal 2 8 4 2 6" xfId="24859" xr:uid="{00000000-0005-0000-0000-000014610000}"/>
    <cellStyle name="Normal 2 8 4 2 7" xfId="24860" xr:uid="{00000000-0005-0000-0000-000015610000}"/>
    <cellStyle name="Normal 2 8 4 2 8" xfId="24861" xr:uid="{00000000-0005-0000-0000-000016610000}"/>
    <cellStyle name="Normal 2 8 4 2_35. Propiedades de Inv" xfId="24862" xr:uid="{00000000-0005-0000-0000-000017610000}"/>
    <cellStyle name="Normal 2 8 4 3" xfId="24863" xr:uid="{00000000-0005-0000-0000-000018610000}"/>
    <cellStyle name="Normal 2 8 4 3 2" xfId="24864" xr:uid="{00000000-0005-0000-0000-000019610000}"/>
    <cellStyle name="Normal 2 8 4 3 2 2" xfId="24865" xr:uid="{00000000-0005-0000-0000-00001A610000}"/>
    <cellStyle name="Normal 2 8 4 3 2 3" xfId="24866" xr:uid="{00000000-0005-0000-0000-00001B610000}"/>
    <cellStyle name="Normal 2 8 4 3 2 4" xfId="24867" xr:uid="{00000000-0005-0000-0000-00001C610000}"/>
    <cellStyle name="Normal 2 8 4 3 2 5" xfId="24868" xr:uid="{00000000-0005-0000-0000-00001D610000}"/>
    <cellStyle name="Normal 2 8 4 3 3" xfId="24869" xr:uid="{00000000-0005-0000-0000-00001E610000}"/>
    <cellStyle name="Normal 2 8 4 3 3 2" xfId="24870" xr:uid="{00000000-0005-0000-0000-00001F610000}"/>
    <cellStyle name="Normal 2 8 4 3 3 3" xfId="24871" xr:uid="{00000000-0005-0000-0000-000020610000}"/>
    <cellStyle name="Normal 2 8 4 3 3 4" xfId="24872" xr:uid="{00000000-0005-0000-0000-000021610000}"/>
    <cellStyle name="Normal 2 8 4 3 3 5" xfId="24873" xr:uid="{00000000-0005-0000-0000-000022610000}"/>
    <cellStyle name="Normal 2 8 4 3 4" xfId="24874" xr:uid="{00000000-0005-0000-0000-000023610000}"/>
    <cellStyle name="Normal 2 8 4 3 5" xfId="24875" xr:uid="{00000000-0005-0000-0000-000024610000}"/>
    <cellStyle name="Normal 2 8 4 3 6" xfId="24876" xr:uid="{00000000-0005-0000-0000-000025610000}"/>
    <cellStyle name="Normal 2 8 4 3 7" xfId="24877" xr:uid="{00000000-0005-0000-0000-000026610000}"/>
    <cellStyle name="Normal 2 8 4 3 8" xfId="24878" xr:uid="{00000000-0005-0000-0000-000027610000}"/>
    <cellStyle name="Normal 2 8 4 3_35. Propiedades de Inv" xfId="24879" xr:uid="{00000000-0005-0000-0000-000028610000}"/>
    <cellStyle name="Normal 2 8 4 4" xfId="24880" xr:uid="{00000000-0005-0000-0000-000029610000}"/>
    <cellStyle name="Normal 2 8 4 4 2" xfId="24881" xr:uid="{00000000-0005-0000-0000-00002A610000}"/>
    <cellStyle name="Normal 2 8 4 4 2 2" xfId="24882" xr:uid="{00000000-0005-0000-0000-00002B610000}"/>
    <cellStyle name="Normal 2 8 4 4 2 3" xfId="24883" xr:uid="{00000000-0005-0000-0000-00002C610000}"/>
    <cellStyle name="Normal 2 8 4 4 2 4" xfId="24884" xr:uid="{00000000-0005-0000-0000-00002D610000}"/>
    <cellStyle name="Normal 2 8 4 4 2 5" xfId="24885" xr:uid="{00000000-0005-0000-0000-00002E610000}"/>
    <cellStyle name="Normal 2 8 4 4 3" xfId="24886" xr:uid="{00000000-0005-0000-0000-00002F610000}"/>
    <cellStyle name="Normal 2 8 4 4 3 2" xfId="24887" xr:uid="{00000000-0005-0000-0000-000030610000}"/>
    <cellStyle name="Normal 2 8 4 4 3 3" xfId="24888" xr:uid="{00000000-0005-0000-0000-000031610000}"/>
    <cellStyle name="Normal 2 8 4 4 3 4" xfId="24889" xr:uid="{00000000-0005-0000-0000-000032610000}"/>
    <cellStyle name="Normal 2 8 4 4 3 5" xfId="24890" xr:uid="{00000000-0005-0000-0000-000033610000}"/>
    <cellStyle name="Normal 2 8 4 4 4" xfId="24891" xr:uid="{00000000-0005-0000-0000-000034610000}"/>
    <cellStyle name="Normal 2 8 4 4 5" xfId="24892" xr:uid="{00000000-0005-0000-0000-000035610000}"/>
    <cellStyle name="Normal 2 8 4 4 6" xfId="24893" xr:uid="{00000000-0005-0000-0000-000036610000}"/>
    <cellStyle name="Normal 2 8 4 4 7" xfId="24894" xr:uid="{00000000-0005-0000-0000-000037610000}"/>
    <cellStyle name="Normal 2 8 4 4 8" xfId="24895" xr:uid="{00000000-0005-0000-0000-000038610000}"/>
    <cellStyle name="Normal 2 8 4 4_35. Propiedades de Inv" xfId="24896" xr:uid="{00000000-0005-0000-0000-000039610000}"/>
    <cellStyle name="Normal 2 8 4 5" xfId="24897" xr:uid="{00000000-0005-0000-0000-00003A610000}"/>
    <cellStyle name="Normal 2 8 4 5 2" xfId="24898" xr:uid="{00000000-0005-0000-0000-00003B610000}"/>
    <cellStyle name="Normal 2 8 4 5 2 2" xfId="24899" xr:uid="{00000000-0005-0000-0000-00003C610000}"/>
    <cellStyle name="Normal 2 8 4 5 2 3" xfId="24900" xr:uid="{00000000-0005-0000-0000-00003D610000}"/>
    <cellStyle name="Normal 2 8 4 5 2 4" xfId="24901" xr:uid="{00000000-0005-0000-0000-00003E610000}"/>
    <cellStyle name="Normal 2 8 4 5 2 5" xfId="24902" xr:uid="{00000000-0005-0000-0000-00003F610000}"/>
    <cellStyle name="Normal 2 8 4 5 3" xfId="24903" xr:uid="{00000000-0005-0000-0000-000040610000}"/>
    <cellStyle name="Normal 2 8 4 5 3 2" xfId="24904" xr:uid="{00000000-0005-0000-0000-000041610000}"/>
    <cellStyle name="Normal 2 8 4 5 3 3" xfId="24905" xr:uid="{00000000-0005-0000-0000-000042610000}"/>
    <cellStyle name="Normal 2 8 4 5 3 4" xfId="24906" xr:uid="{00000000-0005-0000-0000-000043610000}"/>
    <cellStyle name="Normal 2 8 4 5 3 5" xfId="24907" xr:uid="{00000000-0005-0000-0000-000044610000}"/>
    <cellStyle name="Normal 2 8 4 5 4" xfId="24908" xr:uid="{00000000-0005-0000-0000-000045610000}"/>
    <cellStyle name="Normal 2 8 4 5 5" xfId="24909" xr:uid="{00000000-0005-0000-0000-000046610000}"/>
    <cellStyle name="Normal 2 8 4 5 6" xfId="24910" xr:uid="{00000000-0005-0000-0000-000047610000}"/>
    <cellStyle name="Normal 2 8 4 5 7" xfId="24911" xr:uid="{00000000-0005-0000-0000-000048610000}"/>
    <cellStyle name="Normal 2 8 4 5 8" xfId="24912" xr:uid="{00000000-0005-0000-0000-000049610000}"/>
    <cellStyle name="Normal 2 8 4 5_35. Propiedades de Inv" xfId="24913" xr:uid="{00000000-0005-0000-0000-00004A610000}"/>
    <cellStyle name="Normal 2 8 4 6" xfId="24914" xr:uid="{00000000-0005-0000-0000-00004B610000}"/>
    <cellStyle name="Normal 2 8 4 6 2" xfId="24915" xr:uid="{00000000-0005-0000-0000-00004C610000}"/>
    <cellStyle name="Normal 2 8 4 6 2 2" xfId="24916" xr:uid="{00000000-0005-0000-0000-00004D610000}"/>
    <cellStyle name="Normal 2 8 4 6 2 3" xfId="24917" xr:uid="{00000000-0005-0000-0000-00004E610000}"/>
    <cellStyle name="Normal 2 8 4 6 2 4" xfId="24918" xr:uid="{00000000-0005-0000-0000-00004F610000}"/>
    <cellStyle name="Normal 2 8 4 6 2 5" xfId="24919" xr:uid="{00000000-0005-0000-0000-000050610000}"/>
    <cellStyle name="Normal 2 8 4 6 3" xfId="24920" xr:uid="{00000000-0005-0000-0000-000051610000}"/>
    <cellStyle name="Normal 2 8 4 6 3 2" xfId="24921" xr:uid="{00000000-0005-0000-0000-000052610000}"/>
    <cellStyle name="Normal 2 8 4 6 3 3" xfId="24922" xr:uid="{00000000-0005-0000-0000-000053610000}"/>
    <cellStyle name="Normal 2 8 4 6 3 4" xfId="24923" xr:uid="{00000000-0005-0000-0000-000054610000}"/>
    <cellStyle name="Normal 2 8 4 6 3 5" xfId="24924" xr:uid="{00000000-0005-0000-0000-000055610000}"/>
    <cellStyle name="Normal 2 8 4 6 4" xfId="24925" xr:uid="{00000000-0005-0000-0000-000056610000}"/>
    <cellStyle name="Normal 2 8 4 6 5" xfId="24926" xr:uid="{00000000-0005-0000-0000-000057610000}"/>
    <cellStyle name="Normal 2 8 4 6 6" xfId="24927" xr:uid="{00000000-0005-0000-0000-000058610000}"/>
    <cellStyle name="Normal 2 8 4 6 7" xfId="24928" xr:uid="{00000000-0005-0000-0000-000059610000}"/>
    <cellStyle name="Normal 2 8 4 6 8" xfId="24929" xr:uid="{00000000-0005-0000-0000-00005A610000}"/>
    <cellStyle name="Normal 2 8 4 6_35. Propiedades de Inv" xfId="24930" xr:uid="{00000000-0005-0000-0000-00005B610000}"/>
    <cellStyle name="Normal 2 8 4 7" xfId="24931" xr:uid="{00000000-0005-0000-0000-00005C610000}"/>
    <cellStyle name="Normal 2 8 4 7 2" xfId="24932" xr:uid="{00000000-0005-0000-0000-00005D610000}"/>
    <cellStyle name="Normal 2 8 4 7 2 2" xfId="24933" xr:uid="{00000000-0005-0000-0000-00005E610000}"/>
    <cellStyle name="Normal 2 8 4 7 2 3" xfId="24934" xr:uid="{00000000-0005-0000-0000-00005F610000}"/>
    <cellStyle name="Normal 2 8 4 7 2 4" xfId="24935" xr:uid="{00000000-0005-0000-0000-000060610000}"/>
    <cellStyle name="Normal 2 8 4 7 2 5" xfId="24936" xr:uid="{00000000-0005-0000-0000-000061610000}"/>
    <cellStyle name="Normal 2 8 4 7 3" xfId="24937" xr:uid="{00000000-0005-0000-0000-000062610000}"/>
    <cellStyle name="Normal 2 8 4 7 3 2" xfId="24938" xr:uid="{00000000-0005-0000-0000-000063610000}"/>
    <cellStyle name="Normal 2 8 4 7 3 3" xfId="24939" xr:uid="{00000000-0005-0000-0000-000064610000}"/>
    <cellStyle name="Normal 2 8 4 7 3 4" xfId="24940" xr:uid="{00000000-0005-0000-0000-000065610000}"/>
    <cellStyle name="Normal 2 8 4 7 3 5" xfId="24941" xr:uid="{00000000-0005-0000-0000-000066610000}"/>
    <cellStyle name="Normal 2 8 4 7 4" xfId="24942" xr:uid="{00000000-0005-0000-0000-000067610000}"/>
    <cellStyle name="Normal 2 8 4 7 5" xfId="24943" xr:uid="{00000000-0005-0000-0000-000068610000}"/>
    <cellStyle name="Normal 2 8 4 7 6" xfId="24944" xr:uid="{00000000-0005-0000-0000-000069610000}"/>
    <cellStyle name="Normal 2 8 4 7 7" xfId="24945" xr:uid="{00000000-0005-0000-0000-00006A610000}"/>
    <cellStyle name="Normal 2 8 4 7_35. Propiedades de Inv" xfId="24946" xr:uid="{00000000-0005-0000-0000-00006B610000}"/>
    <cellStyle name="Normal 2 8 4 8" xfId="24947" xr:uid="{00000000-0005-0000-0000-00006C610000}"/>
    <cellStyle name="Normal 2 8 4 8 2" xfId="24948" xr:uid="{00000000-0005-0000-0000-00006D610000}"/>
    <cellStyle name="Normal 2 8 4 8 2 2" xfId="24949" xr:uid="{00000000-0005-0000-0000-00006E610000}"/>
    <cellStyle name="Normal 2 8 4 8 2 3" xfId="24950" xr:uid="{00000000-0005-0000-0000-00006F610000}"/>
    <cellStyle name="Normal 2 8 4 8 2 4" xfId="24951" xr:uid="{00000000-0005-0000-0000-000070610000}"/>
    <cellStyle name="Normal 2 8 4 8 2 5" xfId="24952" xr:uid="{00000000-0005-0000-0000-000071610000}"/>
    <cellStyle name="Normal 2 8 4 8 3" xfId="24953" xr:uid="{00000000-0005-0000-0000-000072610000}"/>
    <cellStyle name="Normal 2 8 4 8 3 2" xfId="24954" xr:uid="{00000000-0005-0000-0000-000073610000}"/>
    <cellStyle name="Normal 2 8 4 8 3 3" xfId="24955" xr:uid="{00000000-0005-0000-0000-000074610000}"/>
    <cellStyle name="Normal 2 8 4 8 3 4" xfId="24956" xr:uid="{00000000-0005-0000-0000-000075610000}"/>
    <cellStyle name="Normal 2 8 4 8 3 5" xfId="24957" xr:uid="{00000000-0005-0000-0000-000076610000}"/>
    <cellStyle name="Normal 2 8 4 8 4" xfId="24958" xr:uid="{00000000-0005-0000-0000-000077610000}"/>
    <cellStyle name="Normal 2 8 4 8 5" xfId="24959" xr:uid="{00000000-0005-0000-0000-000078610000}"/>
    <cellStyle name="Normal 2 8 4 8 6" xfId="24960" xr:uid="{00000000-0005-0000-0000-000079610000}"/>
    <cellStyle name="Normal 2 8 4 8 7" xfId="24961" xr:uid="{00000000-0005-0000-0000-00007A610000}"/>
    <cellStyle name="Normal 2 8 4 8_35. Propiedades de Inv" xfId="24962" xr:uid="{00000000-0005-0000-0000-00007B610000}"/>
    <cellStyle name="Normal 2 8 4 9" xfId="24963" xr:uid="{00000000-0005-0000-0000-00007C610000}"/>
    <cellStyle name="Normal 2 8 4 9 2" xfId="24964" xr:uid="{00000000-0005-0000-0000-00007D610000}"/>
    <cellStyle name="Normal 2 8 4 9 2 2" xfId="24965" xr:uid="{00000000-0005-0000-0000-00007E610000}"/>
    <cellStyle name="Normal 2 8 4 9 2 3" xfId="24966" xr:uid="{00000000-0005-0000-0000-00007F610000}"/>
    <cellStyle name="Normal 2 8 4 9 2 4" xfId="24967" xr:uid="{00000000-0005-0000-0000-000080610000}"/>
    <cellStyle name="Normal 2 8 4 9 2 5" xfId="24968" xr:uid="{00000000-0005-0000-0000-000081610000}"/>
    <cellStyle name="Normal 2 8 4 9 3" xfId="24969" xr:uid="{00000000-0005-0000-0000-000082610000}"/>
    <cellStyle name="Normal 2 8 4 9 3 2" xfId="24970" xr:uid="{00000000-0005-0000-0000-000083610000}"/>
    <cellStyle name="Normal 2 8 4 9 3 3" xfId="24971" xr:uid="{00000000-0005-0000-0000-000084610000}"/>
    <cellStyle name="Normal 2 8 4 9 3 4" xfId="24972" xr:uid="{00000000-0005-0000-0000-000085610000}"/>
    <cellStyle name="Normal 2 8 4 9 3 5" xfId="24973" xr:uid="{00000000-0005-0000-0000-000086610000}"/>
    <cellStyle name="Normal 2 8 4 9 4" xfId="24974" xr:uid="{00000000-0005-0000-0000-000087610000}"/>
    <cellStyle name="Normal 2 8 4 9 5" xfId="24975" xr:uid="{00000000-0005-0000-0000-000088610000}"/>
    <cellStyle name="Normal 2 8 4 9 6" xfId="24976" xr:uid="{00000000-0005-0000-0000-000089610000}"/>
    <cellStyle name="Normal 2 8 4 9 7" xfId="24977" xr:uid="{00000000-0005-0000-0000-00008A610000}"/>
    <cellStyle name="Normal 2 8 4 9_35. Propiedades de Inv" xfId="24978" xr:uid="{00000000-0005-0000-0000-00008B610000}"/>
    <cellStyle name="Normal 2 8 4_35. Propiedades de Inv" xfId="24979" xr:uid="{00000000-0005-0000-0000-00008C610000}"/>
    <cellStyle name="Normal 2 8 5" xfId="24980" xr:uid="{00000000-0005-0000-0000-00008D610000}"/>
    <cellStyle name="Normal 2 8 5 10" xfId="24981" xr:uid="{00000000-0005-0000-0000-00008E610000}"/>
    <cellStyle name="Normal 2 8 5 10 2" xfId="24982" xr:uid="{00000000-0005-0000-0000-00008F610000}"/>
    <cellStyle name="Normal 2 8 5 10 3" xfId="24983" xr:uid="{00000000-0005-0000-0000-000090610000}"/>
    <cellStyle name="Normal 2 8 5 10 4" xfId="24984" xr:uid="{00000000-0005-0000-0000-000091610000}"/>
    <cellStyle name="Normal 2 8 5 10 5" xfId="24985" xr:uid="{00000000-0005-0000-0000-000092610000}"/>
    <cellStyle name="Normal 2 8 5 11" xfId="24986" xr:uid="{00000000-0005-0000-0000-000093610000}"/>
    <cellStyle name="Normal 2 8 5 11 2" xfId="24987" xr:uid="{00000000-0005-0000-0000-000094610000}"/>
    <cellStyle name="Normal 2 8 5 11 3" xfId="24988" xr:uid="{00000000-0005-0000-0000-000095610000}"/>
    <cellStyle name="Normal 2 8 5 11 4" xfId="24989" xr:uid="{00000000-0005-0000-0000-000096610000}"/>
    <cellStyle name="Normal 2 8 5 11 5" xfId="24990" xr:uid="{00000000-0005-0000-0000-000097610000}"/>
    <cellStyle name="Normal 2 8 5 12" xfId="24991" xr:uid="{00000000-0005-0000-0000-000098610000}"/>
    <cellStyle name="Normal 2 8 5 13" xfId="24992" xr:uid="{00000000-0005-0000-0000-000099610000}"/>
    <cellStyle name="Normal 2 8 5 14" xfId="24993" xr:uid="{00000000-0005-0000-0000-00009A610000}"/>
    <cellStyle name="Normal 2 8 5 15" xfId="24994" xr:uid="{00000000-0005-0000-0000-00009B610000}"/>
    <cellStyle name="Normal 2 8 5 16" xfId="24995" xr:uid="{00000000-0005-0000-0000-00009C610000}"/>
    <cellStyle name="Normal 2 8 5 2" xfId="24996" xr:uid="{00000000-0005-0000-0000-00009D610000}"/>
    <cellStyle name="Normal 2 8 5 2 2" xfId="24997" xr:uid="{00000000-0005-0000-0000-00009E610000}"/>
    <cellStyle name="Normal 2 8 5 2 2 2" xfId="24998" xr:uid="{00000000-0005-0000-0000-00009F610000}"/>
    <cellStyle name="Normal 2 8 5 2 2 3" xfId="24999" xr:uid="{00000000-0005-0000-0000-0000A0610000}"/>
    <cellStyle name="Normal 2 8 5 2 2 4" xfId="25000" xr:uid="{00000000-0005-0000-0000-0000A1610000}"/>
    <cellStyle name="Normal 2 8 5 2 2 5" xfId="25001" xr:uid="{00000000-0005-0000-0000-0000A2610000}"/>
    <cellStyle name="Normal 2 8 5 2 3" xfId="25002" xr:uid="{00000000-0005-0000-0000-0000A3610000}"/>
    <cellStyle name="Normal 2 8 5 2 3 2" xfId="25003" xr:uid="{00000000-0005-0000-0000-0000A4610000}"/>
    <cellStyle name="Normal 2 8 5 2 3 3" xfId="25004" xr:uid="{00000000-0005-0000-0000-0000A5610000}"/>
    <cellStyle name="Normal 2 8 5 2 3 4" xfId="25005" xr:uid="{00000000-0005-0000-0000-0000A6610000}"/>
    <cellStyle name="Normal 2 8 5 2 3 5" xfId="25006" xr:uid="{00000000-0005-0000-0000-0000A7610000}"/>
    <cellStyle name="Normal 2 8 5 2 4" xfId="25007" xr:uid="{00000000-0005-0000-0000-0000A8610000}"/>
    <cellStyle name="Normal 2 8 5 2 5" xfId="25008" xr:uid="{00000000-0005-0000-0000-0000A9610000}"/>
    <cellStyle name="Normal 2 8 5 2 6" xfId="25009" xr:uid="{00000000-0005-0000-0000-0000AA610000}"/>
    <cellStyle name="Normal 2 8 5 2 7" xfId="25010" xr:uid="{00000000-0005-0000-0000-0000AB610000}"/>
    <cellStyle name="Normal 2 8 5 2 8" xfId="25011" xr:uid="{00000000-0005-0000-0000-0000AC610000}"/>
    <cellStyle name="Normal 2 8 5 2_35. Propiedades de Inv" xfId="25012" xr:uid="{00000000-0005-0000-0000-0000AD610000}"/>
    <cellStyle name="Normal 2 8 5 3" xfId="25013" xr:uid="{00000000-0005-0000-0000-0000AE610000}"/>
    <cellStyle name="Normal 2 8 5 3 2" xfId="25014" xr:uid="{00000000-0005-0000-0000-0000AF610000}"/>
    <cellStyle name="Normal 2 8 5 3 2 2" xfId="25015" xr:uid="{00000000-0005-0000-0000-0000B0610000}"/>
    <cellStyle name="Normal 2 8 5 3 2 3" xfId="25016" xr:uid="{00000000-0005-0000-0000-0000B1610000}"/>
    <cellStyle name="Normal 2 8 5 3 2 4" xfId="25017" xr:uid="{00000000-0005-0000-0000-0000B2610000}"/>
    <cellStyle name="Normal 2 8 5 3 2 5" xfId="25018" xr:uid="{00000000-0005-0000-0000-0000B3610000}"/>
    <cellStyle name="Normal 2 8 5 3 3" xfId="25019" xr:uid="{00000000-0005-0000-0000-0000B4610000}"/>
    <cellStyle name="Normal 2 8 5 3 3 2" xfId="25020" xr:uid="{00000000-0005-0000-0000-0000B5610000}"/>
    <cellStyle name="Normal 2 8 5 3 3 3" xfId="25021" xr:uid="{00000000-0005-0000-0000-0000B6610000}"/>
    <cellStyle name="Normal 2 8 5 3 3 4" xfId="25022" xr:uid="{00000000-0005-0000-0000-0000B7610000}"/>
    <cellStyle name="Normal 2 8 5 3 3 5" xfId="25023" xr:uid="{00000000-0005-0000-0000-0000B8610000}"/>
    <cellStyle name="Normal 2 8 5 3 4" xfId="25024" xr:uid="{00000000-0005-0000-0000-0000B9610000}"/>
    <cellStyle name="Normal 2 8 5 3 5" xfId="25025" xr:uid="{00000000-0005-0000-0000-0000BA610000}"/>
    <cellStyle name="Normal 2 8 5 3 6" xfId="25026" xr:uid="{00000000-0005-0000-0000-0000BB610000}"/>
    <cellStyle name="Normal 2 8 5 3 7" xfId="25027" xr:uid="{00000000-0005-0000-0000-0000BC610000}"/>
    <cellStyle name="Normal 2 8 5 3 8" xfId="25028" xr:uid="{00000000-0005-0000-0000-0000BD610000}"/>
    <cellStyle name="Normal 2 8 5 3_35. Propiedades de Inv" xfId="25029" xr:uid="{00000000-0005-0000-0000-0000BE610000}"/>
    <cellStyle name="Normal 2 8 5 4" xfId="25030" xr:uid="{00000000-0005-0000-0000-0000BF610000}"/>
    <cellStyle name="Normal 2 8 5 4 2" xfId="25031" xr:uid="{00000000-0005-0000-0000-0000C0610000}"/>
    <cellStyle name="Normal 2 8 5 4 2 2" xfId="25032" xr:uid="{00000000-0005-0000-0000-0000C1610000}"/>
    <cellStyle name="Normal 2 8 5 4 2 3" xfId="25033" xr:uid="{00000000-0005-0000-0000-0000C2610000}"/>
    <cellStyle name="Normal 2 8 5 4 2 4" xfId="25034" xr:uid="{00000000-0005-0000-0000-0000C3610000}"/>
    <cellStyle name="Normal 2 8 5 4 2 5" xfId="25035" xr:uid="{00000000-0005-0000-0000-0000C4610000}"/>
    <cellStyle name="Normal 2 8 5 4 3" xfId="25036" xr:uid="{00000000-0005-0000-0000-0000C5610000}"/>
    <cellStyle name="Normal 2 8 5 4 3 2" xfId="25037" xr:uid="{00000000-0005-0000-0000-0000C6610000}"/>
    <cellStyle name="Normal 2 8 5 4 3 3" xfId="25038" xr:uid="{00000000-0005-0000-0000-0000C7610000}"/>
    <cellStyle name="Normal 2 8 5 4 3 4" xfId="25039" xr:uid="{00000000-0005-0000-0000-0000C8610000}"/>
    <cellStyle name="Normal 2 8 5 4 3 5" xfId="25040" xr:uid="{00000000-0005-0000-0000-0000C9610000}"/>
    <cellStyle name="Normal 2 8 5 4 4" xfId="25041" xr:uid="{00000000-0005-0000-0000-0000CA610000}"/>
    <cellStyle name="Normal 2 8 5 4 5" xfId="25042" xr:uid="{00000000-0005-0000-0000-0000CB610000}"/>
    <cellStyle name="Normal 2 8 5 4 6" xfId="25043" xr:uid="{00000000-0005-0000-0000-0000CC610000}"/>
    <cellStyle name="Normal 2 8 5 4 7" xfId="25044" xr:uid="{00000000-0005-0000-0000-0000CD610000}"/>
    <cellStyle name="Normal 2 8 5 4 8" xfId="25045" xr:uid="{00000000-0005-0000-0000-0000CE610000}"/>
    <cellStyle name="Normal 2 8 5 4_35. Propiedades de Inv" xfId="25046" xr:uid="{00000000-0005-0000-0000-0000CF610000}"/>
    <cellStyle name="Normal 2 8 5 5" xfId="25047" xr:uid="{00000000-0005-0000-0000-0000D0610000}"/>
    <cellStyle name="Normal 2 8 5 5 2" xfId="25048" xr:uid="{00000000-0005-0000-0000-0000D1610000}"/>
    <cellStyle name="Normal 2 8 5 5 2 2" xfId="25049" xr:uid="{00000000-0005-0000-0000-0000D2610000}"/>
    <cellStyle name="Normal 2 8 5 5 2 3" xfId="25050" xr:uid="{00000000-0005-0000-0000-0000D3610000}"/>
    <cellStyle name="Normal 2 8 5 5 2 4" xfId="25051" xr:uid="{00000000-0005-0000-0000-0000D4610000}"/>
    <cellStyle name="Normal 2 8 5 5 2 5" xfId="25052" xr:uid="{00000000-0005-0000-0000-0000D5610000}"/>
    <cellStyle name="Normal 2 8 5 5 3" xfId="25053" xr:uid="{00000000-0005-0000-0000-0000D6610000}"/>
    <cellStyle name="Normal 2 8 5 5 3 2" xfId="25054" xr:uid="{00000000-0005-0000-0000-0000D7610000}"/>
    <cellStyle name="Normal 2 8 5 5 3 3" xfId="25055" xr:uid="{00000000-0005-0000-0000-0000D8610000}"/>
    <cellStyle name="Normal 2 8 5 5 3 4" xfId="25056" xr:uid="{00000000-0005-0000-0000-0000D9610000}"/>
    <cellStyle name="Normal 2 8 5 5 3 5" xfId="25057" xr:uid="{00000000-0005-0000-0000-0000DA610000}"/>
    <cellStyle name="Normal 2 8 5 5 4" xfId="25058" xr:uid="{00000000-0005-0000-0000-0000DB610000}"/>
    <cellStyle name="Normal 2 8 5 5 5" xfId="25059" xr:uid="{00000000-0005-0000-0000-0000DC610000}"/>
    <cellStyle name="Normal 2 8 5 5 6" xfId="25060" xr:uid="{00000000-0005-0000-0000-0000DD610000}"/>
    <cellStyle name="Normal 2 8 5 5 7" xfId="25061" xr:uid="{00000000-0005-0000-0000-0000DE610000}"/>
    <cellStyle name="Normal 2 8 5 5 8" xfId="25062" xr:uid="{00000000-0005-0000-0000-0000DF610000}"/>
    <cellStyle name="Normal 2 8 5 5_35. Propiedades de Inv" xfId="25063" xr:uid="{00000000-0005-0000-0000-0000E0610000}"/>
    <cellStyle name="Normal 2 8 5 6" xfId="25064" xr:uid="{00000000-0005-0000-0000-0000E1610000}"/>
    <cellStyle name="Normal 2 8 5 6 2" xfId="25065" xr:uid="{00000000-0005-0000-0000-0000E2610000}"/>
    <cellStyle name="Normal 2 8 5 6 2 2" xfId="25066" xr:uid="{00000000-0005-0000-0000-0000E3610000}"/>
    <cellStyle name="Normal 2 8 5 6 2 3" xfId="25067" xr:uid="{00000000-0005-0000-0000-0000E4610000}"/>
    <cellStyle name="Normal 2 8 5 6 2 4" xfId="25068" xr:uid="{00000000-0005-0000-0000-0000E5610000}"/>
    <cellStyle name="Normal 2 8 5 6 2 5" xfId="25069" xr:uid="{00000000-0005-0000-0000-0000E6610000}"/>
    <cellStyle name="Normal 2 8 5 6 3" xfId="25070" xr:uid="{00000000-0005-0000-0000-0000E7610000}"/>
    <cellStyle name="Normal 2 8 5 6 3 2" xfId="25071" xr:uid="{00000000-0005-0000-0000-0000E8610000}"/>
    <cellStyle name="Normal 2 8 5 6 3 3" xfId="25072" xr:uid="{00000000-0005-0000-0000-0000E9610000}"/>
    <cellStyle name="Normal 2 8 5 6 3 4" xfId="25073" xr:uid="{00000000-0005-0000-0000-0000EA610000}"/>
    <cellStyle name="Normal 2 8 5 6 3 5" xfId="25074" xr:uid="{00000000-0005-0000-0000-0000EB610000}"/>
    <cellStyle name="Normal 2 8 5 6 4" xfId="25075" xr:uid="{00000000-0005-0000-0000-0000EC610000}"/>
    <cellStyle name="Normal 2 8 5 6 5" xfId="25076" xr:uid="{00000000-0005-0000-0000-0000ED610000}"/>
    <cellStyle name="Normal 2 8 5 6 6" xfId="25077" xr:uid="{00000000-0005-0000-0000-0000EE610000}"/>
    <cellStyle name="Normal 2 8 5 6 7" xfId="25078" xr:uid="{00000000-0005-0000-0000-0000EF610000}"/>
    <cellStyle name="Normal 2 8 5 6 8" xfId="25079" xr:uid="{00000000-0005-0000-0000-0000F0610000}"/>
    <cellStyle name="Normal 2 8 5 6_35. Propiedades de Inv" xfId="25080" xr:uid="{00000000-0005-0000-0000-0000F1610000}"/>
    <cellStyle name="Normal 2 8 5 7" xfId="25081" xr:uid="{00000000-0005-0000-0000-0000F2610000}"/>
    <cellStyle name="Normal 2 8 5 7 2" xfId="25082" xr:uid="{00000000-0005-0000-0000-0000F3610000}"/>
    <cellStyle name="Normal 2 8 5 7 2 2" xfId="25083" xr:uid="{00000000-0005-0000-0000-0000F4610000}"/>
    <cellStyle name="Normal 2 8 5 7 2 3" xfId="25084" xr:uid="{00000000-0005-0000-0000-0000F5610000}"/>
    <cellStyle name="Normal 2 8 5 7 2 4" xfId="25085" xr:uid="{00000000-0005-0000-0000-0000F6610000}"/>
    <cellStyle name="Normal 2 8 5 7 2 5" xfId="25086" xr:uid="{00000000-0005-0000-0000-0000F7610000}"/>
    <cellStyle name="Normal 2 8 5 7 3" xfId="25087" xr:uid="{00000000-0005-0000-0000-0000F8610000}"/>
    <cellStyle name="Normal 2 8 5 7 3 2" xfId="25088" xr:uid="{00000000-0005-0000-0000-0000F9610000}"/>
    <cellStyle name="Normal 2 8 5 7 3 3" xfId="25089" xr:uid="{00000000-0005-0000-0000-0000FA610000}"/>
    <cellStyle name="Normal 2 8 5 7 3 4" xfId="25090" xr:uid="{00000000-0005-0000-0000-0000FB610000}"/>
    <cellStyle name="Normal 2 8 5 7 3 5" xfId="25091" xr:uid="{00000000-0005-0000-0000-0000FC610000}"/>
    <cellStyle name="Normal 2 8 5 7 4" xfId="25092" xr:uid="{00000000-0005-0000-0000-0000FD610000}"/>
    <cellStyle name="Normal 2 8 5 7 5" xfId="25093" xr:uid="{00000000-0005-0000-0000-0000FE610000}"/>
    <cellStyle name="Normal 2 8 5 7 6" xfId="25094" xr:uid="{00000000-0005-0000-0000-0000FF610000}"/>
    <cellStyle name="Normal 2 8 5 7 7" xfId="25095" xr:uid="{00000000-0005-0000-0000-000000620000}"/>
    <cellStyle name="Normal 2 8 5 7_35. Propiedades de Inv" xfId="25096" xr:uid="{00000000-0005-0000-0000-000001620000}"/>
    <cellStyle name="Normal 2 8 5 8" xfId="25097" xr:uid="{00000000-0005-0000-0000-000002620000}"/>
    <cellStyle name="Normal 2 8 5 8 2" xfId="25098" xr:uid="{00000000-0005-0000-0000-000003620000}"/>
    <cellStyle name="Normal 2 8 5 8 2 2" xfId="25099" xr:uid="{00000000-0005-0000-0000-000004620000}"/>
    <cellStyle name="Normal 2 8 5 8 2 3" xfId="25100" xr:uid="{00000000-0005-0000-0000-000005620000}"/>
    <cellStyle name="Normal 2 8 5 8 2 4" xfId="25101" xr:uid="{00000000-0005-0000-0000-000006620000}"/>
    <cellStyle name="Normal 2 8 5 8 2 5" xfId="25102" xr:uid="{00000000-0005-0000-0000-000007620000}"/>
    <cellStyle name="Normal 2 8 5 8 3" xfId="25103" xr:uid="{00000000-0005-0000-0000-000008620000}"/>
    <cellStyle name="Normal 2 8 5 8 3 2" xfId="25104" xr:uid="{00000000-0005-0000-0000-000009620000}"/>
    <cellStyle name="Normal 2 8 5 8 3 3" xfId="25105" xr:uid="{00000000-0005-0000-0000-00000A620000}"/>
    <cellStyle name="Normal 2 8 5 8 3 4" xfId="25106" xr:uid="{00000000-0005-0000-0000-00000B620000}"/>
    <cellStyle name="Normal 2 8 5 8 3 5" xfId="25107" xr:uid="{00000000-0005-0000-0000-00000C620000}"/>
    <cellStyle name="Normal 2 8 5 8 4" xfId="25108" xr:uid="{00000000-0005-0000-0000-00000D620000}"/>
    <cellStyle name="Normal 2 8 5 8 5" xfId="25109" xr:uid="{00000000-0005-0000-0000-00000E620000}"/>
    <cellStyle name="Normal 2 8 5 8 6" xfId="25110" xr:uid="{00000000-0005-0000-0000-00000F620000}"/>
    <cellStyle name="Normal 2 8 5 8 7" xfId="25111" xr:uid="{00000000-0005-0000-0000-000010620000}"/>
    <cellStyle name="Normal 2 8 5 8_35. Propiedades de Inv" xfId="25112" xr:uid="{00000000-0005-0000-0000-000011620000}"/>
    <cellStyle name="Normal 2 8 5 9" xfId="25113" xr:uid="{00000000-0005-0000-0000-000012620000}"/>
    <cellStyle name="Normal 2 8 5 9 2" xfId="25114" xr:uid="{00000000-0005-0000-0000-000013620000}"/>
    <cellStyle name="Normal 2 8 5 9 2 2" xfId="25115" xr:uid="{00000000-0005-0000-0000-000014620000}"/>
    <cellStyle name="Normal 2 8 5 9 2 3" xfId="25116" xr:uid="{00000000-0005-0000-0000-000015620000}"/>
    <cellStyle name="Normal 2 8 5 9 2 4" xfId="25117" xr:uid="{00000000-0005-0000-0000-000016620000}"/>
    <cellStyle name="Normal 2 8 5 9 2 5" xfId="25118" xr:uid="{00000000-0005-0000-0000-000017620000}"/>
    <cellStyle name="Normal 2 8 5 9 3" xfId="25119" xr:uid="{00000000-0005-0000-0000-000018620000}"/>
    <cellStyle name="Normal 2 8 5 9 3 2" xfId="25120" xr:uid="{00000000-0005-0000-0000-000019620000}"/>
    <cellStyle name="Normal 2 8 5 9 3 3" xfId="25121" xr:uid="{00000000-0005-0000-0000-00001A620000}"/>
    <cellStyle name="Normal 2 8 5 9 3 4" xfId="25122" xr:uid="{00000000-0005-0000-0000-00001B620000}"/>
    <cellStyle name="Normal 2 8 5 9 3 5" xfId="25123" xr:uid="{00000000-0005-0000-0000-00001C620000}"/>
    <cellStyle name="Normal 2 8 5 9 4" xfId="25124" xr:uid="{00000000-0005-0000-0000-00001D620000}"/>
    <cellStyle name="Normal 2 8 5 9 5" xfId="25125" xr:uid="{00000000-0005-0000-0000-00001E620000}"/>
    <cellStyle name="Normal 2 8 5 9 6" xfId="25126" xr:uid="{00000000-0005-0000-0000-00001F620000}"/>
    <cellStyle name="Normal 2 8 5 9 7" xfId="25127" xr:uid="{00000000-0005-0000-0000-000020620000}"/>
    <cellStyle name="Normal 2 8 5 9_35. Propiedades de Inv" xfId="25128" xr:uid="{00000000-0005-0000-0000-000021620000}"/>
    <cellStyle name="Normal 2 8 5_35. Propiedades de Inv" xfId="25129" xr:uid="{00000000-0005-0000-0000-000022620000}"/>
    <cellStyle name="Normal 2 8 6" xfId="25130" xr:uid="{00000000-0005-0000-0000-000023620000}"/>
    <cellStyle name="Normal 2 8 6 10" xfId="25131" xr:uid="{00000000-0005-0000-0000-000024620000}"/>
    <cellStyle name="Normal 2 8 6 10 2" xfId="25132" xr:uid="{00000000-0005-0000-0000-000025620000}"/>
    <cellStyle name="Normal 2 8 6 10 3" xfId="25133" xr:uid="{00000000-0005-0000-0000-000026620000}"/>
    <cellStyle name="Normal 2 8 6 10 4" xfId="25134" xr:uid="{00000000-0005-0000-0000-000027620000}"/>
    <cellStyle name="Normal 2 8 6 10 5" xfId="25135" xr:uid="{00000000-0005-0000-0000-000028620000}"/>
    <cellStyle name="Normal 2 8 6 11" xfId="25136" xr:uid="{00000000-0005-0000-0000-000029620000}"/>
    <cellStyle name="Normal 2 8 6 11 2" xfId="25137" xr:uid="{00000000-0005-0000-0000-00002A620000}"/>
    <cellStyle name="Normal 2 8 6 11 3" xfId="25138" xr:uid="{00000000-0005-0000-0000-00002B620000}"/>
    <cellStyle name="Normal 2 8 6 11 4" xfId="25139" xr:uid="{00000000-0005-0000-0000-00002C620000}"/>
    <cellStyle name="Normal 2 8 6 11 5" xfId="25140" xr:uid="{00000000-0005-0000-0000-00002D620000}"/>
    <cellStyle name="Normal 2 8 6 12" xfId="25141" xr:uid="{00000000-0005-0000-0000-00002E620000}"/>
    <cellStyle name="Normal 2 8 6 13" xfId="25142" xr:uid="{00000000-0005-0000-0000-00002F620000}"/>
    <cellStyle name="Normal 2 8 6 14" xfId="25143" xr:uid="{00000000-0005-0000-0000-000030620000}"/>
    <cellStyle name="Normal 2 8 6 15" xfId="25144" xr:uid="{00000000-0005-0000-0000-000031620000}"/>
    <cellStyle name="Normal 2 8 6 16" xfId="25145" xr:uid="{00000000-0005-0000-0000-000032620000}"/>
    <cellStyle name="Normal 2 8 6 2" xfId="25146" xr:uid="{00000000-0005-0000-0000-000033620000}"/>
    <cellStyle name="Normal 2 8 6 2 2" xfId="25147" xr:uid="{00000000-0005-0000-0000-000034620000}"/>
    <cellStyle name="Normal 2 8 6 2 2 2" xfId="25148" xr:uid="{00000000-0005-0000-0000-000035620000}"/>
    <cellStyle name="Normal 2 8 6 2 2 3" xfId="25149" xr:uid="{00000000-0005-0000-0000-000036620000}"/>
    <cellStyle name="Normal 2 8 6 2 2 4" xfId="25150" xr:uid="{00000000-0005-0000-0000-000037620000}"/>
    <cellStyle name="Normal 2 8 6 2 2 5" xfId="25151" xr:uid="{00000000-0005-0000-0000-000038620000}"/>
    <cellStyle name="Normal 2 8 6 2 3" xfId="25152" xr:uid="{00000000-0005-0000-0000-000039620000}"/>
    <cellStyle name="Normal 2 8 6 2 3 2" xfId="25153" xr:uid="{00000000-0005-0000-0000-00003A620000}"/>
    <cellStyle name="Normal 2 8 6 2 3 3" xfId="25154" xr:uid="{00000000-0005-0000-0000-00003B620000}"/>
    <cellStyle name="Normal 2 8 6 2 3 4" xfId="25155" xr:uid="{00000000-0005-0000-0000-00003C620000}"/>
    <cellStyle name="Normal 2 8 6 2 3 5" xfId="25156" xr:uid="{00000000-0005-0000-0000-00003D620000}"/>
    <cellStyle name="Normal 2 8 6 2 4" xfId="25157" xr:uid="{00000000-0005-0000-0000-00003E620000}"/>
    <cellStyle name="Normal 2 8 6 2 5" xfId="25158" xr:uid="{00000000-0005-0000-0000-00003F620000}"/>
    <cellStyle name="Normal 2 8 6 2 6" xfId="25159" xr:uid="{00000000-0005-0000-0000-000040620000}"/>
    <cellStyle name="Normal 2 8 6 2 7" xfId="25160" xr:uid="{00000000-0005-0000-0000-000041620000}"/>
    <cellStyle name="Normal 2 8 6 2 8" xfId="25161" xr:uid="{00000000-0005-0000-0000-000042620000}"/>
    <cellStyle name="Normal 2 8 6 2_35. Propiedades de Inv" xfId="25162" xr:uid="{00000000-0005-0000-0000-000043620000}"/>
    <cellStyle name="Normal 2 8 6 3" xfId="25163" xr:uid="{00000000-0005-0000-0000-000044620000}"/>
    <cellStyle name="Normal 2 8 6 3 2" xfId="25164" xr:uid="{00000000-0005-0000-0000-000045620000}"/>
    <cellStyle name="Normal 2 8 6 3 2 2" xfId="25165" xr:uid="{00000000-0005-0000-0000-000046620000}"/>
    <cellStyle name="Normal 2 8 6 3 2 3" xfId="25166" xr:uid="{00000000-0005-0000-0000-000047620000}"/>
    <cellStyle name="Normal 2 8 6 3 2 4" xfId="25167" xr:uid="{00000000-0005-0000-0000-000048620000}"/>
    <cellStyle name="Normal 2 8 6 3 2 5" xfId="25168" xr:uid="{00000000-0005-0000-0000-000049620000}"/>
    <cellStyle name="Normal 2 8 6 3 3" xfId="25169" xr:uid="{00000000-0005-0000-0000-00004A620000}"/>
    <cellStyle name="Normal 2 8 6 3 3 2" xfId="25170" xr:uid="{00000000-0005-0000-0000-00004B620000}"/>
    <cellStyle name="Normal 2 8 6 3 3 3" xfId="25171" xr:uid="{00000000-0005-0000-0000-00004C620000}"/>
    <cellStyle name="Normal 2 8 6 3 3 4" xfId="25172" xr:uid="{00000000-0005-0000-0000-00004D620000}"/>
    <cellStyle name="Normal 2 8 6 3 3 5" xfId="25173" xr:uid="{00000000-0005-0000-0000-00004E620000}"/>
    <cellStyle name="Normal 2 8 6 3 4" xfId="25174" xr:uid="{00000000-0005-0000-0000-00004F620000}"/>
    <cellStyle name="Normal 2 8 6 3 5" xfId="25175" xr:uid="{00000000-0005-0000-0000-000050620000}"/>
    <cellStyle name="Normal 2 8 6 3 6" xfId="25176" xr:uid="{00000000-0005-0000-0000-000051620000}"/>
    <cellStyle name="Normal 2 8 6 3 7" xfId="25177" xr:uid="{00000000-0005-0000-0000-000052620000}"/>
    <cellStyle name="Normal 2 8 6 3 8" xfId="25178" xr:uid="{00000000-0005-0000-0000-000053620000}"/>
    <cellStyle name="Normal 2 8 6 3_35. Propiedades de Inv" xfId="25179" xr:uid="{00000000-0005-0000-0000-000054620000}"/>
    <cellStyle name="Normal 2 8 6 4" xfId="25180" xr:uid="{00000000-0005-0000-0000-000055620000}"/>
    <cellStyle name="Normal 2 8 6 4 2" xfId="25181" xr:uid="{00000000-0005-0000-0000-000056620000}"/>
    <cellStyle name="Normal 2 8 6 4 2 2" xfId="25182" xr:uid="{00000000-0005-0000-0000-000057620000}"/>
    <cellStyle name="Normal 2 8 6 4 2 3" xfId="25183" xr:uid="{00000000-0005-0000-0000-000058620000}"/>
    <cellStyle name="Normal 2 8 6 4 2 4" xfId="25184" xr:uid="{00000000-0005-0000-0000-000059620000}"/>
    <cellStyle name="Normal 2 8 6 4 2 5" xfId="25185" xr:uid="{00000000-0005-0000-0000-00005A620000}"/>
    <cellStyle name="Normal 2 8 6 4 3" xfId="25186" xr:uid="{00000000-0005-0000-0000-00005B620000}"/>
    <cellStyle name="Normal 2 8 6 4 3 2" xfId="25187" xr:uid="{00000000-0005-0000-0000-00005C620000}"/>
    <cellStyle name="Normal 2 8 6 4 3 3" xfId="25188" xr:uid="{00000000-0005-0000-0000-00005D620000}"/>
    <cellStyle name="Normal 2 8 6 4 3 4" xfId="25189" xr:uid="{00000000-0005-0000-0000-00005E620000}"/>
    <cellStyle name="Normal 2 8 6 4 3 5" xfId="25190" xr:uid="{00000000-0005-0000-0000-00005F620000}"/>
    <cellStyle name="Normal 2 8 6 4 4" xfId="25191" xr:uid="{00000000-0005-0000-0000-000060620000}"/>
    <cellStyle name="Normal 2 8 6 4 5" xfId="25192" xr:uid="{00000000-0005-0000-0000-000061620000}"/>
    <cellStyle name="Normal 2 8 6 4 6" xfId="25193" xr:uid="{00000000-0005-0000-0000-000062620000}"/>
    <cellStyle name="Normal 2 8 6 4 7" xfId="25194" xr:uid="{00000000-0005-0000-0000-000063620000}"/>
    <cellStyle name="Normal 2 8 6 4 8" xfId="25195" xr:uid="{00000000-0005-0000-0000-000064620000}"/>
    <cellStyle name="Normal 2 8 6 4_35. Propiedades de Inv" xfId="25196" xr:uid="{00000000-0005-0000-0000-000065620000}"/>
    <cellStyle name="Normal 2 8 6 5" xfId="25197" xr:uid="{00000000-0005-0000-0000-000066620000}"/>
    <cellStyle name="Normal 2 8 6 5 2" xfId="25198" xr:uid="{00000000-0005-0000-0000-000067620000}"/>
    <cellStyle name="Normal 2 8 6 5 2 2" xfId="25199" xr:uid="{00000000-0005-0000-0000-000068620000}"/>
    <cellStyle name="Normal 2 8 6 5 2 3" xfId="25200" xr:uid="{00000000-0005-0000-0000-000069620000}"/>
    <cellStyle name="Normal 2 8 6 5 2 4" xfId="25201" xr:uid="{00000000-0005-0000-0000-00006A620000}"/>
    <cellStyle name="Normal 2 8 6 5 2 5" xfId="25202" xr:uid="{00000000-0005-0000-0000-00006B620000}"/>
    <cellStyle name="Normal 2 8 6 5 3" xfId="25203" xr:uid="{00000000-0005-0000-0000-00006C620000}"/>
    <cellStyle name="Normal 2 8 6 5 3 2" xfId="25204" xr:uid="{00000000-0005-0000-0000-00006D620000}"/>
    <cellStyle name="Normal 2 8 6 5 3 3" xfId="25205" xr:uid="{00000000-0005-0000-0000-00006E620000}"/>
    <cellStyle name="Normal 2 8 6 5 3 4" xfId="25206" xr:uid="{00000000-0005-0000-0000-00006F620000}"/>
    <cellStyle name="Normal 2 8 6 5 3 5" xfId="25207" xr:uid="{00000000-0005-0000-0000-000070620000}"/>
    <cellStyle name="Normal 2 8 6 5 4" xfId="25208" xr:uid="{00000000-0005-0000-0000-000071620000}"/>
    <cellStyle name="Normal 2 8 6 5 5" xfId="25209" xr:uid="{00000000-0005-0000-0000-000072620000}"/>
    <cellStyle name="Normal 2 8 6 5 6" xfId="25210" xr:uid="{00000000-0005-0000-0000-000073620000}"/>
    <cellStyle name="Normal 2 8 6 5 7" xfId="25211" xr:uid="{00000000-0005-0000-0000-000074620000}"/>
    <cellStyle name="Normal 2 8 6 5 8" xfId="25212" xr:uid="{00000000-0005-0000-0000-000075620000}"/>
    <cellStyle name="Normal 2 8 6 5_35. Propiedades de Inv" xfId="25213" xr:uid="{00000000-0005-0000-0000-000076620000}"/>
    <cellStyle name="Normal 2 8 6 6" xfId="25214" xr:uid="{00000000-0005-0000-0000-000077620000}"/>
    <cellStyle name="Normal 2 8 6 6 2" xfId="25215" xr:uid="{00000000-0005-0000-0000-000078620000}"/>
    <cellStyle name="Normal 2 8 6 6 2 2" xfId="25216" xr:uid="{00000000-0005-0000-0000-000079620000}"/>
    <cellStyle name="Normal 2 8 6 6 2 3" xfId="25217" xr:uid="{00000000-0005-0000-0000-00007A620000}"/>
    <cellStyle name="Normal 2 8 6 6 2 4" xfId="25218" xr:uid="{00000000-0005-0000-0000-00007B620000}"/>
    <cellStyle name="Normal 2 8 6 6 2 5" xfId="25219" xr:uid="{00000000-0005-0000-0000-00007C620000}"/>
    <cellStyle name="Normal 2 8 6 6 3" xfId="25220" xr:uid="{00000000-0005-0000-0000-00007D620000}"/>
    <cellStyle name="Normal 2 8 6 6 3 2" xfId="25221" xr:uid="{00000000-0005-0000-0000-00007E620000}"/>
    <cellStyle name="Normal 2 8 6 6 3 3" xfId="25222" xr:uid="{00000000-0005-0000-0000-00007F620000}"/>
    <cellStyle name="Normal 2 8 6 6 3 4" xfId="25223" xr:uid="{00000000-0005-0000-0000-000080620000}"/>
    <cellStyle name="Normal 2 8 6 6 3 5" xfId="25224" xr:uid="{00000000-0005-0000-0000-000081620000}"/>
    <cellStyle name="Normal 2 8 6 6 4" xfId="25225" xr:uid="{00000000-0005-0000-0000-000082620000}"/>
    <cellStyle name="Normal 2 8 6 6 5" xfId="25226" xr:uid="{00000000-0005-0000-0000-000083620000}"/>
    <cellStyle name="Normal 2 8 6 6 6" xfId="25227" xr:uid="{00000000-0005-0000-0000-000084620000}"/>
    <cellStyle name="Normal 2 8 6 6 7" xfId="25228" xr:uid="{00000000-0005-0000-0000-000085620000}"/>
    <cellStyle name="Normal 2 8 6 6 8" xfId="25229" xr:uid="{00000000-0005-0000-0000-000086620000}"/>
    <cellStyle name="Normal 2 8 6 6_35. Propiedades de Inv" xfId="25230" xr:uid="{00000000-0005-0000-0000-000087620000}"/>
    <cellStyle name="Normal 2 8 6 7" xfId="25231" xr:uid="{00000000-0005-0000-0000-000088620000}"/>
    <cellStyle name="Normal 2 8 6 7 2" xfId="25232" xr:uid="{00000000-0005-0000-0000-000089620000}"/>
    <cellStyle name="Normal 2 8 6 7 2 2" xfId="25233" xr:uid="{00000000-0005-0000-0000-00008A620000}"/>
    <cellStyle name="Normal 2 8 6 7 2 3" xfId="25234" xr:uid="{00000000-0005-0000-0000-00008B620000}"/>
    <cellStyle name="Normal 2 8 6 7 2 4" xfId="25235" xr:uid="{00000000-0005-0000-0000-00008C620000}"/>
    <cellStyle name="Normal 2 8 6 7 2 5" xfId="25236" xr:uid="{00000000-0005-0000-0000-00008D620000}"/>
    <cellStyle name="Normal 2 8 6 7 3" xfId="25237" xr:uid="{00000000-0005-0000-0000-00008E620000}"/>
    <cellStyle name="Normal 2 8 6 7 3 2" xfId="25238" xr:uid="{00000000-0005-0000-0000-00008F620000}"/>
    <cellStyle name="Normal 2 8 6 7 3 3" xfId="25239" xr:uid="{00000000-0005-0000-0000-000090620000}"/>
    <cellStyle name="Normal 2 8 6 7 3 4" xfId="25240" xr:uid="{00000000-0005-0000-0000-000091620000}"/>
    <cellStyle name="Normal 2 8 6 7 3 5" xfId="25241" xr:uid="{00000000-0005-0000-0000-000092620000}"/>
    <cellStyle name="Normal 2 8 6 7 4" xfId="25242" xr:uid="{00000000-0005-0000-0000-000093620000}"/>
    <cellStyle name="Normal 2 8 6 7 5" xfId="25243" xr:uid="{00000000-0005-0000-0000-000094620000}"/>
    <cellStyle name="Normal 2 8 6 7 6" xfId="25244" xr:uid="{00000000-0005-0000-0000-000095620000}"/>
    <cellStyle name="Normal 2 8 6 7 7" xfId="25245" xr:uid="{00000000-0005-0000-0000-000096620000}"/>
    <cellStyle name="Normal 2 8 6 7_35. Propiedades de Inv" xfId="25246" xr:uid="{00000000-0005-0000-0000-000097620000}"/>
    <cellStyle name="Normal 2 8 6 8" xfId="25247" xr:uid="{00000000-0005-0000-0000-000098620000}"/>
    <cellStyle name="Normal 2 8 6 8 2" xfId="25248" xr:uid="{00000000-0005-0000-0000-000099620000}"/>
    <cellStyle name="Normal 2 8 6 8 2 2" xfId="25249" xr:uid="{00000000-0005-0000-0000-00009A620000}"/>
    <cellStyle name="Normal 2 8 6 8 2 3" xfId="25250" xr:uid="{00000000-0005-0000-0000-00009B620000}"/>
    <cellStyle name="Normal 2 8 6 8 2 4" xfId="25251" xr:uid="{00000000-0005-0000-0000-00009C620000}"/>
    <cellStyle name="Normal 2 8 6 8 2 5" xfId="25252" xr:uid="{00000000-0005-0000-0000-00009D620000}"/>
    <cellStyle name="Normal 2 8 6 8 3" xfId="25253" xr:uid="{00000000-0005-0000-0000-00009E620000}"/>
    <cellStyle name="Normal 2 8 6 8 3 2" xfId="25254" xr:uid="{00000000-0005-0000-0000-00009F620000}"/>
    <cellStyle name="Normal 2 8 6 8 3 3" xfId="25255" xr:uid="{00000000-0005-0000-0000-0000A0620000}"/>
    <cellStyle name="Normal 2 8 6 8 3 4" xfId="25256" xr:uid="{00000000-0005-0000-0000-0000A1620000}"/>
    <cellStyle name="Normal 2 8 6 8 3 5" xfId="25257" xr:uid="{00000000-0005-0000-0000-0000A2620000}"/>
    <cellStyle name="Normal 2 8 6 8 4" xfId="25258" xr:uid="{00000000-0005-0000-0000-0000A3620000}"/>
    <cellStyle name="Normal 2 8 6 8 5" xfId="25259" xr:uid="{00000000-0005-0000-0000-0000A4620000}"/>
    <cellStyle name="Normal 2 8 6 8 6" xfId="25260" xr:uid="{00000000-0005-0000-0000-0000A5620000}"/>
    <cellStyle name="Normal 2 8 6 8 7" xfId="25261" xr:uid="{00000000-0005-0000-0000-0000A6620000}"/>
    <cellStyle name="Normal 2 8 6 8_35. Propiedades de Inv" xfId="25262" xr:uid="{00000000-0005-0000-0000-0000A7620000}"/>
    <cellStyle name="Normal 2 8 6 9" xfId="25263" xr:uid="{00000000-0005-0000-0000-0000A8620000}"/>
    <cellStyle name="Normal 2 8 6 9 2" xfId="25264" xr:uid="{00000000-0005-0000-0000-0000A9620000}"/>
    <cellStyle name="Normal 2 8 6 9 2 2" xfId="25265" xr:uid="{00000000-0005-0000-0000-0000AA620000}"/>
    <cellStyle name="Normal 2 8 6 9 2 3" xfId="25266" xr:uid="{00000000-0005-0000-0000-0000AB620000}"/>
    <cellStyle name="Normal 2 8 6 9 2 4" xfId="25267" xr:uid="{00000000-0005-0000-0000-0000AC620000}"/>
    <cellStyle name="Normal 2 8 6 9 2 5" xfId="25268" xr:uid="{00000000-0005-0000-0000-0000AD620000}"/>
    <cellStyle name="Normal 2 8 6 9 3" xfId="25269" xr:uid="{00000000-0005-0000-0000-0000AE620000}"/>
    <cellStyle name="Normal 2 8 6 9 3 2" xfId="25270" xr:uid="{00000000-0005-0000-0000-0000AF620000}"/>
    <cellStyle name="Normal 2 8 6 9 3 3" xfId="25271" xr:uid="{00000000-0005-0000-0000-0000B0620000}"/>
    <cellStyle name="Normal 2 8 6 9 3 4" xfId="25272" xr:uid="{00000000-0005-0000-0000-0000B1620000}"/>
    <cellStyle name="Normal 2 8 6 9 3 5" xfId="25273" xr:uid="{00000000-0005-0000-0000-0000B2620000}"/>
    <cellStyle name="Normal 2 8 6 9 4" xfId="25274" xr:uid="{00000000-0005-0000-0000-0000B3620000}"/>
    <cellStyle name="Normal 2 8 6 9 5" xfId="25275" xr:uid="{00000000-0005-0000-0000-0000B4620000}"/>
    <cellStyle name="Normal 2 8 6 9 6" xfId="25276" xr:uid="{00000000-0005-0000-0000-0000B5620000}"/>
    <cellStyle name="Normal 2 8 6 9 7" xfId="25277" xr:uid="{00000000-0005-0000-0000-0000B6620000}"/>
    <cellStyle name="Normal 2 8 6 9_35. Propiedades de Inv" xfId="25278" xr:uid="{00000000-0005-0000-0000-0000B7620000}"/>
    <cellStyle name="Normal 2 8 6_35. Propiedades de Inv" xfId="25279" xr:uid="{00000000-0005-0000-0000-0000B8620000}"/>
    <cellStyle name="Normal 2 8 7" xfId="25280" xr:uid="{00000000-0005-0000-0000-0000B9620000}"/>
    <cellStyle name="Normal 2 8 7 10" xfId="25281" xr:uid="{00000000-0005-0000-0000-0000BA620000}"/>
    <cellStyle name="Normal 2 8 7 10 2" xfId="25282" xr:uid="{00000000-0005-0000-0000-0000BB620000}"/>
    <cellStyle name="Normal 2 8 7 10 3" xfId="25283" xr:uid="{00000000-0005-0000-0000-0000BC620000}"/>
    <cellStyle name="Normal 2 8 7 10 4" xfId="25284" xr:uid="{00000000-0005-0000-0000-0000BD620000}"/>
    <cellStyle name="Normal 2 8 7 10 5" xfId="25285" xr:uid="{00000000-0005-0000-0000-0000BE620000}"/>
    <cellStyle name="Normal 2 8 7 11" xfId="25286" xr:uid="{00000000-0005-0000-0000-0000BF620000}"/>
    <cellStyle name="Normal 2 8 7 11 2" xfId="25287" xr:uid="{00000000-0005-0000-0000-0000C0620000}"/>
    <cellStyle name="Normal 2 8 7 11 3" xfId="25288" xr:uid="{00000000-0005-0000-0000-0000C1620000}"/>
    <cellStyle name="Normal 2 8 7 11 4" xfId="25289" xr:uid="{00000000-0005-0000-0000-0000C2620000}"/>
    <cellStyle name="Normal 2 8 7 11 5" xfId="25290" xr:uid="{00000000-0005-0000-0000-0000C3620000}"/>
    <cellStyle name="Normal 2 8 7 12" xfId="25291" xr:uid="{00000000-0005-0000-0000-0000C4620000}"/>
    <cellStyle name="Normal 2 8 7 13" xfId="25292" xr:uid="{00000000-0005-0000-0000-0000C5620000}"/>
    <cellStyle name="Normal 2 8 7 14" xfId="25293" xr:uid="{00000000-0005-0000-0000-0000C6620000}"/>
    <cellStyle name="Normal 2 8 7 15" xfId="25294" xr:uid="{00000000-0005-0000-0000-0000C7620000}"/>
    <cellStyle name="Normal 2 8 7 16" xfId="25295" xr:uid="{00000000-0005-0000-0000-0000C8620000}"/>
    <cellStyle name="Normal 2 8 7 2" xfId="25296" xr:uid="{00000000-0005-0000-0000-0000C9620000}"/>
    <cellStyle name="Normal 2 8 7 2 2" xfId="25297" xr:uid="{00000000-0005-0000-0000-0000CA620000}"/>
    <cellStyle name="Normal 2 8 7 2 2 2" xfId="25298" xr:uid="{00000000-0005-0000-0000-0000CB620000}"/>
    <cellStyle name="Normal 2 8 7 2 2 3" xfId="25299" xr:uid="{00000000-0005-0000-0000-0000CC620000}"/>
    <cellStyle name="Normal 2 8 7 2 2 4" xfId="25300" xr:uid="{00000000-0005-0000-0000-0000CD620000}"/>
    <cellStyle name="Normal 2 8 7 2 2 5" xfId="25301" xr:uid="{00000000-0005-0000-0000-0000CE620000}"/>
    <cellStyle name="Normal 2 8 7 2 3" xfId="25302" xr:uid="{00000000-0005-0000-0000-0000CF620000}"/>
    <cellStyle name="Normal 2 8 7 2 3 2" xfId="25303" xr:uid="{00000000-0005-0000-0000-0000D0620000}"/>
    <cellStyle name="Normal 2 8 7 2 3 3" xfId="25304" xr:uid="{00000000-0005-0000-0000-0000D1620000}"/>
    <cellStyle name="Normal 2 8 7 2 3 4" xfId="25305" xr:uid="{00000000-0005-0000-0000-0000D2620000}"/>
    <cellStyle name="Normal 2 8 7 2 3 5" xfId="25306" xr:uid="{00000000-0005-0000-0000-0000D3620000}"/>
    <cellStyle name="Normal 2 8 7 2 4" xfId="25307" xr:uid="{00000000-0005-0000-0000-0000D4620000}"/>
    <cellStyle name="Normal 2 8 7 2 5" xfId="25308" xr:uid="{00000000-0005-0000-0000-0000D5620000}"/>
    <cellStyle name="Normal 2 8 7 2 6" xfId="25309" xr:uid="{00000000-0005-0000-0000-0000D6620000}"/>
    <cellStyle name="Normal 2 8 7 2 7" xfId="25310" xr:uid="{00000000-0005-0000-0000-0000D7620000}"/>
    <cellStyle name="Normal 2 8 7 2 8" xfId="25311" xr:uid="{00000000-0005-0000-0000-0000D8620000}"/>
    <cellStyle name="Normal 2 8 7 2_35. Propiedades de Inv" xfId="25312" xr:uid="{00000000-0005-0000-0000-0000D9620000}"/>
    <cellStyle name="Normal 2 8 7 3" xfId="25313" xr:uid="{00000000-0005-0000-0000-0000DA620000}"/>
    <cellStyle name="Normal 2 8 7 3 2" xfId="25314" xr:uid="{00000000-0005-0000-0000-0000DB620000}"/>
    <cellStyle name="Normal 2 8 7 3 2 2" xfId="25315" xr:uid="{00000000-0005-0000-0000-0000DC620000}"/>
    <cellStyle name="Normal 2 8 7 3 2 3" xfId="25316" xr:uid="{00000000-0005-0000-0000-0000DD620000}"/>
    <cellStyle name="Normal 2 8 7 3 2 4" xfId="25317" xr:uid="{00000000-0005-0000-0000-0000DE620000}"/>
    <cellStyle name="Normal 2 8 7 3 2 5" xfId="25318" xr:uid="{00000000-0005-0000-0000-0000DF620000}"/>
    <cellStyle name="Normal 2 8 7 3 3" xfId="25319" xr:uid="{00000000-0005-0000-0000-0000E0620000}"/>
    <cellStyle name="Normal 2 8 7 3 3 2" xfId="25320" xr:uid="{00000000-0005-0000-0000-0000E1620000}"/>
    <cellStyle name="Normal 2 8 7 3 3 3" xfId="25321" xr:uid="{00000000-0005-0000-0000-0000E2620000}"/>
    <cellStyle name="Normal 2 8 7 3 3 4" xfId="25322" xr:uid="{00000000-0005-0000-0000-0000E3620000}"/>
    <cellStyle name="Normal 2 8 7 3 3 5" xfId="25323" xr:uid="{00000000-0005-0000-0000-0000E4620000}"/>
    <cellStyle name="Normal 2 8 7 3 4" xfId="25324" xr:uid="{00000000-0005-0000-0000-0000E5620000}"/>
    <cellStyle name="Normal 2 8 7 3 5" xfId="25325" xr:uid="{00000000-0005-0000-0000-0000E6620000}"/>
    <cellStyle name="Normal 2 8 7 3 6" xfId="25326" xr:uid="{00000000-0005-0000-0000-0000E7620000}"/>
    <cellStyle name="Normal 2 8 7 3 7" xfId="25327" xr:uid="{00000000-0005-0000-0000-0000E8620000}"/>
    <cellStyle name="Normal 2 8 7 3 8" xfId="25328" xr:uid="{00000000-0005-0000-0000-0000E9620000}"/>
    <cellStyle name="Normal 2 8 7 3_35. Propiedades de Inv" xfId="25329" xr:uid="{00000000-0005-0000-0000-0000EA620000}"/>
    <cellStyle name="Normal 2 8 7 4" xfId="25330" xr:uid="{00000000-0005-0000-0000-0000EB620000}"/>
    <cellStyle name="Normal 2 8 7 4 2" xfId="25331" xr:uid="{00000000-0005-0000-0000-0000EC620000}"/>
    <cellStyle name="Normal 2 8 7 4 2 2" xfId="25332" xr:uid="{00000000-0005-0000-0000-0000ED620000}"/>
    <cellStyle name="Normal 2 8 7 4 2 3" xfId="25333" xr:uid="{00000000-0005-0000-0000-0000EE620000}"/>
    <cellStyle name="Normal 2 8 7 4 2 4" xfId="25334" xr:uid="{00000000-0005-0000-0000-0000EF620000}"/>
    <cellStyle name="Normal 2 8 7 4 2 5" xfId="25335" xr:uid="{00000000-0005-0000-0000-0000F0620000}"/>
    <cellStyle name="Normal 2 8 7 4 3" xfId="25336" xr:uid="{00000000-0005-0000-0000-0000F1620000}"/>
    <cellStyle name="Normal 2 8 7 4 3 2" xfId="25337" xr:uid="{00000000-0005-0000-0000-0000F2620000}"/>
    <cellStyle name="Normal 2 8 7 4 3 3" xfId="25338" xr:uid="{00000000-0005-0000-0000-0000F3620000}"/>
    <cellStyle name="Normal 2 8 7 4 3 4" xfId="25339" xr:uid="{00000000-0005-0000-0000-0000F4620000}"/>
    <cellStyle name="Normal 2 8 7 4 3 5" xfId="25340" xr:uid="{00000000-0005-0000-0000-0000F5620000}"/>
    <cellStyle name="Normal 2 8 7 4 4" xfId="25341" xr:uid="{00000000-0005-0000-0000-0000F6620000}"/>
    <cellStyle name="Normal 2 8 7 4 5" xfId="25342" xr:uid="{00000000-0005-0000-0000-0000F7620000}"/>
    <cellStyle name="Normal 2 8 7 4 6" xfId="25343" xr:uid="{00000000-0005-0000-0000-0000F8620000}"/>
    <cellStyle name="Normal 2 8 7 4 7" xfId="25344" xr:uid="{00000000-0005-0000-0000-0000F9620000}"/>
    <cellStyle name="Normal 2 8 7 4 8" xfId="25345" xr:uid="{00000000-0005-0000-0000-0000FA620000}"/>
    <cellStyle name="Normal 2 8 7 4_35. Propiedades de Inv" xfId="25346" xr:uid="{00000000-0005-0000-0000-0000FB620000}"/>
    <cellStyle name="Normal 2 8 7 5" xfId="25347" xr:uid="{00000000-0005-0000-0000-0000FC620000}"/>
    <cellStyle name="Normal 2 8 7 5 2" xfId="25348" xr:uid="{00000000-0005-0000-0000-0000FD620000}"/>
    <cellStyle name="Normal 2 8 7 5 2 2" xfId="25349" xr:uid="{00000000-0005-0000-0000-0000FE620000}"/>
    <cellStyle name="Normal 2 8 7 5 2 3" xfId="25350" xr:uid="{00000000-0005-0000-0000-0000FF620000}"/>
    <cellStyle name="Normal 2 8 7 5 2 4" xfId="25351" xr:uid="{00000000-0005-0000-0000-000000630000}"/>
    <cellStyle name="Normal 2 8 7 5 2 5" xfId="25352" xr:uid="{00000000-0005-0000-0000-000001630000}"/>
    <cellStyle name="Normal 2 8 7 5 3" xfId="25353" xr:uid="{00000000-0005-0000-0000-000002630000}"/>
    <cellStyle name="Normal 2 8 7 5 3 2" xfId="25354" xr:uid="{00000000-0005-0000-0000-000003630000}"/>
    <cellStyle name="Normal 2 8 7 5 3 3" xfId="25355" xr:uid="{00000000-0005-0000-0000-000004630000}"/>
    <cellStyle name="Normal 2 8 7 5 3 4" xfId="25356" xr:uid="{00000000-0005-0000-0000-000005630000}"/>
    <cellStyle name="Normal 2 8 7 5 3 5" xfId="25357" xr:uid="{00000000-0005-0000-0000-000006630000}"/>
    <cellStyle name="Normal 2 8 7 5 4" xfId="25358" xr:uid="{00000000-0005-0000-0000-000007630000}"/>
    <cellStyle name="Normal 2 8 7 5 5" xfId="25359" xr:uid="{00000000-0005-0000-0000-000008630000}"/>
    <cellStyle name="Normal 2 8 7 5 6" xfId="25360" xr:uid="{00000000-0005-0000-0000-000009630000}"/>
    <cellStyle name="Normal 2 8 7 5 7" xfId="25361" xr:uid="{00000000-0005-0000-0000-00000A630000}"/>
    <cellStyle name="Normal 2 8 7 5 8" xfId="25362" xr:uid="{00000000-0005-0000-0000-00000B630000}"/>
    <cellStyle name="Normal 2 8 7 5_35. Propiedades de Inv" xfId="25363" xr:uid="{00000000-0005-0000-0000-00000C630000}"/>
    <cellStyle name="Normal 2 8 7 6" xfId="25364" xr:uid="{00000000-0005-0000-0000-00000D630000}"/>
    <cellStyle name="Normal 2 8 7 6 2" xfId="25365" xr:uid="{00000000-0005-0000-0000-00000E630000}"/>
    <cellStyle name="Normal 2 8 7 6 2 2" xfId="25366" xr:uid="{00000000-0005-0000-0000-00000F630000}"/>
    <cellStyle name="Normal 2 8 7 6 2 3" xfId="25367" xr:uid="{00000000-0005-0000-0000-000010630000}"/>
    <cellStyle name="Normal 2 8 7 6 2 4" xfId="25368" xr:uid="{00000000-0005-0000-0000-000011630000}"/>
    <cellStyle name="Normal 2 8 7 6 2 5" xfId="25369" xr:uid="{00000000-0005-0000-0000-000012630000}"/>
    <cellStyle name="Normal 2 8 7 6 3" xfId="25370" xr:uid="{00000000-0005-0000-0000-000013630000}"/>
    <cellStyle name="Normal 2 8 7 6 3 2" xfId="25371" xr:uid="{00000000-0005-0000-0000-000014630000}"/>
    <cellStyle name="Normal 2 8 7 6 3 3" xfId="25372" xr:uid="{00000000-0005-0000-0000-000015630000}"/>
    <cellStyle name="Normal 2 8 7 6 3 4" xfId="25373" xr:uid="{00000000-0005-0000-0000-000016630000}"/>
    <cellStyle name="Normal 2 8 7 6 3 5" xfId="25374" xr:uid="{00000000-0005-0000-0000-000017630000}"/>
    <cellStyle name="Normal 2 8 7 6 4" xfId="25375" xr:uid="{00000000-0005-0000-0000-000018630000}"/>
    <cellStyle name="Normal 2 8 7 6 5" xfId="25376" xr:uid="{00000000-0005-0000-0000-000019630000}"/>
    <cellStyle name="Normal 2 8 7 6 6" xfId="25377" xr:uid="{00000000-0005-0000-0000-00001A630000}"/>
    <cellStyle name="Normal 2 8 7 6 7" xfId="25378" xr:uid="{00000000-0005-0000-0000-00001B630000}"/>
    <cellStyle name="Normal 2 8 7 6 8" xfId="25379" xr:uid="{00000000-0005-0000-0000-00001C630000}"/>
    <cellStyle name="Normal 2 8 7 6_35. Propiedades de Inv" xfId="25380" xr:uid="{00000000-0005-0000-0000-00001D630000}"/>
    <cellStyle name="Normal 2 8 7 7" xfId="25381" xr:uid="{00000000-0005-0000-0000-00001E630000}"/>
    <cellStyle name="Normal 2 8 7 7 2" xfId="25382" xr:uid="{00000000-0005-0000-0000-00001F630000}"/>
    <cellStyle name="Normal 2 8 7 7 2 2" xfId="25383" xr:uid="{00000000-0005-0000-0000-000020630000}"/>
    <cellStyle name="Normal 2 8 7 7 2 3" xfId="25384" xr:uid="{00000000-0005-0000-0000-000021630000}"/>
    <cellStyle name="Normal 2 8 7 7 2 4" xfId="25385" xr:uid="{00000000-0005-0000-0000-000022630000}"/>
    <cellStyle name="Normal 2 8 7 7 2 5" xfId="25386" xr:uid="{00000000-0005-0000-0000-000023630000}"/>
    <cellStyle name="Normal 2 8 7 7 3" xfId="25387" xr:uid="{00000000-0005-0000-0000-000024630000}"/>
    <cellStyle name="Normal 2 8 7 7 3 2" xfId="25388" xr:uid="{00000000-0005-0000-0000-000025630000}"/>
    <cellStyle name="Normal 2 8 7 7 3 3" xfId="25389" xr:uid="{00000000-0005-0000-0000-000026630000}"/>
    <cellStyle name="Normal 2 8 7 7 3 4" xfId="25390" xr:uid="{00000000-0005-0000-0000-000027630000}"/>
    <cellStyle name="Normal 2 8 7 7 3 5" xfId="25391" xr:uid="{00000000-0005-0000-0000-000028630000}"/>
    <cellStyle name="Normal 2 8 7 7 4" xfId="25392" xr:uid="{00000000-0005-0000-0000-000029630000}"/>
    <cellStyle name="Normal 2 8 7 7 5" xfId="25393" xr:uid="{00000000-0005-0000-0000-00002A630000}"/>
    <cellStyle name="Normal 2 8 7 7 6" xfId="25394" xr:uid="{00000000-0005-0000-0000-00002B630000}"/>
    <cellStyle name="Normal 2 8 7 7 7" xfId="25395" xr:uid="{00000000-0005-0000-0000-00002C630000}"/>
    <cellStyle name="Normal 2 8 7 7_35. Propiedades de Inv" xfId="25396" xr:uid="{00000000-0005-0000-0000-00002D630000}"/>
    <cellStyle name="Normal 2 8 7 8" xfId="25397" xr:uid="{00000000-0005-0000-0000-00002E630000}"/>
    <cellStyle name="Normal 2 8 7 8 2" xfId="25398" xr:uid="{00000000-0005-0000-0000-00002F630000}"/>
    <cellStyle name="Normal 2 8 7 8 2 2" xfId="25399" xr:uid="{00000000-0005-0000-0000-000030630000}"/>
    <cellStyle name="Normal 2 8 7 8 2 3" xfId="25400" xr:uid="{00000000-0005-0000-0000-000031630000}"/>
    <cellStyle name="Normal 2 8 7 8 2 4" xfId="25401" xr:uid="{00000000-0005-0000-0000-000032630000}"/>
    <cellStyle name="Normal 2 8 7 8 2 5" xfId="25402" xr:uid="{00000000-0005-0000-0000-000033630000}"/>
    <cellStyle name="Normal 2 8 7 8 3" xfId="25403" xr:uid="{00000000-0005-0000-0000-000034630000}"/>
    <cellStyle name="Normal 2 8 7 8 3 2" xfId="25404" xr:uid="{00000000-0005-0000-0000-000035630000}"/>
    <cellStyle name="Normal 2 8 7 8 3 3" xfId="25405" xr:uid="{00000000-0005-0000-0000-000036630000}"/>
    <cellStyle name="Normal 2 8 7 8 3 4" xfId="25406" xr:uid="{00000000-0005-0000-0000-000037630000}"/>
    <cellStyle name="Normal 2 8 7 8 3 5" xfId="25407" xr:uid="{00000000-0005-0000-0000-000038630000}"/>
    <cellStyle name="Normal 2 8 7 8 4" xfId="25408" xr:uid="{00000000-0005-0000-0000-000039630000}"/>
    <cellStyle name="Normal 2 8 7 8 5" xfId="25409" xr:uid="{00000000-0005-0000-0000-00003A630000}"/>
    <cellStyle name="Normal 2 8 7 8 6" xfId="25410" xr:uid="{00000000-0005-0000-0000-00003B630000}"/>
    <cellStyle name="Normal 2 8 7 8 7" xfId="25411" xr:uid="{00000000-0005-0000-0000-00003C630000}"/>
    <cellStyle name="Normal 2 8 7 8_35. Propiedades de Inv" xfId="25412" xr:uid="{00000000-0005-0000-0000-00003D630000}"/>
    <cellStyle name="Normal 2 8 7 9" xfId="25413" xr:uid="{00000000-0005-0000-0000-00003E630000}"/>
    <cellStyle name="Normal 2 8 7 9 2" xfId="25414" xr:uid="{00000000-0005-0000-0000-00003F630000}"/>
    <cellStyle name="Normal 2 8 7 9 2 2" xfId="25415" xr:uid="{00000000-0005-0000-0000-000040630000}"/>
    <cellStyle name="Normal 2 8 7 9 2 3" xfId="25416" xr:uid="{00000000-0005-0000-0000-000041630000}"/>
    <cellStyle name="Normal 2 8 7 9 2 4" xfId="25417" xr:uid="{00000000-0005-0000-0000-000042630000}"/>
    <cellStyle name="Normal 2 8 7 9 2 5" xfId="25418" xr:uid="{00000000-0005-0000-0000-000043630000}"/>
    <cellStyle name="Normal 2 8 7 9 3" xfId="25419" xr:uid="{00000000-0005-0000-0000-000044630000}"/>
    <cellStyle name="Normal 2 8 7 9 3 2" xfId="25420" xr:uid="{00000000-0005-0000-0000-000045630000}"/>
    <cellStyle name="Normal 2 8 7 9 3 3" xfId="25421" xr:uid="{00000000-0005-0000-0000-000046630000}"/>
    <cellStyle name="Normal 2 8 7 9 3 4" xfId="25422" xr:uid="{00000000-0005-0000-0000-000047630000}"/>
    <cellStyle name="Normal 2 8 7 9 3 5" xfId="25423" xr:uid="{00000000-0005-0000-0000-000048630000}"/>
    <cellStyle name="Normal 2 8 7 9 4" xfId="25424" xr:uid="{00000000-0005-0000-0000-000049630000}"/>
    <cellStyle name="Normal 2 8 7 9 5" xfId="25425" xr:uid="{00000000-0005-0000-0000-00004A630000}"/>
    <cellStyle name="Normal 2 8 7 9 6" xfId="25426" xr:uid="{00000000-0005-0000-0000-00004B630000}"/>
    <cellStyle name="Normal 2 8 7 9 7" xfId="25427" xr:uid="{00000000-0005-0000-0000-00004C630000}"/>
    <cellStyle name="Normal 2 8 7 9_35. Propiedades de Inv" xfId="25428" xr:uid="{00000000-0005-0000-0000-00004D630000}"/>
    <cellStyle name="Normal 2 8 7_35. Propiedades de Inv" xfId="25429" xr:uid="{00000000-0005-0000-0000-00004E630000}"/>
    <cellStyle name="Normal 2 8 8" xfId="25430" xr:uid="{00000000-0005-0000-0000-00004F630000}"/>
    <cellStyle name="Normal 2 8 8 10" xfId="25431" xr:uid="{00000000-0005-0000-0000-000050630000}"/>
    <cellStyle name="Normal 2 8 8 10 2" xfId="25432" xr:uid="{00000000-0005-0000-0000-000051630000}"/>
    <cellStyle name="Normal 2 8 8 10 3" xfId="25433" xr:uid="{00000000-0005-0000-0000-000052630000}"/>
    <cellStyle name="Normal 2 8 8 10 4" xfId="25434" xr:uid="{00000000-0005-0000-0000-000053630000}"/>
    <cellStyle name="Normal 2 8 8 10 5" xfId="25435" xr:uid="{00000000-0005-0000-0000-000054630000}"/>
    <cellStyle name="Normal 2 8 8 11" xfId="25436" xr:uid="{00000000-0005-0000-0000-000055630000}"/>
    <cellStyle name="Normal 2 8 8 11 2" xfId="25437" xr:uid="{00000000-0005-0000-0000-000056630000}"/>
    <cellStyle name="Normal 2 8 8 11 3" xfId="25438" xr:uid="{00000000-0005-0000-0000-000057630000}"/>
    <cellStyle name="Normal 2 8 8 11 4" xfId="25439" xr:uid="{00000000-0005-0000-0000-000058630000}"/>
    <cellStyle name="Normal 2 8 8 11 5" xfId="25440" xr:uid="{00000000-0005-0000-0000-000059630000}"/>
    <cellStyle name="Normal 2 8 8 12" xfId="25441" xr:uid="{00000000-0005-0000-0000-00005A630000}"/>
    <cellStyle name="Normal 2 8 8 13" xfId="25442" xr:uid="{00000000-0005-0000-0000-00005B630000}"/>
    <cellStyle name="Normal 2 8 8 14" xfId="25443" xr:uid="{00000000-0005-0000-0000-00005C630000}"/>
    <cellStyle name="Normal 2 8 8 15" xfId="25444" xr:uid="{00000000-0005-0000-0000-00005D630000}"/>
    <cellStyle name="Normal 2 8 8 16" xfId="25445" xr:uid="{00000000-0005-0000-0000-00005E630000}"/>
    <cellStyle name="Normal 2 8 8 2" xfId="25446" xr:uid="{00000000-0005-0000-0000-00005F630000}"/>
    <cellStyle name="Normal 2 8 8 2 2" xfId="25447" xr:uid="{00000000-0005-0000-0000-000060630000}"/>
    <cellStyle name="Normal 2 8 8 2 2 2" xfId="25448" xr:uid="{00000000-0005-0000-0000-000061630000}"/>
    <cellStyle name="Normal 2 8 8 2 2 3" xfId="25449" xr:uid="{00000000-0005-0000-0000-000062630000}"/>
    <cellStyle name="Normal 2 8 8 2 2 4" xfId="25450" xr:uid="{00000000-0005-0000-0000-000063630000}"/>
    <cellStyle name="Normal 2 8 8 2 2 5" xfId="25451" xr:uid="{00000000-0005-0000-0000-000064630000}"/>
    <cellStyle name="Normal 2 8 8 2 3" xfId="25452" xr:uid="{00000000-0005-0000-0000-000065630000}"/>
    <cellStyle name="Normal 2 8 8 2 3 2" xfId="25453" xr:uid="{00000000-0005-0000-0000-000066630000}"/>
    <cellStyle name="Normal 2 8 8 2 3 3" xfId="25454" xr:uid="{00000000-0005-0000-0000-000067630000}"/>
    <cellStyle name="Normal 2 8 8 2 3 4" xfId="25455" xr:uid="{00000000-0005-0000-0000-000068630000}"/>
    <cellStyle name="Normal 2 8 8 2 3 5" xfId="25456" xr:uid="{00000000-0005-0000-0000-000069630000}"/>
    <cellStyle name="Normal 2 8 8 2 4" xfId="25457" xr:uid="{00000000-0005-0000-0000-00006A630000}"/>
    <cellStyle name="Normal 2 8 8 2 5" xfId="25458" xr:uid="{00000000-0005-0000-0000-00006B630000}"/>
    <cellStyle name="Normal 2 8 8 2 6" xfId="25459" xr:uid="{00000000-0005-0000-0000-00006C630000}"/>
    <cellStyle name="Normal 2 8 8 2 7" xfId="25460" xr:uid="{00000000-0005-0000-0000-00006D630000}"/>
    <cellStyle name="Normal 2 8 8 2 8" xfId="25461" xr:uid="{00000000-0005-0000-0000-00006E630000}"/>
    <cellStyle name="Normal 2 8 8 2_35. Propiedades de Inv" xfId="25462" xr:uid="{00000000-0005-0000-0000-00006F630000}"/>
    <cellStyle name="Normal 2 8 8 3" xfId="25463" xr:uid="{00000000-0005-0000-0000-000070630000}"/>
    <cellStyle name="Normal 2 8 8 3 2" xfId="25464" xr:uid="{00000000-0005-0000-0000-000071630000}"/>
    <cellStyle name="Normal 2 8 8 3 2 2" xfId="25465" xr:uid="{00000000-0005-0000-0000-000072630000}"/>
    <cellStyle name="Normal 2 8 8 3 2 3" xfId="25466" xr:uid="{00000000-0005-0000-0000-000073630000}"/>
    <cellStyle name="Normal 2 8 8 3 2 4" xfId="25467" xr:uid="{00000000-0005-0000-0000-000074630000}"/>
    <cellStyle name="Normal 2 8 8 3 2 5" xfId="25468" xr:uid="{00000000-0005-0000-0000-000075630000}"/>
    <cellStyle name="Normal 2 8 8 3 3" xfId="25469" xr:uid="{00000000-0005-0000-0000-000076630000}"/>
    <cellStyle name="Normal 2 8 8 3 3 2" xfId="25470" xr:uid="{00000000-0005-0000-0000-000077630000}"/>
    <cellStyle name="Normal 2 8 8 3 3 3" xfId="25471" xr:uid="{00000000-0005-0000-0000-000078630000}"/>
    <cellStyle name="Normal 2 8 8 3 3 4" xfId="25472" xr:uid="{00000000-0005-0000-0000-000079630000}"/>
    <cellStyle name="Normal 2 8 8 3 3 5" xfId="25473" xr:uid="{00000000-0005-0000-0000-00007A630000}"/>
    <cellStyle name="Normal 2 8 8 3 4" xfId="25474" xr:uid="{00000000-0005-0000-0000-00007B630000}"/>
    <cellStyle name="Normal 2 8 8 3 5" xfId="25475" xr:uid="{00000000-0005-0000-0000-00007C630000}"/>
    <cellStyle name="Normal 2 8 8 3 6" xfId="25476" xr:uid="{00000000-0005-0000-0000-00007D630000}"/>
    <cellStyle name="Normal 2 8 8 3 7" xfId="25477" xr:uid="{00000000-0005-0000-0000-00007E630000}"/>
    <cellStyle name="Normal 2 8 8 3 8" xfId="25478" xr:uid="{00000000-0005-0000-0000-00007F630000}"/>
    <cellStyle name="Normal 2 8 8 3_35. Propiedades de Inv" xfId="25479" xr:uid="{00000000-0005-0000-0000-000080630000}"/>
    <cellStyle name="Normal 2 8 8 4" xfId="25480" xr:uid="{00000000-0005-0000-0000-000081630000}"/>
    <cellStyle name="Normal 2 8 8 4 2" xfId="25481" xr:uid="{00000000-0005-0000-0000-000082630000}"/>
    <cellStyle name="Normal 2 8 8 4 2 2" xfId="25482" xr:uid="{00000000-0005-0000-0000-000083630000}"/>
    <cellStyle name="Normal 2 8 8 4 2 3" xfId="25483" xr:uid="{00000000-0005-0000-0000-000084630000}"/>
    <cellStyle name="Normal 2 8 8 4 2 4" xfId="25484" xr:uid="{00000000-0005-0000-0000-000085630000}"/>
    <cellStyle name="Normal 2 8 8 4 2 5" xfId="25485" xr:uid="{00000000-0005-0000-0000-000086630000}"/>
    <cellStyle name="Normal 2 8 8 4 3" xfId="25486" xr:uid="{00000000-0005-0000-0000-000087630000}"/>
    <cellStyle name="Normal 2 8 8 4 3 2" xfId="25487" xr:uid="{00000000-0005-0000-0000-000088630000}"/>
    <cellStyle name="Normal 2 8 8 4 3 3" xfId="25488" xr:uid="{00000000-0005-0000-0000-000089630000}"/>
    <cellStyle name="Normal 2 8 8 4 3 4" xfId="25489" xr:uid="{00000000-0005-0000-0000-00008A630000}"/>
    <cellStyle name="Normal 2 8 8 4 3 5" xfId="25490" xr:uid="{00000000-0005-0000-0000-00008B630000}"/>
    <cellStyle name="Normal 2 8 8 4 4" xfId="25491" xr:uid="{00000000-0005-0000-0000-00008C630000}"/>
    <cellStyle name="Normal 2 8 8 4 5" xfId="25492" xr:uid="{00000000-0005-0000-0000-00008D630000}"/>
    <cellStyle name="Normal 2 8 8 4 6" xfId="25493" xr:uid="{00000000-0005-0000-0000-00008E630000}"/>
    <cellStyle name="Normal 2 8 8 4 7" xfId="25494" xr:uid="{00000000-0005-0000-0000-00008F630000}"/>
    <cellStyle name="Normal 2 8 8 4 8" xfId="25495" xr:uid="{00000000-0005-0000-0000-000090630000}"/>
    <cellStyle name="Normal 2 8 8 4_35. Propiedades de Inv" xfId="25496" xr:uid="{00000000-0005-0000-0000-000091630000}"/>
    <cellStyle name="Normal 2 8 8 5" xfId="25497" xr:uid="{00000000-0005-0000-0000-000092630000}"/>
    <cellStyle name="Normal 2 8 8 5 2" xfId="25498" xr:uid="{00000000-0005-0000-0000-000093630000}"/>
    <cellStyle name="Normal 2 8 8 5 2 2" xfId="25499" xr:uid="{00000000-0005-0000-0000-000094630000}"/>
    <cellStyle name="Normal 2 8 8 5 2 3" xfId="25500" xr:uid="{00000000-0005-0000-0000-000095630000}"/>
    <cellStyle name="Normal 2 8 8 5 2 4" xfId="25501" xr:uid="{00000000-0005-0000-0000-000096630000}"/>
    <cellStyle name="Normal 2 8 8 5 2 5" xfId="25502" xr:uid="{00000000-0005-0000-0000-000097630000}"/>
    <cellStyle name="Normal 2 8 8 5 3" xfId="25503" xr:uid="{00000000-0005-0000-0000-000098630000}"/>
    <cellStyle name="Normal 2 8 8 5 3 2" xfId="25504" xr:uid="{00000000-0005-0000-0000-000099630000}"/>
    <cellStyle name="Normal 2 8 8 5 3 3" xfId="25505" xr:uid="{00000000-0005-0000-0000-00009A630000}"/>
    <cellStyle name="Normal 2 8 8 5 3 4" xfId="25506" xr:uid="{00000000-0005-0000-0000-00009B630000}"/>
    <cellStyle name="Normal 2 8 8 5 3 5" xfId="25507" xr:uid="{00000000-0005-0000-0000-00009C630000}"/>
    <cellStyle name="Normal 2 8 8 5 4" xfId="25508" xr:uid="{00000000-0005-0000-0000-00009D630000}"/>
    <cellStyle name="Normal 2 8 8 5 5" xfId="25509" xr:uid="{00000000-0005-0000-0000-00009E630000}"/>
    <cellStyle name="Normal 2 8 8 5 6" xfId="25510" xr:uid="{00000000-0005-0000-0000-00009F630000}"/>
    <cellStyle name="Normal 2 8 8 5 7" xfId="25511" xr:uid="{00000000-0005-0000-0000-0000A0630000}"/>
    <cellStyle name="Normal 2 8 8 5 8" xfId="25512" xr:uid="{00000000-0005-0000-0000-0000A1630000}"/>
    <cellStyle name="Normal 2 8 8 5_35. Propiedades de Inv" xfId="25513" xr:uid="{00000000-0005-0000-0000-0000A2630000}"/>
    <cellStyle name="Normal 2 8 8 6" xfId="25514" xr:uid="{00000000-0005-0000-0000-0000A3630000}"/>
    <cellStyle name="Normal 2 8 8 6 2" xfId="25515" xr:uid="{00000000-0005-0000-0000-0000A4630000}"/>
    <cellStyle name="Normal 2 8 8 6 2 2" xfId="25516" xr:uid="{00000000-0005-0000-0000-0000A5630000}"/>
    <cellStyle name="Normal 2 8 8 6 2 3" xfId="25517" xr:uid="{00000000-0005-0000-0000-0000A6630000}"/>
    <cellStyle name="Normal 2 8 8 6 2 4" xfId="25518" xr:uid="{00000000-0005-0000-0000-0000A7630000}"/>
    <cellStyle name="Normal 2 8 8 6 2 5" xfId="25519" xr:uid="{00000000-0005-0000-0000-0000A8630000}"/>
    <cellStyle name="Normal 2 8 8 6 3" xfId="25520" xr:uid="{00000000-0005-0000-0000-0000A9630000}"/>
    <cellStyle name="Normal 2 8 8 6 3 2" xfId="25521" xr:uid="{00000000-0005-0000-0000-0000AA630000}"/>
    <cellStyle name="Normal 2 8 8 6 3 3" xfId="25522" xr:uid="{00000000-0005-0000-0000-0000AB630000}"/>
    <cellStyle name="Normal 2 8 8 6 3 4" xfId="25523" xr:uid="{00000000-0005-0000-0000-0000AC630000}"/>
    <cellStyle name="Normal 2 8 8 6 3 5" xfId="25524" xr:uid="{00000000-0005-0000-0000-0000AD630000}"/>
    <cellStyle name="Normal 2 8 8 6 4" xfId="25525" xr:uid="{00000000-0005-0000-0000-0000AE630000}"/>
    <cellStyle name="Normal 2 8 8 6 5" xfId="25526" xr:uid="{00000000-0005-0000-0000-0000AF630000}"/>
    <cellStyle name="Normal 2 8 8 6 6" xfId="25527" xr:uid="{00000000-0005-0000-0000-0000B0630000}"/>
    <cellStyle name="Normal 2 8 8 6 7" xfId="25528" xr:uid="{00000000-0005-0000-0000-0000B1630000}"/>
    <cellStyle name="Normal 2 8 8 6 8" xfId="25529" xr:uid="{00000000-0005-0000-0000-0000B2630000}"/>
    <cellStyle name="Normal 2 8 8 6_35. Propiedades de Inv" xfId="25530" xr:uid="{00000000-0005-0000-0000-0000B3630000}"/>
    <cellStyle name="Normal 2 8 8 7" xfId="25531" xr:uid="{00000000-0005-0000-0000-0000B4630000}"/>
    <cellStyle name="Normal 2 8 8 7 2" xfId="25532" xr:uid="{00000000-0005-0000-0000-0000B5630000}"/>
    <cellStyle name="Normal 2 8 8 7 2 2" xfId="25533" xr:uid="{00000000-0005-0000-0000-0000B6630000}"/>
    <cellStyle name="Normal 2 8 8 7 2 3" xfId="25534" xr:uid="{00000000-0005-0000-0000-0000B7630000}"/>
    <cellStyle name="Normal 2 8 8 7 2 4" xfId="25535" xr:uid="{00000000-0005-0000-0000-0000B8630000}"/>
    <cellStyle name="Normal 2 8 8 7 2 5" xfId="25536" xr:uid="{00000000-0005-0000-0000-0000B9630000}"/>
    <cellStyle name="Normal 2 8 8 7 3" xfId="25537" xr:uid="{00000000-0005-0000-0000-0000BA630000}"/>
    <cellStyle name="Normal 2 8 8 7 3 2" xfId="25538" xr:uid="{00000000-0005-0000-0000-0000BB630000}"/>
    <cellStyle name="Normal 2 8 8 7 3 3" xfId="25539" xr:uid="{00000000-0005-0000-0000-0000BC630000}"/>
    <cellStyle name="Normal 2 8 8 7 3 4" xfId="25540" xr:uid="{00000000-0005-0000-0000-0000BD630000}"/>
    <cellStyle name="Normal 2 8 8 7 3 5" xfId="25541" xr:uid="{00000000-0005-0000-0000-0000BE630000}"/>
    <cellStyle name="Normal 2 8 8 7 4" xfId="25542" xr:uid="{00000000-0005-0000-0000-0000BF630000}"/>
    <cellStyle name="Normal 2 8 8 7 5" xfId="25543" xr:uid="{00000000-0005-0000-0000-0000C0630000}"/>
    <cellStyle name="Normal 2 8 8 7 6" xfId="25544" xr:uid="{00000000-0005-0000-0000-0000C1630000}"/>
    <cellStyle name="Normal 2 8 8 7 7" xfId="25545" xr:uid="{00000000-0005-0000-0000-0000C2630000}"/>
    <cellStyle name="Normal 2 8 8 7_35. Propiedades de Inv" xfId="25546" xr:uid="{00000000-0005-0000-0000-0000C3630000}"/>
    <cellStyle name="Normal 2 8 8 8" xfId="25547" xr:uid="{00000000-0005-0000-0000-0000C4630000}"/>
    <cellStyle name="Normal 2 8 8 8 2" xfId="25548" xr:uid="{00000000-0005-0000-0000-0000C5630000}"/>
    <cellStyle name="Normal 2 8 8 8 2 2" xfId="25549" xr:uid="{00000000-0005-0000-0000-0000C6630000}"/>
    <cellStyle name="Normal 2 8 8 8 2 3" xfId="25550" xr:uid="{00000000-0005-0000-0000-0000C7630000}"/>
    <cellStyle name="Normal 2 8 8 8 2 4" xfId="25551" xr:uid="{00000000-0005-0000-0000-0000C8630000}"/>
    <cellStyle name="Normal 2 8 8 8 2 5" xfId="25552" xr:uid="{00000000-0005-0000-0000-0000C9630000}"/>
    <cellStyle name="Normal 2 8 8 8 3" xfId="25553" xr:uid="{00000000-0005-0000-0000-0000CA630000}"/>
    <cellStyle name="Normal 2 8 8 8 3 2" xfId="25554" xr:uid="{00000000-0005-0000-0000-0000CB630000}"/>
    <cellStyle name="Normal 2 8 8 8 3 3" xfId="25555" xr:uid="{00000000-0005-0000-0000-0000CC630000}"/>
    <cellStyle name="Normal 2 8 8 8 3 4" xfId="25556" xr:uid="{00000000-0005-0000-0000-0000CD630000}"/>
    <cellStyle name="Normal 2 8 8 8 3 5" xfId="25557" xr:uid="{00000000-0005-0000-0000-0000CE630000}"/>
    <cellStyle name="Normal 2 8 8 8 4" xfId="25558" xr:uid="{00000000-0005-0000-0000-0000CF630000}"/>
    <cellStyle name="Normal 2 8 8 8 5" xfId="25559" xr:uid="{00000000-0005-0000-0000-0000D0630000}"/>
    <cellStyle name="Normal 2 8 8 8 6" xfId="25560" xr:uid="{00000000-0005-0000-0000-0000D1630000}"/>
    <cellStyle name="Normal 2 8 8 8 7" xfId="25561" xr:uid="{00000000-0005-0000-0000-0000D2630000}"/>
    <cellStyle name="Normal 2 8 8 8_35. Propiedades de Inv" xfId="25562" xr:uid="{00000000-0005-0000-0000-0000D3630000}"/>
    <cellStyle name="Normal 2 8 8 9" xfId="25563" xr:uid="{00000000-0005-0000-0000-0000D4630000}"/>
    <cellStyle name="Normal 2 8 8 9 2" xfId="25564" xr:uid="{00000000-0005-0000-0000-0000D5630000}"/>
    <cellStyle name="Normal 2 8 8 9 2 2" xfId="25565" xr:uid="{00000000-0005-0000-0000-0000D6630000}"/>
    <cellStyle name="Normal 2 8 8 9 2 3" xfId="25566" xr:uid="{00000000-0005-0000-0000-0000D7630000}"/>
    <cellStyle name="Normal 2 8 8 9 2 4" xfId="25567" xr:uid="{00000000-0005-0000-0000-0000D8630000}"/>
    <cellStyle name="Normal 2 8 8 9 2 5" xfId="25568" xr:uid="{00000000-0005-0000-0000-0000D9630000}"/>
    <cellStyle name="Normal 2 8 8 9 3" xfId="25569" xr:uid="{00000000-0005-0000-0000-0000DA630000}"/>
    <cellStyle name="Normal 2 8 8 9 3 2" xfId="25570" xr:uid="{00000000-0005-0000-0000-0000DB630000}"/>
    <cellStyle name="Normal 2 8 8 9 3 3" xfId="25571" xr:uid="{00000000-0005-0000-0000-0000DC630000}"/>
    <cellStyle name="Normal 2 8 8 9 3 4" xfId="25572" xr:uid="{00000000-0005-0000-0000-0000DD630000}"/>
    <cellStyle name="Normal 2 8 8 9 3 5" xfId="25573" xr:uid="{00000000-0005-0000-0000-0000DE630000}"/>
    <cellStyle name="Normal 2 8 8 9 4" xfId="25574" xr:uid="{00000000-0005-0000-0000-0000DF630000}"/>
    <cellStyle name="Normal 2 8 8 9 5" xfId="25575" xr:uid="{00000000-0005-0000-0000-0000E0630000}"/>
    <cellStyle name="Normal 2 8 8 9 6" xfId="25576" xr:uid="{00000000-0005-0000-0000-0000E1630000}"/>
    <cellStyle name="Normal 2 8 8 9 7" xfId="25577" xr:uid="{00000000-0005-0000-0000-0000E2630000}"/>
    <cellStyle name="Normal 2 8 8 9_35. Propiedades de Inv" xfId="25578" xr:uid="{00000000-0005-0000-0000-0000E3630000}"/>
    <cellStyle name="Normal 2 8 8_35. Propiedades de Inv" xfId="25579" xr:uid="{00000000-0005-0000-0000-0000E4630000}"/>
    <cellStyle name="Normal 2 8_35. Propiedades de Inv" xfId="25580" xr:uid="{00000000-0005-0000-0000-0000E5630000}"/>
    <cellStyle name="Normal 2 81" xfId="25581" xr:uid="{00000000-0005-0000-0000-0000E6630000}"/>
    <cellStyle name="Normal 2 81 10" xfId="25582" xr:uid="{00000000-0005-0000-0000-0000E7630000}"/>
    <cellStyle name="Normal 2 81 10 2" xfId="25583" xr:uid="{00000000-0005-0000-0000-0000E8630000}"/>
    <cellStyle name="Normal 2 81 10 2 2" xfId="25584" xr:uid="{00000000-0005-0000-0000-0000E9630000}"/>
    <cellStyle name="Normal 2 81 11" xfId="25585" xr:uid="{00000000-0005-0000-0000-0000EA630000}"/>
    <cellStyle name="Normal 2 81 11 2" xfId="25586" xr:uid="{00000000-0005-0000-0000-0000EB630000}"/>
    <cellStyle name="Normal 2 81 11 2 2" xfId="25587" xr:uid="{00000000-0005-0000-0000-0000EC630000}"/>
    <cellStyle name="Normal 2 81 12" xfId="25588" xr:uid="{00000000-0005-0000-0000-0000ED630000}"/>
    <cellStyle name="Normal 2 81 12 2" xfId="25589" xr:uid="{00000000-0005-0000-0000-0000EE630000}"/>
    <cellStyle name="Normal 2 81 12 2 2" xfId="25590" xr:uid="{00000000-0005-0000-0000-0000EF630000}"/>
    <cellStyle name="Normal 2 81 13" xfId="25591" xr:uid="{00000000-0005-0000-0000-0000F0630000}"/>
    <cellStyle name="Normal 2 81 13 2" xfId="25592" xr:uid="{00000000-0005-0000-0000-0000F1630000}"/>
    <cellStyle name="Normal 2 81 13 2 2" xfId="25593" xr:uid="{00000000-0005-0000-0000-0000F2630000}"/>
    <cellStyle name="Normal 2 81 14" xfId="25594" xr:uid="{00000000-0005-0000-0000-0000F3630000}"/>
    <cellStyle name="Normal 2 81 14 2" xfId="25595" xr:uid="{00000000-0005-0000-0000-0000F4630000}"/>
    <cellStyle name="Normal 2 81 15" xfId="25596" xr:uid="{00000000-0005-0000-0000-0000F5630000}"/>
    <cellStyle name="Normal 2 81 16" xfId="25597" xr:uid="{00000000-0005-0000-0000-0000F6630000}"/>
    <cellStyle name="Normal 2 81 17" xfId="25598" xr:uid="{00000000-0005-0000-0000-0000F7630000}"/>
    <cellStyle name="Normal 2 81 18" xfId="25599" xr:uid="{00000000-0005-0000-0000-0000F8630000}"/>
    <cellStyle name="Normal 2 81 2" xfId="25600" xr:uid="{00000000-0005-0000-0000-0000F9630000}"/>
    <cellStyle name="Normal 2 81 2 2" xfId="25601" xr:uid="{00000000-0005-0000-0000-0000FA630000}"/>
    <cellStyle name="Normal 2 81 2 2 2" xfId="25602" xr:uid="{00000000-0005-0000-0000-0000FB630000}"/>
    <cellStyle name="Normal 2 81 2 2 2 2" xfId="25603" xr:uid="{00000000-0005-0000-0000-0000FC630000}"/>
    <cellStyle name="Normal 2 81 2 2 3" xfId="25604" xr:uid="{00000000-0005-0000-0000-0000FD630000}"/>
    <cellStyle name="Normal 2 81 2 2 3 2" xfId="25605" xr:uid="{00000000-0005-0000-0000-0000FE630000}"/>
    <cellStyle name="Normal 2 81 2 2 4" xfId="25606" xr:uid="{00000000-0005-0000-0000-0000FF630000}"/>
    <cellStyle name="Normal 2 81 2 2 4 2" xfId="25607" xr:uid="{00000000-0005-0000-0000-000000640000}"/>
    <cellStyle name="Normal 2 81 2 3" xfId="25608" xr:uid="{00000000-0005-0000-0000-000001640000}"/>
    <cellStyle name="Normal 2 81 2 3 2" xfId="25609" xr:uid="{00000000-0005-0000-0000-000002640000}"/>
    <cellStyle name="Normal 2 81 2 3 2 2" xfId="25610" xr:uid="{00000000-0005-0000-0000-000003640000}"/>
    <cellStyle name="Normal 2 81 2 3 3" xfId="25611" xr:uid="{00000000-0005-0000-0000-000004640000}"/>
    <cellStyle name="Normal 2 81 2 3 3 2" xfId="25612" xr:uid="{00000000-0005-0000-0000-000005640000}"/>
    <cellStyle name="Normal 2 81 2 3 4" xfId="25613" xr:uid="{00000000-0005-0000-0000-000006640000}"/>
    <cellStyle name="Normal 2 81 2 4" xfId="25614" xr:uid="{00000000-0005-0000-0000-000007640000}"/>
    <cellStyle name="Normal 2 81 2 4 2" xfId="25615" xr:uid="{00000000-0005-0000-0000-000008640000}"/>
    <cellStyle name="Normal 2 81 2 5" xfId="25616" xr:uid="{00000000-0005-0000-0000-000009640000}"/>
    <cellStyle name="Normal 2 81 2 5 2" xfId="25617" xr:uid="{00000000-0005-0000-0000-00000A640000}"/>
    <cellStyle name="Normal 2 81 2 6" xfId="25618" xr:uid="{00000000-0005-0000-0000-00000B640000}"/>
    <cellStyle name="Normal 2 81 2 6 2" xfId="25619" xr:uid="{00000000-0005-0000-0000-00000C640000}"/>
    <cellStyle name="Normal 2 81 2 7" xfId="25620" xr:uid="{00000000-0005-0000-0000-00000D640000}"/>
    <cellStyle name="Normal 2 81 2 8" xfId="25621" xr:uid="{00000000-0005-0000-0000-00000E640000}"/>
    <cellStyle name="Normal 2 81 2 9" xfId="25622" xr:uid="{00000000-0005-0000-0000-00000F640000}"/>
    <cellStyle name="Normal 2 81 3" xfId="25623" xr:uid="{00000000-0005-0000-0000-000010640000}"/>
    <cellStyle name="Normal 2 81 3 2" xfId="25624" xr:uid="{00000000-0005-0000-0000-000011640000}"/>
    <cellStyle name="Normal 2 81 3 2 2" xfId="25625" xr:uid="{00000000-0005-0000-0000-000012640000}"/>
    <cellStyle name="Normal 2 81 3 3" xfId="25626" xr:uid="{00000000-0005-0000-0000-000013640000}"/>
    <cellStyle name="Normal 2 81 3 3 2" xfId="25627" xr:uid="{00000000-0005-0000-0000-000014640000}"/>
    <cellStyle name="Normal 2 81 3 4" xfId="25628" xr:uid="{00000000-0005-0000-0000-000015640000}"/>
    <cellStyle name="Normal 2 81 3 4 2" xfId="25629" xr:uid="{00000000-0005-0000-0000-000016640000}"/>
    <cellStyle name="Normal 2 81 3 5" xfId="25630" xr:uid="{00000000-0005-0000-0000-000017640000}"/>
    <cellStyle name="Normal 2 81 3 5 2" xfId="25631" xr:uid="{00000000-0005-0000-0000-000018640000}"/>
    <cellStyle name="Normal 2 81 3 6" xfId="25632" xr:uid="{00000000-0005-0000-0000-000019640000}"/>
    <cellStyle name="Normal 2 81 3 7" xfId="25633" xr:uid="{00000000-0005-0000-0000-00001A640000}"/>
    <cellStyle name="Normal 2 81 3 8" xfId="25634" xr:uid="{00000000-0005-0000-0000-00001B640000}"/>
    <cellStyle name="Normal 2 81 4" xfId="25635" xr:uid="{00000000-0005-0000-0000-00001C640000}"/>
    <cellStyle name="Normal 2 81 4 2" xfId="25636" xr:uid="{00000000-0005-0000-0000-00001D640000}"/>
    <cellStyle name="Normal 2 81 4 2 2" xfId="25637" xr:uid="{00000000-0005-0000-0000-00001E640000}"/>
    <cellStyle name="Normal 2 81 4 2 2 2" xfId="25638" xr:uid="{00000000-0005-0000-0000-00001F640000}"/>
    <cellStyle name="Normal 2 81 4 3" xfId="25639" xr:uid="{00000000-0005-0000-0000-000020640000}"/>
    <cellStyle name="Normal 2 81 4 3 2" xfId="25640" xr:uid="{00000000-0005-0000-0000-000021640000}"/>
    <cellStyle name="Normal 2 81 4 4" xfId="25641" xr:uid="{00000000-0005-0000-0000-000022640000}"/>
    <cellStyle name="Normal 2 81 4 5" xfId="25642" xr:uid="{00000000-0005-0000-0000-000023640000}"/>
    <cellStyle name="Normal 2 81 4 6" xfId="25643" xr:uid="{00000000-0005-0000-0000-000024640000}"/>
    <cellStyle name="Normal 2 81 4 7" xfId="25644" xr:uid="{00000000-0005-0000-0000-000025640000}"/>
    <cellStyle name="Normal 2 81 5" xfId="25645" xr:uid="{00000000-0005-0000-0000-000026640000}"/>
    <cellStyle name="Normal 2 81 5 2" xfId="25646" xr:uid="{00000000-0005-0000-0000-000027640000}"/>
    <cellStyle name="Normal 2 81 5 3" xfId="25647" xr:uid="{00000000-0005-0000-0000-000028640000}"/>
    <cellStyle name="Normal 2 81 5 4" xfId="25648" xr:uid="{00000000-0005-0000-0000-000029640000}"/>
    <cellStyle name="Normal 2 81 5 5" xfId="25649" xr:uid="{00000000-0005-0000-0000-00002A640000}"/>
    <cellStyle name="Normal 2 81 6" xfId="25650" xr:uid="{00000000-0005-0000-0000-00002B640000}"/>
    <cellStyle name="Normal 2 81 6 2" xfId="25651" xr:uid="{00000000-0005-0000-0000-00002C640000}"/>
    <cellStyle name="Normal 2 81 6 3" xfId="25652" xr:uid="{00000000-0005-0000-0000-00002D640000}"/>
    <cellStyle name="Normal 2 81 6 4" xfId="25653" xr:uid="{00000000-0005-0000-0000-00002E640000}"/>
    <cellStyle name="Normal 2 81 6 5" xfId="25654" xr:uid="{00000000-0005-0000-0000-00002F640000}"/>
    <cellStyle name="Normal 2 81 7" xfId="25655" xr:uid="{00000000-0005-0000-0000-000030640000}"/>
    <cellStyle name="Normal 2 81 7 2" xfId="25656" xr:uid="{00000000-0005-0000-0000-000031640000}"/>
    <cellStyle name="Normal 2 81 7 3" xfId="25657" xr:uid="{00000000-0005-0000-0000-000032640000}"/>
    <cellStyle name="Normal 2 81 7 4" xfId="25658" xr:uid="{00000000-0005-0000-0000-000033640000}"/>
    <cellStyle name="Normal 2 81 7 5" xfId="25659" xr:uid="{00000000-0005-0000-0000-000034640000}"/>
    <cellStyle name="Normal 2 81 8" xfId="25660" xr:uid="{00000000-0005-0000-0000-000035640000}"/>
    <cellStyle name="Normal 2 81 8 2" xfId="25661" xr:uid="{00000000-0005-0000-0000-000036640000}"/>
    <cellStyle name="Normal 2 81 8 3" xfId="25662" xr:uid="{00000000-0005-0000-0000-000037640000}"/>
    <cellStyle name="Normal 2 81 8 4" xfId="25663" xr:uid="{00000000-0005-0000-0000-000038640000}"/>
    <cellStyle name="Normal 2 81 8 5" xfId="25664" xr:uid="{00000000-0005-0000-0000-000039640000}"/>
    <cellStyle name="Normal 2 81 9" xfId="25665" xr:uid="{00000000-0005-0000-0000-00003A640000}"/>
    <cellStyle name="Normal 2 81 9 2" xfId="25666" xr:uid="{00000000-0005-0000-0000-00003B640000}"/>
    <cellStyle name="Normal 2 81 9 3" xfId="25667" xr:uid="{00000000-0005-0000-0000-00003C640000}"/>
    <cellStyle name="Normal 2 81 9 4" xfId="25668" xr:uid="{00000000-0005-0000-0000-00003D640000}"/>
    <cellStyle name="Normal 2 81 9 5" xfId="25669" xr:uid="{00000000-0005-0000-0000-00003E640000}"/>
    <cellStyle name="Normal 2 81_35. Propiedades de Inv" xfId="25670" xr:uid="{00000000-0005-0000-0000-00003F640000}"/>
    <cellStyle name="Normal 2 82" xfId="25671" xr:uid="{00000000-0005-0000-0000-000040640000}"/>
    <cellStyle name="Normal 2 82 2" xfId="25672" xr:uid="{00000000-0005-0000-0000-000041640000}"/>
    <cellStyle name="Normal 2 82 3" xfId="25673" xr:uid="{00000000-0005-0000-0000-000042640000}"/>
    <cellStyle name="Normal 2 82 4" xfId="25674" xr:uid="{00000000-0005-0000-0000-000043640000}"/>
    <cellStyle name="Normal 2 82 5" xfId="25675" xr:uid="{00000000-0005-0000-0000-000044640000}"/>
    <cellStyle name="Normal 2 9" xfId="25676" xr:uid="{00000000-0005-0000-0000-000045640000}"/>
    <cellStyle name="Normal 2 9 10" xfId="25677" xr:uid="{00000000-0005-0000-0000-000046640000}"/>
    <cellStyle name="Normal 2 9 10 2" xfId="25678" xr:uid="{00000000-0005-0000-0000-000047640000}"/>
    <cellStyle name="Normal 2 9 10 3" xfId="25679" xr:uid="{00000000-0005-0000-0000-000048640000}"/>
    <cellStyle name="Normal 2 9 10 4" xfId="25680" xr:uid="{00000000-0005-0000-0000-000049640000}"/>
    <cellStyle name="Normal 2 9 10 5" xfId="25681" xr:uid="{00000000-0005-0000-0000-00004A640000}"/>
    <cellStyle name="Normal 2 9 11" xfId="25682" xr:uid="{00000000-0005-0000-0000-00004B640000}"/>
    <cellStyle name="Normal 2 9 11 2" xfId="25683" xr:uid="{00000000-0005-0000-0000-00004C640000}"/>
    <cellStyle name="Normal 2 9 11 3" xfId="25684" xr:uid="{00000000-0005-0000-0000-00004D640000}"/>
    <cellStyle name="Normal 2 9 11 4" xfId="25685" xr:uid="{00000000-0005-0000-0000-00004E640000}"/>
    <cellStyle name="Normal 2 9 11 5" xfId="25686" xr:uid="{00000000-0005-0000-0000-00004F640000}"/>
    <cellStyle name="Normal 2 9 12" xfId="25687" xr:uid="{00000000-0005-0000-0000-000050640000}"/>
    <cellStyle name="Normal 2 9 13" xfId="25688" xr:uid="{00000000-0005-0000-0000-000051640000}"/>
    <cellStyle name="Normal 2 9 14" xfId="25689" xr:uid="{00000000-0005-0000-0000-000052640000}"/>
    <cellStyle name="Normal 2 9 15" xfId="25690" xr:uid="{00000000-0005-0000-0000-000053640000}"/>
    <cellStyle name="Normal 2 9 16" xfId="25691" xr:uid="{00000000-0005-0000-0000-000054640000}"/>
    <cellStyle name="Normal 2 9 2" xfId="25692" xr:uid="{00000000-0005-0000-0000-000055640000}"/>
    <cellStyle name="Normal 2 9 2 2" xfId="25693" xr:uid="{00000000-0005-0000-0000-000056640000}"/>
    <cellStyle name="Normal 2 9 2 2 2" xfId="25694" xr:uid="{00000000-0005-0000-0000-000057640000}"/>
    <cellStyle name="Normal 2 9 2 2 3" xfId="25695" xr:uid="{00000000-0005-0000-0000-000058640000}"/>
    <cellStyle name="Normal 2 9 2 2 4" xfId="25696" xr:uid="{00000000-0005-0000-0000-000059640000}"/>
    <cellStyle name="Normal 2 9 2 2 5" xfId="25697" xr:uid="{00000000-0005-0000-0000-00005A640000}"/>
    <cellStyle name="Normal 2 9 2 3" xfId="25698" xr:uid="{00000000-0005-0000-0000-00005B640000}"/>
    <cellStyle name="Normal 2 9 2 3 2" xfId="25699" xr:uid="{00000000-0005-0000-0000-00005C640000}"/>
    <cellStyle name="Normal 2 9 2 3 3" xfId="25700" xr:uid="{00000000-0005-0000-0000-00005D640000}"/>
    <cellStyle name="Normal 2 9 2 3 4" xfId="25701" xr:uid="{00000000-0005-0000-0000-00005E640000}"/>
    <cellStyle name="Normal 2 9 2 3 5" xfId="25702" xr:uid="{00000000-0005-0000-0000-00005F640000}"/>
    <cellStyle name="Normal 2 9 2 4" xfId="25703" xr:uid="{00000000-0005-0000-0000-000060640000}"/>
    <cellStyle name="Normal 2 9 2 5" xfId="25704" xr:uid="{00000000-0005-0000-0000-000061640000}"/>
    <cellStyle name="Normal 2 9 2 6" xfId="25705" xr:uid="{00000000-0005-0000-0000-000062640000}"/>
    <cellStyle name="Normal 2 9 2 7" xfId="25706" xr:uid="{00000000-0005-0000-0000-000063640000}"/>
    <cellStyle name="Normal 2 9 2 8" xfId="25707" xr:uid="{00000000-0005-0000-0000-000064640000}"/>
    <cellStyle name="Normal 2 9 2_35. Propiedades de Inv" xfId="25708" xr:uid="{00000000-0005-0000-0000-000065640000}"/>
    <cellStyle name="Normal 2 9 3" xfId="25709" xr:uid="{00000000-0005-0000-0000-000066640000}"/>
    <cellStyle name="Normal 2 9 3 2" xfId="25710" xr:uid="{00000000-0005-0000-0000-000067640000}"/>
    <cellStyle name="Normal 2 9 3 2 2" xfId="25711" xr:uid="{00000000-0005-0000-0000-000068640000}"/>
    <cellStyle name="Normal 2 9 3 2 3" xfId="25712" xr:uid="{00000000-0005-0000-0000-000069640000}"/>
    <cellStyle name="Normal 2 9 3 2 4" xfId="25713" xr:uid="{00000000-0005-0000-0000-00006A640000}"/>
    <cellStyle name="Normal 2 9 3 2 5" xfId="25714" xr:uid="{00000000-0005-0000-0000-00006B640000}"/>
    <cellStyle name="Normal 2 9 3 3" xfId="25715" xr:uid="{00000000-0005-0000-0000-00006C640000}"/>
    <cellStyle name="Normal 2 9 3 3 2" xfId="25716" xr:uid="{00000000-0005-0000-0000-00006D640000}"/>
    <cellStyle name="Normal 2 9 3 3 3" xfId="25717" xr:uid="{00000000-0005-0000-0000-00006E640000}"/>
    <cellStyle name="Normal 2 9 3 3 4" xfId="25718" xr:uid="{00000000-0005-0000-0000-00006F640000}"/>
    <cellStyle name="Normal 2 9 3 3 5" xfId="25719" xr:uid="{00000000-0005-0000-0000-000070640000}"/>
    <cellStyle name="Normal 2 9 3 4" xfId="25720" xr:uid="{00000000-0005-0000-0000-000071640000}"/>
    <cellStyle name="Normal 2 9 3 5" xfId="25721" xr:uid="{00000000-0005-0000-0000-000072640000}"/>
    <cellStyle name="Normal 2 9 3 6" xfId="25722" xr:uid="{00000000-0005-0000-0000-000073640000}"/>
    <cellStyle name="Normal 2 9 3 7" xfId="25723" xr:uid="{00000000-0005-0000-0000-000074640000}"/>
    <cellStyle name="Normal 2 9 3 8" xfId="25724" xr:uid="{00000000-0005-0000-0000-000075640000}"/>
    <cellStyle name="Normal 2 9 3_35. Propiedades de Inv" xfId="25725" xr:uid="{00000000-0005-0000-0000-000076640000}"/>
    <cellStyle name="Normal 2 9 4" xfId="25726" xr:uid="{00000000-0005-0000-0000-000077640000}"/>
    <cellStyle name="Normal 2 9 4 2" xfId="25727" xr:uid="{00000000-0005-0000-0000-000078640000}"/>
    <cellStyle name="Normal 2 9 4 2 2" xfId="25728" xr:uid="{00000000-0005-0000-0000-000079640000}"/>
    <cellStyle name="Normal 2 9 4 2 3" xfId="25729" xr:uid="{00000000-0005-0000-0000-00007A640000}"/>
    <cellStyle name="Normal 2 9 4 2 4" xfId="25730" xr:uid="{00000000-0005-0000-0000-00007B640000}"/>
    <cellStyle name="Normal 2 9 4 2 5" xfId="25731" xr:uid="{00000000-0005-0000-0000-00007C640000}"/>
    <cellStyle name="Normal 2 9 4 3" xfId="25732" xr:uid="{00000000-0005-0000-0000-00007D640000}"/>
    <cellStyle name="Normal 2 9 4 3 2" xfId="25733" xr:uid="{00000000-0005-0000-0000-00007E640000}"/>
    <cellStyle name="Normal 2 9 4 3 3" xfId="25734" xr:uid="{00000000-0005-0000-0000-00007F640000}"/>
    <cellStyle name="Normal 2 9 4 3 4" xfId="25735" xr:uid="{00000000-0005-0000-0000-000080640000}"/>
    <cellStyle name="Normal 2 9 4 3 5" xfId="25736" xr:uid="{00000000-0005-0000-0000-000081640000}"/>
    <cellStyle name="Normal 2 9 4 4" xfId="25737" xr:uid="{00000000-0005-0000-0000-000082640000}"/>
    <cellStyle name="Normal 2 9 4 5" xfId="25738" xr:uid="{00000000-0005-0000-0000-000083640000}"/>
    <cellStyle name="Normal 2 9 4 6" xfId="25739" xr:uid="{00000000-0005-0000-0000-000084640000}"/>
    <cellStyle name="Normal 2 9 4 7" xfId="25740" xr:uid="{00000000-0005-0000-0000-000085640000}"/>
    <cellStyle name="Normal 2 9 4 8" xfId="25741" xr:uid="{00000000-0005-0000-0000-000086640000}"/>
    <cellStyle name="Normal 2 9 4_35. Propiedades de Inv" xfId="25742" xr:uid="{00000000-0005-0000-0000-000087640000}"/>
    <cellStyle name="Normal 2 9 5" xfId="25743" xr:uid="{00000000-0005-0000-0000-000088640000}"/>
    <cellStyle name="Normal 2 9 5 2" xfId="25744" xr:uid="{00000000-0005-0000-0000-000089640000}"/>
    <cellStyle name="Normal 2 9 5 2 2" xfId="25745" xr:uid="{00000000-0005-0000-0000-00008A640000}"/>
    <cellStyle name="Normal 2 9 5 2 3" xfId="25746" xr:uid="{00000000-0005-0000-0000-00008B640000}"/>
    <cellStyle name="Normal 2 9 5 2 4" xfId="25747" xr:uid="{00000000-0005-0000-0000-00008C640000}"/>
    <cellStyle name="Normal 2 9 5 2 5" xfId="25748" xr:uid="{00000000-0005-0000-0000-00008D640000}"/>
    <cellStyle name="Normal 2 9 5 3" xfId="25749" xr:uid="{00000000-0005-0000-0000-00008E640000}"/>
    <cellStyle name="Normal 2 9 5 3 2" xfId="25750" xr:uid="{00000000-0005-0000-0000-00008F640000}"/>
    <cellStyle name="Normal 2 9 5 3 3" xfId="25751" xr:uid="{00000000-0005-0000-0000-000090640000}"/>
    <cellStyle name="Normal 2 9 5 3 4" xfId="25752" xr:uid="{00000000-0005-0000-0000-000091640000}"/>
    <cellStyle name="Normal 2 9 5 3 5" xfId="25753" xr:uid="{00000000-0005-0000-0000-000092640000}"/>
    <cellStyle name="Normal 2 9 5 4" xfId="25754" xr:uid="{00000000-0005-0000-0000-000093640000}"/>
    <cellStyle name="Normal 2 9 5 5" xfId="25755" xr:uid="{00000000-0005-0000-0000-000094640000}"/>
    <cellStyle name="Normal 2 9 5 6" xfId="25756" xr:uid="{00000000-0005-0000-0000-000095640000}"/>
    <cellStyle name="Normal 2 9 5 7" xfId="25757" xr:uid="{00000000-0005-0000-0000-000096640000}"/>
    <cellStyle name="Normal 2 9 5 8" xfId="25758" xr:uid="{00000000-0005-0000-0000-000097640000}"/>
    <cellStyle name="Normal 2 9 5_35. Propiedades de Inv" xfId="25759" xr:uid="{00000000-0005-0000-0000-000098640000}"/>
    <cellStyle name="Normal 2 9 6" xfId="25760" xr:uid="{00000000-0005-0000-0000-000099640000}"/>
    <cellStyle name="Normal 2 9 6 2" xfId="25761" xr:uid="{00000000-0005-0000-0000-00009A640000}"/>
    <cellStyle name="Normal 2 9 6 2 2" xfId="25762" xr:uid="{00000000-0005-0000-0000-00009B640000}"/>
    <cellStyle name="Normal 2 9 6 2 3" xfId="25763" xr:uid="{00000000-0005-0000-0000-00009C640000}"/>
    <cellStyle name="Normal 2 9 6 2 4" xfId="25764" xr:uid="{00000000-0005-0000-0000-00009D640000}"/>
    <cellStyle name="Normal 2 9 6 2 5" xfId="25765" xr:uid="{00000000-0005-0000-0000-00009E640000}"/>
    <cellStyle name="Normal 2 9 6 3" xfId="25766" xr:uid="{00000000-0005-0000-0000-00009F640000}"/>
    <cellStyle name="Normal 2 9 6 3 2" xfId="25767" xr:uid="{00000000-0005-0000-0000-0000A0640000}"/>
    <cellStyle name="Normal 2 9 6 3 3" xfId="25768" xr:uid="{00000000-0005-0000-0000-0000A1640000}"/>
    <cellStyle name="Normal 2 9 6 3 4" xfId="25769" xr:uid="{00000000-0005-0000-0000-0000A2640000}"/>
    <cellStyle name="Normal 2 9 6 3 5" xfId="25770" xr:uid="{00000000-0005-0000-0000-0000A3640000}"/>
    <cellStyle name="Normal 2 9 6 4" xfId="25771" xr:uid="{00000000-0005-0000-0000-0000A4640000}"/>
    <cellStyle name="Normal 2 9 6 5" xfId="25772" xr:uid="{00000000-0005-0000-0000-0000A5640000}"/>
    <cellStyle name="Normal 2 9 6 6" xfId="25773" xr:uid="{00000000-0005-0000-0000-0000A6640000}"/>
    <cellStyle name="Normal 2 9 6 7" xfId="25774" xr:uid="{00000000-0005-0000-0000-0000A7640000}"/>
    <cellStyle name="Normal 2 9 6 8" xfId="25775" xr:uid="{00000000-0005-0000-0000-0000A8640000}"/>
    <cellStyle name="Normal 2 9 6_35. Propiedades de Inv" xfId="25776" xr:uid="{00000000-0005-0000-0000-0000A9640000}"/>
    <cellStyle name="Normal 2 9 7" xfId="25777" xr:uid="{00000000-0005-0000-0000-0000AA640000}"/>
    <cellStyle name="Normal 2 9 7 2" xfId="25778" xr:uid="{00000000-0005-0000-0000-0000AB640000}"/>
    <cellStyle name="Normal 2 9 7 2 2" xfId="25779" xr:uid="{00000000-0005-0000-0000-0000AC640000}"/>
    <cellStyle name="Normal 2 9 7 2 3" xfId="25780" xr:uid="{00000000-0005-0000-0000-0000AD640000}"/>
    <cellStyle name="Normal 2 9 7 2 4" xfId="25781" xr:uid="{00000000-0005-0000-0000-0000AE640000}"/>
    <cellStyle name="Normal 2 9 7 2 5" xfId="25782" xr:uid="{00000000-0005-0000-0000-0000AF640000}"/>
    <cellStyle name="Normal 2 9 7 3" xfId="25783" xr:uid="{00000000-0005-0000-0000-0000B0640000}"/>
    <cellStyle name="Normal 2 9 7 3 2" xfId="25784" xr:uid="{00000000-0005-0000-0000-0000B1640000}"/>
    <cellStyle name="Normal 2 9 7 3 3" xfId="25785" xr:uid="{00000000-0005-0000-0000-0000B2640000}"/>
    <cellStyle name="Normal 2 9 7 3 4" xfId="25786" xr:uid="{00000000-0005-0000-0000-0000B3640000}"/>
    <cellStyle name="Normal 2 9 7 3 5" xfId="25787" xr:uid="{00000000-0005-0000-0000-0000B4640000}"/>
    <cellStyle name="Normal 2 9 7 4" xfId="25788" xr:uid="{00000000-0005-0000-0000-0000B5640000}"/>
    <cellStyle name="Normal 2 9 7 5" xfId="25789" xr:uid="{00000000-0005-0000-0000-0000B6640000}"/>
    <cellStyle name="Normal 2 9 7 6" xfId="25790" xr:uid="{00000000-0005-0000-0000-0000B7640000}"/>
    <cellStyle name="Normal 2 9 7 7" xfId="25791" xr:uid="{00000000-0005-0000-0000-0000B8640000}"/>
    <cellStyle name="Normal 2 9 7_35. Propiedades de Inv" xfId="25792" xr:uid="{00000000-0005-0000-0000-0000B9640000}"/>
    <cellStyle name="Normal 2 9 8" xfId="25793" xr:uid="{00000000-0005-0000-0000-0000BA640000}"/>
    <cellStyle name="Normal 2 9 8 2" xfId="25794" xr:uid="{00000000-0005-0000-0000-0000BB640000}"/>
    <cellStyle name="Normal 2 9 8 2 2" xfId="25795" xr:uid="{00000000-0005-0000-0000-0000BC640000}"/>
    <cellStyle name="Normal 2 9 8 2 3" xfId="25796" xr:uid="{00000000-0005-0000-0000-0000BD640000}"/>
    <cellStyle name="Normal 2 9 8 2 4" xfId="25797" xr:uid="{00000000-0005-0000-0000-0000BE640000}"/>
    <cellStyle name="Normal 2 9 8 2 5" xfId="25798" xr:uid="{00000000-0005-0000-0000-0000BF640000}"/>
    <cellStyle name="Normal 2 9 8 3" xfId="25799" xr:uid="{00000000-0005-0000-0000-0000C0640000}"/>
    <cellStyle name="Normal 2 9 8 3 2" xfId="25800" xr:uid="{00000000-0005-0000-0000-0000C1640000}"/>
    <cellStyle name="Normal 2 9 8 3 3" xfId="25801" xr:uid="{00000000-0005-0000-0000-0000C2640000}"/>
    <cellStyle name="Normal 2 9 8 3 4" xfId="25802" xr:uid="{00000000-0005-0000-0000-0000C3640000}"/>
    <cellStyle name="Normal 2 9 8 3 5" xfId="25803" xr:uid="{00000000-0005-0000-0000-0000C4640000}"/>
    <cellStyle name="Normal 2 9 8 4" xfId="25804" xr:uid="{00000000-0005-0000-0000-0000C5640000}"/>
    <cellStyle name="Normal 2 9 8 5" xfId="25805" xr:uid="{00000000-0005-0000-0000-0000C6640000}"/>
    <cellStyle name="Normal 2 9 8 6" xfId="25806" xr:uid="{00000000-0005-0000-0000-0000C7640000}"/>
    <cellStyle name="Normal 2 9 8 7" xfId="25807" xr:uid="{00000000-0005-0000-0000-0000C8640000}"/>
    <cellStyle name="Normal 2 9 8_35. Propiedades de Inv" xfId="25808" xr:uid="{00000000-0005-0000-0000-0000C9640000}"/>
    <cellStyle name="Normal 2 9 9" xfId="25809" xr:uid="{00000000-0005-0000-0000-0000CA640000}"/>
    <cellStyle name="Normal 2 9 9 2" xfId="25810" xr:uid="{00000000-0005-0000-0000-0000CB640000}"/>
    <cellStyle name="Normal 2 9 9 2 2" xfId="25811" xr:uid="{00000000-0005-0000-0000-0000CC640000}"/>
    <cellStyle name="Normal 2 9 9 2 3" xfId="25812" xr:uid="{00000000-0005-0000-0000-0000CD640000}"/>
    <cellStyle name="Normal 2 9 9 2 4" xfId="25813" xr:uid="{00000000-0005-0000-0000-0000CE640000}"/>
    <cellStyle name="Normal 2 9 9 2 5" xfId="25814" xr:uid="{00000000-0005-0000-0000-0000CF640000}"/>
    <cellStyle name="Normal 2 9 9 3" xfId="25815" xr:uid="{00000000-0005-0000-0000-0000D0640000}"/>
    <cellStyle name="Normal 2 9 9 3 2" xfId="25816" xr:uid="{00000000-0005-0000-0000-0000D1640000}"/>
    <cellStyle name="Normal 2 9 9 3 3" xfId="25817" xr:uid="{00000000-0005-0000-0000-0000D2640000}"/>
    <cellStyle name="Normal 2 9 9 3 4" xfId="25818" xr:uid="{00000000-0005-0000-0000-0000D3640000}"/>
    <cellStyle name="Normal 2 9 9 3 5" xfId="25819" xr:uid="{00000000-0005-0000-0000-0000D4640000}"/>
    <cellStyle name="Normal 2 9 9 4" xfId="25820" xr:uid="{00000000-0005-0000-0000-0000D5640000}"/>
    <cellStyle name="Normal 2 9 9 5" xfId="25821" xr:uid="{00000000-0005-0000-0000-0000D6640000}"/>
    <cellStyle name="Normal 2 9 9 6" xfId="25822" xr:uid="{00000000-0005-0000-0000-0000D7640000}"/>
    <cellStyle name="Normal 2 9 9 7" xfId="25823" xr:uid="{00000000-0005-0000-0000-0000D8640000}"/>
    <cellStyle name="Normal 2 9 9_35. Propiedades de Inv" xfId="25824" xr:uid="{00000000-0005-0000-0000-0000D9640000}"/>
    <cellStyle name="Normal 2 9_35. Propiedades de Inv" xfId="25825" xr:uid="{00000000-0005-0000-0000-0000DA640000}"/>
    <cellStyle name="Normal 2_~5052570" xfId="25826" xr:uid="{00000000-0005-0000-0000-0000DB640000}"/>
    <cellStyle name="Normal 20" xfId="25827" xr:uid="{00000000-0005-0000-0000-0000DC640000}"/>
    <cellStyle name="Normal 20 2" xfId="25828" xr:uid="{00000000-0005-0000-0000-0000DD640000}"/>
    <cellStyle name="Normal 20 2 2" xfId="25829" xr:uid="{00000000-0005-0000-0000-0000DE640000}"/>
    <cellStyle name="Normal 20 3" xfId="25830" xr:uid="{00000000-0005-0000-0000-0000DF640000}"/>
    <cellStyle name="Normal 20 4" xfId="25831" xr:uid="{00000000-0005-0000-0000-0000E0640000}"/>
    <cellStyle name="Normal 20 5" xfId="25832" xr:uid="{00000000-0005-0000-0000-0000E1640000}"/>
    <cellStyle name="Normal 20 6" xfId="25833" xr:uid="{00000000-0005-0000-0000-0000E2640000}"/>
    <cellStyle name="Normal 20 7" xfId="25834" xr:uid="{00000000-0005-0000-0000-0000E3640000}"/>
    <cellStyle name="Normal 20 8" xfId="25835" xr:uid="{00000000-0005-0000-0000-0000E4640000}"/>
    <cellStyle name="Normal 20 9" xfId="25836" xr:uid="{00000000-0005-0000-0000-0000E5640000}"/>
    <cellStyle name="Normal 21" xfId="25837" xr:uid="{00000000-0005-0000-0000-0000E6640000}"/>
    <cellStyle name="Normal 21 2" xfId="25838" xr:uid="{00000000-0005-0000-0000-0000E7640000}"/>
    <cellStyle name="Normal 21 2 2" xfId="25839" xr:uid="{00000000-0005-0000-0000-0000E8640000}"/>
    <cellStyle name="Normal 21 3" xfId="25840" xr:uid="{00000000-0005-0000-0000-0000E9640000}"/>
    <cellStyle name="Normal 21 3 2" xfId="25841" xr:uid="{00000000-0005-0000-0000-0000EA640000}"/>
    <cellStyle name="Normal 21 4" xfId="25842" xr:uid="{00000000-0005-0000-0000-0000EB640000}"/>
    <cellStyle name="Normal 21 5" xfId="25843" xr:uid="{00000000-0005-0000-0000-0000EC640000}"/>
    <cellStyle name="Normal 21 5 2" xfId="25844" xr:uid="{00000000-0005-0000-0000-0000ED640000}"/>
    <cellStyle name="Normal 21 6" xfId="25845" xr:uid="{00000000-0005-0000-0000-0000EE640000}"/>
    <cellStyle name="Normal 21 7" xfId="25846" xr:uid="{00000000-0005-0000-0000-0000EF640000}"/>
    <cellStyle name="Normal 21 8" xfId="25847" xr:uid="{00000000-0005-0000-0000-0000F0640000}"/>
    <cellStyle name="Normal 21 9" xfId="25848" xr:uid="{00000000-0005-0000-0000-0000F1640000}"/>
    <cellStyle name="Normal 22" xfId="25849" xr:uid="{00000000-0005-0000-0000-0000F2640000}"/>
    <cellStyle name="Normal 22 2" xfId="25850" xr:uid="{00000000-0005-0000-0000-0000F3640000}"/>
    <cellStyle name="Normal 22 2 2" xfId="25851" xr:uid="{00000000-0005-0000-0000-0000F4640000}"/>
    <cellStyle name="Normal 22 3" xfId="25852" xr:uid="{00000000-0005-0000-0000-0000F5640000}"/>
    <cellStyle name="Normal 22 4" xfId="25853" xr:uid="{00000000-0005-0000-0000-0000F6640000}"/>
    <cellStyle name="Normal 22 4 2" xfId="25854" xr:uid="{00000000-0005-0000-0000-0000F7640000}"/>
    <cellStyle name="Normal 22 5" xfId="25855" xr:uid="{00000000-0005-0000-0000-0000F8640000}"/>
    <cellStyle name="Normal 22 6" xfId="25856" xr:uid="{00000000-0005-0000-0000-0000F9640000}"/>
    <cellStyle name="Normal 22 7" xfId="25857" xr:uid="{00000000-0005-0000-0000-0000FA640000}"/>
    <cellStyle name="Normal 22 8" xfId="25858" xr:uid="{00000000-0005-0000-0000-0000FB640000}"/>
    <cellStyle name="Normal 22 9" xfId="25859" xr:uid="{00000000-0005-0000-0000-0000FC640000}"/>
    <cellStyle name="Normal 23" xfId="25860" xr:uid="{00000000-0005-0000-0000-0000FD640000}"/>
    <cellStyle name="Normal 23 2" xfId="25861" xr:uid="{00000000-0005-0000-0000-0000FE640000}"/>
    <cellStyle name="Normal 23 2 2" xfId="25862" xr:uid="{00000000-0005-0000-0000-0000FF640000}"/>
    <cellStyle name="Normal 23 3" xfId="25863" xr:uid="{00000000-0005-0000-0000-000000650000}"/>
    <cellStyle name="Normal 23 4" xfId="25864" xr:uid="{00000000-0005-0000-0000-000001650000}"/>
    <cellStyle name="Normal 23 4 2" xfId="25865" xr:uid="{00000000-0005-0000-0000-000002650000}"/>
    <cellStyle name="Normal 23 5" xfId="25866" xr:uid="{00000000-0005-0000-0000-000003650000}"/>
    <cellStyle name="Normal 23 6" xfId="25867" xr:uid="{00000000-0005-0000-0000-000004650000}"/>
    <cellStyle name="Normal 23 7" xfId="25868" xr:uid="{00000000-0005-0000-0000-000005650000}"/>
    <cellStyle name="Normal 23 8" xfId="25869" xr:uid="{00000000-0005-0000-0000-000006650000}"/>
    <cellStyle name="Normal 23 9" xfId="25870" xr:uid="{00000000-0005-0000-0000-000007650000}"/>
    <cellStyle name="Normal 24" xfId="9" xr:uid="{00000000-0005-0000-0000-000008650000}"/>
    <cellStyle name="Normal 24 10" xfId="25871" xr:uid="{00000000-0005-0000-0000-000009650000}"/>
    <cellStyle name="Normal 24 10 10" xfId="25872" xr:uid="{00000000-0005-0000-0000-00000A650000}"/>
    <cellStyle name="Normal 24 10 11" xfId="25873" xr:uid="{00000000-0005-0000-0000-00000B650000}"/>
    <cellStyle name="Normal 24 10 12" xfId="25874" xr:uid="{00000000-0005-0000-0000-00000C650000}"/>
    <cellStyle name="Normal 24 10 13" xfId="25875" xr:uid="{00000000-0005-0000-0000-00000D650000}"/>
    <cellStyle name="Normal 24 10 2" xfId="25876" xr:uid="{00000000-0005-0000-0000-00000E650000}"/>
    <cellStyle name="Normal 24 10 2 2" xfId="25877" xr:uid="{00000000-0005-0000-0000-00000F650000}"/>
    <cellStyle name="Normal 24 10 2 2 2" xfId="25878" xr:uid="{00000000-0005-0000-0000-000010650000}"/>
    <cellStyle name="Normal 24 10 2 2 3" xfId="25879" xr:uid="{00000000-0005-0000-0000-000011650000}"/>
    <cellStyle name="Normal 24 10 2 2 4" xfId="25880" xr:uid="{00000000-0005-0000-0000-000012650000}"/>
    <cellStyle name="Normal 24 10 2 2 5" xfId="25881" xr:uid="{00000000-0005-0000-0000-000013650000}"/>
    <cellStyle name="Normal 24 10 2 3" xfId="25882" xr:uid="{00000000-0005-0000-0000-000014650000}"/>
    <cellStyle name="Normal 24 10 2 3 2" xfId="25883" xr:uid="{00000000-0005-0000-0000-000015650000}"/>
    <cellStyle name="Normal 24 10 2 3 3" xfId="25884" xr:uid="{00000000-0005-0000-0000-000016650000}"/>
    <cellStyle name="Normal 24 10 2 3 4" xfId="25885" xr:uid="{00000000-0005-0000-0000-000017650000}"/>
    <cellStyle name="Normal 24 10 2 3 5" xfId="25886" xr:uid="{00000000-0005-0000-0000-000018650000}"/>
    <cellStyle name="Normal 24 10 2 4" xfId="25887" xr:uid="{00000000-0005-0000-0000-000019650000}"/>
    <cellStyle name="Normal 24 10 2 5" xfId="25888" xr:uid="{00000000-0005-0000-0000-00001A650000}"/>
    <cellStyle name="Normal 24 10 2 6" xfId="25889" xr:uid="{00000000-0005-0000-0000-00001B650000}"/>
    <cellStyle name="Normal 24 10 2 7" xfId="25890" xr:uid="{00000000-0005-0000-0000-00001C650000}"/>
    <cellStyle name="Normal 24 10 2 8" xfId="25891" xr:uid="{00000000-0005-0000-0000-00001D650000}"/>
    <cellStyle name="Normal 24 10 2_35. Propiedades de Inv" xfId="25892" xr:uid="{00000000-0005-0000-0000-00001E650000}"/>
    <cellStyle name="Normal 24 10 3" xfId="25893" xr:uid="{00000000-0005-0000-0000-00001F650000}"/>
    <cellStyle name="Normal 24 10 3 2" xfId="25894" xr:uid="{00000000-0005-0000-0000-000020650000}"/>
    <cellStyle name="Normal 24 10 3 2 2" xfId="25895" xr:uid="{00000000-0005-0000-0000-000021650000}"/>
    <cellStyle name="Normal 24 10 3 2 3" xfId="25896" xr:uid="{00000000-0005-0000-0000-000022650000}"/>
    <cellStyle name="Normal 24 10 3 2 4" xfId="25897" xr:uid="{00000000-0005-0000-0000-000023650000}"/>
    <cellStyle name="Normal 24 10 3 2 5" xfId="25898" xr:uid="{00000000-0005-0000-0000-000024650000}"/>
    <cellStyle name="Normal 24 10 3 3" xfId="25899" xr:uid="{00000000-0005-0000-0000-000025650000}"/>
    <cellStyle name="Normal 24 10 3 3 2" xfId="25900" xr:uid="{00000000-0005-0000-0000-000026650000}"/>
    <cellStyle name="Normal 24 10 3 3 3" xfId="25901" xr:uid="{00000000-0005-0000-0000-000027650000}"/>
    <cellStyle name="Normal 24 10 3 3 4" xfId="25902" xr:uid="{00000000-0005-0000-0000-000028650000}"/>
    <cellStyle name="Normal 24 10 3 3 5" xfId="25903" xr:uid="{00000000-0005-0000-0000-000029650000}"/>
    <cellStyle name="Normal 24 10 3 4" xfId="25904" xr:uid="{00000000-0005-0000-0000-00002A650000}"/>
    <cellStyle name="Normal 24 10 3 5" xfId="25905" xr:uid="{00000000-0005-0000-0000-00002B650000}"/>
    <cellStyle name="Normal 24 10 3 6" xfId="25906" xr:uid="{00000000-0005-0000-0000-00002C650000}"/>
    <cellStyle name="Normal 24 10 3 7" xfId="25907" xr:uid="{00000000-0005-0000-0000-00002D650000}"/>
    <cellStyle name="Normal 24 10 3 8" xfId="25908" xr:uid="{00000000-0005-0000-0000-00002E650000}"/>
    <cellStyle name="Normal 24 10 3_35. Propiedades de Inv" xfId="25909" xr:uid="{00000000-0005-0000-0000-00002F650000}"/>
    <cellStyle name="Normal 24 10 4" xfId="25910" xr:uid="{00000000-0005-0000-0000-000030650000}"/>
    <cellStyle name="Normal 24 10 4 2" xfId="25911" xr:uid="{00000000-0005-0000-0000-000031650000}"/>
    <cellStyle name="Normal 24 10 4 2 2" xfId="25912" xr:uid="{00000000-0005-0000-0000-000032650000}"/>
    <cellStyle name="Normal 24 10 4 2 3" xfId="25913" xr:uid="{00000000-0005-0000-0000-000033650000}"/>
    <cellStyle name="Normal 24 10 4 2 4" xfId="25914" xr:uid="{00000000-0005-0000-0000-000034650000}"/>
    <cellStyle name="Normal 24 10 4 2 5" xfId="25915" xr:uid="{00000000-0005-0000-0000-000035650000}"/>
    <cellStyle name="Normal 24 10 4 3" xfId="25916" xr:uid="{00000000-0005-0000-0000-000036650000}"/>
    <cellStyle name="Normal 24 10 4 3 2" xfId="25917" xr:uid="{00000000-0005-0000-0000-000037650000}"/>
    <cellStyle name="Normal 24 10 4 3 3" xfId="25918" xr:uid="{00000000-0005-0000-0000-000038650000}"/>
    <cellStyle name="Normal 24 10 4 3 4" xfId="25919" xr:uid="{00000000-0005-0000-0000-000039650000}"/>
    <cellStyle name="Normal 24 10 4 3 5" xfId="25920" xr:uid="{00000000-0005-0000-0000-00003A650000}"/>
    <cellStyle name="Normal 24 10 4 4" xfId="25921" xr:uid="{00000000-0005-0000-0000-00003B650000}"/>
    <cellStyle name="Normal 24 10 4 5" xfId="25922" xr:uid="{00000000-0005-0000-0000-00003C650000}"/>
    <cellStyle name="Normal 24 10 4 6" xfId="25923" xr:uid="{00000000-0005-0000-0000-00003D650000}"/>
    <cellStyle name="Normal 24 10 4 7" xfId="25924" xr:uid="{00000000-0005-0000-0000-00003E650000}"/>
    <cellStyle name="Normal 24 10 4 8" xfId="25925" xr:uid="{00000000-0005-0000-0000-00003F650000}"/>
    <cellStyle name="Normal 24 10 4_35. Propiedades de Inv" xfId="25926" xr:uid="{00000000-0005-0000-0000-000040650000}"/>
    <cellStyle name="Normal 24 10 5" xfId="25927" xr:uid="{00000000-0005-0000-0000-000041650000}"/>
    <cellStyle name="Normal 24 10 5 2" xfId="25928" xr:uid="{00000000-0005-0000-0000-000042650000}"/>
    <cellStyle name="Normal 24 10 5 2 2" xfId="25929" xr:uid="{00000000-0005-0000-0000-000043650000}"/>
    <cellStyle name="Normal 24 10 5 2 3" xfId="25930" xr:uid="{00000000-0005-0000-0000-000044650000}"/>
    <cellStyle name="Normal 24 10 5 2 4" xfId="25931" xr:uid="{00000000-0005-0000-0000-000045650000}"/>
    <cellStyle name="Normal 24 10 5 2 5" xfId="25932" xr:uid="{00000000-0005-0000-0000-000046650000}"/>
    <cellStyle name="Normal 24 10 5 3" xfId="25933" xr:uid="{00000000-0005-0000-0000-000047650000}"/>
    <cellStyle name="Normal 24 10 5 3 2" xfId="25934" xr:uid="{00000000-0005-0000-0000-000048650000}"/>
    <cellStyle name="Normal 24 10 5 3 3" xfId="25935" xr:uid="{00000000-0005-0000-0000-000049650000}"/>
    <cellStyle name="Normal 24 10 5 3 4" xfId="25936" xr:uid="{00000000-0005-0000-0000-00004A650000}"/>
    <cellStyle name="Normal 24 10 5 3 5" xfId="25937" xr:uid="{00000000-0005-0000-0000-00004B650000}"/>
    <cellStyle name="Normal 24 10 5 4" xfId="25938" xr:uid="{00000000-0005-0000-0000-00004C650000}"/>
    <cellStyle name="Normal 24 10 5 5" xfId="25939" xr:uid="{00000000-0005-0000-0000-00004D650000}"/>
    <cellStyle name="Normal 24 10 5 6" xfId="25940" xr:uid="{00000000-0005-0000-0000-00004E650000}"/>
    <cellStyle name="Normal 24 10 5 7" xfId="25941" xr:uid="{00000000-0005-0000-0000-00004F650000}"/>
    <cellStyle name="Normal 24 10 5 8" xfId="25942" xr:uid="{00000000-0005-0000-0000-000050650000}"/>
    <cellStyle name="Normal 24 10 5_35. Propiedades de Inv" xfId="25943" xr:uid="{00000000-0005-0000-0000-000051650000}"/>
    <cellStyle name="Normal 24 10 6" xfId="25944" xr:uid="{00000000-0005-0000-0000-000052650000}"/>
    <cellStyle name="Normal 24 10 6 2" xfId="25945" xr:uid="{00000000-0005-0000-0000-000053650000}"/>
    <cellStyle name="Normal 24 10 6 2 2" xfId="25946" xr:uid="{00000000-0005-0000-0000-000054650000}"/>
    <cellStyle name="Normal 24 10 6 2 3" xfId="25947" xr:uid="{00000000-0005-0000-0000-000055650000}"/>
    <cellStyle name="Normal 24 10 6 2 4" xfId="25948" xr:uid="{00000000-0005-0000-0000-000056650000}"/>
    <cellStyle name="Normal 24 10 6 2 5" xfId="25949" xr:uid="{00000000-0005-0000-0000-000057650000}"/>
    <cellStyle name="Normal 24 10 6 3" xfId="25950" xr:uid="{00000000-0005-0000-0000-000058650000}"/>
    <cellStyle name="Normal 24 10 6 3 2" xfId="25951" xr:uid="{00000000-0005-0000-0000-000059650000}"/>
    <cellStyle name="Normal 24 10 6 3 3" xfId="25952" xr:uid="{00000000-0005-0000-0000-00005A650000}"/>
    <cellStyle name="Normal 24 10 6 3 4" xfId="25953" xr:uid="{00000000-0005-0000-0000-00005B650000}"/>
    <cellStyle name="Normal 24 10 6 3 5" xfId="25954" xr:uid="{00000000-0005-0000-0000-00005C650000}"/>
    <cellStyle name="Normal 24 10 6 4" xfId="25955" xr:uid="{00000000-0005-0000-0000-00005D650000}"/>
    <cellStyle name="Normal 24 10 6 5" xfId="25956" xr:uid="{00000000-0005-0000-0000-00005E650000}"/>
    <cellStyle name="Normal 24 10 6 6" xfId="25957" xr:uid="{00000000-0005-0000-0000-00005F650000}"/>
    <cellStyle name="Normal 24 10 6 7" xfId="25958" xr:uid="{00000000-0005-0000-0000-000060650000}"/>
    <cellStyle name="Normal 24 10 6 8" xfId="25959" xr:uid="{00000000-0005-0000-0000-000061650000}"/>
    <cellStyle name="Normal 24 10 6_35. Propiedades de Inv" xfId="25960" xr:uid="{00000000-0005-0000-0000-000062650000}"/>
    <cellStyle name="Normal 24 10 7" xfId="25961" xr:uid="{00000000-0005-0000-0000-000063650000}"/>
    <cellStyle name="Normal 24 10 7 2" xfId="25962" xr:uid="{00000000-0005-0000-0000-000064650000}"/>
    <cellStyle name="Normal 24 10 7 3" xfId="25963" xr:uid="{00000000-0005-0000-0000-000065650000}"/>
    <cellStyle name="Normal 24 10 7 4" xfId="25964" xr:uid="{00000000-0005-0000-0000-000066650000}"/>
    <cellStyle name="Normal 24 10 7 5" xfId="25965" xr:uid="{00000000-0005-0000-0000-000067650000}"/>
    <cellStyle name="Normal 24 10 8" xfId="25966" xr:uid="{00000000-0005-0000-0000-000068650000}"/>
    <cellStyle name="Normal 24 10 8 2" xfId="25967" xr:uid="{00000000-0005-0000-0000-000069650000}"/>
    <cellStyle name="Normal 24 10 8 3" xfId="25968" xr:uid="{00000000-0005-0000-0000-00006A650000}"/>
    <cellStyle name="Normal 24 10 8 4" xfId="25969" xr:uid="{00000000-0005-0000-0000-00006B650000}"/>
    <cellStyle name="Normal 24 10 8 5" xfId="25970" xr:uid="{00000000-0005-0000-0000-00006C650000}"/>
    <cellStyle name="Normal 24 10 9" xfId="25971" xr:uid="{00000000-0005-0000-0000-00006D650000}"/>
    <cellStyle name="Normal 24 10_35. Propiedades de Inv" xfId="25972" xr:uid="{00000000-0005-0000-0000-00006E650000}"/>
    <cellStyle name="Normal 24 11" xfId="25973" xr:uid="{00000000-0005-0000-0000-00006F650000}"/>
    <cellStyle name="Normal 24 11 10" xfId="25974" xr:uid="{00000000-0005-0000-0000-000070650000}"/>
    <cellStyle name="Normal 24 11 11" xfId="25975" xr:uid="{00000000-0005-0000-0000-000071650000}"/>
    <cellStyle name="Normal 24 11 12" xfId="25976" xr:uid="{00000000-0005-0000-0000-000072650000}"/>
    <cellStyle name="Normal 24 11 13" xfId="25977" xr:uid="{00000000-0005-0000-0000-000073650000}"/>
    <cellStyle name="Normal 24 11 2" xfId="25978" xr:uid="{00000000-0005-0000-0000-000074650000}"/>
    <cellStyle name="Normal 24 11 2 2" xfId="25979" xr:uid="{00000000-0005-0000-0000-000075650000}"/>
    <cellStyle name="Normal 24 11 2 2 2" xfId="25980" xr:uid="{00000000-0005-0000-0000-000076650000}"/>
    <cellStyle name="Normal 24 11 2 2 3" xfId="25981" xr:uid="{00000000-0005-0000-0000-000077650000}"/>
    <cellStyle name="Normal 24 11 2 2 4" xfId="25982" xr:uid="{00000000-0005-0000-0000-000078650000}"/>
    <cellStyle name="Normal 24 11 2 2 5" xfId="25983" xr:uid="{00000000-0005-0000-0000-000079650000}"/>
    <cellStyle name="Normal 24 11 2 3" xfId="25984" xr:uid="{00000000-0005-0000-0000-00007A650000}"/>
    <cellStyle name="Normal 24 11 2 3 2" xfId="25985" xr:uid="{00000000-0005-0000-0000-00007B650000}"/>
    <cellStyle name="Normal 24 11 2 3 3" xfId="25986" xr:uid="{00000000-0005-0000-0000-00007C650000}"/>
    <cellStyle name="Normal 24 11 2 3 4" xfId="25987" xr:uid="{00000000-0005-0000-0000-00007D650000}"/>
    <cellStyle name="Normal 24 11 2 3 5" xfId="25988" xr:uid="{00000000-0005-0000-0000-00007E650000}"/>
    <cellStyle name="Normal 24 11 2 4" xfId="25989" xr:uid="{00000000-0005-0000-0000-00007F650000}"/>
    <cellStyle name="Normal 24 11 2 5" xfId="25990" xr:uid="{00000000-0005-0000-0000-000080650000}"/>
    <cellStyle name="Normal 24 11 2 6" xfId="25991" xr:uid="{00000000-0005-0000-0000-000081650000}"/>
    <cellStyle name="Normal 24 11 2 7" xfId="25992" xr:uid="{00000000-0005-0000-0000-000082650000}"/>
    <cellStyle name="Normal 24 11 2 8" xfId="25993" xr:uid="{00000000-0005-0000-0000-000083650000}"/>
    <cellStyle name="Normal 24 11 2_35. Propiedades de Inv" xfId="25994" xr:uid="{00000000-0005-0000-0000-000084650000}"/>
    <cellStyle name="Normal 24 11 3" xfId="25995" xr:uid="{00000000-0005-0000-0000-000085650000}"/>
    <cellStyle name="Normal 24 11 3 2" xfId="25996" xr:uid="{00000000-0005-0000-0000-000086650000}"/>
    <cellStyle name="Normal 24 11 3 2 2" xfId="25997" xr:uid="{00000000-0005-0000-0000-000087650000}"/>
    <cellStyle name="Normal 24 11 3 2 3" xfId="25998" xr:uid="{00000000-0005-0000-0000-000088650000}"/>
    <cellStyle name="Normal 24 11 3 2 4" xfId="25999" xr:uid="{00000000-0005-0000-0000-000089650000}"/>
    <cellStyle name="Normal 24 11 3 2 5" xfId="26000" xr:uid="{00000000-0005-0000-0000-00008A650000}"/>
    <cellStyle name="Normal 24 11 3 3" xfId="26001" xr:uid="{00000000-0005-0000-0000-00008B650000}"/>
    <cellStyle name="Normal 24 11 3 3 2" xfId="26002" xr:uid="{00000000-0005-0000-0000-00008C650000}"/>
    <cellStyle name="Normal 24 11 3 3 3" xfId="26003" xr:uid="{00000000-0005-0000-0000-00008D650000}"/>
    <cellStyle name="Normal 24 11 3 3 4" xfId="26004" xr:uid="{00000000-0005-0000-0000-00008E650000}"/>
    <cellStyle name="Normal 24 11 3 3 5" xfId="26005" xr:uid="{00000000-0005-0000-0000-00008F650000}"/>
    <cellStyle name="Normal 24 11 3 4" xfId="26006" xr:uid="{00000000-0005-0000-0000-000090650000}"/>
    <cellStyle name="Normal 24 11 3 5" xfId="26007" xr:uid="{00000000-0005-0000-0000-000091650000}"/>
    <cellStyle name="Normal 24 11 3 6" xfId="26008" xr:uid="{00000000-0005-0000-0000-000092650000}"/>
    <cellStyle name="Normal 24 11 3 7" xfId="26009" xr:uid="{00000000-0005-0000-0000-000093650000}"/>
    <cellStyle name="Normal 24 11 3 8" xfId="26010" xr:uid="{00000000-0005-0000-0000-000094650000}"/>
    <cellStyle name="Normal 24 11 3_35. Propiedades de Inv" xfId="26011" xr:uid="{00000000-0005-0000-0000-000095650000}"/>
    <cellStyle name="Normal 24 11 4" xfId="26012" xr:uid="{00000000-0005-0000-0000-000096650000}"/>
    <cellStyle name="Normal 24 11 4 2" xfId="26013" xr:uid="{00000000-0005-0000-0000-000097650000}"/>
    <cellStyle name="Normal 24 11 4 2 2" xfId="26014" xr:uid="{00000000-0005-0000-0000-000098650000}"/>
    <cellStyle name="Normal 24 11 4 2 3" xfId="26015" xr:uid="{00000000-0005-0000-0000-000099650000}"/>
    <cellStyle name="Normal 24 11 4 2 4" xfId="26016" xr:uid="{00000000-0005-0000-0000-00009A650000}"/>
    <cellStyle name="Normal 24 11 4 2 5" xfId="26017" xr:uid="{00000000-0005-0000-0000-00009B650000}"/>
    <cellStyle name="Normal 24 11 4 3" xfId="26018" xr:uid="{00000000-0005-0000-0000-00009C650000}"/>
    <cellStyle name="Normal 24 11 4 3 2" xfId="26019" xr:uid="{00000000-0005-0000-0000-00009D650000}"/>
    <cellStyle name="Normal 24 11 4 3 3" xfId="26020" xr:uid="{00000000-0005-0000-0000-00009E650000}"/>
    <cellStyle name="Normal 24 11 4 3 4" xfId="26021" xr:uid="{00000000-0005-0000-0000-00009F650000}"/>
    <cellStyle name="Normal 24 11 4 3 5" xfId="26022" xr:uid="{00000000-0005-0000-0000-0000A0650000}"/>
    <cellStyle name="Normal 24 11 4 4" xfId="26023" xr:uid="{00000000-0005-0000-0000-0000A1650000}"/>
    <cellStyle name="Normal 24 11 4 5" xfId="26024" xr:uid="{00000000-0005-0000-0000-0000A2650000}"/>
    <cellStyle name="Normal 24 11 4 6" xfId="26025" xr:uid="{00000000-0005-0000-0000-0000A3650000}"/>
    <cellStyle name="Normal 24 11 4 7" xfId="26026" xr:uid="{00000000-0005-0000-0000-0000A4650000}"/>
    <cellStyle name="Normal 24 11 4 8" xfId="26027" xr:uid="{00000000-0005-0000-0000-0000A5650000}"/>
    <cellStyle name="Normal 24 11 4_35. Propiedades de Inv" xfId="26028" xr:uid="{00000000-0005-0000-0000-0000A6650000}"/>
    <cellStyle name="Normal 24 11 5" xfId="26029" xr:uid="{00000000-0005-0000-0000-0000A7650000}"/>
    <cellStyle name="Normal 24 11 5 2" xfId="26030" xr:uid="{00000000-0005-0000-0000-0000A8650000}"/>
    <cellStyle name="Normal 24 11 5 2 2" xfId="26031" xr:uid="{00000000-0005-0000-0000-0000A9650000}"/>
    <cellStyle name="Normal 24 11 5 2 3" xfId="26032" xr:uid="{00000000-0005-0000-0000-0000AA650000}"/>
    <cellStyle name="Normal 24 11 5 2 4" xfId="26033" xr:uid="{00000000-0005-0000-0000-0000AB650000}"/>
    <cellStyle name="Normal 24 11 5 2 5" xfId="26034" xr:uid="{00000000-0005-0000-0000-0000AC650000}"/>
    <cellStyle name="Normal 24 11 5 3" xfId="26035" xr:uid="{00000000-0005-0000-0000-0000AD650000}"/>
    <cellStyle name="Normal 24 11 5 3 2" xfId="26036" xr:uid="{00000000-0005-0000-0000-0000AE650000}"/>
    <cellStyle name="Normal 24 11 5 3 3" xfId="26037" xr:uid="{00000000-0005-0000-0000-0000AF650000}"/>
    <cellStyle name="Normal 24 11 5 3 4" xfId="26038" xr:uid="{00000000-0005-0000-0000-0000B0650000}"/>
    <cellStyle name="Normal 24 11 5 3 5" xfId="26039" xr:uid="{00000000-0005-0000-0000-0000B1650000}"/>
    <cellStyle name="Normal 24 11 5 4" xfId="26040" xr:uid="{00000000-0005-0000-0000-0000B2650000}"/>
    <cellStyle name="Normal 24 11 5 5" xfId="26041" xr:uid="{00000000-0005-0000-0000-0000B3650000}"/>
    <cellStyle name="Normal 24 11 5 6" xfId="26042" xr:uid="{00000000-0005-0000-0000-0000B4650000}"/>
    <cellStyle name="Normal 24 11 5 7" xfId="26043" xr:uid="{00000000-0005-0000-0000-0000B5650000}"/>
    <cellStyle name="Normal 24 11 5 8" xfId="26044" xr:uid="{00000000-0005-0000-0000-0000B6650000}"/>
    <cellStyle name="Normal 24 11 5_35. Propiedades de Inv" xfId="26045" xr:uid="{00000000-0005-0000-0000-0000B7650000}"/>
    <cellStyle name="Normal 24 11 6" xfId="26046" xr:uid="{00000000-0005-0000-0000-0000B8650000}"/>
    <cellStyle name="Normal 24 11 6 2" xfId="26047" xr:uid="{00000000-0005-0000-0000-0000B9650000}"/>
    <cellStyle name="Normal 24 11 6 2 2" xfId="26048" xr:uid="{00000000-0005-0000-0000-0000BA650000}"/>
    <cellStyle name="Normal 24 11 6 2 3" xfId="26049" xr:uid="{00000000-0005-0000-0000-0000BB650000}"/>
    <cellStyle name="Normal 24 11 6 2 4" xfId="26050" xr:uid="{00000000-0005-0000-0000-0000BC650000}"/>
    <cellStyle name="Normal 24 11 6 2 5" xfId="26051" xr:uid="{00000000-0005-0000-0000-0000BD650000}"/>
    <cellStyle name="Normal 24 11 6 3" xfId="26052" xr:uid="{00000000-0005-0000-0000-0000BE650000}"/>
    <cellStyle name="Normal 24 11 6 3 2" xfId="26053" xr:uid="{00000000-0005-0000-0000-0000BF650000}"/>
    <cellStyle name="Normal 24 11 6 3 3" xfId="26054" xr:uid="{00000000-0005-0000-0000-0000C0650000}"/>
    <cellStyle name="Normal 24 11 6 3 4" xfId="26055" xr:uid="{00000000-0005-0000-0000-0000C1650000}"/>
    <cellStyle name="Normal 24 11 6 3 5" xfId="26056" xr:uid="{00000000-0005-0000-0000-0000C2650000}"/>
    <cellStyle name="Normal 24 11 6 4" xfId="26057" xr:uid="{00000000-0005-0000-0000-0000C3650000}"/>
    <cellStyle name="Normal 24 11 6 5" xfId="26058" xr:uid="{00000000-0005-0000-0000-0000C4650000}"/>
    <cellStyle name="Normal 24 11 6 6" xfId="26059" xr:uid="{00000000-0005-0000-0000-0000C5650000}"/>
    <cellStyle name="Normal 24 11 6 7" xfId="26060" xr:uid="{00000000-0005-0000-0000-0000C6650000}"/>
    <cellStyle name="Normal 24 11 6 8" xfId="26061" xr:uid="{00000000-0005-0000-0000-0000C7650000}"/>
    <cellStyle name="Normal 24 11 6_35. Propiedades de Inv" xfId="26062" xr:uid="{00000000-0005-0000-0000-0000C8650000}"/>
    <cellStyle name="Normal 24 11 7" xfId="26063" xr:uid="{00000000-0005-0000-0000-0000C9650000}"/>
    <cellStyle name="Normal 24 11 7 2" xfId="26064" xr:uid="{00000000-0005-0000-0000-0000CA650000}"/>
    <cellStyle name="Normal 24 11 7 3" xfId="26065" xr:uid="{00000000-0005-0000-0000-0000CB650000}"/>
    <cellStyle name="Normal 24 11 7 4" xfId="26066" xr:uid="{00000000-0005-0000-0000-0000CC650000}"/>
    <cellStyle name="Normal 24 11 7 5" xfId="26067" xr:uid="{00000000-0005-0000-0000-0000CD650000}"/>
    <cellStyle name="Normal 24 11 8" xfId="26068" xr:uid="{00000000-0005-0000-0000-0000CE650000}"/>
    <cellStyle name="Normal 24 11 8 2" xfId="26069" xr:uid="{00000000-0005-0000-0000-0000CF650000}"/>
    <cellStyle name="Normal 24 11 8 3" xfId="26070" xr:uid="{00000000-0005-0000-0000-0000D0650000}"/>
    <cellStyle name="Normal 24 11 8 4" xfId="26071" xr:uid="{00000000-0005-0000-0000-0000D1650000}"/>
    <cellStyle name="Normal 24 11 8 5" xfId="26072" xr:uid="{00000000-0005-0000-0000-0000D2650000}"/>
    <cellStyle name="Normal 24 11 9" xfId="26073" xr:uid="{00000000-0005-0000-0000-0000D3650000}"/>
    <cellStyle name="Normal 24 11_35. Propiedades de Inv" xfId="26074" xr:uid="{00000000-0005-0000-0000-0000D4650000}"/>
    <cellStyle name="Normal 24 12" xfId="26075" xr:uid="{00000000-0005-0000-0000-0000D5650000}"/>
    <cellStyle name="Normal 24 12 10" xfId="26076" xr:uid="{00000000-0005-0000-0000-0000D6650000}"/>
    <cellStyle name="Normal 24 12 11" xfId="26077" xr:uid="{00000000-0005-0000-0000-0000D7650000}"/>
    <cellStyle name="Normal 24 12 12" xfId="26078" xr:uid="{00000000-0005-0000-0000-0000D8650000}"/>
    <cellStyle name="Normal 24 12 13" xfId="26079" xr:uid="{00000000-0005-0000-0000-0000D9650000}"/>
    <cellStyle name="Normal 24 12 2" xfId="26080" xr:uid="{00000000-0005-0000-0000-0000DA650000}"/>
    <cellStyle name="Normal 24 12 2 2" xfId="26081" xr:uid="{00000000-0005-0000-0000-0000DB650000}"/>
    <cellStyle name="Normal 24 12 2 2 2" xfId="26082" xr:uid="{00000000-0005-0000-0000-0000DC650000}"/>
    <cellStyle name="Normal 24 12 2 2 3" xfId="26083" xr:uid="{00000000-0005-0000-0000-0000DD650000}"/>
    <cellStyle name="Normal 24 12 2 2 4" xfId="26084" xr:uid="{00000000-0005-0000-0000-0000DE650000}"/>
    <cellStyle name="Normal 24 12 2 2 5" xfId="26085" xr:uid="{00000000-0005-0000-0000-0000DF650000}"/>
    <cellStyle name="Normal 24 12 2 3" xfId="26086" xr:uid="{00000000-0005-0000-0000-0000E0650000}"/>
    <cellStyle name="Normal 24 12 2 3 2" xfId="26087" xr:uid="{00000000-0005-0000-0000-0000E1650000}"/>
    <cellStyle name="Normal 24 12 2 3 3" xfId="26088" xr:uid="{00000000-0005-0000-0000-0000E2650000}"/>
    <cellStyle name="Normal 24 12 2 3 4" xfId="26089" xr:uid="{00000000-0005-0000-0000-0000E3650000}"/>
    <cellStyle name="Normal 24 12 2 3 5" xfId="26090" xr:uid="{00000000-0005-0000-0000-0000E4650000}"/>
    <cellStyle name="Normal 24 12 2 4" xfId="26091" xr:uid="{00000000-0005-0000-0000-0000E5650000}"/>
    <cellStyle name="Normal 24 12 2 5" xfId="26092" xr:uid="{00000000-0005-0000-0000-0000E6650000}"/>
    <cellStyle name="Normal 24 12 2 6" xfId="26093" xr:uid="{00000000-0005-0000-0000-0000E7650000}"/>
    <cellStyle name="Normal 24 12 2 7" xfId="26094" xr:uid="{00000000-0005-0000-0000-0000E8650000}"/>
    <cellStyle name="Normal 24 12 2 8" xfId="26095" xr:uid="{00000000-0005-0000-0000-0000E9650000}"/>
    <cellStyle name="Normal 24 12 2_35. Propiedades de Inv" xfId="26096" xr:uid="{00000000-0005-0000-0000-0000EA650000}"/>
    <cellStyle name="Normal 24 12 3" xfId="26097" xr:uid="{00000000-0005-0000-0000-0000EB650000}"/>
    <cellStyle name="Normal 24 12 3 2" xfId="26098" xr:uid="{00000000-0005-0000-0000-0000EC650000}"/>
    <cellStyle name="Normal 24 12 3 2 2" xfId="26099" xr:uid="{00000000-0005-0000-0000-0000ED650000}"/>
    <cellStyle name="Normal 24 12 3 2 3" xfId="26100" xr:uid="{00000000-0005-0000-0000-0000EE650000}"/>
    <cellStyle name="Normal 24 12 3 2 4" xfId="26101" xr:uid="{00000000-0005-0000-0000-0000EF650000}"/>
    <cellStyle name="Normal 24 12 3 2 5" xfId="26102" xr:uid="{00000000-0005-0000-0000-0000F0650000}"/>
    <cellStyle name="Normal 24 12 3 3" xfId="26103" xr:uid="{00000000-0005-0000-0000-0000F1650000}"/>
    <cellStyle name="Normal 24 12 3 3 2" xfId="26104" xr:uid="{00000000-0005-0000-0000-0000F2650000}"/>
    <cellStyle name="Normal 24 12 3 3 3" xfId="26105" xr:uid="{00000000-0005-0000-0000-0000F3650000}"/>
    <cellStyle name="Normal 24 12 3 3 4" xfId="26106" xr:uid="{00000000-0005-0000-0000-0000F4650000}"/>
    <cellStyle name="Normal 24 12 3 3 5" xfId="26107" xr:uid="{00000000-0005-0000-0000-0000F5650000}"/>
    <cellStyle name="Normal 24 12 3 4" xfId="26108" xr:uid="{00000000-0005-0000-0000-0000F6650000}"/>
    <cellStyle name="Normal 24 12 3 5" xfId="26109" xr:uid="{00000000-0005-0000-0000-0000F7650000}"/>
    <cellStyle name="Normal 24 12 3 6" xfId="26110" xr:uid="{00000000-0005-0000-0000-0000F8650000}"/>
    <cellStyle name="Normal 24 12 3 7" xfId="26111" xr:uid="{00000000-0005-0000-0000-0000F9650000}"/>
    <cellStyle name="Normal 24 12 3 8" xfId="26112" xr:uid="{00000000-0005-0000-0000-0000FA650000}"/>
    <cellStyle name="Normal 24 12 3_35. Propiedades de Inv" xfId="26113" xr:uid="{00000000-0005-0000-0000-0000FB650000}"/>
    <cellStyle name="Normal 24 12 4" xfId="26114" xr:uid="{00000000-0005-0000-0000-0000FC650000}"/>
    <cellStyle name="Normal 24 12 4 2" xfId="26115" xr:uid="{00000000-0005-0000-0000-0000FD650000}"/>
    <cellStyle name="Normal 24 12 4 2 2" xfId="26116" xr:uid="{00000000-0005-0000-0000-0000FE650000}"/>
    <cellStyle name="Normal 24 12 4 2 3" xfId="26117" xr:uid="{00000000-0005-0000-0000-0000FF650000}"/>
    <cellStyle name="Normal 24 12 4 2 4" xfId="26118" xr:uid="{00000000-0005-0000-0000-000000660000}"/>
    <cellStyle name="Normal 24 12 4 2 5" xfId="26119" xr:uid="{00000000-0005-0000-0000-000001660000}"/>
    <cellStyle name="Normal 24 12 4 3" xfId="26120" xr:uid="{00000000-0005-0000-0000-000002660000}"/>
    <cellStyle name="Normal 24 12 4 3 2" xfId="26121" xr:uid="{00000000-0005-0000-0000-000003660000}"/>
    <cellStyle name="Normal 24 12 4 3 3" xfId="26122" xr:uid="{00000000-0005-0000-0000-000004660000}"/>
    <cellStyle name="Normal 24 12 4 3 4" xfId="26123" xr:uid="{00000000-0005-0000-0000-000005660000}"/>
    <cellStyle name="Normal 24 12 4 3 5" xfId="26124" xr:uid="{00000000-0005-0000-0000-000006660000}"/>
    <cellStyle name="Normal 24 12 4 4" xfId="26125" xr:uid="{00000000-0005-0000-0000-000007660000}"/>
    <cellStyle name="Normal 24 12 4 5" xfId="26126" xr:uid="{00000000-0005-0000-0000-000008660000}"/>
    <cellStyle name="Normal 24 12 4 6" xfId="26127" xr:uid="{00000000-0005-0000-0000-000009660000}"/>
    <cellStyle name="Normal 24 12 4 7" xfId="26128" xr:uid="{00000000-0005-0000-0000-00000A660000}"/>
    <cellStyle name="Normal 24 12 4 8" xfId="26129" xr:uid="{00000000-0005-0000-0000-00000B660000}"/>
    <cellStyle name="Normal 24 12 4_35. Propiedades de Inv" xfId="26130" xr:uid="{00000000-0005-0000-0000-00000C660000}"/>
    <cellStyle name="Normal 24 12 5" xfId="26131" xr:uid="{00000000-0005-0000-0000-00000D660000}"/>
    <cellStyle name="Normal 24 12 5 2" xfId="26132" xr:uid="{00000000-0005-0000-0000-00000E660000}"/>
    <cellStyle name="Normal 24 12 5 2 2" xfId="26133" xr:uid="{00000000-0005-0000-0000-00000F660000}"/>
    <cellStyle name="Normal 24 12 5 2 3" xfId="26134" xr:uid="{00000000-0005-0000-0000-000010660000}"/>
    <cellStyle name="Normal 24 12 5 2 4" xfId="26135" xr:uid="{00000000-0005-0000-0000-000011660000}"/>
    <cellStyle name="Normal 24 12 5 2 5" xfId="26136" xr:uid="{00000000-0005-0000-0000-000012660000}"/>
    <cellStyle name="Normal 24 12 5 3" xfId="26137" xr:uid="{00000000-0005-0000-0000-000013660000}"/>
    <cellStyle name="Normal 24 12 5 3 2" xfId="26138" xr:uid="{00000000-0005-0000-0000-000014660000}"/>
    <cellStyle name="Normal 24 12 5 3 3" xfId="26139" xr:uid="{00000000-0005-0000-0000-000015660000}"/>
    <cellStyle name="Normal 24 12 5 3 4" xfId="26140" xr:uid="{00000000-0005-0000-0000-000016660000}"/>
    <cellStyle name="Normal 24 12 5 3 5" xfId="26141" xr:uid="{00000000-0005-0000-0000-000017660000}"/>
    <cellStyle name="Normal 24 12 5 4" xfId="26142" xr:uid="{00000000-0005-0000-0000-000018660000}"/>
    <cellStyle name="Normal 24 12 5 5" xfId="26143" xr:uid="{00000000-0005-0000-0000-000019660000}"/>
    <cellStyle name="Normal 24 12 5 6" xfId="26144" xr:uid="{00000000-0005-0000-0000-00001A660000}"/>
    <cellStyle name="Normal 24 12 5 7" xfId="26145" xr:uid="{00000000-0005-0000-0000-00001B660000}"/>
    <cellStyle name="Normal 24 12 5 8" xfId="26146" xr:uid="{00000000-0005-0000-0000-00001C660000}"/>
    <cellStyle name="Normal 24 12 5_35. Propiedades de Inv" xfId="26147" xr:uid="{00000000-0005-0000-0000-00001D660000}"/>
    <cellStyle name="Normal 24 12 6" xfId="26148" xr:uid="{00000000-0005-0000-0000-00001E660000}"/>
    <cellStyle name="Normal 24 12 6 2" xfId="26149" xr:uid="{00000000-0005-0000-0000-00001F660000}"/>
    <cellStyle name="Normal 24 12 6 2 2" xfId="26150" xr:uid="{00000000-0005-0000-0000-000020660000}"/>
    <cellStyle name="Normal 24 12 6 2 3" xfId="26151" xr:uid="{00000000-0005-0000-0000-000021660000}"/>
    <cellStyle name="Normal 24 12 6 2 4" xfId="26152" xr:uid="{00000000-0005-0000-0000-000022660000}"/>
    <cellStyle name="Normal 24 12 6 2 5" xfId="26153" xr:uid="{00000000-0005-0000-0000-000023660000}"/>
    <cellStyle name="Normal 24 12 6 3" xfId="26154" xr:uid="{00000000-0005-0000-0000-000024660000}"/>
    <cellStyle name="Normal 24 12 6 3 2" xfId="26155" xr:uid="{00000000-0005-0000-0000-000025660000}"/>
    <cellStyle name="Normal 24 12 6 3 3" xfId="26156" xr:uid="{00000000-0005-0000-0000-000026660000}"/>
    <cellStyle name="Normal 24 12 6 3 4" xfId="26157" xr:uid="{00000000-0005-0000-0000-000027660000}"/>
    <cellStyle name="Normal 24 12 6 3 5" xfId="26158" xr:uid="{00000000-0005-0000-0000-000028660000}"/>
    <cellStyle name="Normal 24 12 6 4" xfId="26159" xr:uid="{00000000-0005-0000-0000-000029660000}"/>
    <cellStyle name="Normal 24 12 6 5" xfId="26160" xr:uid="{00000000-0005-0000-0000-00002A660000}"/>
    <cellStyle name="Normal 24 12 6 6" xfId="26161" xr:uid="{00000000-0005-0000-0000-00002B660000}"/>
    <cellStyle name="Normal 24 12 6 7" xfId="26162" xr:uid="{00000000-0005-0000-0000-00002C660000}"/>
    <cellStyle name="Normal 24 12 6 8" xfId="26163" xr:uid="{00000000-0005-0000-0000-00002D660000}"/>
    <cellStyle name="Normal 24 12 6_35. Propiedades de Inv" xfId="26164" xr:uid="{00000000-0005-0000-0000-00002E660000}"/>
    <cellStyle name="Normal 24 12 7" xfId="26165" xr:uid="{00000000-0005-0000-0000-00002F660000}"/>
    <cellStyle name="Normal 24 12 7 2" xfId="26166" xr:uid="{00000000-0005-0000-0000-000030660000}"/>
    <cellStyle name="Normal 24 12 7 3" xfId="26167" xr:uid="{00000000-0005-0000-0000-000031660000}"/>
    <cellStyle name="Normal 24 12 7 4" xfId="26168" xr:uid="{00000000-0005-0000-0000-000032660000}"/>
    <cellStyle name="Normal 24 12 7 5" xfId="26169" xr:uid="{00000000-0005-0000-0000-000033660000}"/>
    <cellStyle name="Normal 24 12 8" xfId="26170" xr:uid="{00000000-0005-0000-0000-000034660000}"/>
    <cellStyle name="Normal 24 12 8 2" xfId="26171" xr:uid="{00000000-0005-0000-0000-000035660000}"/>
    <cellStyle name="Normal 24 12 8 3" xfId="26172" xr:uid="{00000000-0005-0000-0000-000036660000}"/>
    <cellStyle name="Normal 24 12 8 4" xfId="26173" xr:uid="{00000000-0005-0000-0000-000037660000}"/>
    <cellStyle name="Normal 24 12 8 5" xfId="26174" xr:uid="{00000000-0005-0000-0000-000038660000}"/>
    <cellStyle name="Normal 24 12 9" xfId="26175" xr:uid="{00000000-0005-0000-0000-000039660000}"/>
    <cellStyle name="Normal 24 12_35. Propiedades de Inv" xfId="26176" xr:uid="{00000000-0005-0000-0000-00003A660000}"/>
    <cellStyle name="Normal 24 13" xfId="26177" xr:uid="{00000000-0005-0000-0000-00003B660000}"/>
    <cellStyle name="Normal 24 13 10" xfId="26178" xr:uid="{00000000-0005-0000-0000-00003C660000}"/>
    <cellStyle name="Normal 24 13 11" xfId="26179" xr:uid="{00000000-0005-0000-0000-00003D660000}"/>
    <cellStyle name="Normal 24 13 12" xfId="26180" xr:uid="{00000000-0005-0000-0000-00003E660000}"/>
    <cellStyle name="Normal 24 13 13" xfId="26181" xr:uid="{00000000-0005-0000-0000-00003F660000}"/>
    <cellStyle name="Normal 24 13 2" xfId="26182" xr:uid="{00000000-0005-0000-0000-000040660000}"/>
    <cellStyle name="Normal 24 13 2 2" xfId="26183" xr:uid="{00000000-0005-0000-0000-000041660000}"/>
    <cellStyle name="Normal 24 13 2 2 2" xfId="26184" xr:uid="{00000000-0005-0000-0000-000042660000}"/>
    <cellStyle name="Normal 24 13 2 2 3" xfId="26185" xr:uid="{00000000-0005-0000-0000-000043660000}"/>
    <cellStyle name="Normal 24 13 2 2 4" xfId="26186" xr:uid="{00000000-0005-0000-0000-000044660000}"/>
    <cellStyle name="Normal 24 13 2 2 5" xfId="26187" xr:uid="{00000000-0005-0000-0000-000045660000}"/>
    <cellStyle name="Normal 24 13 2 3" xfId="26188" xr:uid="{00000000-0005-0000-0000-000046660000}"/>
    <cellStyle name="Normal 24 13 2 3 2" xfId="26189" xr:uid="{00000000-0005-0000-0000-000047660000}"/>
    <cellStyle name="Normal 24 13 2 3 3" xfId="26190" xr:uid="{00000000-0005-0000-0000-000048660000}"/>
    <cellStyle name="Normal 24 13 2 3 4" xfId="26191" xr:uid="{00000000-0005-0000-0000-000049660000}"/>
    <cellStyle name="Normal 24 13 2 3 5" xfId="26192" xr:uid="{00000000-0005-0000-0000-00004A660000}"/>
    <cellStyle name="Normal 24 13 2 4" xfId="26193" xr:uid="{00000000-0005-0000-0000-00004B660000}"/>
    <cellStyle name="Normal 24 13 2 5" xfId="26194" xr:uid="{00000000-0005-0000-0000-00004C660000}"/>
    <cellStyle name="Normal 24 13 2 6" xfId="26195" xr:uid="{00000000-0005-0000-0000-00004D660000}"/>
    <cellStyle name="Normal 24 13 2 7" xfId="26196" xr:uid="{00000000-0005-0000-0000-00004E660000}"/>
    <cellStyle name="Normal 24 13 2 8" xfId="26197" xr:uid="{00000000-0005-0000-0000-00004F660000}"/>
    <cellStyle name="Normal 24 13 2_35. Propiedades de Inv" xfId="26198" xr:uid="{00000000-0005-0000-0000-000050660000}"/>
    <cellStyle name="Normal 24 13 3" xfId="26199" xr:uid="{00000000-0005-0000-0000-000051660000}"/>
    <cellStyle name="Normal 24 13 3 2" xfId="26200" xr:uid="{00000000-0005-0000-0000-000052660000}"/>
    <cellStyle name="Normal 24 13 3 2 2" xfId="26201" xr:uid="{00000000-0005-0000-0000-000053660000}"/>
    <cellStyle name="Normal 24 13 3 2 3" xfId="26202" xr:uid="{00000000-0005-0000-0000-000054660000}"/>
    <cellStyle name="Normal 24 13 3 2 4" xfId="26203" xr:uid="{00000000-0005-0000-0000-000055660000}"/>
    <cellStyle name="Normal 24 13 3 2 5" xfId="26204" xr:uid="{00000000-0005-0000-0000-000056660000}"/>
    <cellStyle name="Normal 24 13 3 3" xfId="26205" xr:uid="{00000000-0005-0000-0000-000057660000}"/>
    <cellStyle name="Normal 24 13 3 3 2" xfId="26206" xr:uid="{00000000-0005-0000-0000-000058660000}"/>
    <cellStyle name="Normal 24 13 3 3 3" xfId="26207" xr:uid="{00000000-0005-0000-0000-000059660000}"/>
    <cellStyle name="Normal 24 13 3 3 4" xfId="26208" xr:uid="{00000000-0005-0000-0000-00005A660000}"/>
    <cellStyle name="Normal 24 13 3 3 5" xfId="26209" xr:uid="{00000000-0005-0000-0000-00005B660000}"/>
    <cellStyle name="Normal 24 13 3 4" xfId="26210" xr:uid="{00000000-0005-0000-0000-00005C660000}"/>
    <cellStyle name="Normal 24 13 3 5" xfId="26211" xr:uid="{00000000-0005-0000-0000-00005D660000}"/>
    <cellStyle name="Normal 24 13 3 6" xfId="26212" xr:uid="{00000000-0005-0000-0000-00005E660000}"/>
    <cellStyle name="Normal 24 13 3 7" xfId="26213" xr:uid="{00000000-0005-0000-0000-00005F660000}"/>
    <cellStyle name="Normal 24 13 3 8" xfId="26214" xr:uid="{00000000-0005-0000-0000-000060660000}"/>
    <cellStyle name="Normal 24 13 3_35. Propiedades de Inv" xfId="26215" xr:uid="{00000000-0005-0000-0000-000061660000}"/>
    <cellStyle name="Normal 24 13 4" xfId="26216" xr:uid="{00000000-0005-0000-0000-000062660000}"/>
    <cellStyle name="Normal 24 13 4 2" xfId="26217" xr:uid="{00000000-0005-0000-0000-000063660000}"/>
    <cellStyle name="Normal 24 13 4 2 2" xfId="26218" xr:uid="{00000000-0005-0000-0000-000064660000}"/>
    <cellStyle name="Normal 24 13 4 2 3" xfId="26219" xr:uid="{00000000-0005-0000-0000-000065660000}"/>
    <cellStyle name="Normal 24 13 4 2 4" xfId="26220" xr:uid="{00000000-0005-0000-0000-000066660000}"/>
    <cellStyle name="Normal 24 13 4 2 5" xfId="26221" xr:uid="{00000000-0005-0000-0000-000067660000}"/>
    <cellStyle name="Normal 24 13 4 3" xfId="26222" xr:uid="{00000000-0005-0000-0000-000068660000}"/>
    <cellStyle name="Normal 24 13 4 3 2" xfId="26223" xr:uid="{00000000-0005-0000-0000-000069660000}"/>
    <cellStyle name="Normal 24 13 4 3 3" xfId="26224" xr:uid="{00000000-0005-0000-0000-00006A660000}"/>
    <cellStyle name="Normal 24 13 4 3 4" xfId="26225" xr:uid="{00000000-0005-0000-0000-00006B660000}"/>
    <cellStyle name="Normal 24 13 4 3 5" xfId="26226" xr:uid="{00000000-0005-0000-0000-00006C660000}"/>
    <cellStyle name="Normal 24 13 4 4" xfId="26227" xr:uid="{00000000-0005-0000-0000-00006D660000}"/>
    <cellStyle name="Normal 24 13 4 5" xfId="26228" xr:uid="{00000000-0005-0000-0000-00006E660000}"/>
    <cellStyle name="Normal 24 13 4 6" xfId="26229" xr:uid="{00000000-0005-0000-0000-00006F660000}"/>
    <cellStyle name="Normal 24 13 4 7" xfId="26230" xr:uid="{00000000-0005-0000-0000-000070660000}"/>
    <cellStyle name="Normal 24 13 4 8" xfId="26231" xr:uid="{00000000-0005-0000-0000-000071660000}"/>
    <cellStyle name="Normal 24 13 4_35. Propiedades de Inv" xfId="26232" xr:uid="{00000000-0005-0000-0000-000072660000}"/>
    <cellStyle name="Normal 24 13 5" xfId="26233" xr:uid="{00000000-0005-0000-0000-000073660000}"/>
    <cellStyle name="Normal 24 13 5 2" xfId="26234" xr:uid="{00000000-0005-0000-0000-000074660000}"/>
    <cellStyle name="Normal 24 13 5 2 2" xfId="26235" xr:uid="{00000000-0005-0000-0000-000075660000}"/>
    <cellStyle name="Normal 24 13 5 2 3" xfId="26236" xr:uid="{00000000-0005-0000-0000-000076660000}"/>
    <cellStyle name="Normal 24 13 5 2 4" xfId="26237" xr:uid="{00000000-0005-0000-0000-000077660000}"/>
    <cellStyle name="Normal 24 13 5 2 5" xfId="26238" xr:uid="{00000000-0005-0000-0000-000078660000}"/>
    <cellStyle name="Normal 24 13 5 3" xfId="26239" xr:uid="{00000000-0005-0000-0000-000079660000}"/>
    <cellStyle name="Normal 24 13 5 3 2" xfId="26240" xr:uid="{00000000-0005-0000-0000-00007A660000}"/>
    <cellStyle name="Normal 24 13 5 3 3" xfId="26241" xr:uid="{00000000-0005-0000-0000-00007B660000}"/>
    <cellStyle name="Normal 24 13 5 3 4" xfId="26242" xr:uid="{00000000-0005-0000-0000-00007C660000}"/>
    <cellStyle name="Normal 24 13 5 3 5" xfId="26243" xr:uid="{00000000-0005-0000-0000-00007D660000}"/>
    <cellStyle name="Normal 24 13 5 4" xfId="26244" xr:uid="{00000000-0005-0000-0000-00007E660000}"/>
    <cellStyle name="Normal 24 13 5 5" xfId="26245" xr:uid="{00000000-0005-0000-0000-00007F660000}"/>
    <cellStyle name="Normal 24 13 5 6" xfId="26246" xr:uid="{00000000-0005-0000-0000-000080660000}"/>
    <cellStyle name="Normal 24 13 5 7" xfId="26247" xr:uid="{00000000-0005-0000-0000-000081660000}"/>
    <cellStyle name="Normal 24 13 5 8" xfId="26248" xr:uid="{00000000-0005-0000-0000-000082660000}"/>
    <cellStyle name="Normal 24 13 5_35. Propiedades de Inv" xfId="26249" xr:uid="{00000000-0005-0000-0000-000083660000}"/>
    <cellStyle name="Normal 24 13 6" xfId="26250" xr:uid="{00000000-0005-0000-0000-000084660000}"/>
    <cellStyle name="Normal 24 13 6 2" xfId="26251" xr:uid="{00000000-0005-0000-0000-000085660000}"/>
    <cellStyle name="Normal 24 13 6 2 2" xfId="26252" xr:uid="{00000000-0005-0000-0000-000086660000}"/>
    <cellStyle name="Normal 24 13 6 2 3" xfId="26253" xr:uid="{00000000-0005-0000-0000-000087660000}"/>
    <cellStyle name="Normal 24 13 6 2 4" xfId="26254" xr:uid="{00000000-0005-0000-0000-000088660000}"/>
    <cellStyle name="Normal 24 13 6 2 5" xfId="26255" xr:uid="{00000000-0005-0000-0000-000089660000}"/>
    <cellStyle name="Normal 24 13 6 3" xfId="26256" xr:uid="{00000000-0005-0000-0000-00008A660000}"/>
    <cellStyle name="Normal 24 13 6 3 2" xfId="26257" xr:uid="{00000000-0005-0000-0000-00008B660000}"/>
    <cellStyle name="Normal 24 13 6 3 3" xfId="26258" xr:uid="{00000000-0005-0000-0000-00008C660000}"/>
    <cellStyle name="Normal 24 13 6 3 4" xfId="26259" xr:uid="{00000000-0005-0000-0000-00008D660000}"/>
    <cellStyle name="Normal 24 13 6 3 5" xfId="26260" xr:uid="{00000000-0005-0000-0000-00008E660000}"/>
    <cellStyle name="Normal 24 13 6 4" xfId="26261" xr:uid="{00000000-0005-0000-0000-00008F660000}"/>
    <cellStyle name="Normal 24 13 6 5" xfId="26262" xr:uid="{00000000-0005-0000-0000-000090660000}"/>
    <cellStyle name="Normal 24 13 6 6" xfId="26263" xr:uid="{00000000-0005-0000-0000-000091660000}"/>
    <cellStyle name="Normal 24 13 6 7" xfId="26264" xr:uid="{00000000-0005-0000-0000-000092660000}"/>
    <cellStyle name="Normal 24 13 6 8" xfId="26265" xr:uid="{00000000-0005-0000-0000-000093660000}"/>
    <cellStyle name="Normal 24 13 6_35. Propiedades de Inv" xfId="26266" xr:uid="{00000000-0005-0000-0000-000094660000}"/>
    <cellStyle name="Normal 24 13 7" xfId="26267" xr:uid="{00000000-0005-0000-0000-000095660000}"/>
    <cellStyle name="Normal 24 13 7 2" xfId="26268" xr:uid="{00000000-0005-0000-0000-000096660000}"/>
    <cellStyle name="Normal 24 13 7 3" xfId="26269" xr:uid="{00000000-0005-0000-0000-000097660000}"/>
    <cellStyle name="Normal 24 13 7 4" xfId="26270" xr:uid="{00000000-0005-0000-0000-000098660000}"/>
    <cellStyle name="Normal 24 13 7 5" xfId="26271" xr:uid="{00000000-0005-0000-0000-000099660000}"/>
    <cellStyle name="Normal 24 13 8" xfId="26272" xr:uid="{00000000-0005-0000-0000-00009A660000}"/>
    <cellStyle name="Normal 24 13 8 2" xfId="26273" xr:uid="{00000000-0005-0000-0000-00009B660000}"/>
    <cellStyle name="Normal 24 13 8 3" xfId="26274" xr:uid="{00000000-0005-0000-0000-00009C660000}"/>
    <cellStyle name="Normal 24 13 8 4" xfId="26275" xr:uid="{00000000-0005-0000-0000-00009D660000}"/>
    <cellStyle name="Normal 24 13 8 5" xfId="26276" xr:uid="{00000000-0005-0000-0000-00009E660000}"/>
    <cellStyle name="Normal 24 13 9" xfId="26277" xr:uid="{00000000-0005-0000-0000-00009F660000}"/>
    <cellStyle name="Normal 24 13_35. Propiedades de Inv" xfId="26278" xr:uid="{00000000-0005-0000-0000-0000A0660000}"/>
    <cellStyle name="Normal 24 14" xfId="26279" xr:uid="{00000000-0005-0000-0000-0000A1660000}"/>
    <cellStyle name="Normal 24 14 10" xfId="26280" xr:uid="{00000000-0005-0000-0000-0000A2660000}"/>
    <cellStyle name="Normal 24 14 11" xfId="26281" xr:uid="{00000000-0005-0000-0000-0000A3660000}"/>
    <cellStyle name="Normal 24 14 12" xfId="26282" xr:uid="{00000000-0005-0000-0000-0000A4660000}"/>
    <cellStyle name="Normal 24 14 13" xfId="26283" xr:uid="{00000000-0005-0000-0000-0000A5660000}"/>
    <cellStyle name="Normal 24 14 2" xfId="26284" xr:uid="{00000000-0005-0000-0000-0000A6660000}"/>
    <cellStyle name="Normal 24 14 2 2" xfId="26285" xr:uid="{00000000-0005-0000-0000-0000A7660000}"/>
    <cellStyle name="Normal 24 14 2 2 2" xfId="26286" xr:uid="{00000000-0005-0000-0000-0000A8660000}"/>
    <cellStyle name="Normal 24 14 2 2 3" xfId="26287" xr:uid="{00000000-0005-0000-0000-0000A9660000}"/>
    <cellStyle name="Normal 24 14 2 2 4" xfId="26288" xr:uid="{00000000-0005-0000-0000-0000AA660000}"/>
    <cellStyle name="Normal 24 14 2 2 5" xfId="26289" xr:uid="{00000000-0005-0000-0000-0000AB660000}"/>
    <cellStyle name="Normal 24 14 2 3" xfId="26290" xr:uid="{00000000-0005-0000-0000-0000AC660000}"/>
    <cellStyle name="Normal 24 14 2 3 2" xfId="26291" xr:uid="{00000000-0005-0000-0000-0000AD660000}"/>
    <cellStyle name="Normal 24 14 2 3 3" xfId="26292" xr:uid="{00000000-0005-0000-0000-0000AE660000}"/>
    <cellStyle name="Normal 24 14 2 3 4" xfId="26293" xr:uid="{00000000-0005-0000-0000-0000AF660000}"/>
    <cellStyle name="Normal 24 14 2 3 5" xfId="26294" xr:uid="{00000000-0005-0000-0000-0000B0660000}"/>
    <cellStyle name="Normal 24 14 2 4" xfId="26295" xr:uid="{00000000-0005-0000-0000-0000B1660000}"/>
    <cellStyle name="Normal 24 14 2 5" xfId="26296" xr:uid="{00000000-0005-0000-0000-0000B2660000}"/>
    <cellStyle name="Normal 24 14 2 6" xfId="26297" xr:uid="{00000000-0005-0000-0000-0000B3660000}"/>
    <cellStyle name="Normal 24 14 2 7" xfId="26298" xr:uid="{00000000-0005-0000-0000-0000B4660000}"/>
    <cellStyle name="Normal 24 14 2 8" xfId="26299" xr:uid="{00000000-0005-0000-0000-0000B5660000}"/>
    <cellStyle name="Normal 24 14 2_35. Propiedades de Inv" xfId="26300" xr:uid="{00000000-0005-0000-0000-0000B6660000}"/>
    <cellStyle name="Normal 24 14 3" xfId="26301" xr:uid="{00000000-0005-0000-0000-0000B7660000}"/>
    <cellStyle name="Normal 24 14 3 2" xfId="26302" xr:uid="{00000000-0005-0000-0000-0000B8660000}"/>
    <cellStyle name="Normal 24 14 3 2 2" xfId="26303" xr:uid="{00000000-0005-0000-0000-0000B9660000}"/>
    <cellStyle name="Normal 24 14 3 2 3" xfId="26304" xr:uid="{00000000-0005-0000-0000-0000BA660000}"/>
    <cellStyle name="Normal 24 14 3 2 4" xfId="26305" xr:uid="{00000000-0005-0000-0000-0000BB660000}"/>
    <cellStyle name="Normal 24 14 3 2 5" xfId="26306" xr:uid="{00000000-0005-0000-0000-0000BC660000}"/>
    <cellStyle name="Normal 24 14 3 3" xfId="26307" xr:uid="{00000000-0005-0000-0000-0000BD660000}"/>
    <cellStyle name="Normal 24 14 3 3 2" xfId="26308" xr:uid="{00000000-0005-0000-0000-0000BE660000}"/>
    <cellStyle name="Normal 24 14 3 3 3" xfId="26309" xr:uid="{00000000-0005-0000-0000-0000BF660000}"/>
    <cellStyle name="Normal 24 14 3 3 4" xfId="26310" xr:uid="{00000000-0005-0000-0000-0000C0660000}"/>
    <cellStyle name="Normal 24 14 3 3 5" xfId="26311" xr:uid="{00000000-0005-0000-0000-0000C1660000}"/>
    <cellStyle name="Normal 24 14 3 4" xfId="26312" xr:uid="{00000000-0005-0000-0000-0000C2660000}"/>
    <cellStyle name="Normal 24 14 3 5" xfId="26313" xr:uid="{00000000-0005-0000-0000-0000C3660000}"/>
    <cellStyle name="Normal 24 14 3 6" xfId="26314" xr:uid="{00000000-0005-0000-0000-0000C4660000}"/>
    <cellStyle name="Normal 24 14 3 7" xfId="26315" xr:uid="{00000000-0005-0000-0000-0000C5660000}"/>
    <cellStyle name="Normal 24 14 3 8" xfId="26316" xr:uid="{00000000-0005-0000-0000-0000C6660000}"/>
    <cellStyle name="Normal 24 14 3_35. Propiedades de Inv" xfId="26317" xr:uid="{00000000-0005-0000-0000-0000C7660000}"/>
    <cellStyle name="Normal 24 14 4" xfId="26318" xr:uid="{00000000-0005-0000-0000-0000C8660000}"/>
    <cellStyle name="Normal 24 14 4 2" xfId="26319" xr:uid="{00000000-0005-0000-0000-0000C9660000}"/>
    <cellStyle name="Normal 24 14 4 2 2" xfId="26320" xr:uid="{00000000-0005-0000-0000-0000CA660000}"/>
    <cellStyle name="Normal 24 14 4 2 3" xfId="26321" xr:uid="{00000000-0005-0000-0000-0000CB660000}"/>
    <cellStyle name="Normal 24 14 4 2 4" xfId="26322" xr:uid="{00000000-0005-0000-0000-0000CC660000}"/>
    <cellStyle name="Normal 24 14 4 2 5" xfId="26323" xr:uid="{00000000-0005-0000-0000-0000CD660000}"/>
    <cellStyle name="Normal 24 14 4 3" xfId="26324" xr:uid="{00000000-0005-0000-0000-0000CE660000}"/>
    <cellStyle name="Normal 24 14 4 3 2" xfId="26325" xr:uid="{00000000-0005-0000-0000-0000CF660000}"/>
    <cellStyle name="Normal 24 14 4 3 3" xfId="26326" xr:uid="{00000000-0005-0000-0000-0000D0660000}"/>
    <cellStyle name="Normal 24 14 4 3 4" xfId="26327" xr:uid="{00000000-0005-0000-0000-0000D1660000}"/>
    <cellStyle name="Normal 24 14 4 3 5" xfId="26328" xr:uid="{00000000-0005-0000-0000-0000D2660000}"/>
    <cellStyle name="Normal 24 14 4 4" xfId="26329" xr:uid="{00000000-0005-0000-0000-0000D3660000}"/>
    <cellStyle name="Normal 24 14 4 5" xfId="26330" xr:uid="{00000000-0005-0000-0000-0000D4660000}"/>
    <cellStyle name="Normal 24 14 4 6" xfId="26331" xr:uid="{00000000-0005-0000-0000-0000D5660000}"/>
    <cellStyle name="Normal 24 14 4 7" xfId="26332" xr:uid="{00000000-0005-0000-0000-0000D6660000}"/>
    <cellStyle name="Normal 24 14 4 8" xfId="26333" xr:uid="{00000000-0005-0000-0000-0000D7660000}"/>
    <cellStyle name="Normal 24 14 4_35. Propiedades de Inv" xfId="26334" xr:uid="{00000000-0005-0000-0000-0000D8660000}"/>
    <cellStyle name="Normal 24 14 5" xfId="26335" xr:uid="{00000000-0005-0000-0000-0000D9660000}"/>
    <cellStyle name="Normal 24 14 5 2" xfId="26336" xr:uid="{00000000-0005-0000-0000-0000DA660000}"/>
    <cellStyle name="Normal 24 14 5 2 2" xfId="26337" xr:uid="{00000000-0005-0000-0000-0000DB660000}"/>
    <cellStyle name="Normal 24 14 5 2 3" xfId="26338" xr:uid="{00000000-0005-0000-0000-0000DC660000}"/>
    <cellStyle name="Normal 24 14 5 2 4" xfId="26339" xr:uid="{00000000-0005-0000-0000-0000DD660000}"/>
    <cellStyle name="Normal 24 14 5 2 5" xfId="26340" xr:uid="{00000000-0005-0000-0000-0000DE660000}"/>
    <cellStyle name="Normal 24 14 5 3" xfId="26341" xr:uid="{00000000-0005-0000-0000-0000DF660000}"/>
    <cellStyle name="Normal 24 14 5 3 2" xfId="26342" xr:uid="{00000000-0005-0000-0000-0000E0660000}"/>
    <cellStyle name="Normal 24 14 5 3 3" xfId="26343" xr:uid="{00000000-0005-0000-0000-0000E1660000}"/>
    <cellStyle name="Normal 24 14 5 3 4" xfId="26344" xr:uid="{00000000-0005-0000-0000-0000E2660000}"/>
    <cellStyle name="Normal 24 14 5 3 5" xfId="26345" xr:uid="{00000000-0005-0000-0000-0000E3660000}"/>
    <cellStyle name="Normal 24 14 5 4" xfId="26346" xr:uid="{00000000-0005-0000-0000-0000E4660000}"/>
    <cellStyle name="Normal 24 14 5 5" xfId="26347" xr:uid="{00000000-0005-0000-0000-0000E5660000}"/>
    <cellStyle name="Normal 24 14 5 6" xfId="26348" xr:uid="{00000000-0005-0000-0000-0000E6660000}"/>
    <cellStyle name="Normal 24 14 5 7" xfId="26349" xr:uid="{00000000-0005-0000-0000-0000E7660000}"/>
    <cellStyle name="Normal 24 14 5 8" xfId="26350" xr:uid="{00000000-0005-0000-0000-0000E8660000}"/>
    <cellStyle name="Normal 24 14 5_35. Propiedades de Inv" xfId="26351" xr:uid="{00000000-0005-0000-0000-0000E9660000}"/>
    <cellStyle name="Normal 24 14 6" xfId="26352" xr:uid="{00000000-0005-0000-0000-0000EA660000}"/>
    <cellStyle name="Normal 24 14 6 2" xfId="26353" xr:uid="{00000000-0005-0000-0000-0000EB660000}"/>
    <cellStyle name="Normal 24 14 6 2 2" xfId="26354" xr:uid="{00000000-0005-0000-0000-0000EC660000}"/>
    <cellStyle name="Normal 24 14 6 2 3" xfId="26355" xr:uid="{00000000-0005-0000-0000-0000ED660000}"/>
    <cellStyle name="Normal 24 14 6 2 4" xfId="26356" xr:uid="{00000000-0005-0000-0000-0000EE660000}"/>
    <cellStyle name="Normal 24 14 6 2 5" xfId="26357" xr:uid="{00000000-0005-0000-0000-0000EF660000}"/>
    <cellStyle name="Normal 24 14 6 3" xfId="26358" xr:uid="{00000000-0005-0000-0000-0000F0660000}"/>
    <cellStyle name="Normal 24 14 6 3 2" xfId="26359" xr:uid="{00000000-0005-0000-0000-0000F1660000}"/>
    <cellStyle name="Normal 24 14 6 3 3" xfId="26360" xr:uid="{00000000-0005-0000-0000-0000F2660000}"/>
    <cellStyle name="Normal 24 14 6 3 4" xfId="26361" xr:uid="{00000000-0005-0000-0000-0000F3660000}"/>
    <cellStyle name="Normal 24 14 6 3 5" xfId="26362" xr:uid="{00000000-0005-0000-0000-0000F4660000}"/>
    <cellStyle name="Normal 24 14 6 4" xfId="26363" xr:uid="{00000000-0005-0000-0000-0000F5660000}"/>
    <cellStyle name="Normal 24 14 6 5" xfId="26364" xr:uid="{00000000-0005-0000-0000-0000F6660000}"/>
    <cellStyle name="Normal 24 14 6 6" xfId="26365" xr:uid="{00000000-0005-0000-0000-0000F7660000}"/>
    <cellStyle name="Normal 24 14 6 7" xfId="26366" xr:uid="{00000000-0005-0000-0000-0000F8660000}"/>
    <cellStyle name="Normal 24 14 6 8" xfId="26367" xr:uid="{00000000-0005-0000-0000-0000F9660000}"/>
    <cellStyle name="Normal 24 14 6_35. Propiedades de Inv" xfId="26368" xr:uid="{00000000-0005-0000-0000-0000FA660000}"/>
    <cellStyle name="Normal 24 14 7" xfId="26369" xr:uid="{00000000-0005-0000-0000-0000FB660000}"/>
    <cellStyle name="Normal 24 14 7 2" xfId="26370" xr:uid="{00000000-0005-0000-0000-0000FC660000}"/>
    <cellStyle name="Normal 24 14 7 3" xfId="26371" xr:uid="{00000000-0005-0000-0000-0000FD660000}"/>
    <cellStyle name="Normal 24 14 7 4" xfId="26372" xr:uid="{00000000-0005-0000-0000-0000FE660000}"/>
    <cellStyle name="Normal 24 14 7 5" xfId="26373" xr:uid="{00000000-0005-0000-0000-0000FF660000}"/>
    <cellStyle name="Normal 24 14 8" xfId="26374" xr:uid="{00000000-0005-0000-0000-000000670000}"/>
    <cellStyle name="Normal 24 14 8 2" xfId="26375" xr:uid="{00000000-0005-0000-0000-000001670000}"/>
    <cellStyle name="Normal 24 14 8 3" xfId="26376" xr:uid="{00000000-0005-0000-0000-000002670000}"/>
    <cellStyle name="Normal 24 14 8 4" xfId="26377" xr:uid="{00000000-0005-0000-0000-000003670000}"/>
    <cellStyle name="Normal 24 14 8 5" xfId="26378" xr:uid="{00000000-0005-0000-0000-000004670000}"/>
    <cellStyle name="Normal 24 14 9" xfId="26379" xr:uid="{00000000-0005-0000-0000-000005670000}"/>
    <cellStyle name="Normal 24 14_35. Propiedades de Inv" xfId="26380" xr:uid="{00000000-0005-0000-0000-000006670000}"/>
    <cellStyle name="Normal 24 15" xfId="26381" xr:uid="{00000000-0005-0000-0000-000007670000}"/>
    <cellStyle name="Normal 24 15 10" xfId="26382" xr:uid="{00000000-0005-0000-0000-000008670000}"/>
    <cellStyle name="Normal 24 15 11" xfId="26383" xr:uid="{00000000-0005-0000-0000-000009670000}"/>
    <cellStyle name="Normal 24 15 12" xfId="26384" xr:uid="{00000000-0005-0000-0000-00000A670000}"/>
    <cellStyle name="Normal 24 15 13" xfId="26385" xr:uid="{00000000-0005-0000-0000-00000B670000}"/>
    <cellStyle name="Normal 24 15 2" xfId="26386" xr:uid="{00000000-0005-0000-0000-00000C670000}"/>
    <cellStyle name="Normal 24 15 2 2" xfId="26387" xr:uid="{00000000-0005-0000-0000-00000D670000}"/>
    <cellStyle name="Normal 24 15 2 2 2" xfId="26388" xr:uid="{00000000-0005-0000-0000-00000E670000}"/>
    <cellStyle name="Normal 24 15 2 2 3" xfId="26389" xr:uid="{00000000-0005-0000-0000-00000F670000}"/>
    <cellStyle name="Normal 24 15 2 2 4" xfId="26390" xr:uid="{00000000-0005-0000-0000-000010670000}"/>
    <cellStyle name="Normal 24 15 2 2 5" xfId="26391" xr:uid="{00000000-0005-0000-0000-000011670000}"/>
    <cellStyle name="Normal 24 15 2 3" xfId="26392" xr:uid="{00000000-0005-0000-0000-000012670000}"/>
    <cellStyle name="Normal 24 15 2 3 2" xfId="26393" xr:uid="{00000000-0005-0000-0000-000013670000}"/>
    <cellStyle name="Normal 24 15 2 3 3" xfId="26394" xr:uid="{00000000-0005-0000-0000-000014670000}"/>
    <cellStyle name="Normal 24 15 2 3 4" xfId="26395" xr:uid="{00000000-0005-0000-0000-000015670000}"/>
    <cellStyle name="Normal 24 15 2 3 5" xfId="26396" xr:uid="{00000000-0005-0000-0000-000016670000}"/>
    <cellStyle name="Normal 24 15 2 4" xfId="26397" xr:uid="{00000000-0005-0000-0000-000017670000}"/>
    <cellStyle name="Normal 24 15 2 5" xfId="26398" xr:uid="{00000000-0005-0000-0000-000018670000}"/>
    <cellStyle name="Normal 24 15 2 6" xfId="26399" xr:uid="{00000000-0005-0000-0000-000019670000}"/>
    <cellStyle name="Normal 24 15 2 7" xfId="26400" xr:uid="{00000000-0005-0000-0000-00001A670000}"/>
    <cellStyle name="Normal 24 15 2 8" xfId="26401" xr:uid="{00000000-0005-0000-0000-00001B670000}"/>
    <cellStyle name="Normal 24 15 2_35. Propiedades de Inv" xfId="26402" xr:uid="{00000000-0005-0000-0000-00001C670000}"/>
    <cellStyle name="Normal 24 15 3" xfId="26403" xr:uid="{00000000-0005-0000-0000-00001D670000}"/>
    <cellStyle name="Normal 24 15 3 2" xfId="26404" xr:uid="{00000000-0005-0000-0000-00001E670000}"/>
    <cellStyle name="Normal 24 15 3 2 2" xfId="26405" xr:uid="{00000000-0005-0000-0000-00001F670000}"/>
    <cellStyle name="Normal 24 15 3 2 3" xfId="26406" xr:uid="{00000000-0005-0000-0000-000020670000}"/>
    <cellStyle name="Normal 24 15 3 2 4" xfId="26407" xr:uid="{00000000-0005-0000-0000-000021670000}"/>
    <cellStyle name="Normal 24 15 3 2 5" xfId="26408" xr:uid="{00000000-0005-0000-0000-000022670000}"/>
    <cellStyle name="Normal 24 15 3 3" xfId="26409" xr:uid="{00000000-0005-0000-0000-000023670000}"/>
    <cellStyle name="Normal 24 15 3 3 2" xfId="26410" xr:uid="{00000000-0005-0000-0000-000024670000}"/>
    <cellStyle name="Normal 24 15 3 3 3" xfId="26411" xr:uid="{00000000-0005-0000-0000-000025670000}"/>
    <cellStyle name="Normal 24 15 3 3 4" xfId="26412" xr:uid="{00000000-0005-0000-0000-000026670000}"/>
    <cellStyle name="Normal 24 15 3 3 5" xfId="26413" xr:uid="{00000000-0005-0000-0000-000027670000}"/>
    <cellStyle name="Normal 24 15 3 4" xfId="26414" xr:uid="{00000000-0005-0000-0000-000028670000}"/>
    <cellStyle name="Normal 24 15 3 5" xfId="26415" xr:uid="{00000000-0005-0000-0000-000029670000}"/>
    <cellStyle name="Normal 24 15 3 6" xfId="26416" xr:uid="{00000000-0005-0000-0000-00002A670000}"/>
    <cellStyle name="Normal 24 15 3 7" xfId="26417" xr:uid="{00000000-0005-0000-0000-00002B670000}"/>
    <cellStyle name="Normal 24 15 3 8" xfId="26418" xr:uid="{00000000-0005-0000-0000-00002C670000}"/>
    <cellStyle name="Normal 24 15 3_35. Propiedades de Inv" xfId="26419" xr:uid="{00000000-0005-0000-0000-00002D670000}"/>
    <cellStyle name="Normal 24 15 4" xfId="26420" xr:uid="{00000000-0005-0000-0000-00002E670000}"/>
    <cellStyle name="Normal 24 15 4 2" xfId="26421" xr:uid="{00000000-0005-0000-0000-00002F670000}"/>
    <cellStyle name="Normal 24 15 4 2 2" xfId="26422" xr:uid="{00000000-0005-0000-0000-000030670000}"/>
    <cellStyle name="Normal 24 15 4 2 3" xfId="26423" xr:uid="{00000000-0005-0000-0000-000031670000}"/>
    <cellStyle name="Normal 24 15 4 2 4" xfId="26424" xr:uid="{00000000-0005-0000-0000-000032670000}"/>
    <cellStyle name="Normal 24 15 4 2 5" xfId="26425" xr:uid="{00000000-0005-0000-0000-000033670000}"/>
    <cellStyle name="Normal 24 15 4 3" xfId="26426" xr:uid="{00000000-0005-0000-0000-000034670000}"/>
    <cellStyle name="Normal 24 15 4 3 2" xfId="26427" xr:uid="{00000000-0005-0000-0000-000035670000}"/>
    <cellStyle name="Normal 24 15 4 3 3" xfId="26428" xr:uid="{00000000-0005-0000-0000-000036670000}"/>
    <cellStyle name="Normal 24 15 4 3 4" xfId="26429" xr:uid="{00000000-0005-0000-0000-000037670000}"/>
    <cellStyle name="Normal 24 15 4 3 5" xfId="26430" xr:uid="{00000000-0005-0000-0000-000038670000}"/>
    <cellStyle name="Normal 24 15 4 4" xfId="26431" xr:uid="{00000000-0005-0000-0000-000039670000}"/>
    <cellStyle name="Normal 24 15 4 5" xfId="26432" xr:uid="{00000000-0005-0000-0000-00003A670000}"/>
    <cellStyle name="Normal 24 15 4 6" xfId="26433" xr:uid="{00000000-0005-0000-0000-00003B670000}"/>
    <cellStyle name="Normal 24 15 4 7" xfId="26434" xr:uid="{00000000-0005-0000-0000-00003C670000}"/>
    <cellStyle name="Normal 24 15 4 8" xfId="26435" xr:uid="{00000000-0005-0000-0000-00003D670000}"/>
    <cellStyle name="Normal 24 15 4_35. Propiedades de Inv" xfId="26436" xr:uid="{00000000-0005-0000-0000-00003E670000}"/>
    <cellStyle name="Normal 24 15 5" xfId="26437" xr:uid="{00000000-0005-0000-0000-00003F670000}"/>
    <cellStyle name="Normal 24 15 5 2" xfId="26438" xr:uid="{00000000-0005-0000-0000-000040670000}"/>
    <cellStyle name="Normal 24 15 5 2 2" xfId="26439" xr:uid="{00000000-0005-0000-0000-000041670000}"/>
    <cellStyle name="Normal 24 15 5 2 3" xfId="26440" xr:uid="{00000000-0005-0000-0000-000042670000}"/>
    <cellStyle name="Normal 24 15 5 2 4" xfId="26441" xr:uid="{00000000-0005-0000-0000-000043670000}"/>
    <cellStyle name="Normal 24 15 5 2 5" xfId="26442" xr:uid="{00000000-0005-0000-0000-000044670000}"/>
    <cellStyle name="Normal 24 15 5 3" xfId="26443" xr:uid="{00000000-0005-0000-0000-000045670000}"/>
    <cellStyle name="Normal 24 15 5 3 2" xfId="26444" xr:uid="{00000000-0005-0000-0000-000046670000}"/>
    <cellStyle name="Normal 24 15 5 3 3" xfId="26445" xr:uid="{00000000-0005-0000-0000-000047670000}"/>
    <cellStyle name="Normal 24 15 5 3 4" xfId="26446" xr:uid="{00000000-0005-0000-0000-000048670000}"/>
    <cellStyle name="Normal 24 15 5 3 5" xfId="26447" xr:uid="{00000000-0005-0000-0000-000049670000}"/>
    <cellStyle name="Normal 24 15 5 4" xfId="26448" xr:uid="{00000000-0005-0000-0000-00004A670000}"/>
    <cellStyle name="Normal 24 15 5 5" xfId="26449" xr:uid="{00000000-0005-0000-0000-00004B670000}"/>
    <cellStyle name="Normal 24 15 5 6" xfId="26450" xr:uid="{00000000-0005-0000-0000-00004C670000}"/>
    <cellStyle name="Normal 24 15 5 7" xfId="26451" xr:uid="{00000000-0005-0000-0000-00004D670000}"/>
    <cellStyle name="Normal 24 15 5 8" xfId="26452" xr:uid="{00000000-0005-0000-0000-00004E670000}"/>
    <cellStyle name="Normal 24 15 5_35. Propiedades de Inv" xfId="26453" xr:uid="{00000000-0005-0000-0000-00004F670000}"/>
    <cellStyle name="Normal 24 15 6" xfId="26454" xr:uid="{00000000-0005-0000-0000-000050670000}"/>
    <cellStyle name="Normal 24 15 6 2" xfId="26455" xr:uid="{00000000-0005-0000-0000-000051670000}"/>
    <cellStyle name="Normal 24 15 6 2 2" xfId="26456" xr:uid="{00000000-0005-0000-0000-000052670000}"/>
    <cellStyle name="Normal 24 15 6 2 3" xfId="26457" xr:uid="{00000000-0005-0000-0000-000053670000}"/>
    <cellStyle name="Normal 24 15 6 2 4" xfId="26458" xr:uid="{00000000-0005-0000-0000-000054670000}"/>
    <cellStyle name="Normal 24 15 6 2 5" xfId="26459" xr:uid="{00000000-0005-0000-0000-000055670000}"/>
    <cellStyle name="Normal 24 15 6 3" xfId="26460" xr:uid="{00000000-0005-0000-0000-000056670000}"/>
    <cellStyle name="Normal 24 15 6 3 2" xfId="26461" xr:uid="{00000000-0005-0000-0000-000057670000}"/>
    <cellStyle name="Normal 24 15 6 3 3" xfId="26462" xr:uid="{00000000-0005-0000-0000-000058670000}"/>
    <cellStyle name="Normal 24 15 6 3 4" xfId="26463" xr:uid="{00000000-0005-0000-0000-000059670000}"/>
    <cellStyle name="Normal 24 15 6 3 5" xfId="26464" xr:uid="{00000000-0005-0000-0000-00005A670000}"/>
    <cellStyle name="Normal 24 15 6 4" xfId="26465" xr:uid="{00000000-0005-0000-0000-00005B670000}"/>
    <cellStyle name="Normal 24 15 6 5" xfId="26466" xr:uid="{00000000-0005-0000-0000-00005C670000}"/>
    <cellStyle name="Normal 24 15 6 6" xfId="26467" xr:uid="{00000000-0005-0000-0000-00005D670000}"/>
    <cellStyle name="Normal 24 15 6 7" xfId="26468" xr:uid="{00000000-0005-0000-0000-00005E670000}"/>
    <cellStyle name="Normal 24 15 6 8" xfId="26469" xr:uid="{00000000-0005-0000-0000-00005F670000}"/>
    <cellStyle name="Normal 24 15 6_35. Propiedades de Inv" xfId="26470" xr:uid="{00000000-0005-0000-0000-000060670000}"/>
    <cellStyle name="Normal 24 15 7" xfId="26471" xr:uid="{00000000-0005-0000-0000-000061670000}"/>
    <cellStyle name="Normal 24 15 7 2" xfId="26472" xr:uid="{00000000-0005-0000-0000-000062670000}"/>
    <cellStyle name="Normal 24 15 7 3" xfId="26473" xr:uid="{00000000-0005-0000-0000-000063670000}"/>
    <cellStyle name="Normal 24 15 7 4" xfId="26474" xr:uid="{00000000-0005-0000-0000-000064670000}"/>
    <cellStyle name="Normal 24 15 7 5" xfId="26475" xr:uid="{00000000-0005-0000-0000-000065670000}"/>
    <cellStyle name="Normal 24 15 8" xfId="26476" xr:uid="{00000000-0005-0000-0000-000066670000}"/>
    <cellStyle name="Normal 24 15 8 2" xfId="26477" xr:uid="{00000000-0005-0000-0000-000067670000}"/>
    <cellStyle name="Normal 24 15 8 3" xfId="26478" xr:uid="{00000000-0005-0000-0000-000068670000}"/>
    <cellStyle name="Normal 24 15 8 4" xfId="26479" xr:uid="{00000000-0005-0000-0000-000069670000}"/>
    <cellStyle name="Normal 24 15 8 5" xfId="26480" xr:uid="{00000000-0005-0000-0000-00006A670000}"/>
    <cellStyle name="Normal 24 15 9" xfId="26481" xr:uid="{00000000-0005-0000-0000-00006B670000}"/>
    <cellStyle name="Normal 24 15_35. Propiedades de Inv" xfId="26482" xr:uid="{00000000-0005-0000-0000-00006C670000}"/>
    <cellStyle name="Normal 24 16" xfId="26483" xr:uid="{00000000-0005-0000-0000-00006D670000}"/>
    <cellStyle name="Normal 24 16 10" xfId="26484" xr:uid="{00000000-0005-0000-0000-00006E670000}"/>
    <cellStyle name="Normal 24 16 11" xfId="26485" xr:uid="{00000000-0005-0000-0000-00006F670000}"/>
    <cellStyle name="Normal 24 16 12" xfId="26486" xr:uid="{00000000-0005-0000-0000-000070670000}"/>
    <cellStyle name="Normal 24 16 13" xfId="26487" xr:uid="{00000000-0005-0000-0000-000071670000}"/>
    <cellStyle name="Normal 24 16 2" xfId="26488" xr:uid="{00000000-0005-0000-0000-000072670000}"/>
    <cellStyle name="Normal 24 16 2 2" xfId="26489" xr:uid="{00000000-0005-0000-0000-000073670000}"/>
    <cellStyle name="Normal 24 16 2 2 2" xfId="26490" xr:uid="{00000000-0005-0000-0000-000074670000}"/>
    <cellStyle name="Normal 24 16 2 2 3" xfId="26491" xr:uid="{00000000-0005-0000-0000-000075670000}"/>
    <cellStyle name="Normal 24 16 2 2 4" xfId="26492" xr:uid="{00000000-0005-0000-0000-000076670000}"/>
    <cellStyle name="Normal 24 16 2 2 5" xfId="26493" xr:uid="{00000000-0005-0000-0000-000077670000}"/>
    <cellStyle name="Normal 24 16 2 3" xfId="26494" xr:uid="{00000000-0005-0000-0000-000078670000}"/>
    <cellStyle name="Normal 24 16 2 3 2" xfId="26495" xr:uid="{00000000-0005-0000-0000-000079670000}"/>
    <cellStyle name="Normal 24 16 2 3 3" xfId="26496" xr:uid="{00000000-0005-0000-0000-00007A670000}"/>
    <cellStyle name="Normal 24 16 2 3 4" xfId="26497" xr:uid="{00000000-0005-0000-0000-00007B670000}"/>
    <cellStyle name="Normal 24 16 2 3 5" xfId="26498" xr:uid="{00000000-0005-0000-0000-00007C670000}"/>
    <cellStyle name="Normal 24 16 2 4" xfId="26499" xr:uid="{00000000-0005-0000-0000-00007D670000}"/>
    <cellStyle name="Normal 24 16 2 5" xfId="26500" xr:uid="{00000000-0005-0000-0000-00007E670000}"/>
    <cellStyle name="Normal 24 16 2 6" xfId="26501" xr:uid="{00000000-0005-0000-0000-00007F670000}"/>
    <cellStyle name="Normal 24 16 2 7" xfId="26502" xr:uid="{00000000-0005-0000-0000-000080670000}"/>
    <cellStyle name="Normal 24 16 2 8" xfId="26503" xr:uid="{00000000-0005-0000-0000-000081670000}"/>
    <cellStyle name="Normal 24 16 2_35. Propiedades de Inv" xfId="26504" xr:uid="{00000000-0005-0000-0000-000082670000}"/>
    <cellStyle name="Normal 24 16 3" xfId="26505" xr:uid="{00000000-0005-0000-0000-000083670000}"/>
    <cellStyle name="Normal 24 16 3 2" xfId="26506" xr:uid="{00000000-0005-0000-0000-000084670000}"/>
    <cellStyle name="Normal 24 16 3 2 2" xfId="26507" xr:uid="{00000000-0005-0000-0000-000085670000}"/>
    <cellStyle name="Normal 24 16 3 2 3" xfId="26508" xr:uid="{00000000-0005-0000-0000-000086670000}"/>
    <cellStyle name="Normal 24 16 3 2 4" xfId="26509" xr:uid="{00000000-0005-0000-0000-000087670000}"/>
    <cellStyle name="Normal 24 16 3 2 5" xfId="26510" xr:uid="{00000000-0005-0000-0000-000088670000}"/>
    <cellStyle name="Normal 24 16 3 3" xfId="26511" xr:uid="{00000000-0005-0000-0000-000089670000}"/>
    <cellStyle name="Normal 24 16 3 3 2" xfId="26512" xr:uid="{00000000-0005-0000-0000-00008A670000}"/>
    <cellStyle name="Normal 24 16 3 3 3" xfId="26513" xr:uid="{00000000-0005-0000-0000-00008B670000}"/>
    <cellStyle name="Normal 24 16 3 3 4" xfId="26514" xr:uid="{00000000-0005-0000-0000-00008C670000}"/>
    <cellStyle name="Normal 24 16 3 3 5" xfId="26515" xr:uid="{00000000-0005-0000-0000-00008D670000}"/>
    <cellStyle name="Normal 24 16 3 4" xfId="26516" xr:uid="{00000000-0005-0000-0000-00008E670000}"/>
    <cellStyle name="Normal 24 16 3 5" xfId="26517" xr:uid="{00000000-0005-0000-0000-00008F670000}"/>
    <cellStyle name="Normal 24 16 3 6" xfId="26518" xr:uid="{00000000-0005-0000-0000-000090670000}"/>
    <cellStyle name="Normal 24 16 3 7" xfId="26519" xr:uid="{00000000-0005-0000-0000-000091670000}"/>
    <cellStyle name="Normal 24 16 3 8" xfId="26520" xr:uid="{00000000-0005-0000-0000-000092670000}"/>
    <cellStyle name="Normal 24 16 3_35. Propiedades de Inv" xfId="26521" xr:uid="{00000000-0005-0000-0000-000093670000}"/>
    <cellStyle name="Normal 24 16 4" xfId="26522" xr:uid="{00000000-0005-0000-0000-000094670000}"/>
    <cellStyle name="Normal 24 16 4 2" xfId="26523" xr:uid="{00000000-0005-0000-0000-000095670000}"/>
    <cellStyle name="Normal 24 16 4 2 2" xfId="26524" xr:uid="{00000000-0005-0000-0000-000096670000}"/>
    <cellStyle name="Normal 24 16 4 2 3" xfId="26525" xr:uid="{00000000-0005-0000-0000-000097670000}"/>
    <cellStyle name="Normal 24 16 4 2 4" xfId="26526" xr:uid="{00000000-0005-0000-0000-000098670000}"/>
    <cellStyle name="Normal 24 16 4 2 5" xfId="26527" xr:uid="{00000000-0005-0000-0000-000099670000}"/>
    <cellStyle name="Normal 24 16 4 3" xfId="26528" xr:uid="{00000000-0005-0000-0000-00009A670000}"/>
    <cellStyle name="Normal 24 16 4 3 2" xfId="26529" xr:uid="{00000000-0005-0000-0000-00009B670000}"/>
    <cellStyle name="Normal 24 16 4 3 3" xfId="26530" xr:uid="{00000000-0005-0000-0000-00009C670000}"/>
    <cellStyle name="Normal 24 16 4 3 4" xfId="26531" xr:uid="{00000000-0005-0000-0000-00009D670000}"/>
    <cellStyle name="Normal 24 16 4 3 5" xfId="26532" xr:uid="{00000000-0005-0000-0000-00009E670000}"/>
    <cellStyle name="Normal 24 16 4 4" xfId="26533" xr:uid="{00000000-0005-0000-0000-00009F670000}"/>
    <cellStyle name="Normal 24 16 4 5" xfId="26534" xr:uid="{00000000-0005-0000-0000-0000A0670000}"/>
    <cellStyle name="Normal 24 16 4 6" xfId="26535" xr:uid="{00000000-0005-0000-0000-0000A1670000}"/>
    <cellStyle name="Normal 24 16 4 7" xfId="26536" xr:uid="{00000000-0005-0000-0000-0000A2670000}"/>
    <cellStyle name="Normal 24 16 4 8" xfId="26537" xr:uid="{00000000-0005-0000-0000-0000A3670000}"/>
    <cellStyle name="Normal 24 16 4_35. Propiedades de Inv" xfId="26538" xr:uid="{00000000-0005-0000-0000-0000A4670000}"/>
    <cellStyle name="Normal 24 16 5" xfId="26539" xr:uid="{00000000-0005-0000-0000-0000A5670000}"/>
    <cellStyle name="Normal 24 16 5 2" xfId="26540" xr:uid="{00000000-0005-0000-0000-0000A6670000}"/>
    <cellStyle name="Normal 24 16 5 2 2" xfId="26541" xr:uid="{00000000-0005-0000-0000-0000A7670000}"/>
    <cellStyle name="Normal 24 16 5 2 3" xfId="26542" xr:uid="{00000000-0005-0000-0000-0000A8670000}"/>
    <cellStyle name="Normal 24 16 5 2 4" xfId="26543" xr:uid="{00000000-0005-0000-0000-0000A9670000}"/>
    <cellStyle name="Normal 24 16 5 2 5" xfId="26544" xr:uid="{00000000-0005-0000-0000-0000AA670000}"/>
    <cellStyle name="Normal 24 16 5 3" xfId="26545" xr:uid="{00000000-0005-0000-0000-0000AB670000}"/>
    <cellStyle name="Normal 24 16 5 3 2" xfId="26546" xr:uid="{00000000-0005-0000-0000-0000AC670000}"/>
    <cellStyle name="Normal 24 16 5 3 3" xfId="26547" xr:uid="{00000000-0005-0000-0000-0000AD670000}"/>
    <cellStyle name="Normal 24 16 5 3 4" xfId="26548" xr:uid="{00000000-0005-0000-0000-0000AE670000}"/>
    <cellStyle name="Normal 24 16 5 3 5" xfId="26549" xr:uid="{00000000-0005-0000-0000-0000AF670000}"/>
    <cellStyle name="Normal 24 16 5 4" xfId="26550" xr:uid="{00000000-0005-0000-0000-0000B0670000}"/>
    <cellStyle name="Normal 24 16 5 5" xfId="26551" xr:uid="{00000000-0005-0000-0000-0000B1670000}"/>
    <cellStyle name="Normal 24 16 5 6" xfId="26552" xr:uid="{00000000-0005-0000-0000-0000B2670000}"/>
    <cellStyle name="Normal 24 16 5 7" xfId="26553" xr:uid="{00000000-0005-0000-0000-0000B3670000}"/>
    <cellStyle name="Normal 24 16 5 8" xfId="26554" xr:uid="{00000000-0005-0000-0000-0000B4670000}"/>
    <cellStyle name="Normal 24 16 5_35. Propiedades de Inv" xfId="26555" xr:uid="{00000000-0005-0000-0000-0000B5670000}"/>
    <cellStyle name="Normal 24 16 6" xfId="26556" xr:uid="{00000000-0005-0000-0000-0000B6670000}"/>
    <cellStyle name="Normal 24 16 6 2" xfId="26557" xr:uid="{00000000-0005-0000-0000-0000B7670000}"/>
    <cellStyle name="Normal 24 16 6 2 2" xfId="26558" xr:uid="{00000000-0005-0000-0000-0000B8670000}"/>
    <cellStyle name="Normal 24 16 6 2 3" xfId="26559" xr:uid="{00000000-0005-0000-0000-0000B9670000}"/>
    <cellStyle name="Normal 24 16 6 2 4" xfId="26560" xr:uid="{00000000-0005-0000-0000-0000BA670000}"/>
    <cellStyle name="Normal 24 16 6 2 5" xfId="26561" xr:uid="{00000000-0005-0000-0000-0000BB670000}"/>
    <cellStyle name="Normal 24 16 6 3" xfId="26562" xr:uid="{00000000-0005-0000-0000-0000BC670000}"/>
    <cellStyle name="Normal 24 16 6 3 2" xfId="26563" xr:uid="{00000000-0005-0000-0000-0000BD670000}"/>
    <cellStyle name="Normal 24 16 6 3 3" xfId="26564" xr:uid="{00000000-0005-0000-0000-0000BE670000}"/>
    <cellStyle name="Normal 24 16 6 3 4" xfId="26565" xr:uid="{00000000-0005-0000-0000-0000BF670000}"/>
    <cellStyle name="Normal 24 16 6 3 5" xfId="26566" xr:uid="{00000000-0005-0000-0000-0000C0670000}"/>
    <cellStyle name="Normal 24 16 6 4" xfId="26567" xr:uid="{00000000-0005-0000-0000-0000C1670000}"/>
    <cellStyle name="Normal 24 16 6 5" xfId="26568" xr:uid="{00000000-0005-0000-0000-0000C2670000}"/>
    <cellStyle name="Normal 24 16 6 6" xfId="26569" xr:uid="{00000000-0005-0000-0000-0000C3670000}"/>
    <cellStyle name="Normal 24 16 6 7" xfId="26570" xr:uid="{00000000-0005-0000-0000-0000C4670000}"/>
    <cellStyle name="Normal 24 16 6 8" xfId="26571" xr:uid="{00000000-0005-0000-0000-0000C5670000}"/>
    <cellStyle name="Normal 24 16 6_35. Propiedades de Inv" xfId="26572" xr:uid="{00000000-0005-0000-0000-0000C6670000}"/>
    <cellStyle name="Normal 24 16 7" xfId="26573" xr:uid="{00000000-0005-0000-0000-0000C7670000}"/>
    <cellStyle name="Normal 24 16 7 2" xfId="26574" xr:uid="{00000000-0005-0000-0000-0000C8670000}"/>
    <cellStyle name="Normal 24 16 7 3" xfId="26575" xr:uid="{00000000-0005-0000-0000-0000C9670000}"/>
    <cellStyle name="Normal 24 16 7 4" xfId="26576" xr:uid="{00000000-0005-0000-0000-0000CA670000}"/>
    <cellStyle name="Normal 24 16 7 5" xfId="26577" xr:uid="{00000000-0005-0000-0000-0000CB670000}"/>
    <cellStyle name="Normal 24 16 8" xfId="26578" xr:uid="{00000000-0005-0000-0000-0000CC670000}"/>
    <cellStyle name="Normal 24 16 8 2" xfId="26579" xr:uid="{00000000-0005-0000-0000-0000CD670000}"/>
    <cellStyle name="Normal 24 16 8 3" xfId="26580" xr:uid="{00000000-0005-0000-0000-0000CE670000}"/>
    <cellStyle name="Normal 24 16 8 4" xfId="26581" xr:uid="{00000000-0005-0000-0000-0000CF670000}"/>
    <cellStyle name="Normal 24 16 8 5" xfId="26582" xr:uid="{00000000-0005-0000-0000-0000D0670000}"/>
    <cellStyle name="Normal 24 16 9" xfId="26583" xr:uid="{00000000-0005-0000-0000-0000D1670000}"/>
    <cellStyle name="Normal 24 16_35. Propiedades de Inv" xfId="26584" xr:uid="{00000000-0005-0000-0000-0000D2670000}"/>
    <cellStyle name="Normal 24 17" xfId="26585" xr:uid="{00000000-0005-0000-0000-0000D3670000}"/>
    <cellStyle name="Normal 24 17 10" xfId="26586" xr:uid="{00000000-0005-0000-0000-0000D4670000}"/>
    <cellStyle name="Normal 24 17 11" xfId="26587" xr:uid="{00000000-0005-0000-0000-0000D5670000}"/>
    <cellStyle name="Normal 24 17 12" xfId="26588" xr:uid="{00000000-0005-0000-0000-0000D6670000}"/>
    <cellStyle name="Normal 24 17 13" xfId="26589" xr:uid="{00000000-0005-0000-0000-0000D7670000}"/>
    <cellStyle name="Normal 24 17 2" xfId="26590" xr:uid="{00000000-0005-0000-0000-0000D8670000}"/>
    <cellStyle name="Normal 24 17 2 2" xfId="26591" xr:uid="{00000000-0005-0000-0000-0000D9670000}"/>
    <cellStyle name="Normal 24 17 2 2 2" xfId="26592" xr:uid="{00000000-0005-0000-0000-0000DA670000}"/>
    <cellStyle name="Normal 24 17 2 2 3" xfId="26593" xr:uid="{00000000-0005-0000-0000-0000DB670000}"/>
    <cellStyle name="Normal 24 17 2 2 4" xfId="26594" xr:uid="{00000000-0005-0000-0000-0000DC670000}"/>
    <cellStyle name="Normal 24 17 2 2 5" xfId="26595" xr:uid="{00000000-0005-0000-0000-0000DD670000}"/>
    <cellStyle name="Normal 24 17 2 3" xfId="26596" xr:uid="{00000000-0005-0000-0000-0000DE670000}"/>
    <cellStyle name="Normal 24 17 2 3 2" xfId="26597" xr:uid="{00000000-0005-0000-0000-0000DF670000}"/>
    <cellStyle name="Normal 24 17 2 3 3" xfId="26598" xr:uid="{00000000-0005-0000-0000-0000E0670000}"/>
    <cellStyle name="Normal 24 17 2 3 4" xfId="26599" xr:uid="{00000000-0005-0000-0000-0000E1670000}"/>
    <cellStyle name="Normal 24 17 2 3 5" xfId="26600" xr:uid="{00000000-0005-0000-0000-0000E2670000}"/>
    <cellStyle name="Normal 24 17 2 4" xfId="26601" xr:uid="{00000000-0005-0000-0000-0000E3670000}"/>
    <cellStyle name="Normal 24 17 2 5" xfId="26602" xr:uid="{00000000-0005-0000-0000-0000E4670000}"/>
    <cellStyle name="Normal 24 17 2 6" xfId="26603" xr:uid="{00000000-0005-0000-0000-0000E5670000}"/>
    <cellStyle name="Normal 24 17 2 7" xfId="26604" xr:uid="{00000000-0005-0000-0000-0000E6670000}"/>
    <cellStyle name="Normal 24 17 2 8" xfId="26605" xr:uid="{00000000-0005-0000-0000-0000E7670000}"/>
    <cellStyle name="Normal 24 17 2_35. Propiedades de Inv" xfId="26606" xr:uid="{00000000-0005-0000-0000-0000E8670000}"/>
    <cellStyle name="Normal 24 17 3" xfId="26607" xr:uid="{00000000-0005-0000-0000-0000E9670000}"/>
    <cellStyle name="Normal 24 17 3 2" xfId="26608" xr:uid="{00000000-0005-0000-0000-0000EA670000}"/>
    <cellStyle name="Normal 24 17 3 2 2" xfId="26609" xr:uid="{00000000-0005-0000-0000-0000EB670000}"/>
    <cellStyle name="Normal 24 17 3 2 3" xfId="26610" xr:uid="{00000000-0005-0000-0000-0000EC670000}"/>
    <cellStyle name="Normal 24 17 3 2 4" xfId="26611" xr:uid="{00000000-0005-0000-0000-0000ED670000}"/>
    <cellStyle name="Normal 24 17 3 2 5" xfId="26612" xr:uid="{00000000-0005-0000-0000-0000EE670000}"/>
    <cellStyle name="Normal 24 17 3 3" xfId="26613" xr:uid="{00000000-0005-0000-0000-0000EF670000}"/>
    <cellStyle name="Normal 24 17 3 3 2" xfId="26614" xr:uid="{00000000-0005-0000-0000-0000F0670000}"/>
    <cellStyle name="Normal 24 17 3 3 3" xfId="26615" xr:uid="{00000000-0005-0000-0000-0000F1670000}"/>
    <cellStyle name="Normal 24 17 3 3 4" xfId="26616" xr:uid="{00000000-0005-0000-0000-0000F2670000}"/>
    <cellStyle name="Normal 24 17 3 3 5" xfId="26617" xr:uid="{00000000-0005-0000-0000-0000F3670000}"/>
    <cellStyle name="Normal 24 17 3 4" xfId="26618" xr:uid="{00000000-0005-0000-0000-0000F4670000}"/>
    <cellStyle name="Normal 24 17 3 5" xfId="26619" xr:uid="{00000000-0005-0000-0000-0000F5670000}"/>
    <cellStyle name="Normal 24 17 3 6" xfId="26620" xr:uid="{00000000-0005-0000-0000-0000F6670000}"/>
    <cellStyle name="Normal 24 17 3 7" xfId="26621" xr:uid="{00000000-0005-0000-0000-0000F7670000}"/>
    <cellStyle name="Normal 24 17 3 8" xfId="26622" xr:uid="{00000000-0005-0000-0000-0000F8670000}"/>
    <cellStyle name="Normal 24 17 3_35. Propiedades de Inv" xfId="26623" xr:uid="{00000000-0005-0000-0000-0000F9670000}"/>
    <cellStyle name="Normal 24 17 4" xfId="26624" xr:uid="{00000000-0005-0000-0000-0000FA670000}"/>
    <cellStyle name="Normal 24 17 4 2" xfId="26625" xr:uid="{00000000-0005-0000-0000-0000FB670000}"/>
    <cellStyle name="Normal 24 17 4 2 2" xfId="26626" xr:uid="{00000000-0005-0000-0000-0000FC670000}"/>
    <cellStyle name="Normal 24 17 4 2 3" xfId="26627" xr:uid="{00000000-0005-0000-0000-0000FD670000}"/>
    <cellStyle name="Normal 24 17 4 2 4" xfId="26628" xr:uid="{00000000-0005-0000-0000-0000FE670000}"/>
    <cellStyle name="Normal 24 17 4 2 5" xfId="26629" xr:uid="{00000000-0005-0000-0000-0000FF670000}"/>
    <cellStyle name="Normal 24 17 4 3" xfId="26630" xr:uid="{00000000-0005-0000-0000-000000680000}"/>
    <cellStyle name="Normal 24 17 4 3 2" xfId="26631" xr:uid="{00000000-0005-0000-0000-000001680000}"/>
    <cellStyle name="Normal 24 17 4 3 3" xfId="26632" xr:uid="{00000000-0005-0000-0000-000002680000}"/>
    <cellStyle name="Normal 24 17 4 3 4" xfId="26633" xr:uid="{00000000-0005-0000-0000-000003680000}"/>
    <cellStyle name="Normal 24 17 4 3 5" xfId="26634" xr:uid="{00000000-0005-0000-0000-000004680000}"/>
    <cellStyle name="Normal 24 17 4 4" xfId="26635" xr:uid="{00000000-0005-0000-0000-000005680000}"/>
    <cellStyle name="Normal 24 17 4 5" xfId="26636" xr:uid="{00000000-0005-0000-0000-000006680000}"/>
    <cellStyle name="Normal 24 17 4 6" xfId="26637" xr:uid="{00000000-0005-0000-0000-000007680000}"/>
    <cellStyle name="Normal 24 17 4 7" xfId="26638" xr:uid="{00000000-0005-0000-0000-000008680000}"/>
    <cellStyle name="Normal 24 17 4 8" xfId="26639" xr:uid="{00000000-0005-0000-0000-000009680000}"/>
    <cellStyle name="Normal 24 17 4_35. Propiedades de Inv" xfId="26640" xr:uid="{00000000-0005-0000-0000-00000A680000}"/>
    <cellStyle name="Normal 24 17 5" xfId="26641" xr:uid="{00000000-0005-0000-0000-00000B680000}"/>
    <cellStyle name="Normal 24 17 5 2" xfId="26642" xr:uid="{00000000-0005-0000-0000-00000C680000}"/>
    <cellStyle name="Normal 24 17 5 2 2" xfId="26643" xr:uid="{00000000-0005-0000-0000-00000D680000}"/>
    <cellStyle name="Normal 24 17 5 2 3" xfId="26644" xr:uid="{00000000-0005-0000-0000-00000E680000}"/>
    <cellStyle name="Normal 24 17 5 2 4" xfId="26645" xr:uid="{00000000-0005-0000-0000-00000F680000}"/>
    <cellStyle name="Normal 24 17 5 2 5" xfId="26646" xr:uid="{00000000-0005-0000-0000-000010680000}"/>
    <cellStyle name="Normal 24 17 5 3" xfId="26647" xr:uid="{00000000-0005-0000-0000-000011680000}"/>
    <cellStyle name="Normal 24 17 5 3 2" xfId="26648" xr:uid="{00000000-0005-0000-0000-000012680000}"/>
    <cellStyle name="Normal 24 17 5 3 3" xfId="26649" xr:uid="{00000000-0005-0000-0000-000013680000}"/>
    <cellStyle name="Normal 24 17 5 3 4" xfId="26650" xr:uid="{00000000-0005-0000-0000-000014680000}"/>
    <cellStyle name="Normal 24 17 5 3 5" xfId="26651" xr:uid="{00000000-0005-0000-0000-000015680000}"/>
    <cellStyle name="Normal 24 17 5 4" xfId="26652" xr:uid="{00000000-0005-0000-0000-000016680000}"/>
    <cellStyle name="Normal 24 17 5 5" xfId="26653" xr:uid="{00000000-0005-0000-0000-000017680000}"/>
    <cellStyle name="Normal 24 17 5 6" xfId="26654" xr:uid="{00000000-0005-0000-0000-000018680000}"/>
    <cellStyle name="Normal 24 17 5 7" xfId="26655" xr:uid="{00000000-0005-0000-0000-000019680000}"/>
    <cellStyle name="Normal 24 17 5 8" xfId="26656" xr:uid="{00000000-0005-0000-0000-00001A680000}"/>
    <cellStyle name="Normal 24 17 5_35. Propiedades de Inv" xfId="26657" xr:uid="{00000000-0005-0000-0000-00001B680000}"/>
    <cellStyle name="Normal 24 17 6" xfId="26658" xr:uid="{00000000-0005-0000-0000-00001C680000}"/>
    <cellStyle name="Normal 24 17 6 2" xfId="26659" xr:uid="{00000000-0005-0000-0000-00001D680000}"/>
    <cellStyle name="Normal 24 17 6 2 2" xfId="26660" xr:uid="{00000000-0005-0000-0000-00001E680000}"/>
    <cellStyle name="Normal 24 17 6 2 3" xfId="26661" xr:uid="{00000000-0005-0000-0000-00001F680000}"/>
    <cellStyle name="Normal 24 17 6 2 4" xfId="26662" xr:uid="{00000000-0005-0000-0000-000020680000}"/>
    <cellStyle name="Normal 24 17 6 2 5" xfId="26663" xr:uid="{00000000-0005-0000-0000-000021680000}"/>
    <cellStyle name="Normal 24 17 6 3" xfId="26664" xr:uid="{00000000-0005-0000-0000-000022680000}"/>
    <cellStyle name="Normal 24 17 6 3 2" xfId="26665" xr:uid="{00000000-0005-0000-0000-000023680000}"/>
    <cellStyle name="Normal 24 17 6 3 3" xfId="26666" xr:uid="{00000000-0005-0000-0000-000024680000}"/>
    <cellStyle name="Normal 24 17 6 3 4" xfId="26667" xr:uid="{00000000-0005-0000-0000-000025680000}"/>
    <cellStyle name="Normal 24 17 6 3 5" xfId="26668" xr:uid="{00000000-0005-0000-0000-000026680000}"/>
    <cellStyle name="Normal 24 17 6 4" xfId="26669" xr:uid="{00000000-0005-0000-0000-000027680000}"/>
    <cellStyle name="Normal 24 17 6 5" xfId="26670" xr:uid="{00000000-0005-0000-0000-000028680000}"/>
    <cellStyle name="Normal 24 17 6 6" xfId="26671" xr:uid="{00000000-0005-0000-0000-000029680000}"/>
    <cellStyle name="Normal 24 17 6 7" xfId="26672" xr:uid="{00000000-0005-0000-0000-00002A680000}"/>
    <cellStyle name="Normal 24 17 6 8" xfId="26673" xr:uid="{00000000-0005-0000-0000-00002B680000}"/>
    <cellStyle name="Normal 24 17 6_35. Propiedades de Inv" xfId="26674" xr:uid="{00000000-0005-0000-0000-00002C680000}"/>
    <cellStyle name="Normal 24 17 7" xfId="26675" xr:uid="{00000000-0005-0000-0000-00002D680000}"/>
    <cellStyle name="Normal 24 17 7 2" xfId="26676" xr:uid="{00000000-0005-0000-0000-00002E680000}"/>
    <cellStyle name="Normal 24 17 7 3" xfId="26677" xr:uid="{00000000-0005-0000-0000-00002F680000}"/>
    <cellStyle name="Normal 24 17 7 4" xfId="26678" xr:uid="{00000000-0005-0000-0000-000030680000}"/>
    <cellStyle name="Normal 24 17 7 5" xfId="26679" xr:uid="{00000000-0005-0000-0000-000031680000}"/>
    <cellStyle name="Normal 24 17 8" xfId="26680" xr:uid="{00000000-0005-0000-0000-000032680000}"/>
    <cellStyle name="Normal 24 17 8 2" xfId="26681" xr:uid="{00000000-0005-0000-0000-000033680000}"/>
    <cellStyle name="Normal 24 17 8 3" xfId="26682" xr:uid="{00000000-0005-0000-0000-000034680000}"/>
    <cellStyle name="Normal 24 17 8 4" xfId="26683" xr:uid="{00000000-0005-0000-0000-000035680000}"/>
    <cellStyle name="Normal 24 17 8 5" xfId="26684" xr:uid="{00000000-0005-0000-0000-000036680000}"/>
    <cellStyle name="Normal 24 17 9" xfId="26685" xr:uid="{00000000-0005-0000-0000-000037680000}"/>
    <cellStyle name="Normal 24 17_35. Propiedades de Inv" xfId="26686" xr:uid="{00000000-0005-0000-0000-000038680000}"/>
    <cellStyle name="Normal 24 18" xfId="26687" xr:uid="{00000000-0005-0000-0000-000039680000}"/>
    <cellStyle name="Normal 24 18 2" xfId="26688" xr:uid="{00000000-0005-0000-0000-00003A680000}"/>
    <cellStyle name="Normal 24 18 2 2" xfId="26689" xr:uid="{00000000-0005-0000-0000-00003B680000}"/>
    <cellStyle name="Normal 24 18 2 3" xfId="26690" xr:uid="{00000000-0005-0000-0000-00003C680000}"/>
    <cellStyle name="Normal 24 18 2 4" xfId="26691" xr:uid="{00000000-0005-0000-0000-00003D680000}"/>
    <cellStyle name="Normal 24 18 2 5" xfId="26692" xr:uid="{00000000-0005-0000-0000-00003E680000}"/>
    <cellStyle name="Normal 24 18 3" xfId="26693" xr:uid="{00000000-0005-0000-0000-00003F680000}"/>
    <cellStyle name="Normal 24 18 3 2" xfId="26694" xr:uid="{00000000-0005-0000-0000-000040680000}"/>
    <cellStyle name="Normal 24 18 3 3" xfId="26695" xr:uid="{00000000-0005-0000-0000-000041680000}"/>
    <cellStyle name="Normal 24 18 3 4" xfId="26696" xr:uid="{00000000-0005-0000-0000-000042680000}"/>
    <cellStyle name="Normal 24 18 3 5" xfId="26697" xr:uid="{00000000-0005-0000-0000-000043680000}"/>
    <cellStyle name="Normal 24 18 4" xfId="26698" xr:uid="{00000000-0005-0000-0000-000044680000}"/>
    <cellStyle name="Normal 24 18 5" xfId="26699" xr:uid="{00000000-0005-0000-0000-000045680000}"/>
    <cellStyle name="Normal 24 18 6" xfId="26700" xr:uid="{00000000-0005-0000-0000-000046680000}"/>
    <cellStyle name="Normal 24 18 7" xfId="26701" xr:uid="{00000000-0005-0000-0000-000047680000}"/>
    <cellStyle name="Normal 24 18 8" xfId="26702" xr:uid="{00000000-0005-0000-0000-000048680000}"/>
    <cellStyle name="Normal 24 18_35. Propiedades de Inv" xfId="26703" xr:uid="{00000000-0005-0000-0000-000049680000}"/>
    <cellStyle name="Normal 24 19" xfId="26704" xr:uid="{00000000-0005-0000-0000-00004A680000}"/>
    <cellStyle name="Normal 24 19 2" xfId="26705" xr:uid="{00000000-0005-0000-0000-00004B680000}"/>
    <cellStyle name="Normal 24 19 2 2" xfId="26706" xr:uid="{00000000-0005-0000-0000-00004C680000}"/>
    <cellStyle name="Normal 24 19 2 3" xfId="26707" xr:uid="{00000000-0005-0000-0000-00004D680000}"/>
    <cellStyle name="Normal 24 19 2 4" xfId="26708" xr:uid="{00000000-0005-0000-0000-00004E680000}"/>
    <cellStyle name="Normal 24 19 2 5" xfId="26709" xr:uid="{00000000-0005-0000-0000-00004F680000}"/>
    <cellStyle name="Normal 24 19 3" xfId="26710" xr:uid="{00000000-0005-0000-0000-000050680000}"/>
    <cellStyle name="Normal 24 19 3 2" xfId="26711" xr:uid="{00000000-0005-0000-0000-000051680000}"/>
    <cellStyle name="Normal 24 19 3 3" xfId="26712" xr:uid="{00000000-0005-0000-0000-000052680000}"/>
    <cellStyle name="Normal 24 19 3 4" xfId="26713" xr:uid="{00000000-0005-0000-0000-000053680000}"/>
    <cellStyle name="Normal 24 19 3 5" xfId="26714" xr:uid="{00000000-0005-0000-0000-000054680000}"/>
    <cellStyle name="Normal 24 19 4" xfId="26715" xr:uid="{00000000-0005-0000-0000-000055680000}"/>
    <cellStyle name="Normal 24 19 5" xfId="26716" xr:uid="{00000000-0005-0000-0000-000056680000}"/>
    <cellStyle name="Normal 24 19 6" xfId="26717" xr:uid="{00000000-0005-0000-0000-000057680000}"/>
    <cellStyle name="Normal 24 19 7" xfId="26718" xr:uid="{00000000-0005-0000-0000-000058680000}"/>
    <cellStyle name="Normal 24 19 8" xfId="26719" xr:uid="{00000000-0005-0000-0000-000059680000}"/>
    <cellStyle name="Normal 24 19_35. Propiedades de Inv" xfId="26720" xr:uid="{00000000-0005-0000-0000-00005A680000}"/>
    <cellStyle name="Normal 24 2" xfId="26721" xr:uid="{00000000-0005-0000-0000-00005B680000}"/>
    <cellStyle name="Normal 24 2 10" xfId="26722" xr:uid="{00000000-0005-0000-0000-00005C680000}"/>
    <cellStyle name="Normal 24 2 10 2" xfId="26723" xr:uid="{00000000-0005-0000-0000-00005D680000}"/>
    <cellStyle name="Normal 24 2 10 3" xfId="26724" xr:uid="{00000000-0005-0000-0000-00005E680000}"/>
    <cellStyle name="Normal 24 2 10 4" xfId="26725" xr:uid="{00000000-0005-0000-0000-00005F680000}"/>
    <cellStyle name="Normal 24 2 10 5" xfId="26726" xr:uid="{00000000-0005-0000-0000-000060680000}"/>
    <cellStyle name="Normal 24 2 11" xfId="26727" xr:uid="{00000000-0005-0000-0000-000061680000}"/>
    <cellStyle name="Normal 24 2 11 2" xfId="26728" xr:uid="{00000000-0005-0000-0000-000062680000}"/>
    <cellStyle name="Normal 24 2 11 3" xfId="26729" xr:uid="{00000000-0005-0000-0000-000063680000}"/>
    <cellStyle name="Normal 24 2 11 4" xfId="26730" xr:uid="{00000000-0005-0000-0000-000064680000}"/>
    <cellStyle name="Normal 24 2 11 5" xfId="26731" xr:uid="{00000000-0005-0000-0000-000065680000}"/>
    <cellStyle name="Normal 24 2 12" xfId="26732" xr:uid="{00000000-0005-0000-0000-000066680000}"/>
    <cellStyle name="Normal 24 2 12 2" xfId="26733" xr:uid="{00000000-0005-0000-0000-000067680000}"/>
    <cellStyle name="Normal 24 2 12 3" xfId="26734" xr:uid="{00000000-0005-0000-0000-000068680000}"/>
    <cellStyle name="Normal 24 2 12 4" xfId="26735" xr:uid="{00000000-0005-0000-0000-000069680000}"/>
    <cellStyle name="Normal 24 2 12 5" xfId="26736" xr:uid="{00000000-0005-0000-0000-00006A680000}"/>
    <cellStyle name="Normal 24 2 13" xfId="26737" xr:uid="{00000000-0005-0000-0000-00006B680000}"/>
    <cellStyle name="Normal 24 2 13 2" xfId="26738" xr:uid="{00000000-0005-0000-0000-00006C680000}"/>
    <cellStyle name="Normal 24 2 13 3" xfId="26739" xr:uid="{00000000-0005-0000-0000-00006D680000}"/>
    <cellStyle name="Normal 24 2 13 4" xfId="26740" xr:uid="{00000000-0005-0000-0000-00006E680000}"/>
    <cellStyle name="Normal 24 2 13 5" xfId="26741" xr:uid="{00000000-0005-0000-0000-00006F680000}"/>
    <cellStyle name="Normal 24 2 14" xfId="26742" xr:uid="{00000000-0005-0000-0000-000070680000}"/>
    <cellStyle name="Normal 24 2 14 2" xfId="26743" xr:uid="{00000000-0005-0000-0000-000071680000}"/>
    <cellStyle name="Normal 24 2 14 3" xfId="26744" xr:uid="{00000000-0005-0000-0000-000072680000}"/>
    <cellStyle name="Normal 24 2 14 4" xfId="26745" xr:uid="{00000000-0005-0000-0000-000073680000}"/>
    <cellStyle name="Normal 24 2 14 5" xfId="26746" xr:uid="{00000000-0005-0000-0000-000074680000}"/>
    <cellStyle name="Normal 24 2 15" xfId="26747" xr:uid="{00000000-0005-0000-0000-000075680000}"/>
    <cellStyle name="Normal 24 2 15 2" xfId="26748" xr:uid="{00000000-0005-0000-0000-000076680000}"/>
    <cellStyle name="Normal 24 2 15 3" xfId="26749" xr:uid="{00000000-0005-0000-0000-000077680000}"/>
    <cellStyle name="Normal 24 2 15 4" xfId="26750" xr:uid="{00000000-0005-0000-0000-000078680000}"/>
    <cellStyle name="Normal 24 2 15 5" xfId="26751" xr:uid="{00000000-0005-0000-0000-000079680000}"/>
    <cellStyle name="Normal 24 2 16" xfId="26752" xr:uid="{00000000-0005-0000-0000-00007A680000}"/>
    <cellStyle name="Normal 24 2 16 2" xfId="26753" xr:uid="{00000000-0005-0000-0000-00007B680000}"/>
    <cellStyle name="Normal 24 2 16 3" xfId="26754" xr:uid="{00000000-0005-0000-0000-00007C680000}"/>
    <cellStyle name="Normal 24 2 16 4" xfId="26755" xr:uid="{00000000-0005-0000-0000-00007D680000}"/>
    <cellStyle name="Normal 24 2 16 5" xfId="26756" xr:uid="{00000000-0005-0000-0000-00007E680000}"/>
    <cellStyle name="Normal 24 2 17" xfId="26757" xr:uid="{00000000-0005-0000-0000-00007F680000}"/>
    <cellStyle name="Normal 24 2 17 2" xfId="26758" xr:uid="{00000000-0005-0000-0000-000080680000}"/>
    <cellStyle name="Normal 24 2 17 3" xfId="26759" xr:uid="{00000000-0005-0000-0000-000081680000}"/>
    <cellStyle name="Normal 24 2 17 4" xfId="26760" xr:uid="{00000000-0005-0000-0000-000082680000}"/>
    <cellStyle name="Normal 24 2 17 5" xfId="26761" xr:uid="{00000000-0005-0000-0000-000083680000}"/>
    <cellStyle name="Normal 24 2 18" xfId="26762" xr:uid="{00000000-0005-0000-0000-000084680000}"/>
    <cellStyle name="Normal 24 2 18 2" xfId="26763" xr:uid="{00000000-0005-0000-0000-000085680000}"/>
    <cellStyle name="Normal 24 2 18 2 2" xfId="26764" xr:uid="{00000000-0005-0000-0000-000086680000}"/>
    <cellStyle name="Normal 24 2 19" xfId="26765" xr:uid="{00000000-0005-0000-0000-000087680000}"/>
    <cellStyle name="Normal 24 2 19 2" xfId="26766" xr:uid="{00000000-0005-0000-0000-000088680000}"/>
    <cellStyle name="Normal 24 2 19 2 2" xfId="26767" xr:uid="{00000000-0005-0000-0000-000089680000}"/>
    <cellStyle name="Normal 24 2 2" xfId="26768" xr:uid="{00000000-0005-0000-0000-00008A680000}"/>
    <cellStyle name="Normal 24 2 2 10" xfId="26769" xr:uid="{00000000-0005-0000-0000-00008B680000}"/>
    <cellStyle name="Normal 24 2 2 2" xfId="26770" xr:uid="{00000000-0005-0000-0000-00008C680000}"/>
    <cellStyle name="Normal 24 2 2 2 2" xfId="26771" xr:uid="{00000000-0005-0000-0000-00008D680000}"/>
    <cellStyle name="Normal 24 2 2 2 3" xfId="26772" xr:uid="{00000000-0005-0000-0000-00008E680000}"/>
    <cellStyle name="Normal 24 2 2 2 4" xfId="26773" xr:uid="{00000000-0005-0000-0000-00008F680000}"/>
    <cellStyle name="Normal 24 2 2 2 5" xfId="26774" xr:uid="{00000000-0005-0000-0000-000090680000}"/>
    <cellStyle name="Normal 24 2 2 3" xfId="26775" xr:uid="{00000000-0005-0000-0000-000091680000}"/>
    <cellStyle name="Normal 24 2 2 3 2" xfId="26776" xr:uid="{00000000-0005-0000-0000-000092680000}"/>
    <cellStyle name="Normal 24 2 2 3 3" xfId="26777" xr:uid="{00000000-0005-0000-0000-000093680000}"/>
    <cellStyle name="Normal 24 2 2 3 4" xfId="26778" xr:uid="{00000000-0005-0000-0000-000094680000}"/>
    <cellStyle name="Normal 24 2 2 3 5" xfId="26779" xr:uid="{00000000-0005-0000-0000-000095680000}"/>
    <cellStyle name="Normal 24 2 2 4" xfId="26780" xr:uid="{00000000-0005-0000-0000-000096680000}"/>
    <cellStyle name="Normal 24 2 2 4 2" xfId="26781" xr:uid="{00000000-0005-0000-0000-000097680000}"/>
    <cellStyle name="Normal 24 2 2 4 2 2" xfId="26782" xr:uid="{00000000-0005-0000-0000-000098680000}"/>
    <cellStyle name="Normal 24 2 2 5" xfId="26783" xr:uid="{00000000-0005-0000-0000-000099680000}"/>
    <cellStyle name="Normal 24 2 2 5 2" xfId="26784" xr:uid="{00000000-0005-0000-0000-00009A680000}"/>
    <cellStyle name="Normal 24 2 2 6" xfId="26785" xr:uid="{00000000-0005-0000-0000-00009B680000}"/>
    <cellStyle name="Normal 24 2 2 6 2" xfId="26786" xr:uid="{00000000-0005-0000-0000-00009C680000}"/>
    <cellStyle name="Normal 24 2 2 7" xfId="26787" xr:uid="{00000000-0005-0000-0000-00009D680000}"/>
    <cellStyle name="Normal 24 2 2 8" xfId="26788" xr:uid="{00000000-0005-0000-0000-00009E680000}"/>
    <cellStyle name="Normal 24 2 2 9" xfId="26789" xr:uid="{00000000-0005-0000-0000-00009F680000}"/>
    <cellStyle name="Normal 24 2 2_35. Propiedades de Inv" xfId="26790" xr:uid="{00000000-0005-0000-0000-0000A0680000}"/>
    <cellStyle name="Normal 24 2 20" xfId="26791" xr:uid="{00000000-0005-0000-0000-0000A1680000}"/>
    <cellStyle name="Normal 24 2 20 2" xfId="26792" xr:uid="{00000000-0005-0000-0000-0000A2680000}"/>
    <cellStyle name="Normal 24 2 20 2 2" xfId="26793" xr:uid="{00000000-0005-0000-0000-0000A3680000}"/>
    <cellStyle name="Normal 24 2 21" xfId="26794" xr:uid="{00000000-0005-0000-0000-0000A4680000}"/>
    <cellStyle name="Normal 24 2 21 2" xfId="26795" xr:uid="{00000000-0005-0000-0000-0000A5680000}"/>
    <cellStyle name="Normal 24 2 21 2 2" xfId="26796" xr:uid="{00000000-0005-0000-0000-0000A6680000}"/>
    <cellStyle name="Normal 24 2 22" xfId="26797" xr:uid="{00000000-0005-0000-0000-0000A7680000}"/>
    <cellStyle name="Normal 24 2 22 2" xfId="26798" xr:uid="{00000000-0005-0000-0000-0000A8680000}"/>
    <cellStyle name="Normal 24 2 23" xfId="26799" xr:uid="{00000000-0005-0000-0000-0000A9680000}"/>
    <cellStyle name="Normal 24 2 24" xfId="26800" xr:uid="{00000000-0005-0000-0000-0000AA680000}"/>
    <cellStyle name="Normal 24 2 25" xfId="26801" xr:uid="{00000000-0005-0000-0000-0000AB680000}"/>
    <cellStyle name="Normal 24 2 26" xfId="26802" xr:uid="{00000000-0005-0000-0000-0000AC680000}"/>
    <cellStyle name="Normal 24 2 3" xfId="26803" xr:uid="{00000000-0005-0000-0000-0000AD680000}"/>
    <cellStyle name="Normal 24 2 3 10" xfId="26804" xr:uid="{00000000-0005-0000-0000-0000AE680000}"/>
    <cellStyle name="Normal 24 2 3 2" xfId="26805" xr:uid="{00000000-0005-0000-0000-0000AF680000}"/>
    <cellStyle name="Normal 24 2 3 2 2" xfId="26806" xr:uid="{00000000-0005-0000-0000-0000B0680000}"/>
    <cellStyle name="Normal 24 2 3 2 3" xfId="26807" xr:uid="{00000000-0005-0000-0000-0000B1680000}"/>
    <cellStyle name="Normal 24 2 3 2 4" xfId="26808" xr:uid="{00000000-0005-0000-0000-0000B2680000}"/>
    <cellStyle name="Normal 24 2 3 2 5" xfId="26809" xr:uid="{00000000-0005-0000-0000-0000B3680000}"/>
    <cellStyle name="Normal 24 2 3 3" xfId="26810" xr:uid="{00000000-0005-0000-0000-0000B4680000}"/>
    <cellStyle name="Normal 24 2 3 3 2" xfId="26811" xr:uid="{00000000-0005-0000-0000-0000B5680000}"/>
    <cellStyle name="Normal 24 2 3 3 3" xfId="26812" xr:uid="{00000000-0005-0000-0000-0000B6680000}"/>
    <cellStyle name="Normal 24 2 3 3 4" xfId="26813" xr:uid="{00000000-0005-0000-0000-0000B7680000}"/>
    <cellStyle name="Normal 24 2 3 3 5" xfId="26814" xr:uid="{00000000-0005-0000-0000-0000B8680000}"/>
    <cellStyle name="Normal 24 2 3 4" xfId="26815" xr:uid="{00000000-0005-0000-0000-0000B9680000}"/>
    <cellStyle name="Normal 24 2 3 4 2" xfId="26816" xr:uid="{00000000-0005-0000-0000-0000BA680000}"/>
    <cellStyle name="Normal 24 2 3 4 2 2" xfId="26817" xr:uid="{00000000-0005-0000-0000-0000BB680000}"/>
    <cellStyle name="Normal 24 2 3 5" xfId="26818" xr:uid="{00000000-0005-0000-0000-0000BC680000}"/>
    <cellStyle name="Normal 24 2 3 5 2" xfId="26819" xr:uid="{00000000-0005-0000-0000-0000BD680000}"/>
    <cellStyle name="Normal 24 2 3 6" xfId="26820" xr:uid="{00000000-0005-0000-0000-0000BE680000}"/>
    <cellStyle name="Normal 24 2 3 7" xfId="26821" xr:uid="{00000000-0005-0000-0000-0000BF680000}"/>
    <cellStyle name="Normal 24 2 3 8" xfId="26822" xr:uid="{00000000-0005-0000-0000-0000C0680000}"/>
    <cellStyle name="Normal 24 2 3 9" xfId="26823" xr:uid="{00000000-0005-0000-0000-0000C1680000}"/>
    <cellStyle name="Normal 24 2 3_35. Propiedades de Inv" xfId="26824" xr:uid="{00000000-0005-0000-0000-0000C2680000}"/>
    <cellStyle name="Normal 24 2 4" xfId="26825" xr:uid="{00000000-0005-0000-0000-0000C3680000}"/>
    <cellStyle name="Normal 24 2 4 2" xfId="26826" xr:uid="{00000000-0005-0000-0000-0000C4680000}"/>
    <cellStyle name="Normal 24 2 4 2 2" xfId="26827" xr:uid="{00000000-0005-0000-0000-0000C5680000}"/>
    <cellStyle name="Normal 24 2 4 2 3" xfId="26828" xr:uid="{00000000-0005-0000-0000-0000C6680000}"/>
    <cellStyle name="Normal 24 2 4 2 4" xfId="26829" xr:uid="{00000000-0005-0000-0000-0000C7680000}"/>
    <cellStyle name="Normal 24 2 4 2 5" xfId="26830" xr:uid="{00000000-0005-0000-0000-0000C8680000}"/>
    <cellStyle name="Normal 24 2 4 3" xfId="26831" xr:uid="{00000000-0005-0000-0000-0000C9680000}"/>
    <cellStyle name="Normal 24 2 4 3 2" xfId="26832" xr:uid="{00000000-0005-0000-0000-0000CA680000}"/>
    <cellStyle name="Normal 24 2 4 3 3" xfId="26833" xr:uid="{00000000-0005-0000-0000-0000CB680000}"/>
    <cellStyle name="Normal 24 2 4 3 4" xfId="26834" xr:uid="{00000000-0005-0000-0000-0000CC680000}"/>
    <cellStyle name="Normal 24 2 4 3 5" xfId="26835" xr:uid="{00000000-0005-0000-0000-0000CD680000}"/>
    <cellStyle name="Normal 24 2 4 4" xfId="26836" xr:uid="{00000000-0005-0000-0000-0000CE680000}"/>
    <cellStyle name="Normal 24 2 4 5" xfId="26837" xr:uid="{00000000-0005-0000-0000-0000CF680000}"/>
    <cellStyle name="Normal 24 2 4 6" xfId="26838" xr:uid="{00000000-0005-0000-0000-0000D0680000}"/>
    <cellStyle name="Normal 24 2 4 7" xfId="26839" xr:uid="{00000000-0005-0000-0000-0000D1680000}"/>
    <cellStyle name="Normal 24 2 4 8" xfId="26840" xr:uid="{00000000-0005-0000-0000-0000D2680000}"/>
    <cellStyle name="Normal 24 2 4_35. Propiedades de Inv" xfId="26841" xr:uid="{00000000-0005-0000-0000-0000D3680000}"/>
    <cellStyle name="Normal 24 2 5" xfId="26842" xr:uid="{00000000-0005-0000-0000-0000D4680000}"/>
    <cellStyle name="Normal 24 2 5 2" xfId="26843" xr:uid="{00000000-0005-0000-0000-0000D5680000}"/>
    <cellStyle name="Normal 24 2 5 2 2" xfId="26844" xr:uid="{00000000-0005-0000-0000-0000D6680000}"/>
    <cellStyle name="Normal 24 2 5 2 3" xfId="26845" xr:uid="{00000000-0005-0000-0000-0000D7680000}"/>
    <cellStyle name="Normal 24 2 5 2 4" xfId="26846" xr:uid="{00000000-0005-0000-0000-0000D8680000}"/>
    <cellStyle name="Normal 24 2 5 2 5" xfId="26847" xr:uid="{00000000-0005-0000-0000-0000D9680000}"/>
    <cellStyle name="Normal 24 2 5 3" xfId="26848" xr:uid="{00000000-0005-0000-0000-0000DA680000}"/>
    <cellStyle name="Normal 24 2 5 3 2" xfId="26849" xr:uid="{00000000-0005-0000-0000-0000DB680000}"/>
    <cellStyle name="Normal 24 2 5 3 3" xfId="26850" xr:uid="{00000000-0005-0000-0000-0000DC680000}"/>
    <cellStyle name="Normal 24 2 5 3 4" xfId="26851" xr:uid="{00000000-0005-0000-0000-0000DD680000}"/>
    <cellStyle name="Normal 24 2 5 3 5" xfId="26852" xr:uid="{00000000-0005-0000-0000-0000DE680000}"/>
    <cellStyle name="Normal 24 2 5 4" xfId="26853" xr:uid="{00000000-0005-0000-0000-0000DF680000}"/>
    <cellStyle name="Normal 24 2 5 5" xfId="26854" xr:uid="{00000000-0005-0000-0000-0000E0680000}"/>
    <cellStyle name="Normal 24 2 5 6" xfId="26855" xr:uid="{00000000-0005-0000-0000-0000E1680000}"/>
    <cellStyle name="Normal 24 2 5 7" xfId="26856" xr:uid="{00000000-0005-0000-0000-0000E2680000}"/>
    <cellStyle name="Normal 24 2 5 8" xfId="26857" xr:uid="{00000000-0005-0000-0000-0000E3680000}"/>
    <cellStyle name="Normal 24 2 5_35. Propiedades de Inv" xfId="26858" xr:uid="{00000000-0005-0000-0000-0000E4680000}"/>
    <cellStyle name="Normal 24 2 6" xfId="26859" xr:uid="{00000000-0005-0000-0000-0000E5680000}"/>
    <cellStyle name="Normal 24 2 6 2" xfId="26860" xr:uid="{00000000-0005-0000-0000-0000E6680000}"/>
    <cellStyle name="Normal 24 2 6 2 2" xfId="26861" xr:uid="{00000000-0005-0000-0000-0000E7680000}"/>
    <cellStyle name="Normal 24 2 6 2 3" xfId="26862" xr:uid="{00000000-0005-0000-0000-0000E8680000}"/>
    <cellStyle name="Normal 24 2 6 2 4" xfId="26863" xr:uid="{00000000-0005-0000-0000-0000E9680000}"/>
    <cellStyle name="Normal 24 2 6 2 5" xfId="26864" xr:uid="{00000000-0005-0000-0000-0000EA680000}"/>
    <cellStyle name="Normal 24 2 6 3" xfId="26865" xr:uid="{00000000-0005-0000-0000-0000EB680000}"/>
    <cellStyle name="Normal 24 2 6 3 2" xfId="26866" xr:uid="{00000000-0005-0000-0000-0000EC680000}"/>
    <cellStyle name="Normal 24 2 6 3 3" xfId="26867" xr:uid="{00000000-0005-0000-0000-0000ED680000}"/>
    <cellStyle name="Normal 24 2 6 3 4" xfId="26868" xr:uid="{00000000-0005-0000-0000-0000EE680000}"/>
    <cellStyle name="Normal 24 2 6 3 5" xfId="26869" xr:uid="{00000000-0005-0000-0000-0000EF680000}"/>
    <cellStyle name="Normal 24 2 6 4" xfId="26870" xr:uid="{00000000-0005-0000-0000-0000F0680000}"/>
    <cellStyle name="Normal 24 2 6 5" xfId="26871" xr:uid="{00000000-0005-0000-0000-0000F1680000}"/>
    <cellStyle name="Normal 24 2 6 6" xfId="26872" xr:uid="{00000000-0005-0000-0000-0000F2680000}"/>
    <cellStyle name="Normal 24 2 6 7" xfId="26873" xr:uid="{00000000-0005-0000-0000-0000F3680000}"/>
    <cellStyle name="Normal 24 2 6 8" xfId="26874" xr:uid="{00000000-0005-0000-0000-0000F4680000}"/>
    <cellStyle name="Normal 24 2 6_35. Propiedades de Inv" xfId="26875" xr:uid="{00000000-0005-0000-0000-0000F5680000}"/>
    <cellStyle name="Normal 24 2 7" xfId="26876" xr:uid="{00000000-0005-0000-0000-0000F6680000}"/>
    <cellStyle name="Normal 24 2 7 2" xfId="26877" xr:uid="{00000000-0005-0000-0000-0000F7680000}"/>
    <cellStyle name="Normal 24 2 7 2 2" xfId="26878" xr:uid="{00000000-0005-0000-0000-0000F8680000}"/>
    <cellStyle name="Normal 24 2 7 2 3" xfId="26879" xr:uid="{00000000-0005-0000-0000-0000F9680000}"/>
    <cellStyle name="Normal 24 2 7 2 4" xfId="26880" xr:uid="{00000000-0005-0000-0000-0000FA680000}"/>
    <cellStyle name="Normal 24 2 7 2 5" xfId="26881" xr:uid="{00000000-0005-0000-0000-0000FB680000}"/>
    <cellStyle name="Normal 24 2 7 3" xfId="26882" xr:uid="{00000000-0005-0000-0000-0000FC680000}"/>
    <cellStyle name="Normal 24 2 7 3 2" xfId="26883" xr:uid="{00000000-0005-0000-0000-0000FD680000}"/>
    <cellStyle name="Normal 24 2 7 3 3" xfId="26884" xr:uid="{00000000-0005-0000-0000-0000FE680000}"/>
    <cellStyle name="Normal 24 2 7 3 4" xfId="26885" xr:uid="{00000000-0005-0000-0000-0000FF680000}"/>
    <cellStyle name="Normal 24 2 7 3 5" xfId="26886" xr:uid="{00000000-0005-0000-0000-000000690000}"/>
    <cellStyle name="Normal 24 2 7 4" xfId="26887" xr:uid="{00000000-0005-0000-0000-000001690000}"/>
    <cellStyle name="Normal 24 2 7 5" xfId="26888" xr:uid="{00000000-0005-0000-0000-000002690000}"/>
    <cellStyle name="Normal 24 2 7 6" xfId="26889" xr:uid="{00000000-0005-0000-0000-000003690000}"/>
    <cellStyle name="Normal 24 2 7 7" xfId="26890" xr:uid="{00000000-0005-0000-0000-000004690000}"/>
    <cellStyle name="Normal 24 2 7_35. Propiedades de Inv" xfId="26891" xr:uid="{00000000-0005-0000-0000-000005690000}"/>
    <cellStyle name="Normal 24 2 8" xfId="26892" xr:uid="{00000000-0005-0000-0000-000006690000}"/>
    <cellStyle name="Normal 24 2 8 2" xfId="26893" xr:uid="{00000000-0005-0000-0000-000007690000}"/>
    <cellStyle name="Normal 24 2 8 2 2" xfId="26894" xr:uid="{00000000-0005-0000-0000-000008690000}"/>
    <cellStyle name="Normal 24 2 8 2 3" xfId="26895" xr:uid="{00000000-0005-0000-0000-000009690000}"/>
    <cellStyle name="Normal 24 2 8 2 4" xfId="26896" xr:uid="{00000000-0005-0000-0000-00000A690000}"/>
    <cellStyle name="Normal 24 2 8 2 5" xfId="26897" xr:uid="{00000000-0005-0000-0000-00000B690000}"/>
    <cellStyle name="Normal 24 2 8 3" xfId="26898" xr:uid="{00000000-0005-0000-0000-00000C690000}"/>
    <cellStyle name="Normal 24 2 8 3 2" xfId="26899" xr:uid="{00000000-0005-0000-0000-00000D690000}"/>
    <cellStyle name="Normal 24 2 8 3 3" xfId="26900" xr:uid="{00000000-0005-0000-0000-00000E690000}"/>
    <cellStyle name="Normal 24 2 8 3 4" xfId="26901" xr:uid="{00000000-0005-0000-0000-00000F690000}"/>
    <cellStyle name="Normal 24 2 8 3 5" xfId="26902" xr:uid="{00000000-0005-0000-0000-000010690000}"/>
    <cellStyle name="Normal 24 2 8 4" xfId="26903" xr:uid="{00000000-0005-0000-0000-000011690000}"/>
    <cellStyle name="Normal 24 2 8 5" xfId="26904" xr:uid="{00000000-0005-0000-0000-000012690000}"/>
    <cellStyle name="Normal 24 2 8 6" xfId="26905" xr:uid="{00000000-0005-0000-0000-000013690000}"/>
    <cellStyle name="Normal 24 2 8 7" xfId="26906" xr:uid="{00000000-0005-0000-0000-000014690000}"/>
    <cellStyle name="Normal 24 2 8_35. Propiedades de Inv" xfId="26907" xr:uid="{00000000-0005-0000-0000-000015690000}"/>
    <cellStyle name="Normal 24 2 9" xfId="26908" xr:uid="{00000000-0005-0000-0000-000016690000}"/>
    <cellStyle name="Normal 24 2 9 2" xfId="26909" xr:uid="{00000000-0005-0000-0000-000017690000}"/>
    <cellStyle name="Normal 24 2 9 2 2" xfId="26910" xr:uid="{00000000-0005-0000-0000-000018690000}"/>
    <cellStyle name="Normal 24 2 9 2 3" xfId="26911" xr:uid="{00000000-0005-0000-0000-000019690000}"/>
    <cellStyle name="Normal 24 2 9 2 4" xfId="26912" xr:uid="{00000000-0005-0000-0000-00001A690000}"/>
    <cellStyle name="Normal 24 2 9 2 5" xfId="26913" xr:uid="{00000000-0005-0000-0000-00001B690000}"/>
    <cellStyle name="Normal 24 2 9 3" xfId="26914" xr:uid="{00000000-0005-0000-0000-00001C690000}"/>
    <cellStyle name="Normal 24 2 9 3 2" xfId="26915" xr:uid="{00000000-0005-0000-0000-00001D690000}"/>
    <cellStyle name="Normal 24 2 9 3 3" xfId="26916" xr:uid="{00000000-0005-0000-0000-00001E690000}"/>
    <cellStyle name="Normal 24 2 9 3 4" xfId="26917" xr:uid="{00000000-0005-0000-0000-00001F690000}"/>
    <cellStyle name="Normal 24 2 9 3 5" xfId="26918" xr:uid="{00000000-0005-0000-0000-000020690000}"/>
    <cellStyle name="Normal 24 2 9 4" xfId="26919" xr:uid="{00000000-0005-0000-0000-000021690000}"/>
    <cellStyle name="Normal 24 2 9 5" xfId="26920" xr:uid="{00000000-0005-0000-0000-000022690000}"/>
    <cellStyle name="Normal 24 2 9 6" xfId="26921" xr:uid="{00000000-0005-0000-0000-000023690000}"/>
    <cellStyle name="Normal 24 2 9 7" xfId="26922" xr:uid="{00000000-0005-0000-0000-000024690000}"/>
    <cellStyle name="Normal 24 2 9_35. Propiedades de Inv" xfId="26923" xr:uid="{00000000-0005-0000-0000-000025690000}"/>
    <cellStyle name="Normal 24 2_35. Propiedades de Inv" xfId="26924" xr:uid="{00000000-0005-0000-0000-000026690000}"/>
    <cellStyle name="Normal 24 20" xfId="26925" xr:uid="{00000000-0005-0000-0000-000027690000}"/>
    <cellStyle name="Normal 24 20 2" xfId="26926" xr:uid="{00000000-0005-0000-0000-000028690000}"/>
    <cellStyle name="Normal 24 20 2 2" xfId="26927" xr:uid="{00000000-0005-0000-0000-000029690000}"/>
    <cellStyle name="Normal 24 20 2 3" xfId="26928" xr:uid="{00000000-0005-0000-0000-00002A690000}"/>
    <cellStyle name="Normal 24 20 2 4" xfId="26929" xr:uid="{00000000-0005-0000-0000-00002B690000}"/>
    <cellStyle name="Normal 24 20 2 5" xfId="26930" xr:uid="{00000000-0005-0000-0000-00002C690000}"/>
    <cellStyle name="Normal 24 20 3" xfId="26931" xr:uid="{00000000-0005-0000-0000-00002D690000}"/>
    <cellStyle name="Normal 24 20 3 2" xfId="26932" xr:uid="{00000000-0005-0000-0000-00002E690000}"/>
    <cellStyle name="Normal 24 20 3 3" xfId="26933" xr:uid="{00000000-0005-0000-0000-00002F690000}"/>
    <cellStyle name="Normal 24 20 3 4" xfId="26934" xr:uid="{00000000-0005-0000-0000-000030690000}"/>
    <cellStyle name="Normal 24 20 3 5" xfId="26935" xr:uid="{00000000-0005-0000-0000-000031690000}"/>
    <cellStyle name="Normal 24 20 4" xfId="26936" xr:uid="{00000000-0005-0000-0000-000032690000}"/>
    <cellStyle name="Normal 24 20 5" xfId="26937" xr:uid="{00000000-0005-0000-0000-000033690000}"/>
    <cellStyle name="Normal 24 20 6" xfId="26938" xr:uid="{00000000-0005-0000-0000-000034690000}"/>
    <cellStyle name="Normal 24 20 7" xfId="26939" xr:uid="{00000000-0005-0000-0000-000035690000}"/>
    <cellStyle name="Normal 24 20 8" xfId="26940" xr:uid="{00000000-0005-0000-0000-000036690000}"/>
    <cellStyle name="Normal 24 20_35. Propiedades de Inv" xfId="26941" xr:uid="{00000000-0005-0000-0000-000037690000}"/>
    <cellStyle name="Normal 24 21" xfId="26942" xr:uid="{00000000-0005-0000-0000-000038690000}"/>
    <cellStyle name="Normal 24 21 2" xfId="26943" xr:uid="{00000000-0005-0000-0000-000039690000}"/>
    <cellStyle name="Normal 24 21 2 2" xfId="26944" xr:uid="{00000000-0005-0000-0000-00003A690000}"/>
    <cellStyle name="Normal 24 21 2 3" xfId="26945" xr:uid="{00000000-0005-0000-0000-00003B690000}"/>
    <cellStyle name="Normal 24 21 2 4" xfId="26946" xr:uid="{00000000-0005-0000-0000-00003C690000}"/>
    <cellStyle name="Normal 24 21 2 5" xfId="26947" xr:uid="{00000000-0005-0000-0000-00003D690000}"/>
    <cellStyle name="Normal 24 21 3" xfId="26948" xr:uid="{00000000-0005-0000-0000-00003E690000}"/>
    <cellStyle name="Normal 24 21 3 2" xfId="26949" xr:uid="{00000000-0005-0000-0000-00003F690000}"/>
    <cellStyle name="Normal 24 21 3 3" xfId="26950" xr:uid="{00000000-0005-0000-0000-000040690000}"/>
    <cellStyle name="Normal 24 21 3 4" xfId="26951" xr:uid="{00000000-0005-0000-0000-000041690000}"/>
    <cellStyle name="Normal 24 21 3 5" xfId="26952" xr:uid="{00000000-0005-0000-0000-000042690000}"/>
    <cellStyle name="Normal 24 21 4" xfId="26953" xr:uid="{00000000-0005-0000-0000-000043690000}"/>
    <cellStyle name="Normal 24 21 5" xfId="26954" xr:uid="{00000000-0005-0000-0000-000044690000}"/>
    <cellStyle name="Normal 24 21 6" xfId="26955" xr:uid="{00000000-0005-0000-0000-000045690000}"/>
    <cellStyle name="Normal 24 21 7" xfId="26956" xr:uid="{00000000-0005-0000-0000-000046690000}"/>
    <cellStyle name="Normal 24 21 8" xfId="26957" xr:uid="{00000000-0005-0000-0000-000047690000}"/>
    <cellStyle name="Normal 24 21_35. Propiedades de Inv" xfId="26958" xr:uid="{00000000-0005-0000-0000-000048690000}"/>
    <cellStyle name="Normal 24 22" xfId="26959" xr:uid="{00000000-0005-0000-0000-000049690000}"/>
    <cellStyle name="Normal 24 22 2" xfId="26960" xr:uid="{00000000-0005-0000-0000-00004A690000}"/>
    <cellStyle name="Normal 24 22 2 2" xfId="26961" xr:uid="{00000000-0005-0000-0000-00004B690000}"/>
    <cellStyle name="Normal 24 22 2 3" xfId="26962" xr:uid="{00000000-0005-0000-0000-00004C690000}"/>
    <cellStyle name="Normal 24 22 2 4" xfId="26963" xr:uid="{00000000-0005-0000-0000-00004D690000}"/>
    <cellStyle name="Normal 24 22 2 5" xfId="26964" xr:uid="{00000000-0005-0000-0000-00004E690000}"/>
    <cellStyle name="Normal 24 22 3" xfId="26965" xr:uid="{00000000-0005-0000-0000-00004F690000}"/>
    <cellStyle name="Normal 24 22 3 2" xfId="26966" xr:uid="{00000000-0005-0000-0000-000050690000}"/>
    <cellStyle name="Normal 24 22 3 3" xfId="26967" xr:uid="{00000000-0005-0000-0000-000051690000}"/>
    <cellStyle name="Normal 24 22 3 4" xfId="26968" xr:uid="{00000000-0005-0000-0000-000052690000}"/>
    <cellStyle name="Normal 24 22 3 5" xfId="26969" xr:uid="{00000000-0005-0000-0000-000053690000}"/>
    <cellStyle name="Normal 24 22 4" xfId="26970" xr:uid="{00000000-0005-0000-0000-000054690000}"/>
    <cellStyle name="Normal 24 22 5" xfId="26971" xr:uid="{00000000-0005-0000-0000-000055690000}"/>
    <cellStyle name="Normal 24 22 6" xfId="26972" xr:uid="{00000000-0005-0000-0000-000056690000}"/>
    <cellStyle name="Normal 24 22 7" xfId="26973" xr:uid="{00000000-0005-0000-0000-000057690000}"/>
    <cellStyle name="Normal 24 22 8" xfId="26974" xr:uid="{00000000-0005-0000-0000-000058690000}"/>
    <cellStyle name="Normal 24 22_35. Propiedades de Inv" xfId="26975" xr:uid="{00000000-0005-0000-0000-000059690000}"/>
    <cellStyle name="Normal 24 23" xfId="26976" xr:uid="{00000000-0005-0000-0000-00005A690000}"/>
    <cellStyle name="Normal 24 23 2" xfId="26977" xr:uid="{00000000-0005-0000-0000-00005B690000}"/>
    <cellStyle name="Normal 24 23 2 2" xfId="26978" xr:uid="{00000000-0005-0000-0000-00005C690000}"/>
    <cellStyle name="Normal 24 23 2 3" xfId="26979" xr:uid="{00000000-0005-0000-0000-00005D690000}"/>
    <cellStyle name="Normal 24 23 2 4" xfId="26980" xr:uid="{00000000-0005-0000-0000-00005E690000}"/>
    <cellStyle name="Normal 24 23 2 5" xfId="26981" xr:uid="{00000000-0005-0000-0000-00005F690000}"/>
    <cellStyle name="Normal 24 23 3" xfId="26982" xr:uid="{00000000-0005-0000-0000-000060690000}"/>
    <cellStyle name="Normal 24 23 3 2" xfId="26983" xr:uid="{00000000-0005-0000-0000-000061690000}"/>
    <cellStyle name="Normal 24 23 3 3" xfId="26984" xr:uid="{00000000-0005-0000-0000-000062690000}"/>
    <cellStyle name="Normal 24 23 3 4" xfId="26985" xr:uid="{00000000-0005-0000-0000-000063690000}"/>
    <cellStyle name="Normal 24 23 3 5" xfId="26986" xr:uid="{00000000-0005-0000-0000-000064690000}"/>
    <cellStyle name="Normal 24 23 4" xfId="26987" xr:uid="{00000000-0005-0000-0000-000065690000}"/>
    <cellStyle name="Normal 24 23 5" xfId="26988" xr:uid="{00000000-0005-0000-0000-000066690000}"/>
    <cellStyle name="Normal 24 23 6" xfId="26989" xr:uid="{00000000-0005-0000-0000-000067690000}"/>
    <cellStyle name="Normal 24 23 7" xfId="26990" xr:uid="{00000000-0005-0000-0000-000068690000}"/>
    <cellStyle name="Normal 24 23_35. Propiedades de Inv" xfId="26991" xr:uid="{00000000-0005-0000-0000-000069690000}"/>
    <cellStyle name="Normal 24 24" xfId="26992" xr:uid="{00000000-0005-0000-0000-00006A690000}"/>
    <cellStyle name="Normal 24 24 2" xfId="26993" xr:uid="{00000000-0005-0000-0000-00006B690000}"/>
    <cellStyle name="Normal 24 24 2 2" xfId="26994" xr:uid="{00000000-0005-0000-0000-00006C690000}"/>
    <cellStyle name="Normal 24 24 2 3" xfId="26995" xr:uid="{00000000-0005-0000-0000-00006D690000}"/>
    <cellStyle name="Normal 24 24 2 4" xfId="26996" xr:uid="{00000000-0005-0000-0000-00006E690000}"/>
    <cellStyle name="Normal 24 24 2 5" xfId="26997" xr:uid="{00000000-0005-0000-0000-00006F690000}"/>
    <cellStyle name="Normal 24 24 3" xfId="26998" xr:uid="{00000000-0005-0000-0000-000070690000}"/>
    <cellStyle name="Normal 24 24 3 2" xfId="26999" xr:uid="{00000000-0005-0000-0000-000071690000}"/>
    <cellStyle name="Normal 24 24 3 3" xfId="27000" xr:uid="{00000000-0005-0000-0000-000072690000}"/>
    <cellStyle name="Normal 24 24 3 4" xfId="27001" xr:uid="{00000000-0005-0000-0000-000073690000}"/>
    <cellStyle name="Normal 24 24 3 5" xfId="27002" xr:uid="{00000000-0005-0000-0000-000074690000}"/>
    <cellStyle name="Normal 24 24 4" xfId="27003" xr:uid="{00000000-0005-0000-0000-000075690000}"/>
    <cellStyle name="Normal 24 24 5" xfId="27004" xr:uid="{00000000-0005-0000-0000-000076690000}"/>
    <cellStyle name="Normal 24 24 6" xfId="27005" xr:uid="{00000000-0005-0000-0000-000077690000}"/>
    <cellStyle name="Normal 24 24 7" xfId="27006" xr:uid="{00000000-0005-0000-0000-000078690000}"/>
    <cellStyle name="Normal 24 24_35. Propiedades de Inv" xfId="27007" xr:uid="{00000000-0005-0000-0000-000079690000}"/>
    <cellStyle name="Normal 24 25" xfId="27008" xr:uid="{00000000-0005-0000-0000-00007A690000}"/>
    <cellStyle name="Normal 24 25 2" xfId="27009" xr:uid="{00000000-0005-0000-0000-00007B690000}"/>
    <cellStyle name="Normal 24 25 2 2" xfId="27010" xr:uid="{00000000-0005-0000-0000-00007C690000}"/>
    <cellStyle name="Normal 24 25 2 3" xfId="27011" xr:uid="{00000000-0005-0000-0000-00007D690000}"/>
    <cellStyle name="Normal 24 25 2 4" xfId="27012" xr:uid="{00000000-0005-0000-0000-00007E690000}"/>
    <cellStyle name="Normal 24 25 2 5" xfId="27013" xr:uid="{00000000-0005-0000-0000-00007F690000}"/>
    <cellStyle name="Normal 24 25 3" xfId="27014" xr:uid="{00000000-0005-0000-0000-000080690000}"/>
    <cellStyle name="Normal 24 25 3 2" xfId="27015" xr:uid="{00000000-0005-0000-0000-000081690000}"/>
    <cellStyle name="Normal 24 25 3 3" xfId="27016" xr:uid="{00000000-0005-0000-0000-000082690000}"/>
    <cellStyle name="Normal 24 25 3 4" xfId="27017" xr:uid="{00000000-0005-0000-0000-000083690000}"/>
    <cellStyle name="Normal 24 25 3 5" xfId="27018" xr:uid="{00000000-0005-0000-0000-000084690000}"/>
    <cellStyle name="Normal 24 25 4" xfId="27019" xr:uid="{00000000-0005-0000-0000-000085690000}"/>
    <cellStyle name="Normal 24 25 5" xfId="27020" xr:uid="{00000000-0005-0000-0000-000086690000}"/>
    <cellStyle name="Normal 24 25 6" xfId="27021" xr:uid="{00000000-0005-0000-0000-000087690000}"/>
    <cellStyle name="Normal 24 25 7" xfId="27022" xr:uid="{00000000-0005-0000-0000-000088690000}"/>
    <cellStyle name="Normal 24 25_35. Propiedades de Inv" xfId="27023" xr:uid="{00000000-0005-0000-0000-000089690000}"/>
    <cellStyle name="Normal 24 26" xfId="27024" xr:uid="{00000000-0005-0000-0000-00008A690000}"/>
    <cellStyle name="Normal 24 26 2" xfId="27025" xr:uid="{00000000-0005-0000-0000-00008B690000}"/>
    <cellStyle name="Normal 24 26 3" xfId="27026" xr:uid="{00000000-0005-0000-0000-00008C690000}"/>
    <cellStyle name="Normal 24 26 4" xfId="27027" xr:uid="{00000000-0005-0000-0000-00008D690000}"/>
    <cellStyle name="Normal 24 26 5" xfId="27028" xr:uid="{00000000-0005-0000-0000-00008E690000}"/>
    <cellStyle name="Normal 24 27" xfId="27029" xr:uid="{00000000-0005-0000-0000-00008F690000}"/>
    <cellStyle name="Normal 24 27 2" xfId="27030" xr:uid="{00000000-0005-0000-0000-000090690000}"/>
    <cellStyle name="Normal 24 27 3" xfId="27031" xr:uid="{00000000-0005-0000-0000-000091690000}"/>
    <cellStyle name="Normal 24 27 4" xfId="27032" xr:uid="{00000000-0005-0000-0000-000092690000}"/>
    <cellStyle name="Normal 24 27 5" xfId="27033" xr:uid="{00000000-0005-0000-0000-000093690000}"/>
    <cellStyle name="Normal 24 28" xfId="27034" xr:uid="{00000000-0005-0000-0000-000094690000}"/>
    <cellStyle name="Normal 24 28 2" xfId="27035" xr:uid="{00000000-0005-0000-0000-000095690000}"/>
    <cellStyle name="Normal 24 28 3" xfId="27036" xr:uid="{00000000-0005-0000-0000-000096690000}"/>
    <cellStyle name="Normal 24 28 4" xfId="27037" xr:uid="{00000000-0005-0000-0000-000097690000}"/>
    <cellStyle name="Normal 24 28 5" xfId="27038" xr:uid="{00000000-0005-0000-0000-000098690000}"/>
    <cellStyle name="Normal 24 29" xfId="27039" xr:uid="{00000000-0005-0000-0000-000099690000}"/>
    <cellStyle name="Normal 24 29 2" xfId="27040" xr:uid="{00000000-0005-0000-0000-00009A690000}"/>
    <cellStyle name="Normal 24 29 3" xfId="27041" xr:uid="{00000000-0005-0000-0000-00009B690000}"/>
    <cellStyle name="Normal 24 29 4" xfId="27042" xr:uid="{00000000-0005-0000-0000-00009C690000}"/>
    <cellStyle name="Normal 24 29 5" xfId="27043" xr:uid="{00000000-0005-0000-0000-00009D690000}"/>
    <cellStyle name="Normal 24 3" xfId="27044" xr:uid="{00000000-0005-0000-0000-00009E690000}"/>
    <cellStyle name="Normal 24 3 10" xfId="27045" xr:uid="{00000000-0005-0000-0000-00009F690000}"/>
    <cellStyle name="Normal 24 3 10 2" xfId="27046" xr:uid="{00000000-0005-0000-0000-0000A0690000}"/>
    <cellStyle name="Normal 24 3 10 3" xfId="27047" xr:uid="{00000000-0005-0000-0000-0000A1690000}"/>
    <cellStyle name="Normal 24 3 10 4" xfId="27048" xr:uid="{00000000-0005-0000-0000-0000A2690000}"/>
    <cellStyle name="Normal 24 3 10 5" xfId="27049" xr:uid="{00000000-0005-0000-0000-0000A3690000}"/>
    <cellStyle name="Normal 24 3 11" xfId="27050" xr:uid="{00000000-0005-0000-0000-0000A4690000}"/>
    <cellStyle name="Normal 24 3 11 2" xfId="27051" xr:uid="{00000000-0005-0000-0000-0000A5690000}"/>
    <cellStyle name="Normal 24 3 11 3" xfId="27052" xr:uid="{00000000-0005-0000-0000-0000A6690000}"/>
    <cellStyle name="Normal 24 3 11 4" xfId="27053" xr:uid="{00000000-0005-0000-0000-0000A7690000}"/>
    <cellStyle name="Normal 24 3 11 5" xfId="27054" xr:uid="{00000000-0005-0000-0000-0000A8690000}"/>
    <cellStyle name="Normal 24 3 12" xfId="27055" xr:uid="{00000000-0005-0000-0000-0000A9690000}"/>
    <cellStyle name="Normal 24 3 12 2" xfId="27056" xr:uid="{00000000-0005-0000-0000-0000AA690000}"/>
    <cellStyle name="Normal 24 3 12 2 2" xfId="27057" xr:uid="{00000000-0005-0000-0000-0000AB690000}"/>
    <cellStyle name="Normal 24 3 13" xfId="27058" xr:uid="{00000000-0005-0000-0000-0000AC690000}"/>
    <cellStyle name="Normal 24 3 13 2" xfId="27059" xr:uid="{00000000-0005-0000-0000-0000AD690000}"/>
    <cellStyle name="Normal 24 3 13 2 2" xfId="27060" xr:uid="{00000000-0005-0000-0000-0000AE690000}"/>
    <cellStyle name="Normal 24 3 14" xfId="27061" xr:uid="{00000000-0005-0000-0000-0000AF690000}"/>
    <cellStyle name="Normal 24 3 14 2" xfId="27062" xr:uid="{00000000-0005-0000-0000-0000B0690000}"/>
    <cellStyle name="Normal 24 3 15" xfId="27063" xr:uid="{00000000-0005-0000-0000-0000B1690000}"/>
    <cellStyle name="Normal 24 3 16" xfId="27064" xr:uid="{00000000-0005-0000-0000-0000B2690000}"/>
    <cellStyle name="Normal 24 3 17" xfId="27065" xr:uid="{00000000-0005-0000-0000-0000B3690000}"/>
    <cellStyle name="Normal 24 3 18" xfId="27066" xr:uid="{00000000-0005-0000-0000-0000B4690000}"/>
    <cellStyle name="Normal 24 3 19" xfId="27067" xr:uid="{00000000-0005-0000-0000-0000B5690000}"/>
    <cellStyle name="Normal 24 3 2" xfId="27068" xr:uid="{00000000-0005-0000-0000-0000B6690000}"/>
    <cellStyle name="Normal 24 3 2 2" xfId="27069" xr:uid="{00000000-0005-0000-0000-0000B7690000}"/>
    <cellStyle name="Normal 24 3 2 2 2" xfId="27070" xr:uid="{00000000-0005-0000-0000-0000B8690000}"/>
    <cellStyle name="Normal 24 3 2 2 3" xfId="27071" xr:uid="{00000000-0005-0000-0000-0000B9690000}"/>
    <cellStyle name="Normal 24 3 2 2 4" xfId="27072" xr:uid="{00000000-0005-0000-0000-0000BA690000}"/>
    <cellStyle name="Normal 24 3 2 2 5" xfId="27073" xr:uid="{00000000-0005-0000-0000-0000BB690000}"/>
    <cellStyle name="Normal 24 3 2 3" xfId="27074" xr:uid="{00000000-0005-0000-0000-0000BC690000}"/>
    <cellStyle name="Normal 24 3 2 3 2" xfId="27075" xr:uid="{00000000-0005-0000-0000-0000BD690000}"/>
    <cellStyle name="Normal 24 3 2 3 3" xfId="27076" xr:uid="{00000000-0005-0000-0000-0000BE690000}"/>
    <cellStyle name="Normal 24 3 2 3 4" xfId="27077" xr:uid="{00000000-0005-0000-0000-0000BF690000}"/>
    <cellStyle name="Normal 24 3 2 3 5" xfId="27078" xr:uid="{00000000-0005-0000-0000-0000C0690000}"/>
    <cellStyle name="Normal 24 3 2 4" xfId="27079" xr:uid="{00000000-0005-0000-0000-0000C1690000}"/>
    <cellStyle name="Normal 24 3 2 5" xfId="27080" xr:uid="{00000000-0005-0000-0000-0000C2690000}"/>
    <cellStyle name="Normal 24 3 2 6" xfId="27081" xr:uid="{00000000-0005-0000-0000-0000C3690000}"/>
    <cellStyle name="Normal 24 3 2 7" xfId="27082" xr:uid="{00000000-0005-0000-0000-0000C4690000}"/>
    <cellStyle name="Normal 24 3 2 8" xfId="27083" xr:uid="{00000000-0005-0000-0000-0000C5690000}"/>
    <cellStyle name="Normal 24 3 2_35. Propiedades de Inv" xfId="27084" xr:uid="{00000000-0005-0000-0000-0000C6690000}"/>
    <cellStyle name="Normal 24 3 3" xfId="27085" xr:uid="{00000000-0005-0000-0000-0000C7690000}"/>
    <cellStyle name="Normal 24 3 3 2" xfId="27086" xr:uid="{00000000-0005-0000-0000-0000C8690000}"/>
    <cellStyle name="Normal 24 3 3 2 2" xfId="27087" xr:uid="{00000000-0005-0000-0000-0000C9690000}"/>
    <cellStyle name="Normal 24 3 3 2 3" xfId="27088" xr:uid="{00000000-0005-0000-0000-0000CA690000}"/>
    <cellStyle name="Normal 24 3 3 2 4" xfId="27089" xr:uid="{00000000-0005-0000-0000-0000CB690000}"/>
    <cellStyle name="Normal 24 3 3 2 5" xfId="27090" xr:uid="{00000000-0005-0000-0000-0000CC690000}"/>
    <cellStyle name="Normal 24 3 3 3" xfId="27091" xr:uid="{00000000-0005-0000-0000-0000CD690000}"/>
    <cellStyle name="Normal 24 3 3 3 2" xfId="27092" xr:uid="{00000000-0005-0000-0000-0000CE690000}"/>
    <cellStyle name="Normal 24 3 3 3 3" xfId="27093" xr:uid="{00000000-0005-0000-0000-0000CF690000}"/>
    <cellStyle name="Normal 24 3 3 3 4" xfId="27094" xr:uid="{00000000-0005-0000-0000-0000D0690000}"/>
    <cellStyle name="Normal 24 3 3 3 5" xfId="27095" xr:uid="{00000000-0005-0000-0000-0000D1690000}"/>
    <cellStyle name="Normal 24 3 3 4" xfId="27096" xr:uid="{00000000-0005-0000-0000-0000D2690000}"/>
    <cellStyle name="Normal 24 3 3 5" xfId="27097" xr:uid="{00000000-0005-0000-0000-0000D3690000}"/>
    <cellStyle name="Normal 24 3 3 6" xfId="27098" xr:uid="{00000000-0005-0000-0000-0000D4690000}"/>
    <cellStyle name="Normal 24 3 3 7" xfId="27099" xr:uid="{00000000-0005-0000-0000-0000D5690000}"/>
    <cellStyle name="Normal 24 3 3 8" xfId="27100" xr:uid="{00000000-0005-0000-0000-0000D6690000}"/>
    <cellStyle name="Normal 24 3 3_35. Propiedades de Inv" xfId="27101" xr:uid="{00000000-0005-0000-0000-0000D7690000}"/>
    <cellStyle name="Normal 24 3 4" xfId="27102" xr:uid="{00000000-0005-0000-0000-0000D8690000}"/>
    <cellStyle name="Normal 24 3 4 2" xfId="27103" xr:uid="{00000000-0005-0000-0000-0000D9690000}"/>
    <cellStyle name="Normal 24 3 4 2 2" xfId="27104" xr:uid="{00000000-0005-0000-0000-0000DA690000}"/>
    <cellStyle name="Normal 24 3 4 2 3" xfId="27105" xr:uid="{00000000-0005-0000-0000-0000DB690000}"/>
    <cellStyle name="Normal 24 3 4 2 4" xfId="27106" xr:uid="{00000000-0005-0000-0000-0000DC690000}"/>
    <cellStyle name="Normal 24 3 4 2 5" xfId="27107" xr:uid="{00000000-0005-0000-0000-0000DD690000}"/>
    <cellStyle name="Normal 24 3 4 3" xfId="27108" xr:uid="{00000000-0005-0000-0000-0000DE690000}"/>
    <cellStyle name="Normal 24 3 4 3 2" xfId="27109" xr:uid="{00000000-0005-0000-0000-0000DF690000}"/>
    <cellStyle name="Normal 24 3 4 3 3" xfId="27110" xr:uid="{00000000-0005-0000-0000-0000E0690000}"/>
    <cellStyle name="Normal 24 3 4 3 4" xfId="27111" xr:uid="{00000000-0005-0000-0000-0000E1690000}"/>
    <cellStyle name="Normal 24 3 4 3 5" xfId="27112" xr:uid="{00000000-0005-0000-0000-0000E2690000}"/>
    <cellStyle name="Normal 24 3 4 4" xfId="27113" xr:uid="{00000000-0005-0000-0000-0000E3690000}"/>
    <cellStyle name="Normal 24 3 4 5" xfId="27114" xr:uid="{00000000-0005-0000-0000-0000E4690000}"/>
    <cellStyle name="Normal 24 3 4 6" xfId="27115" xr:uid="{00000000-0005-0000-0000-0000E5690000}"/>
    <cellStyle name="Normal 24 3 4 7" xfId="27116" xr:uid="{00000000-0005-0000-0000-0000E6690000}"/>
    <cellStyle name="Normal 24 3 4 8" xfId="27117" xr:uid="{00000000-0005-0000-0000-0000E7690000}"/>
    <cellStyle name="Normal 24 3 4_35. Propiedades de Inv" xfId="27118" xr:uid="{00000000-0005-0000-0000-0000E8690000}"/>
    <cellStyle name="Normal 24 3 5" xfId="27119" xr:uid="{00000000-0005-0000-0000-0000E9690000}"/>
    <cellStyle name="Normal 24 3 5 2" xfId="27120" xr:uid="{00000000-0005-0000-0000-0000EA690000}"/>
    <cellStyle name="Normal 24 3 5 2 2" xfId="27121" xr:uid="{00000000-0005-0000-0000-0000EB690000}"/>
    <cellStyle name="Normal 24 3 5 2 3" xfId="27122" xr:uid="{00000000-0005-0000-0000-0000EC690000}"/>
    <cellStyle name="Normal 24 3 5 2 4" xfId="27123" xr:uid="{00000000-0005-0000-0000-0000ED690000}"/>
    <cellStyle name="Normal 24 3 5 2 5" xfId="27124" xr:uid="{00000000-0005-0000-0000-0000EE690000}"/>
    <cellStyle name="Normal 24 3 5 3" xfId="27125" xr:uid="{00000000-0005-0000-0000-0000EF690000}"/>
    <cellStyle name="Normal 24 3 5 3 2" xfId="27126" xr:uid="{00000000-0005-0000-0000-0000F0690000}"/>
    <cellStyle name="Normal 24 3 5 3 3" xfId="27127" xr:uid="{00000000-0005-0000-0000-0000F1690000}"/>
    <cellStyle name="Normal 24 3 5 3 4" xfId="27128" xr:uid="{00000000-0005-0000-0000-0000F2690000}"/>
    <cellStyle name="Normal 24 3 5 3 5" xfId="27129" xr:uid="{00000000-0005-0000-0000-0000F3690000}"/>
    <cellStyle name="Normal 24 3 5 4" xfId="27130" xr:uid="{00000000-0005-0000-0000-0000F4690000}"/>
    <cellStyle name="Normal 24 3 5 5" xfId="27131" xr:uid="{00000000-0005-0000-0000-0000F5690000}"/>
    <cellStyle name="Normal 24 3 5 6" xfId="27132" xr:uid="{00000000-0005-0000-0000-0000F6690000}"/>
    <cellStyle name="Normal 24 3 5 7" xfId="27133" xr:uid="{00000000-0005-0000-0000-0000F7690000}"/>
    <cellStyle name="Normal 24 3 5 8" xfId="27134" xr:uid="{00000000-0005-0000-0000-0000F8690000}"/>
    <cellStyle name="Normal 24 3 5_35. Propiedades de Inv" xfId="27135" xr:uid="{00000000-0005-0000-0000-0000F9690000}"/>
    <cellStyle name="Normal 24 3 6" xfId="27136" xr:uid="{00000000-0005-0000-0000-0000FA690000}"/>
    <cellStyle name="Normal 24 3 6 2" xfId="27137" xr:uid="{00000000-0005-0000-0000-0000FB690000}"/>
    <cellStyle name="Normal 24 3 6 2 2" xfId="27138" xr:uid="{00000000-0005-0000-0000-0000FC690000}"/>
    <cellStyle name="Normal 24 3 6 2 3" xfId="27139" xr:uid="{00000000-0005-0000-0000-0000FD690000}"/>
    <cellStyle name="Normal 24 3 6 2 4" xfId="27140" xr:uid="{00000000-0005-0000-0000-0000FE690000}"/>
    <cellStyle name="Normal 24 3 6 2 5" xfId="27141" xr:uid="{00000000-0005-0000-0000-0000FF690000}"/>
    <cellStyle name="Normal 24 3 6 3" xfId="27142" xr:uid="{00000000-0005-0000-0000-0000006A0000}"/>
    <cellStyle name="Normal 24 3 6 3 2" xfId="27143" xr:uid="{00000000-0005-0000-0000-0000016A0000}"/>
    <cellStyle name="Normal 24 3 6 3 3" xfId="27144" xr:uid="{00000000-0005-0000-0000-0000026A0000}"/>
    <cellStyle name="Normal 24 3 6 3 4" xfId="27145" xr:uid="{00000000-0005-0000-0000-0000036A0000}"/>
    <cellStyle name="Normal 24 3 6 3 5" xfId="27146" xr:uid="{00000000-0005-0000-0000-0000046A0000}"/>
    <cellStyle name="Normal 24 3 6 4" xfId="27147" xr:uid="{00000000-0005-0000-0000-0000056A0000}"/>
    <cellStyle name="Normal 24 3 6 5" xfId="27148" xr:uid="{00000000-0005-0000-0000-0000066A0000}"/>
    <cellStyle name="Normal 24 3 6 6" xfId="27149" xr:uid="{00000000-0005-0000-0000-0000076A0000}"/>
    <cellStyle name="Normal 24 3 6 7" xfId="27150" xr:uid="{00000000-0005-0000-0000-0000086A0000}"/>
    <cellStyle name="Normal 24 3 6 8" xfId="27151" xr:uid="{00000000-0005-0000-0000-0000096A0000}"/>
    <cellStyle name="Normal 24 3 6_35. Propiedades de Inv" xfId="27152" xr:uid="{00000000-0005-0000-0000-00000A6A0000}"/>
    <cellStyle name="Normal 24 3 7" xfId="27153" xr:uid="{00000000-0005-0000-0000-00000B6A0000}"/>
    <cellStyle name="Normal 24 3 7 2" xfId="27154" xr:uid="{00000000-0005-0000-0000-00000C6A0000}"/>
    <cellStyle name="Normal 24 3 7 2 2" xfId="27155" xr:uid="{00000000-0005-0000-0000-00000D6A0000}"/>
    <cellStyle name="Normal 24 3 7 2 3" xfId="27156" xr:uid="{00000000-0005-0000-0000-00000E6A0000}"/>
    <cellStyle name="Normal 24 3 7 2 4" xfId="27157" xr:uid="{00000000-0005-0000-0000-00000F6A0000}"/>
    <cellStyle name="Normal 24 3 7 2 5" xfId="27158" xr:uid="{00000000-0005-0000-0000-0000106A0000}"/>
    <cellStyle name="Normal 24 3 7 3" xfId="27159" xr:uid="{00000000-0005-0000-0000-0000116A0000}"/>
    <cellStyle name="Normal 24 3 7 3 2" xfId="27160" xr:uid="{00000000-0005-0000-0000-0000126A0000}"/>
    <cellStyle name="Normal 24 3 7 3 3" xfId="27161" xr:uid="{00000000-0005-0000-0000-0000136A0000}"/>
    <cellStyle name="Normal 24 3 7 3 4" xfId="27162" xr:uid="{00000000-0005-0000-0000-0000146A0000}"/>
    <cellStyle name="Normal 24 3 7 3 5" xfId="27163" xr:uid="{00000000-0005-0000-0000-0000156A0000}"/>
    <cellStyle name="Normal 24 3 7 4" xfId="27164" xr:uid="{00000000-0005-0000-0000-0000166A0000}"/>
    <cellStyle name="Normal 24 3 7 5" xfId="27165" xr:uid="{00000000-0005-0000-0000-0000176A0000}"/>
    <cellStyle name="Normal 24 3 7 6" xfId="27166" xr:uid="{00000000-0005-0000-0000-0000186A0000}"/>
    <cellStyle name="Normal 24 3 7 7" xfId="27167" xr:uid="{00000000-0005-0000-0000-0000196A0000}"/>
    <cellStyle name="Normal 24 3 7_35. Propiedades de Inv" xfId="27168" xr:uid="{00000000-0005-0000-0000-00001A6A0000}"/>
    <cellStyle name="Normal 24 3 8" xfId="27169" xr:uid="{00000000-0005-0000-0000-00001B6A0000}"/>
    <cellStyle name="Normal 24 3 8 2" xfId="27170" xr:uid="{00000000-0005-0000-0000-00001C6A0000}"/>
    <cellStyle name="Normal 24 3 8 2 2" xfId="27171" xr:uid="{00000000-0005-0000-0000-00001D6A0000}"/>
    <cellStyle name="Normal 24 3 8 2 3" xfId="27172" xr:uid="{00000000-0005-0000-0000-00001E6A0000}"/>
    <cellStyle name="Normal 24 3 8 2 4" xfId="27173" xr:uid="{00000000-0005-0000-0000-00001F6A0000}"/>
    <cellStyle name="Normal 24 3 8 2 5" xfId="27174" xr:uid="{00000000-0005-0000-0000-0000206A0000}"/>
    <cellStyle name="Normal 24 3 8 3" xfId="27175" xr:uid="{00000000-0005-0000-0000-0000216A0000}"/>
    <cellStyle name="Normal 24 3 8 3 2" xfId="27176" xr:uid="{00000000-0005-0000-0000-0000226A0000}"/>
    <cellStyle name="Normal 24 3 8 3 3" xfId="27177" xr:uid="{00000000-0005-0000-0000-0000236A0000}"/>
    <cellStyle name="Normal 24 3 8 3 4" xfId="27178" xr:uid="{00000000-0005-0000-0000-0000246A0000}"/>
    <cellStyle name="Normal 24 3 8 3 5" xfId="27179" xr:uid="{00000000-0005-0000-0000-0000256A0000}"/>
    <cellStyle name="Normal 24 3 8 4" xfId="27180" xr:uid="{00000000-0005-0000-0000-0000266A0000}"/>
    <cellStyle name="Normal 24 3 8 5" xfId="27181" xr:uid="{00000000-0005-0000-0000-0000276A0000}"/>
    <cellStyle name="Normal 24 3 8 6" xfId="27182" xr:uid="{00000000-0005-0000-0000-0000286A0000}"/>
    <cellStyle name="Normal 24 3 8 7" xfId="27183" xr:uid="{00000000-0005-0000-0000-0000296A0000}"/>
    <cellStyle name="Normal 24 3 8_35. Propiedades de Inv" xfId="27184" xr:uid="{00000000-0005-0000-0000-00002A6A0000}"/>
    <cellStyle name="Normal 24 3 9" xfId="27185" xr:uid="{00000000-0005-0000-0000-00002B6A0000}"/>
    <cellStyle name="Normal 24 3 9 2" xfId="27186" xr:uid="{00000000-0005-0000-0000-00002C6A0000}"/>
    <cellStyle name="Normal 24 3 9 2 2" xfId="27187" xr:uid="{00000000-0005-0000-0000-00002D6A0000}"/>
    <cellStyle name="Normal 24 3 9 2 3" xfId="27188" xr:uid="{00000000-0005-0000-0000-00002E6A0000}"/>
    <cellStyle name="Normal 24 3 9 2 4" xfId="27189" xr:uid="{00000000-0005-0000-0000-00002F6A0000}"/>
    <cellStyle name="Normal 24 3 9 2 5" xfId="27190" xr:uid="{00000000-0005-0000-0000-0000306A0000}"/>
    <cellStyle name="Normal 24 3 9 3" xfId="27191" xr:uid="{00000000-0005-0000-0000-0000316A0000}"/>
    <cellStyle name="Normal 24 3 9 3 2" xfId="27192" xr:uid="{00000000-0005-0000-0000-0000326A0000}"/>
    <cellStyle name="Normal 24 3 9 3 3" xfId="27193" xr:uid="{00000000-0005-0000-0000-0000336A0000}"/>
    <cellStyle name="Normal 24 3 9 3 4" xfId="27194" xr:uid="{00000000-0005-0000-0000-0000346A0000}"/>
    <cellStyle name="Normal 24 3 9 3 5" xfId="27195" xr:uid="{00000000-0005-0000-0000-0000356A0000}"/>
    <cellStyle name="Normal 24 3 9 4" xfId="27196" xr:uid="{00000000-0005-0000-0000-0000366A0000}"/>
    <cellStyle name="Normal 24 3 9 5" xfId="27197" xr:uid="{00000000-0005-0000-0000-0000376A0000}"/>
    <cellStyle name="Normal 24 3 9 6" xfId="27198" xr:uid="{00000000-0005-0000-0000-0000386A0000}"/>
    <cellStyle name="Normal 24 3 9 7" xfId="27199" xr:uid="{00000000-0005-0000-0000-0000396A0000}"/>
    <cellStyle name="Normal 24 3 9_35. Propiedades de Inv" xfId="27200" xr:uid="{00000000-0005-0000-0000-00003A6A0000}"/>
    <cellStyle name="Normal 24 3_35. Propiedades de Inv" xfId="27201" xr:uid="{00000000-0005-0000-0000-00003B6A0000}"/>
    <cellStyle name="Normal 24 30" xfId="27202" xr:uid="{00000000-0005-0000-0000-00003C6A0000}"/>
    <cellStyle name="Normal 24 30 2" xfId="27203" xr:uid="{00000000-0005-0000-0000-00003D6A0000}"/>
    <cellStyle name="Normal 24 30 3" xfId="27204" xr:uid="{00000000-0005-0000-0000-00003E6A0000}"/>
    <cellStyle name="Normal 24 30 4" xfId="27205" xr:uid="{00000000-0005-0000-0000-00003F6A0000}"/>
    <cellStyle name="Normal 24 30 5" xfId="27206" xr:uid="{00000000-0005-0000-0000-0000406A0000}"/>
    <cellStyle name="Normal 24 31" xfId="27207" xr:uid="{00000000-0005-0000-0000-0000416A0000}"/>
    <cellStyle name="Normal 24 31 2" xfId="27208" xr:uid="{00000000-0005-0000-0000-0000426A0000}"/>
    <cellStyle name="Normal 24 31 3" xfId="27209" xr:uid="{00000000-0005-0000-0000-0000436A0000}"/>
    <cellStyle name="Normal 24 31 4" xfId="27210" xr:uid="{00000000-0005-0000-0000-0000446A0000}"/>
    <cellStyle name="Normal 24 31 5" xfId="27211" xr:uid="{00000000-0005-0000-0000-0000456A0000}"/>
    <cellStyle name="Normal 24 32" xfId="27212" xr:uid="{00000000-0005-0000-0000-0000466A0000}"/>
    <cellStyle name="Normal 24 32 2" xfId="27213" xr:uid="{00000000-0005-0000-0000-0000476A0000}"/>
    <cellStyle name="Normal 24 32 3" xfId="27214" xr:uid="{00000000-0005-0000-0000-0000486A0000}"/>
    <cellStyle name="Normal 24 32 4" xfId="27215" xr:uid="{00000000-0005-0000-0000-0000496A0000}"/>
    <cellStyle name="Normal 24 32 5" xfId="27216" xr:uid="{00000000-0005-0000-0000-00004A6A0000}"/>
    <cellStyle name="Normal 24 33" xfId="27217" xr:uid="{00000000-0005-0000-0000-00004B6A0000}"/>
    <cellStyle name="Normal 24 33 2" xfId="27218" xr:uid="{00000000-0005-0000-0000-00004C6A0000}"/>
    <cellStyle name="Normal 24 33 3" xfId="27219" xr:uid="{00000000-0005-0000-0000-00004D6A0000}"/>
    <cellStyle name="Normal 24 33 4" xfId="27220" xr:uid="{00000000-0005-0000-0000-00004E6A0000}"/>
    <cellStyle name="Normal 24 33 5" xfId="27221" xr:uid="{00000000-0005-0000-0000-00004F6A0000}"/>
    <cellStyle name="Normal 24 34" xfId="27222" xr:uid="{00000000-0005-0000-0000-0000506A0000}"/>
    <cellStyle name="Normal 24 34 2" xfId="27223" xr:uid="{00000000-0005-0000-0000-0000516A0000}"/>
    <cellStyle name="Normal 24 34 2 2" xfId="27224" xr:uid="{00000000-0005-0000-0000-0000526A0000}"/>
    <cellStyle name="Normal 24 35" xfId="27225" xr:uid="{00000000-0005-0000-0000-0000536A0000}"/>
    <cellStyle name="Normal 24 35 2" xfId="27226" xr:uid="{00000000-0005-0000-0000-0000546A0000}"/>
    <cellStyle name="Normal 24 35 2 2" xfId="27227" xr:uid="{00000000-0005-0000-0000-0000556A0000}"/>
    <cellStyle name="Normal 24 36" xfId="27228" xr:uid="{00000000-0005-0000-0000-0000566A0000}"/>
    <cellStyle name="Normal 24 36 2" xfId="27229" xr:uid="{00000000-0005-0000-0000-0000576A0000}"/>
    <cellStyle name="Normal 24 36 2 2" xfId="27230" xr:uid="{00000000-0005-0000-0000-0000586A0000}"/>
    <cellStyle name="Normal 24 37" xfId="27231" xr:uid="{00000000-0005-0000-0000-0000596A0000}"/>
    <cellStyle name="Normal 24 37 2" xfId="27232" xr:uid="{00000000-0005-0000-0000-00005A6A0000}"/>
    <cellStyle name="Normal 24 37 2 2" xfId="27233" xr:uid="{00000000-0005-0000-0000-00005B6A0000}"/>
    <cellStyle name="Normal 24 38" xfId="27234" xr:uid="{00000000-0005-0000-0000-00005C6A0000}"/>
    <cellStyle name="Normal 24 38 2" xfId="27235" xr:uid="{00000000-0005-0000-0000-00005D6A0000}"/>
    <cellStyle name="Normal 24 39" xfId="27236" xr:uid="{00000000-0005-0000-0000-00005E6A0000}"/>
    <cellStyle name="Normal 24 4" xfId="27237" xr:uid="{00000000-0005-0000-0000-00005F6A0000}"/>
    <cellStyle name="Normal 24 4 10" xfId="27238" xr:uid="{00000000-0005-0000-0000-0000606A0000}"/>
    <cellStyle name="Normal 24 4 10 2" xfId="27239" xr:uid="{00000000-0005-0000-0000-0000616A0000}"/>
    <cellStyle name="Normal 24 4 10 3" xfId="27240" xr:uid="{00000000-0005-0000-0000-0000626A0000}"/>
    <cellStyle name="Normal 24 4 10 4" xfId="27241" xr:uid="{00000000-0005-0000-0000-0000636A0000}"/>
    <cellStyle name="Normal 24 4 10 5" xfId="27242" xr:uid="{00000000-0005-0000-0000-0000646A0000}"/>
    <cellStyle name="Normal 24 4 11" xfId="27243" xr:uid="{00000000-0005-0000-0000-0000656A0000}"/>
    <cellStyle name="Normal 24 4 11 2" xfId="27244" xr:uid="{00000000-0005-0000-0000-0000666A0000}"/>
    <cellStyle name="Normal 24 4 11 3" xfId="27245" xr:uid="{00000000-0005-0000-0000-0000676A0000}"/>
    <cellStyle name="Normal 24 4 11 4" xfId="27246" xr:uid="{00000000-0005-0000-0000-0000686A0000}"/>
    <cellStyle name="Normal 24 4 11 5" xfId="27247" xr:uid="{00000000-0005-0000-0000-0000696A0000}"/>
    <cellStyle name="Normal 24 4 12" xfId="27248" xr:uid="{00000000-0005-0000-0000-00006A6A0000}"/>
    <cellStyle name="Normal 24 4 12 2" xfId="27249" xr:uid="{00000000-0005-0000-0000-00006B6A0000}"/>
    <cellStyle name="Normal 24 4 12 2 2" xfId="27250" xr:uid="{00000000-0005-0000-0000-00006C6A0000}"/>
    <cellStyle name="Normal 24 4 13" xfId="27251" xr:uid="{00000000-0005-0000-0000-00006D6A0000}"/>
    <cellStyle name="Normal 24 4 13 2" xfId="27252" xr:uid="{00000000-0005-0000-0000-00006E6A0000}"/>
    <cellStyle name="Normal 24 4 13 2 2" xfId="27253" xr:uid="{00000000-0005-0000-0000-00006F6A0000}"/>
    <cellStyle name="Normal 24 4 14" xfId="27254" xr:uid="{00000000-0005-0000-0000-0000706A0000}"/>
    <cellStyle name="Normal 24 4 15" xfId="27255" xr:uid="{00000000-0005-0000-0000-0000716A0000}"/>
    <cellStyle name="Normal 24 4 16" xfId="27256" xr:uid="{00000000-0005-0000-0000-0000726A0000}"/>
    <cellStyle name="Normal 24 4 17" xfId="27257" xr:uid="{00000000-0005-0000-0000-0000736A0000}"/>
    <cellStyle name="Normal 24 4 18" xfId="27258" xr:uid="{00000000-0005-0000-0000-0000746A0000}"/>
    <cellStyle name="Normal 24 4 19" xfId="27259" xr:uid="{00000000-0005-0000-0000-0000756A0000}"/>
    <cellStyle name="Normal 24 4 2" xfId="27260" xr:uid="{00000000-0005-0000-0000-0000766A0000}"/>
    <cellStyle name="Normal 24 4 2 2" xfId="27261" xr:uid="{00000000-0005-0000-0000-0000776A0000}"/>
    <cellStyle name="Normal 24 4 2 2 2" xfId="27262" xr:uid="{00000000-0005-0000-0000-0000786A0000}"/>
    <cellStyle name="Normal 24 4 2 2 3" xfId="27263" xr:uid="{00000000-0005-0000-0000-0000796A0000}"/>
    <cellStyle name="Normal 24 4 2 2 4" xfId="27264" xr:uid="{00000000-0005-0000-0000-00007A6A0000}"/>
    <cellStyle name="Normal 24 4 2 2 5" xfId="27265" xr:uid="{00000000-0005-0000-0000-00007B6A0000}"/>
    <cellStyle name="Normal 24 4 2 3" xfId="27266" xr:uid="{00000000-0005-0000-0000-00007C6A0000}"/>
    <cellStyle name="Normal 24 4 2 3 2" xfId="27267" xr:uid="{00000000-0005-0000-0000-00007D6A0000}"/>
    <cellStyle name="Normal 24 4 2 3 3" xfId="27268" xr:uid="{00000000-0005-0000-0000-00007E6A0000}"/>
    <cellStyle name="Normal 24 4 2 3 4" xfId="27269" xr:uid="{00000000-0005-0000-0000-00007F6A0000}"/>
    <cellStyle name="Normal 24 4 2 3 5" xfId="27270" xr:uid="{00000000-0005-0000-0000-0000806A0000}"/>
    <cellStyle name="Normal 24 4 2 4" xfId="27271" xr:uid="{00000000-0005-0000-0000-0000816A0000}"/>
    <cellStyle name="Normal 24 4 2 5" xfId="27272" xr:uid="{00000000-0005-0000-0000-0000826A0000}"/>
    <cellStyle name="Normal 24 4 2 6" xfId="27273" xr:uid="{00000000-0005-0000-0000-0000836A0000}"/>
    <cellStyle name="Normal 24 4 2 7" xfId="27274" xr:uid="{00000000-0005-0000-0000-0000846A0000}"/>
    <cellStyle name="Normal 24 4 2 8" xfId="27275" xr:uid="{00000000-0005-0000-0000-0000856A0000}"/>
    <cellStyle name="Normal 24 4 2_35. Propiedades de Inv" xfId="27276" xr:uid="{00000000-0005-0000-0000-0000866A0000}"/>
    <cellStyle name="Normal 24 4 3" xfId="27277" xr:uid="{00000000-0005-0000-0000-0000876A0000}"/>
    <cellStyle name="Normal 24 4 3 2" xfId="27278" xr:uid="{00000000-0005-0000-0000-0000886A0000}"/>
    <cellStyle name="Normal 24 4 3 2 2" xfId="27279" xr:uid="{00000000-0005-0000-0000-0000896A0000}"/>
    <cellStyle name="Normal 24 4 3 2 3" xfId="27280" xr:uid="{00000000-0005-0000-0000-00008A6A0000}"/>
    <cellStyle name="Normal 24 4 3 2 4" xfId="27281" xr:uid="{00000000-0005-0000-0000-00008B6A0000}"/>
    <cellStyle name="Normal 24 4 3 2 5" xfId="27282" xr:uid="{00000000-0005-0000-0000-00008C6A0000}"/>
    <cellStyle name="Normal 24 4 3 3" xfId="27283" xr:uid="{00000000-0005-0000-0000-00008D6A0000}"/>
    <cellStyle name="Normal 24 4 3 3 2" xfId="27284" xr:uid="{00000000-0005-0000-0000-00008E6A0000}"/>
    <cellStyle name="Normal 24 4 3 3 3" xfId="27285" xr:uid="{00000000-0005-0000-0000-00008F6A0000}"/>
    <cellStyle name="Normal 24 4 3 3 4" xfId="27286" xr:uid="{00000000-0005-0000-0000-0000906A0000}"/>
    <cellStyle name="Normal 24 4 3 3 5" xfId="27287" xr:uid="{00000000-0005-0000-0000-0000916A0000}"/>
    <cellStyle name="Normal 24 4 3 4" xfId="27288" xr:uid="{00000000-0005-0000-0000-0000926A0000}"/>
    <cellStyle name="Normal 24 4 3 5" xfId="27289" xr:uid="{00000000-0005-0000-0000-0000936A0000}"/>
    <cellStyle name="Normal 24 4 3 6" xfId="27290" xr:uid="{00000000-0005-0000-0000-0000946A0000}"/>
    <cellStyle name="Normal 24 4 3 7" xfId="27291" xr:uid="{00000000-0005-0000-0000-0000956A0000}"/>
    <cellStyle name="Normal 24 4 3 8" xfId="27292" xr:uid="{00000000-0005-0000-0000-0000966A0000}"/>
    <cellStyle name="Normal 24 4 3_35. Propiedades de Inv" xfId="27293" xr:uid="{00000000-0005-0000-0000-0000976A0000}"/>
    <cellStyle name="Normal 24 4 4" xfId="27294" xr:uid="{00000000-0005-0000-0000-0000986A0000}"/>
    <cellStyle name="Normal 24 4 4 2" xfId="27295" xr:uid="{00000000-0005-0000-0000-0000996A0000}"/>
    <cellStyle name="Normal 24 4 4 2 2" xfId="27296" xr:uid="{00000000-0005-0000-0000-00009A6A0000}"/>
    <cellStyle name="Normal 24 4 4 2 3" xfId="27297" xr:uid="{00000000-0005-0000-0000-00009B6A0000}"/>
    <cellStyle name="Normal 24 4 4 2 4" xfId="27298" xr:uid="{00000000-0005-0000-0000-00009C6A0000}"/>
    <cellStyle name="Normal 24 4 4 2 5" xfId="27299" xr:uid="{00000000-0005-0000-0000-00009D6A0000}"/>
    <cellStyle name="Normal 24 4 4 3" xfId="27300" xr:uid="{00000000-0005-0000-0000-00009E6A0000}"/>
    <cellStyle name="Normal 24 4 4 3 2" xfId="27301" xr:uid="{00000000-0005-0000-0000-00009F6A0000}"/>
    <cellStyle name="Normal 24 4 4 3 3" xfId="27302" xr:uid="{00000000-0005-0000-0000-0000A06A0000}"/>
    <cellStyle name="Normal 24 4 4 3 4" xfId="27303" xr:uid="{00000000-0005-0000-0000-0000A16A0000}"/>
    <cellStyle name="Normal 24 4 4 3 5" xfId="27304" xr:uid="{00000000-0005-0000-0000-0000A26A0000}"/>
    <cellStyle name="Normal 24 4 4 4" xfId="27305" xr:uid="{00000000-0005-0000-0000-0000A36A0000}"/>
    <cellStyle name="Normal 24 4 4 5" xfId="27306" xr:uid="{00000000-0005-0000-0000-0000A46A0000}"/>
    <cellStyle name="Normal 24 4 4 6" xfId="27307" xr:uid="{00000000-0005-0000-0000-0000A56A0000}"/>
    <cellStyle name="Normal 24 4 4 7" xfId="27308" xr:uid="{00000000-0005-0000-0000-0000A66A0000}"/>
    <cellStyle name="Normal 24 4 4 8" xfId="27309" xr:uid="{00000000-0005-0000-0000-0000A76A0000}"/>
    <cellStyle name="Normal 24 4 4_35. Propiedades de Inv" xfId="27310" xr:uid="{00000000-0005-0000-0000-0000A86A0000}"/>
    <cellStyle name="Normal 24 4 5" xfId="27311" xr:uid="{00000000-0005-0000-0000-0000A96A0000}"/>
    <cellStyle name="Normal 24 4 5 2" xfId="27312" xr:uid="{00000000-0005-0000-0000-0000AA6A0000}"/>
    <cellStyle name="Normal 24 4 5 2 2" xfId="27313" xr:uid="{00000000-0005-0000-0000-0000AB6A0000}"/>
    <cellStyle name="Normal 24 4 5 2 3" xfId="27314" xr:uid="{00000000-0005-0000-0000-0000AC6A0000}"/>
    <cellStyle name="Normal 24 4 5 2 4" xfId="27315" xr:uid="{00000000-0005-0000-0000-0000AD6A0000}"/>
    <cellStyle name="Normal 24 4 5 2 5" xfId="27316" xr:uid="{00000000-0005-0000-0000-0000AE6A0000}"/>
    <cellStyle name="Normal 24 4 5 3" xfId="27317" xr:uid="{00000000-0005-0000-0000-0000AF6A0000}"/>
    <cellStyle name="Normal 24 4 5 3 2" xfId="27318" xr:uid="{00000000-0005-0000-0000-0000B06A0000}"/>
    <cellStyle name="Normal 24 4 5 3 3" xfId="27319" xr:uid="{00000000-0005-0000-0000-0000B16A0000}"/>
    <cellStyle name="Normal 24 4 5 3 4" xfId="27320" xr:uid="{00000000-0005-0000-0000-0000B26A0000}"/>
    <cellStyle name="Normal 24 4 5 3 5" xfId="27321" xr:uid="{00000000-0005-0000-0000-0000B36A0000}"/>
    <cellStyle name="Normal 24 4 5 4" xfId="27322" xr:uid="{00000000-0005-0000-0000-0000B46A0000}"/>
    <cellStyle name="Normal 24 4 5 5" xfId="27323" xr:uid="{00000000-0005-0000-0000-0000B56A0000}"/>
    <cellStyle name="Normal 24 4 5 6" xfId="27324" xr:uid="{00000000-0005-0000-0000-0000B66A0000}"/>
    <cellStyle name="Normal 24 4 5 7" xfId="27325" xr:uid="{00000000-0005-0000-0000-0000B76A0000}"/>
    <cellStyle name="Normal 24 4 5 8" xfId="27326" xr:uid="{00000000-0005-0000-0000-0000B86A0000}"/>
    <cellStyle name="Normal 24 4 5_35. Propiedades de Inv" xfId="27327" xr:uid="{00000000-0005-0000-0000-0000B96A0000}"/>
    <cellStyle name="Normal 24 4 6" xfId="27328" xr:uid="{00000000-0005-0000-0000-0000BA6A0000}"/>
    <cellStyle name="Normal 24 4 6 2" xfId="27329" xr:uid="{00000000-0005-0000-0000-0000BB6A0000}"/>
    <cellStyle name="Normal 24 4 6 2 2" xfId="27330" xr:uid="{00000000-0005-0000-0000-0000BC6A0000}"/>
    <cellStyle name="Normal 24 4 6 2 3" xfId="27331" xr:uid="{00000000-0005-0000-0000-0000BD6A0000}"/>
    <cellStyle name="Normal 24 4 6 2 4" xfId="27332" xr:uid="{00000000-0005-0000-0000-0000BE6A0000}"/>
    <cellStyle name="Normal 24 4 6 2 5" xfId="27333" xr:uid="{00000000-0005-0000-0000-0000BF6A0000}"/>
    <cellStyle name="Normal 24 4 6 3" xfId="27334" xr:uid="{00000000-0005-0000-0000-0000C06A0000}"/>
    <cellStyle name="Normal 24 4 6 3 2" xfId="27335" xr:uid="{00000000-0005-0000-0000-0000C16A0000}"/>
    <cellStyle name="Normal 24 4 6 3 3" xfId="27336" xr:uid="{00000000-0005-0000-0000-0000C26A0000}"/>
    <cellStyle name="Normal 24 4 6 3 4" xfId="27337" xr:uid="{00000000-0005-0000-0000-0000C36A0000}"/>
    <cellStyle name="Normal 24 4 6 3 5" xfId="27338" xr:uid="{00000000-0005-0000-0000-0000C46A0000}"/>
    <cellStyle name="Normal 24 4 6 4" xfId="27339" xr:uid="{00000000-0005-0000-0000-0000C56A0000}"/>
    <cellStyle name="Normal 24 4 6 5" xfId="27340" xr:uid="{00000000-0005-0000-0000-0000C66A0000}"/>
    <cellStyle name="Normal 24 4 6 6" xfId="27341" xr:uid="{00000000-0005-0000-0000-0000C76A0000}"/>
    <cellStyle name="Normal 24 4 6 7" xfId="27342" xr:uid="{00000000-0005-0000-0000-0000C86A0000}"/>
    <cellStyle name="Normal 24 4 6 8" xfId="27343" xr:uid="{00000000-0005-0000-0000-0000C96A0000}"/>
    <cellStyle name="Normal 24 4 6_35. Propiedades de Inv" xfId="27344" xr:uid="{00000000-0005-0000-0000-0000CA6A0000}"/>
    <cellStyle name="Normal 24 4 7" xfId="27345" xr:uid="{00000000-0005-0000-0000-0000CB6A0000}"/>
    <cellStyle name="Normal 24 4 7 2" xfId="27346" xr:uid="{00000000-0005-0000-0000-0000CC6A0000}"/>
    <cellStyle name="Normal 24 4 7 2 2" xfId="27347" xr:uid="{00000000-0005-0000-0000-0000CD6A0000}"/>
    <cellStyle name="Normal 24 4 7 2 3" xfId="27348" xr:uid="{00000000-0005-0000-0000-0000CE6A0000}"/>
    <cellStyle name="Normal 24 4 7 2 4" xfId="27349" xr:uid="{00000000-0005-0000-0000-0000CF6A0000}"/>
    <cellStyle name="Normal 24 4 7 2 5" xfId="27350" xr:uid="{00000000-0005-0000-0000-0000D06A0000}"/>
    <cellStyle name="Normal 24 4 7 3" xfId="27351" xr:uid="{00000000-0005-0000-0000-0000D16A0000}"/>
    <cellStyle name="Normal 24 4 7 3 2" xfId="27352" xr:uid="{00000000-0005-0000-0000-0000D26A0000}"/>
    <cellStyle name="Normal 24 4 7 3 3" xfId="27353" xr:uid="{00000000-0005-0000-0000-0000D36A0000}"/>
    <cellStyle name="Normal 24 4 7 3 4" xfId="27354" xr:uid="{00000000-0005-0000-0000-0000D46A0000}"/>
    <cellStyle name="Normal 24 4 7 3 5" xfId="27355" xr:uid="{00000000-0005-0000-0000-0000D56A0000}"/>
    <cellStyle name="Normal 24 4 7 4" xfId="27356" xr:uid="{00000000-0005-0000-0000-0000D66A0000}"/>
    <cellStyle name="Normal 24 4 7 5" xfId="27357" xr:uid="{00000000-0005-0000-0000-0000D76A0000}"/>
    <cellStyle name="Normal 24 4 7 6" xfId="27358" xr:uid="{00000000-0005-0000-0000-0000D86A0000}"/>
    <cellStyle name="Normal 24 4 7 7" xfId="27359" xr:uid="{00000000-0005-0000-0000-0000D96A0000}"/>
    <cellStyle name="Normal 24 4 7_35. Propiedades de Inv" xfId="27360" xr:uid="{00000000-0005-0000-0000-0000DA6A0000}"/>
    <cellStyle name="Normal 24 4 8" xfId="27361" xr:uid="{00000000-0005-0000-0000-0000DB6A0000}"/>
    <cellStyle name="Normal 24 4 8 2" xfId="27362" xr:uid="{00000000-0005-0000-0000-0000DC6A0000}"/>
    <cellStyle name="Normal 24 4 8 2 2" xfId="27363" xr:uid="{00000000-0005-0000-0000-0000DD6A0000}"/>
    <cellStyle name="Normal 24 4 8 2 3" xfId="27364" xr:uid="{00000000-0005-0000-0000-0000DE6A0000}"/>
    <cellStyle name="Normal 24 4 8 2 4" xfId="27365" xr:uid="{00000000-0005-0000-0000-0000DF6A0000}"/>
    <cellStyle name="Normal 24 4 8 2 5" xfId="27366" xr:uid="{00000000-0005-0000-0000-0000E06A0000}"/>
    <cellStyle name="Normal 24 4 8 3" xfId="27367" xr:uid="{00000000-0005-0000-0000-0000E16A0000}"/>
    <cellStyle name="Normal 24 4 8 3 2" xfId="27368" xr:uid="{00000000-0005-0000-0000-0000E26A0000}"/>
    <cellStyle name="Normal 24 4 8 3 3" xfId="27369" xr:uid="{00000000-0005-0000-0000-0000E36A0000}"/>
    <cellStyle name="Normal 24 4 8 3 4" xfId="27370" xr:uid="{00000000-0005-0000-0000-0000E46A0000}"/>
    <cellStyle name="Normal 24 4 8 3 5" xfId="27371" xr:uid="{00000000-0005-0000-0000-0000E56A0000}"/>
    <cellStyle name="Normal 24 4 8 4" xfId="27372" xr:uid="{00000000-0005-0000-0000-0000E66A0000}"/>
    <cellStyle name="Normal 24 4 8 5" xfId="27373" xr:uid="{00000000-0005-0000-0000-0000E76A0000}"/>
    <cellStyle name="Normal 24 4 8 6" xfId="27374" xr:uid="{00000000-0005-0000-0000-0000E86A0000}"/>
    <cellStyle name="Normal 24 4 8 7" xfId="27375" xr:uid="{00000000-0005-0000-0000-0000E96A0000}"/>
    <cellStyle name="Normal 24 4 8_35. Propiedades de Inv" xfId="27376" xr:uid="{00000000-0005-0000-0000-0000EA6A0000}"/>
    <cellStyle name="Normal 24 4 9" xfId="27377" xr:uid="{00000000-0005-0000-0000-0000EB6A0000}"/>
    <cellStyle name="Normal 24 4 9 2" xfId="27378" xr:uid="{00000000-0005-0000-0000-0000EC6A0000}"/>
    <cellStyle name="Normal 24 4 9 2 2" xfId="27379" xr:uid="{00000000-0005-0000-0000-0000ED6A0000}"/>
    <cellStyle name="Normal 24 4 9 2 3" xfId="27380" xr:uid="{00000000-0005-0000-0000-0000EE6A0000}"/>
    <cellStyle name="Normal 24 4 9 2 4" xfId="27381" xr:uid="{00000000-0005-0000-0000-0000EF6A0000}"/>
    <cellStyle name="Normal 24 4 9 2 5" xfId="27382" xr:uid="{00000000-0005-0000-0000-0000F06A0000}"/>
    <cellStyle name="Normal 24 4 9 3" xfId="27383" xr:uid="{00000000-0005-0000-0000-0000F16A0000}"/>
    <cellStyle name="Normal 24 4 9 3 2" xfId="27384" xr:uid="{00000000-0005-0000-0000-0000F26A0000}"/>
    <cellStyle name="Normal 24 4 9 3 3" xfId="27385" xr:uid="{00000000-0005-0000-0000-0000F36A0000}"/>
    <cellStyle name="Normal 24 4 9 3 4" xfId="27386" xr:uid="{00000000-0005-0000-0000-0000F46A0000}"/>
    <cellStyle name="Normal 24 4 9 3 5" xfId="27387" xr:uid="{00000000-0005-0000-0000-0000F56A0000}"/>
    <cellStyle name="Normal 24 4 9 4" xfId="27388" xr:uid="{00000000-0005-0000-0000-0000F66A0000}"/>
    <cellStyle name="Normal 24 4 9 5" xfId="27389" xr:uid="{00000000-0005-0000-0000-0000F76A0000}"/>
    <cellStyle name="Normal 24 4 9 6" xfId="27390" xr:uid="{00000000-0005-0000-0000-0000F86A0000}"/>
    <cellStyle name="Normal 24 4 9 7" xfId="27391" xr:uid="{00000000-0005-0000-0000-0000F96A0000}"/>
    <cellStyle name="Normal 24 4 9_35. Propiedades de Inv" xfId="27392" xr:uid="{00000000-0005-0000-0000-0000FA6A0000}"/>
    <cellStyle name="Normal 24 4_35. Propiedades de Inv" xfId="27393" xr:uid="{00000000-0005-0000-0000-0000FB6A0000}"/>
    <cellStyle name="Normal 24 40" xfId="27394" xr:uid="{00000000-0005-0000-0000-0000FC6A0000}"/>
    <cellStyle name="Normal 24 40 2" xfId="27395" xr:uid="{00000000-0005-0000-0000-0000FD6A0000}"/>
    <cellStyle name="Normal 24 41" xfId="27396" xr:uid="{00000000-0005-0000-0000-0000FE6A0000}"/>
    <cellStyle name="Normal 24 42" xfId="27397" xr:uid="{00000000-0005-0000-0000-0000FF6A0000}"/>
    <cellStyle name="Normal 24 43" xfId="27398" xr:uid="{00000000-0005-0000-0000-0000006B0000}"/>
    <cellStyle name="Normal 24 5" xfId="27399" xr:uid="{00000000-0005-0000-0000-0000016B0000}"/>
    <cellStyle name="Normal 24 5 10" xfId="27400" xr:uid="{00000000-0005-0000-0000-0000026B0000}"/>
    <cellStyle name="Normal 24 5 10 2" xfId="27401" xr:uid="{00000000-0005-0000-0000-0000036B0000}"/>
    <cellStyle name="Normal 24 5 10 3" xfId="27402" xr:uid="{00000000-0005-0000-0000-0000046B0000}"/>
    <cellStyle name="Normal 24 5 10 4" xfId="27403" xr:uid="{00000000-0005-0000-0000-0000056B0000}"/>
    <cellStyle name="Normal 24 5 10 5" xfId="27404" xr:uid="{00000000-0005-0000-0000-0000066B0000}"/>
    <cellStyle name="Normal 24 5 11" xfId="27405" xr:uid="{00000000-0005-0000-0000-0000076B0000}"/>
    <cellStyle name="Normal 24 5 11 2" xfId="27406" xr:uid="{00000000-0005-0000-0000-0000086B0000}"/>
    <cellStyle name="Normal 24 5 11 3" xfId="27407" xr:uid="{00000000-0005-0000-0000-0000096B0000}"/>
    <cellStyle name="Normal 24 5 11 4" xfId="27408" xr:uid="{00000000-0005-0000-0000-00000A6B0000}"/>
    <cellStyle name="Normal 24 5 11 5" xfId="27409" xr:uid="{00000000-0005-0000-0000-00000B6B0000}"/>
    <cellStyle name="Normal 24 5 12" xfId="27410" xr:uid="{00000000-0005-0000-0000-00000C6B0000}"/>
    <cellStyle name="Normal 24 5 13" xfId="27411" xr:uid="{00000000-0005-0000-0000-00000D6B0000}"/>
    <cellStyle name="Normal 24 5 14" xfId="27412" xr:uid="{00000000-0005-0000-0000-00000E6B0000}"/>
    <cellStyle name="Normal 24 5 15" xfId="27413" xr:uid="{00000000-0005-0000-0000-00000F6B0000}"/>
    <cellStyle name="Normal 24 5 16" xfId="27414" xr:uid="{00000000-0005-0000-0000-0000106B0000}"/>
    <cellStyle name="Normal 24 5 2" xfId="27415" xr:uid="{00000000-0005-0000-0000-0000116B0000}"/>
    <cellStyle name="Normal 24 5 2 2" xfId="27416" xr:uid="{00000000-0005-0000-0000-0000126B0000}"/>
    <cellStyle name="Normal 24 5 2 2 2" xfId="27417" xr:uid="{00000000-0005-0000-0000-0000136B0000}"/>
    <cellStyle name="Normal 24 5 2 2 3" xfId="27418" xr:uid="{00000000-0005-0000-0000-0000146B0000}"/>
    <cellStyle name="Normal 24 5 2 2 4" xfId="27419" xr:uid="{00000000-0005-0000-0000-0000156B0000}"/>
    <cellStyle name="Normal 24 5 2 2 5" xfId="27420" xr:uid="{00000000-0005-0000-0000-0000166B0000}"/>
    <cellStyle name="Normal 24 5 2 3" xfId="27421" xr:uid="{00000000-0005-0000-0000-0000176B0000}"/>
    <cellStyle name="Normal 24 5 2 3 2" xfId="27422" xr:uid="{00000000-0005-0000-0000-0000186B0000}"/>
    <cellStyle name="Normal 24 5 2 3 3" xfId="27423" xr:uid="{00000000-0005-0000-0000-0000196B0000}"/>
    <cellStyle name="Normal 24 5 2 3 4" xfId="27424" xr:uid="{00000000-0005-0000-0000-00001A6B0000}"/>
    <cellStyle name="Normal 24 5 2 3 5" xfId="27425" xr:uid="{00000000-0005-0000-0000-00001B6B0000}"/>
    <cellStyle name="Normal 24 5 2 4" xfId="27426" xr:uid="{00000000-0005-0000-0000-00001C6B0000}"/>
    <cellStyle name="Normal 24 5 2 5" xfId="27427" xr:uid="{00000000-0005-0000-0000-00001D6B0000}"/>
    <cellStyle name="Normal 24 5 2 6" xfId="27428" xr:uid="{00000000-0005-0000-0000-00001E6B0000}"/>
    <cellStyle name="Normal 24 5 2 7" xfId="27429" xr:uid="{00000000-0005-0000-0000-00001F6B0000}"/>
    <cellStyle name="Normal 24 5 2 8" xfId="27430" xr:uid="{00000000-0005-0000-0000-0000206B0000}"/>
    <cellStyle name="Normal 24 5 2_35. Propiedades de Inv" xfId="27431" xr:uid="{00000000-0005-0000-0000-0000216B0000}"/>
    <cellStyle name="Normal 24 5 3" xfId="27432" xr:uid="{00000000-0005-0000-0000-0000226B0000}"/>
    <cellStyle name="Normal 24 5 3 2" xfId="27433" xr:uid="{00000000-0005-0000-0000-0000236B0000}"/>
    <cellStyle name="Normal 24 5 3 2 2" xfId="27434" xr:uid="{00000000-0005-0000-0000-0000246B0000}"/>
    <cellStyle name="Normal 24 5 3 2 3" xfId="27435" xr:uid="{00000000-0005-0000-0000-0000256B0000}"/>
    <cellStyle name="Normal 24 5 3 2 4" xfId="27436" xr:uid="{00000000-0005-0000-0000-0000266B0000}"/>
    <cellStyle name="Normal 24 5 3 2 5" xfId="27437" xr:uid="{00000000-0005-0000-0000-0000276B0000}"/>
    <cellStyle name="Normal 24 5 3 3" xfId="27438" xr:uid="{00000000-0005-0000-0000-0000286B0000}"/>
    <cellStyle name="Normal 24 5 3 3 2" xfId="27439" xr:uid="{00000000-0005-0000-0000-0000296B0000}"/>
    <cellStyle name="Normal 24 5 3 3 3" xfId="27440" xr:uid="{00000000-0005-0000-0000-00002A6B0000}"/>
    <cellStyle name="Normal 24 5 3 3 4" xfId="27441" xr:uid="{00000000-0005-0000-0000-00002B6B0000}"/>
    <cellStyle name="Normal 24 5 3 3 5" xfId="27442" xr:uid="{00000000-0005-0000-0000-00002C6B0000}"/>
    <cellStyle name="Normal 24 5 3 4" xfId="27443" xr:uid="{00000000-0005-0000-0000-00002D6B0000}"/>
    <cellStyle name="Normal 24 5 3 5" xfId="27444" xr:uid="{00000000-0005-0000-0000-00002E6B0000}"/>
    <cellStyle name="Normal 24 5 3 6" xfId="27445" xr:uid="{00000000-0005-0000-0000-00002F6B0000}"/>
    <cellStyle name="Normal 24 5 3 7" xfId="27446" xr:uid="{00000000-0005-0000-0000-0000306B0000}"/>
    <cellStyle name="Normal 24 5 3 8" xfId="27447" xr:uid="{00000000-0005-0000-0000-0000316B0000}"/>
    <cellStyle name="Normal 24 5 3_35. Propiedades de Inv" xfId="27448" xr:uid="{00000000-0005-0000-0000-0000326B0000}"/>
    <cellStyle name="Normal 24 5 4" xfId="27449" xr:uid="{00000000-0005-0000-0000-0000336B0000}"/>
    <cellStyle name="Normal 24 5 4 2" xfId="27450" xr:uid="{00000000-0005-0000-0000-0000346B0000}"/>
    <cellStyle name="Normal 24 5 4 2 2" xfId="27451" xr:uid="{00000000-0005-0000-0000-0000356B0000}"/>
    <cellStyle name="Normal 24 5 4 2 3" xfId="27452" xr:uid="{00000000-0005-0000-0000-0000366B0000}"/>
    <cellStyle name="Normal 24 5 4 2 4" xfId="27453" xr:uid="{00000000-0005-0000-0000-0000376B0000}"/>
    <cellStyle name="Normal 24 5 4 2 5" xfId="27454" xr:uid="{00000000-0005-0000-0000-0000386B0000}"/>
    <cellStyle name="Normal 24 5 4 3" xfId="27455" xr:uid="{00000000-0005-0000-0000-0000396B0000}"/>
    <cellStyle name="Normal 24 5 4 3 2" xfId="27456" xr:uid="{00000000-0005-0000-0000-00003A6B0000}"/>
    <cellStyle name="Normal 24 5 4 3 3" xfId="27457" xr:uid="{00000000-0005-0000-0000-00003B6B0000}"/>
    <cellStyle name="Normal 24 5 4 3 4" xfId="27458" xr:uid="{00000000-0005-0000-0000-00003C6B0000}"/>
    <cellStyle name="Normal 24 5 4 3 5" xfId="27459" xr:uid="{00000000-0005-0000-0000-00003D6B0000}"/>
    <cellStyle name="Normal 24 5 4 4" xfId="27460" xr:uid="{00000000-0005-0000-0000-00003E6B0000}"/>
    <cellStyle name="Normal 24 5 4 5" xfId="27461" xr:uid="{00000000-0005-0000-0000-00003F6B0000}"/>
    <cellStyle name="Normal 24 5 4 6" xfId="27462" xr:uid="{00000000-0005-0000-0000-0000406B0000}"/>
    <cellStyle name="Normal 24 5 4 7" xfId="27463" xr:uid="{00000000-0005-0000-0000-0000416B0000}"/>
    <cellStyle name="Normal 24 5 4 8" xfId="27464" xr:uid="{00000000-0005-0000-0000-0000426B0000}"/>
    <cellStyle name="Normal 24 5 4_35. Propiedades de Inv" xfId="27465" xr:uid="{00000000-0005-0000-0000-0000436B0000}"/>
    <cellStyle name="Normal 24 5 5" xfId="27466" xr:uid="{00000000-0005-0000-0000-0000446B0000}"/>
    <cellStyle name="Normal 24 5 5 2" xfId="27467" xr:uid="{00000000-0005-0000-0000-0000456B0000}"/>
    <cellStyle name="Normal 24 5 5 2 2" xfId="27468" xr:uid="{00000000-0005-0000-0000-0000466B0000}"/>
    <cellStyle name="Normal 24 5 5 2 3" xfId="27469" xr:uid="{00000000-0005-0000-0000-0000476B0000}"/>
    <cellStyle name="Normal 24 5 5 2 4" xfId="27470" xr:uid="{00000000-0005-0000-0000-0000486B0000}"/>
    <cellStyle name="Normal 24 5 5 2 5" xfId="27471" xr:uid="{00000000-0005-0000-0000-0000496B0000}"/>
    <cellStyle name="Normal 24 5 5 3" xfId="27472" xr:uid="{00000000-0005-0000-0000-00004A6B0000}"/>
    <cellStyle name="Normal 24 5 5 3 2" xfId="27473" xr:uid="{00000000-0005-0000-0000-00004B6B0000}"/>
    <cellStyle name="Normal 24 5 5 3 3" xfId="27474" xr:uid="{00000000-0005-0000-0000-00004C6B0000}"/>
    <cellStyle name="Normal 24 5 5 3 4" xfId="27475" xr:uid="{00000000-0005-0000-0000-00004D6B0000}"/>
    <cellStyle name="Normal 24 5 5 3 5" xfId="27476" xr:uid="{00000000-0005-0000-0000-00004E6B0000}"/>
    <cellStyle name="Normal 24 5 5 4" xfId="27477" xr:uid="{00000000-0005-0000-0000-00004F6B0000}"/>
    <cellStyle name="Normal 24 5 5 5" xfId="27478" xr:uid="{00000000-0005-0000-0000-0000506B0000}"/>
    <cellStyle name="Normal 24 5 5 6" xfId="27479" xr:uid="{00000000-0005-0000-0000-0000516B0000}"/>
    <cellStyle name="Normal 24 5 5 7" xfId="27480" xr:uid="{00000000-0005-0000-0000-0000526B0000}"/>
    <cellStyle name="Normal 24 5 5 8" xfId="27481" xr:uid="{00000000-0005-0000-0000-0000536B0000}"/>
    <cellStyle name="Normal 24 5 5_35. Propiedades de Inv" xfId="27482" xr:uid="{00000000-0005-0000-0000-0000546B0000}"/>
    <cellStyle name="Normal 24 5 6" xfId="27483" xr:uid="{00000000-0005-0000-0000-0000556B0000}"/>
    <cellStyle name="Normal 24 5 6 2" xfId="27484" xr:uid="{00000000-0005-0000-0000-0000566B0000}"/>
    <cellStyle name="Normal 24 5 6 2 2" xfId="27485" xr:uid="{00000000-0005-0000-0000-0000576B0000}"/>
    <cellStyle name="Normal 24 5 6 2 3" xfId="27486" xr:uid="{00000000-0005-0000-0000-0000586B0000}"/>
    <cellStyle name="Normal 24 5 6 2 4" xfId="27487" xr:uid="{00000000-0005-0000-0000-0000596B0000}"/>
    <cellStyle name="Normal 24 5 6 2 5" xfId="27488" xr:uid="{00000000-0005-0000-0000-00005A6B0000}"/>
    <cellStyle name="Normal 24 5 6 3" xfId="27489" xr:uid="{00000000-0005-0000-0000-00005B6B0000}"/>
    <cellStyle name="Normal 24 5 6 3 2" xfId="27490" xr:uid="{00000000-0005-0000-0000-00005C6B0000}"/>
    <cellStyle name="Normal 24 5 6 3 3" xfId="27491" xr:uid="{00000000-0005-0000-0000-00005D6B0000}"/>
    <cellStyle name="Normal 24 5 6 3 4" xfId="27492" xr:uid="{00000000-0005-0000-0000-00005E6B0000}"/>
    <cellStyle name="Normal 24 5 6 3 5" xfId="27493" xr:uid="{00000000-0005-0000-0000-00005F6B0000}"/>
    <cellStyle name="Normal 24 5 6 4" xfId="27494" xr:uid="{00000000-0005-0000-0000-0000606B0000}"/>
    <cellStyle name="Normal 24 5 6 5" xfId="27495" xr:uid="{00000000-0005-0000-0000-0000616B0000}"/>
    <cellStyle name="Normal 24 5 6 6" xfId="27496" xr:uid="{00000000-0005-0000-0000-0000626B0000}"/>
    <cellStyle name="Normal 24 5 6 7" xfId="27497" xr:uid="{00000000-0005-0000-0000-0000636B0000}"/>
    <cellStyle name="Normal 24 5 6 8" xfId="27498" xr:uid="{00000000-0005-0000-0000-0000646B0000}"/>
    <cellStyle name="Normal 24 5 6_35. Propiedades de Inv" xfId="27499" xr:uid="{00000000-0005-0000-0000-0000656B0000}"/>
    <cellStyle name="Normal 24 5 7" xfId="27500" xr:uid="{00000000-0005-0000-0000-0000666B0000}"/>
    <cellStyle name="Normal 24 5 7 2" xfId="27501" xr:uid="{00000000-0005-0000-0000-0000676B0000}"/>
    <cellStyle name="Normal 24 5 7 2 2" xfId="27502" xr:uid="{00000000-0005-0000-0000-0000686B0000}"/>
    <cellStyle name="Normal 24 5 7 2 3" xfId="27503" xr:uid="{00000000-0005-0000-0000-0000696B0000}"/>
    <cellStyle name="Normal 24 5 7 2 4" xfId="27504" xr:uid="{00000000-0005-0000-0000-00006A6B0000}"/>
    <cellStyle name="Normal 24 5 7 2 5" xfId="27505" xr:uid="{00000000-0005-0000-0000-00006B6B0000}"/>
    <cellStyle name="Normal 24 5 7 3" xfId="27506" xr:uid="{00000000-0005-0000-0000-00006C6B0000}"/>
    <cellStyle name="Normal 24 5 7 3 2" xfId="27507" xr:uid="{00000000-0005-0000-0000-00006D6B0000}"/>
    <cellStyle name="Normal 24 5 7 3 3" xfId="27508" xr:uid="{00000000-0005-0000-0000-00006E6B0000}"/>
    <cellStyle name="Normal 24 5 7 3 4" xfId="27509" xr:uid="{00000000-0005-0000-0000-00006F6B0000}"/>
    <cellStyle name="Normal 24 5 7 3 5" xfId="27510" xr:uid="{00000000-0005-0000-0000-0000706B0000}"/>
    <cellStyle name="Normal 24 5 7 4" xfId="27511" xr:uid="{00000000-0005-0000-0000-0000716B0000}"/>
    <cellStyle name="Normal 24 5 7 5" xfId="27512" xr:uid="{00000000-0005-0000-0000-0000726B0000}"/>
    <cellStyle name="Normal 24 5 7 6" xfId="27513" xr:uid="{00000000-0005-0000-0000-0000736B0000}"/>
    <cellStyle name="Normal 24 5 7 7" xfId="27514" xr:uid="{00000000-0005-0000-0000-0000746B0000}"/>
    <cellStyle name="Normal 24 5 7_35. Propiedades de Inv" xfId="27515" xr:uid="{00000000-0005-0000-0000-0000756B0000}"/>
    <cellStyle name="Normal 24 5 8" xfId="27516" xr:uid="{00000000-0005-0000-0000-0000766B0000}"/>
    <cellStyle name="Normal 24 5 8 2" xfId="27517" xr:uid="{00000000-0005-0000-0000-0000776B0000}"/>
    <cellStyle name="Normal 24 5 8 2 2" xfId="27518" xr:uid="{00000000-0005-0000-0000-0000786B0000}"/>
    <cellStyle name="Normal 24 5 8 2 3" xfId="27519" xr:uid="{00000000-0005-0000-0000-0000796B0000}"/>
    <cellStyle name="Normal 24 5 8 2 4" xfId="27520" xr:uid="{00000000-0005-0000-0000-00007A6B0000}"/>
    <cellStyle name="Normal 24 5 8 2 5" xfId="27521" xr:uid="{00000000-0005-0000-0000-00007B6B0000}"/>
    <cellStyle name="Normal 24 5 8 3" xfId="27522" xr:uid="{00000000-0005-0000-0000-00007C6B0000}"/>
    <cellStyle name="Normal 24 5 8 3 2" xfId="27523" xr:uid="{00000000-0005-0000-0000-00007D6B0000}"/>
    <cellStyle name="Normal 24 5 8 3 3" xfId="27524" xr:uid="{00000000-0005-0000-0000-00007E6B0000}"/>
    <cellStyle name="Normal 24 5 8 3 4" xfId="27525" xr:uid="{00000000-0005-0000-0000-00007F6B0000}"/>
    <cellStyle name="Normal 24 5 8 3 5" xfId="27526" xr:uid="{00000000-0005-0000-0000-0000806B0000}"/>
    <cellStyle name="Normal 24 5 8 4" xfId="27527" xr:uid="{00000000-0005-0000-0000-0000816B0000}"/>
    <cellStyle name="Normal 24 5 8 5" xfId="27528" xr:uid="{00000000-0005-0000-0000-0000826B0000}"/>
    <cellStyle name="Normal 24 5 8 6" xfId="27529" xr:uid="{00000000-0005-0000-0000-0000836B0000}"/>
    <cellStyle name="Normal 24 5 8 7" xfId="27530" xr:uid="{00000000-0005-0000-0000-0000846B0000}"/>
    <cellStyle name="Normal 24 5 8_35. Propiedades de Inv" xfId="27531" xr:uid="{00000000-0005-0000-0000-0000856B0000}"/>
    <cellStyle name="Normal 24 5 9" xfId="27532" xr:uid="{00000000-0005-0000-0000-0000866B0000}"/>
    <cellStyle name="Normal 24 5 9 2" xfId="27533" xr:uid="{00000000-0005-0000-0000-0000876B0000}"/>
    <cellStyle name="Normal 24 5 9 2 2" xfId="27534" xr:uid="{00000000-0005-0000-0000-0000886B0000}"/>
    <cellStyle name="Normal 24 5 9 2 3" xfId="27535" xr:uid="{00000000-0005-0000-0000-0000896B0000}"/>
    <cellStyle name="Normal 24 5 9 2 4" xfId="27536" xr:uid="{00000000-0005-0000-0000-00008A6B0000}"/>
    <cellStyle name="Normal 24 5 9 2 5" xfId="27537" xr:uid="{00000000-0005-0000-0000-00008B6B0000}"/>
    <cellStyle name="Normal 24 5 9 3" xfId="27538" xr:uid="{00000000-0005-0000-0000-00008C6B0000}"/>
    <cellStyle name="Normal 24 5 9 3 2" xfId="27539" xr:uid="{00000000-0005-0000-0000-00008D6B0000}"/>
    <cellStyle name="Normal 24 5 9 3 3" xfId="27540" xr:uid="{00000000-0005-0000-0000-00008E6B0000}"/>
    <cellStyle name="Normal 24 5 9 3 4" xfId="27541" xr:uid="{00000000-0005-0000-0000-00008F6B0000}"/>
    <cellStyle name="Normal 24 5 9 3 5" xfId="27542" xr:uid="{00000000-0005-0000-0000-0000906B0000}"/>
    <cellStyle name="Normal 24 5 9 4" xfId="27543" xr:uid="{00000000-0005-0000-0000-0000916B0000}"/>
    <cellStyle name="Normal 24 5 9 5" xfId="27544" xr:uid="{00000000-0005-0000-0000-0000926B0000}"/>
    <cellStyle name="Normal 24 5 9 6" xfId="27545" xr:uid="{00000000-0005-0000-0000-0000936B0000}"/>
    <cellStyle name="Normal 24 5 9 7" xfId="27546" xr:uid="{00000000-0005-0000-0000-0000946B0000}"/>
    <cellStyle name="Normal 24 5 9_35. Propiedades de Inv" xfId="27547" xr:uid="{00000000-0005-0000-0000-0000956B0000}"/>
    <cellStyle name="Normal 24 5_35. Propiedades de Inv" xfId="27548" xr:uid="{00000000-0005-0000-0000-0000966B0000}"/>
    <cellStyle name="Normal 24 6" xfId="27549" xr:uid="{00000000-0005-0000-0000-0000976B0000}"/>
    <cellStyle name="Normal 24 6 10" xfId="27550" xr:uid="{00000000-0005-0000-0000-0000986B0000}"/>
    <cellStyle name="Normal 24 6 10 2" xfId="27551" xr:uid="{00000000-0005-0000-0000-0000996B0000}"/>
    <cellStyle name="Normal 24 6 10 3" xfId="27552" xr:uid="{00000000-0005-0000-0000-00009A6B0000}"/>
    <cellStyle name="Normal 24 6 10 4" xfId="27553" xr:uid="{00000000-0005-0000-0000-00009B6B0000}"/>
    <cellStyle name="Normal 24 6 10 5" xfId="27554" xr:uid="{00000000-0005-0000-0000-00009C6B0000}"/>
    <cellStyle name="Normal 24 6 11" xfId="27555" xr:uid="{00000000-0005-0000-0000-00009D6B0000}"/>
    <cellStyle name="Normal 24 6 11 2" xfId="27556" xr:uid="{00000000-0005-0000-0000-00009E6B0000}"/>
    <cellStyle name="Normal 24 6 11 3" xfId="27557" xr:uid="{00000000-0005-0000-0000-00009F6B0000}"/>
    <cellStyle name="Normal 24 6 11 4" xfId="27558" xr:uid="{00000000-0005-0000-0000-0000A06B0000}"/>
    <cellStyle name="Normal 24 6 11 5" xfId="27559" xr:uid="{00000000-0005-0000-0000-0000A16B0000}"/>
    <cellStyle name="Normal 24 6 12" xfId="27560" xr:uid="{00000000-0005-0000-0000-0000A26B0000}"/>
    <cellStyle name="Normal 24 6 13" xfId="27561" xr:uid="{00000000-0005-0000-0000-0000A36B0000}"/>
    <cellStyle name="Normal 24 6 14" xfId="27562" xr:uid="{00000000-0005-0000-0000-0000A46B0000}"/>
    <cellStyle name="Normal 24 6 15" xfId="27563" xr:uid="{00000000-0005-0000-0000-0000A56B0000}"/>
    <cellStyle name="Normal 24 6 16" xfId="27564" xr:uid="{00000000-0005-0000-0000-0000A66B0000}"/>
    <cellStyle name="Normal 24 6 2" xfId="27565" xr:uid="{00000000-0005-0000-0000-0000A76B0000}"/>
    <cellStyle name="Normal 24 6 2 2" xfId="27566" xr:uid="{00000000-0005-0000-0000-0000A86B0000}"/>
    <cellStyle name="Normal 24 6 2 2 2" xfId="27567" xr:uid="{00000000-0005-0000-0000-0000A96B0000}"/>
    <cellStyle name="Normal 24 6 2 2 3" xfId="27568" xr:uid="{00000000-0005-0000-0000-0000AA6B0000}"/>
    <cellStyle name="Normal 24 6 2 2 4" xfId="27569" xr:uid="{00000000-0005-0000-0000-0000AB6B0000}"/>
    <cellStyle name="Normal 24 6 2 2 5" xfId="27570" xr:uid="{00000000-0005-0000-0000-0000AC6B0000}"/>
    <cellStyle name="Normal 24 6 2 3" xfId="27571" xr:uid="{00000000-0005-0000-0000-0000AD6B0000}"/>
    <cellStyle name="Normal 24 6 2 3 2" xfId="27572" xr:uid="{00000000-0005-0000-0000-0000AE6B0000}"/>
    <cellStyle name="Normal 24 6 2 3 3" xfId="27573" xr:uid="{00000000-0005-0000-0000-0000AF6B0000}"/>
    <cellStyle name="Normal 24 6 2 3 4" xfId="27574" xr:uid="{00000000-0005-0000-0000-0000B06B0000}"/>
    <cellStyle name="Normal 24 6 2 3 5" xfId="27575" xr:uid="{00000000-0005-0000-0000-0000B16B0000}"/>
    <cellStyle name="Normal 24 6 2 4" xfId="27576" xr:uid="{00000000-0005-0000-0000-0000B26B0000}"/>
    <cellStyle name="Normal 24 6 2 5" xfId="27577" xr:uid="{00000000-0005-0000-0000-0000B36B0000}"/>
    <cellStyle name="Normal 24 6 2 6" xfId="27578" xr:uid="{00000000-0005-0000-0000-0000B46B0000}"/>
    <cellStyle name="Normal 24 6 2 7" xfId="27579" xr:uid="{00000000-0005-0000-0000-0000B56B0000}"/>
    <cellStyle name="Normal 24 6 2 8" xfId="27580" xr:uid="{00000000-0005-0000-0000-0000B66B0000}"/>
    <cellStyle name="Normal 24 6 2_35. Propiedades de Inv" xfId="27581" xr:uid="{00000000-0005-0000-0000-0000B76B0000}"/>
    <cellStyle name="Normal 24 6 3" xfId="27582" xr:uid="{00000000-0005-0000-0000-0000B86B0000}"/>
    <cellStyle name="Normal 24 6 3 2" xfId="27583" xr:uid="{00000000-0005-0000-0000-0000B96B0000}"/>
    <cellStyle name="Normal 24 6 3 2 2" xfId="27584" xr:uid="{00000000-0005-0000-0000-0000BA6B0000}"/>
    <cellStyle name="Normal 24 6 3 2 3" xfId="27585" xr:uid="{00000000-0005-0000-0000-0000BB6B0000}"/>
    <cellStyle name="Normal 24 6 3 2 4" xfId="27586" xr:uid="{00000000-0005-0000-0000-0000BC6B0000}"/>
    <cellStyle name="Normal 24 6 3 2 5" xfId="27587" xr:uid="{00000000-0005-0000-0000-0000BD6B0000}"/>
    <cellStyle name="Normal 24 6 3 3" xfId="27588" xr:uid="{00000000-0005-0000-0000-0000BE6B0000}"/>
    <cellStyle name="Normal 24 6 3 3 2" xfId="27589" xr:uid="{00000000-0005-0000-0000-0000BF6B0000}"/>
    <cellStyle name="Normal 24 6 3 3 3" xfId="27590" xr:uid="{00000000-0005-0000-0000-0000C06B0000}"/>
    <cellStyle name="Normal 24 6 3 3 4" xfId="27591" xr:uid="{00000000-0005-0000-0000-0000C16B0000}"/>
    <cellStyle name="Normal 24 6 3 3 5" xfId="27592" xr:uid="{00000000-0005-0000-0000-0000C26B0000}"/>
    <cellStyle name="Normal 24 6 3 4" xfId="27593" xr:uid="{00000000-0005-0000-0000-0000C36B0000}"/>
    <cellStyle name="Normal 24 6 3 5" xfId="27594" xr:uid="{00000000-0005-0000-0000-0000C46B0000}"/>
    <cellStyle name="Normal 24 6 3 6" xfId="27595" xr:uid="{00000000-0005-0000-0000-0000C56B0000}"/>
    <cellStyle name="Normal 24 6 3 7" xfId="27596" xr:uid="{00000000-0005-0000-0000-0000C66B0000}"/>
    <cellStyle name="Normal 24 6 3 8" xfId="27597" xr:uid="{00000000-0005-0000-0000-0000C76B0000}"/>
    <cellStyle name="Normal 24 6 3_35. Propiedades de Inv" xfId="27598" xr:uid="{00000000-0005-0000-0000-0000C86B0000}"/>
    <cellStyle name="Normal 24 6 4" xfId="27599" xr:uid="{00000000-0005-0000-0000-0000C96B0000}"/>
    <cellStyle name="Normal 24 6 4 2" xfId="27600" xr:uid="{00000000-0005-0000-0000-0000CA6B0000}"/>
    <cellStyle name="Normal 24 6 4 2 2" xfId="27601" xr:uid="{00000000-0005-0000-0000-0000CB6B0000}"/>
    <cellStyle name="Normal 24 6 4 2 3" xfId="27602" xr:uid="{00000000-0005-0000-0000-0000CC6B0000}"/>
    <cellStyle name="Normal 24 6 4 2 4" xfId="27603" xr:uid="{00000000-0005-0000-0000-0000CD6B0000}"/>
    <cellStyle name="Normal 24 6 4 2 5" xfId="27604" xr:uid="{00000000-0005-0000-0000-0000CE6B0000}"/>
    <cellStyle name="Normal 24 6 4 3" xfId="27605" xr:uid="{00000000-0005-0000-0000-0000CF6B0000}"/>
    <cellStyle name="Normal 24 6 4 3 2" xfId="27606" xr:uid="{00000000-0005-0000-0000-0000D06B0000}"/>
    <cellStyle name="Normal 24 6 4 3 3" xfId="27607" xr:uid="{00000000-0005-0000-0000-0000D16B0000}"/>
    <cellStyle name="Normal 24 6 4 3 4" xfId="27608" xr:uid="{00000000-0005-0000-0000-0000D26B0000}"/>
    <cellStyle name="Normal 24 6 4 3 5" xfId="27609" xr:uid="{00000000-0005-0000-0000-0000D36B0000}"/>
    <cellStyle name="Normal 24 6 4 4" xfId="27610" xr:uid="{00000000-0005-0000-0000-0000D46B0000}"/>
    <cellStyle name="Normal 24 6 4 5" xfId="27611" xr:uid="{00000000-0005-0000-0000-0000D56B0000}"/>
    <cellStyle name="Normal 24 6 4 6" xfId="27612" xr:uid="{00000000-0005-0000-0000-0000D66B0000}"/>
    <cellStyle name="Normal 24 6 4 7" xfId="27613" xr:uid="{00000000-0005-0000-0000-0000D76B0000}"/>
    <cellStyle name="Normal 24 6 4 8" xfId="27614" xr:uid="{00000000-0005-0000-0000-0000D86B0000}"/>
    <cellStyle name="Normal 24 6 4_35. Propiedades de Inv" xfId="27615" xr:uid="{00000000-0005-0000-0000-0000D96B0000}"/>
    <cellStyle name="Normal 24 6 5" xfId="27616" xr:uid="{00000000-0005-0000-0000-0000DA6B0000}"/>
    <cellStyle name="Normal 24 6 5 2" xfId="27617" xr:uid="{00000000-0005-0000-0000-0000DB6B0000}"/>
    <cellStyle name="Normal 24 6 5 2 2" xfId="27618" xr:uid="{00000000-0005-0000-0000-0000DC6B0000}"/>
    <cellStyle name="Normal 24 6 5 2 3" xfId="27619" xr:uid="{00000000-0005-0000-0000-0000DD6B0000}"/>
    <cellStyle name="Normal 24 6 5 2 4" xfId="27620" xr:uid="{00000000-0005-0000-0000-0000DE6B0000}"/>
    <cellStyle name="Normal 24 6 5 2 5" xfId="27621" xr:uid="{00000000-0005-0000-0000-0000DF6B0000}"/>
    <cellStyle name="Normal 24 6 5 3" xfId="27622" xr:uid="{00000000-0005-0000-0000-0000E06B0000}"/>
    <cellStyle name="Normal 24 6 5 3 2" xfId="27623" xr:uid="{00000000-0005-0000-0000-0000E16B0000}"/>
    <cellStyle name="Normal 24 6 5 3 3" xfId="27624" xr:uid="{00000000-0005-0000-0000-0000E26B0000}"/>
    <cellStyle name="Normal 24 6 5 3 4" xfId="27625" xr:uid="{00000000-0005-0000-0000-0000E36B0000}"/>
    <cellStyle name="Normal 24 6 5 3 5" xfId="27626" xr:uid="{00000000-0005-0000-0000-0000E46B0000}"/>
    <cellStyle name="Normal 24 6 5 4" xfId="27627" xr:uid="{00000000-0005-0000-0000-0000E56B0000}"/>
    <cellStyle name="Normal 24 6 5 5" xfId="27628" xr:uid="{00000000-0005-0000-0000-0000E66B0000}"/>
    <cellStyle name="Normal 24 6 5 6" xfId="27629" xr:uid="{00000000-0005-0000-0000-0000E76B0000}"/>
    <cellStyle name="Normal 24 6 5 7" xfId="27630" xr:uid="{00000000-0005-0000-0000-0000E86B0000}"/>
    <cellStyle name="Normal 24 6 5 8" xfId="27631" xr:uid="{00000000-0005-0000-0000-0000E96B0000}"/>
    <cellStyle name="Normal 24 6 5_35. Propiedades de Inv" xfId="27632" xr:uid="{00000000-0005-0000-0000-0000EA6B0000}"/>
    <cellStyle name="Normal 24 6 6" xfId="27633" xr:uid="{00000000-0005-0000-0000-0000EB6B0000}"/>
    <cellStyle name="Normal 24 6 6 2" xfId="27634" xr:uid="{00000000-0005-0000-0000-0000EC6B0000}"/>
    <cellStyle name="Normal 24 6 6 2 2" xfId="27635" xr:uid="{00000000-0005-0000-0000-0000ED6B0000}"/>
    <cellStyle name="Normal 24 6 6 2 3" xfId="27636" xr:uid="{00000000-0005-0000-0000-0000EE6B0000}"/>
    <cellStyle name="Normal 24 6 6 2 4" xfId="27637" xr:uid="{00000000-0005-0000-0000-0000EF6B0000}"/>
    <cellStyle name="Normal 24 6 6 2 5" xfId="27638" xr:uid="{00000000-0005-0000-0000-0000F06B0000}"/>
    <cellStyle name="Normal 24 6 6 3" xfId="27639" xr:uid="{00000000-0005-0000-0000-0000F16B0000}"/>
    <cellStyle name="Normal 24 6 6 3 2" xfId="27640" xr:uid="{00000000-0005-0000-0000-0000F26B0000}"/>
    <cellStyle name="Normal 24 6 6 3 3" xfId="27641" xr:uid="{00000000-0005-0000-0000-0000F36B0000}"/>
    <cellStyle name="Normal 24 6 6 3 4" xfId="27642" xr:uid="{00000000-0005-0000-0000-0000F46B0000}"/>
    <cellStyle name="Normal 24 6 6 3 5" xfId="27643" xr:uid="{00000000-0005-0000-0000-0000F56B0000}"/>
    <cellStyle name="Normal 24 6 6 4" xfId="27644" xr:uid="{00000000-0005-0000-0000-0000F66B0000}"/>
    <cellStyle name="Normal 24 6 6 5" xfId="27645" xr:uid="{00000000-0005-0000-0000-0000F76B0000}"/>
    <cellStyle name="Normal 24 6 6 6" xfId="27646" xr:uid="{00000000-0005-0000-0000-0000F86B0000}"/>
    <cellStyle name="Normal 24 6 6 7" xfId="27647" xr:uid="{00000000-0005-0000-0000-0000F96B0000}"/>
    <cellStyle name="Normal 24 6 6 8" xfId="27648" xr:uid="{00000000-0005-0000-0000-0000FA6B0000}"/>
    <cellStyle name="Normal 24 6 6_35. Propiedades de Inv" xfId="27649" xr:uid="{00000000-0005-0000-0000-0000FB6B0000}"/>
    <cellStyle name="Normal 24 6 7" xfId="27650" xr:uid="{00000000-0005-0000-0000-0000FC6B0000}"/>
    <cellStyle name="Normal 24 6 7 2" xfId="27651" xr:uid="{00000000-0005-0000-0000-0000FD6B0000}"/>
    <cellStyle name="Normal 24 6 7 2 2" xfId="27652" xr:uid="{00000000-0005-0000-0000-0000FE6B0000}"/>
    <cellStyle name="Normal 24 6 7 2 3" xfId="27653" xr:uid="{00000000-0005-0000-0000-0000FF6B0000}"/>
    <cellStyle name="Normal 24 6 7 2 4" xfId="27654" xr:uid="{00000000-0005-0000-0000-0000006C0000}"/>
    <cellStyle name="Normal 24 6 7 2 5" xfId="27655" xr:uid="{00000000-0005-0000-0000-0000016C0000}"/>
    <cellStyle name="Normal 24 6 7 3" xfId="27656" xr:uid="{00000000-0005-0000-0000-0000026C0000}"/>
    <cellStyle name="Normal 24 6 7 3 2" xfId="27657" xr:uid="{00000000-0005-0000-0000-0000036C0000}"/>
    <cellStyle name="Normal 24 6 7 3 3" xfId="27658" xr:uid="{00000000-0005-0000-0000-0000046C0000}"/>
    <cellStyle name="Normal 24 6 7 3 4" xfId="27659" xr:uid="{00000000-0005-0000-0000-0000056C0000}"/>
    <cellStyle name="Normal 24 6 7 3 5" xfId="27660" xr:uid="{00000000-0005-0000-0000-0000066C0000}"/>
    <cellStyle name="Normal 24 6 7 4" xfId="27661" xr:uid="{00000000-0005-0000-0000-0000076C0000}"/>
    <cellStyle name="Normal 24 6 7 5" xfId="27662" xr:uid="{00000000-0005-0000-0000-0000086C0000}"/>
    <cellStyle name="Normal 24 6 7 6" xfId="27663" xr:uid="{00000000-0005-0000-0000-0000096C0000}"/>
    <cellStyle name="Normal 24 6 7 7" xfId="27664" xr:uid="{00000000-0005-0000-0000-00000A6C0000}"/>
    <cellStyle name="Normal 24 6 7_35. Propiedades de Inv" xfId="27665" xr:uid="{00000000-0005-0000-0000-00000B6C0000}"/>
    <cellStyle name="Normal 24 6 8" xfId="27666" xr:uid="{00000000-0005-0000-0000-00000C6C0000}"/>
    <cellStyle name="Normal 24 6 8 2" xfId="27667" xr:uid="{00000000-0005-0000-0000-00000D6C0000}"/>
    <cellStyle name="Normal 24 6 8 2 2" xfId="27668" xr:uid="{00000000-0005-0000-0000-00000E6C0000}"/>
    <cellStyle name="Normal 24 6 8 2 3" xfId="27669" xr:uid="{00000000-0005-0000-0000-00000F6C0000}"/>
    <cellStyle name="Normal 24 6 8 2 4" xfId="27670" xr:uid="{00000000-0005-0000-0000-0000106C0000}"/>
    <cellStyle name="Normal 24 6 8 2 5" xfId="27671" xr:uid="{00000000-0005-0000-0000-0000116C0000}"/>
    <cellStyle name="Normal 24 6 8 3" xfId="27672" xr:uid="{00000000-0005-0000-0000-0000126C0000}"/>
    <cellStyle name="Normal 24 6 8 3 2" xfId="27673" xr:uid="{00000000-0005-0000-0000-0000136C0000}"/>
    <cellStyle name="Normal 24 6 8 3 3" xfId="27674" xr:uid="{00000000-0005-0000-0000-0000146C0000}"/>
    <cellStyle name="Normal 24 6 8 3 4" xfId="27675" xr:uid="{00000000-0005-0000-0000-0000156C0000}"/>
    <cellStyle name="Normal 24 6 8 3 5" xfId="27676" xr:uid="{00000000-0005-0000-0000-0000166C0000}"/>
    <cellStyle name="Normal 24 6 8 4" xfId="27677" xr:uid="{00000000-0005-0000-0000-0000176C0000}"/>
    <cellStyle name="Normal 24 6 8 5" xfId="27678" xr:uid="{00000000-0005-0000-0000-0000186C0000}"/>
    <cellStyle name="Normal 24 6 8 6" xfId="27679" xr:uid="{00000000-0005-0000-0000-0000196C0000}"/>
    <cellStyle name="Normal 24 6 8 7" xfId="27680" xr:uid="{00000000-0005-0000-0000-00001A6C0000}"/>
    <cellStyle name="Normal 24 6 8_35. Propiedades de Inv" xfId="27681" xr:uid="{00000000-0005-0000-0000-00001B6C0000}"/>
    <cellStyle name="Normal 24 6 9" xfId="27682" xr:uid="{00000000-0005-0000-0000-00001C6C0000}"/>
    <cellStyle name="Normal 24 6 9 2" xfId="27683" xr:uid="{00000000-0005-0000-0000-00001D6C0000}"/>
    <cellStyle name="Normal 24 6 9 2 2" xfId="27684" xr:uid="{00000000-0005-0000-0000-00001E6C0000}"/>
    <cellStyle name="Normal 24 6 9 2 3" xfId="27685" xr:uid="{00000000-0005-0000-0000-00001F6C0000}"/>
    <cellStyle name="Normal 24 6 9 2 4" xfId="27686" xr:uid="{00000000-0005-0000-0000-0000206C0000}"/>
    <cellStyle name="Normal 24 6 9 2 5" xfId="27687" xr:uid="{00000000-0005-0000-0000-0000216C0000}"/>
    <cellStyle name="Normal 24 6 9 3" xfId="27688" xr:uid="{00000000-0005-0000-0000-0000226C0000}"/>
    <cellStyle name="Normal 24 6 9 3 2" xfId="27689" xr:uid="{00000000-0005-0000-0000-0000236C0000}"/>
    <cellStyle name="Normal 24 6 9 3 3" xfId="27690" xr:uid="{00000000-0005-0000-0000-0000246C0000}"/>
    <cellStyle name="Normal 24 6 9 3 4" xfId="27691" xr:uid="{00000000-0005-0000-0000-0000256C0000}"/>
    <cellStyle name="Normal 24 6 9 3 5" xfId="27692" xr:uid="{00000000-0005-0000-0000-0000266C0000}"/>
    <cellStyle name="Normal 24 6 9 4" xfId="27693" xr:uid="{00000000-0005-0000-0000-0000276C0000}"/>
    <cellStyle name="Normal 24 6 9 5" xfId="27694" xr:uid="{00000000-0005-0000-0000-0000286C0000}"/>
    <cellStyle name="Normal 24 6 9 6" xfId="27695" xr:uid="{00000000-0005-0000-0000-0000296C0000}"/>
    <cellStyle name="Normal 24 6 9 7" xfId="27696" xr:uid="{00000000-0005-0000-0000-00002A6C0000}"/>
    <cellStyle name="Normal 24 6 9_35. Propiedades de Inv" xfId="27697" xr:uid="{00000000-0005-0000-0000-00002B6C0000}"/>
    <cellStyle name="Normal 24 6_35. Propiedades de Inv" xfId="27698" xr:uid="{00000000-0005-0000-0000-00002C6C0000}"/>
    <cellStyle name="Normal 24 7" xfId="27699" xr:uid="{00000000-0005-0000-0000-00002D6C0000}"/>
    <cellStyle name="Normal 24 7 10" xfId="27700" xr:uid="{00000000-0005-0000-0000-00002E6C0000}"/>
    <cellStyle name="Normal 24 7 10 2" xfId="27701" xr:uid="{00000000-0005-0000-0000-00002F6C0000}"/>
    <cellStyle name="Normal 24 7 10 3" xfId="27702" xr:uid="{00000000-0005-0000-0000-0000306C0000}"/>
    <cellStyle name="Normal 24 7 10 4" xfId="27703" xr:uid="{00000000-0005-0000-0000-0000316C0000}"/>
    <cellStyle name="Normal 24 7 10 5" xfId="27704" xr:uid="{00000000-0005-0000-0000-0000326C0000}"/>
    <cellStyle name="Normal 24 7 11" xfId="27705" xr:uid="{00000000-0005-0000-0000-0000336C0000}"/>
    <cellStyle name="Normal 24 7 11 2" xfId="27706" xr:uid="{00000000-0005-0000-0000-0000346C0000}"/>
    <cellStyle name="Normal 24 7 11 3" xfId="27707" xr:uid="{00000000-0005-0000-0000-0000356C0000}"/>
    <cellStyle name="Normal 24 7 11 4" xfId="27708" xr:uid="{00000000-0005-0000-0000-0000366C0000}"/>
    <cellStyle name="Normal 24 7 11 5" xfId="27709" xr:uid="{00000000-0005-0000-0000-0000376C0000}"/>
    <cellStyle name="Normal 24 7 12" xfId="27710" xr:uid="{00000000-0005-0000-0000-0000386C0000}"/>
    <cellStyle name="Normal 24 7 13" xfId="27711" xr:uid="{00000000-0005-0000-0000-0000396C0000}"/>
    <cellStyle name="Normal 24 7 14" xfId="27712" xr:uid="{00000000-0005-0000-0000-00003A6C0000}"/>
    <cellStyle name="Normal 24 7 15" xfId="27713" xr:uid="{00000000-0005-0000-0000-00003B6C0000}"/>
    <cellStyle name="Normal 24 7 16" xfId="27714" xr:uid="{00000000-0005-0000-0000-00003C6C0000}"/>
    <cellStyle name="Normal 24 7 2" xfId="27715" xr:uid="{00000000-0005-0000-0000-00003D6C0000}"/>
    <cellStyle name="Normal 24 7 2 2" xfId="27716" xr:uid="{00000000-0005-0000-0000-00003E6C0000}"/>
    <cellStyle name="Normal 24 7 2 2 2" xfId="27717" xr:uid="{00000000-0005-0000-0000-00003F6C0000}"/>
    <cellStyle name="Normal 24 7 2 2 3" xfId="27718" xr:uid="{00000000-0005-0000-0000-0000406C0000}"/>
    <cellStyle name="Normal 24 7 2 2 4" xfId="27719" xr:uid="{00000000-0005-0000-0000-0000416C0000}"/>
    <cellStyle name="Normal 24 7 2 2 5" xfId="27720" xr:uid="{00000000-0005-0000-0000-0000426C0000}"/>
    <cellStyle name="Normal 24 7 2 3" xfId="27721" xr:uid="{00000000-0005-0000-0000-0000436C0000}"/>
    <cellStyle name="Normal 24 7 2 3 2" xfId="27722" xr:uid="{00000000-0005-0000-0000-0000446C0000}"/>
    <cellStyle name="Normal 24 7 2 3 3" xfId="27723" xr:uid="{00000000-0005-0000-0000-0000456C0000}"/>
    <cellStyle name="Normal 24 7 2 3 4" xfId="27724" xr:uid="{00000000-0005-0000-0000-0000466C0000}"/>
    <cellStyle name="Normal 24 7 2 3 5" xfId="27725" xr:uid="{00000000-0005-0000-0000-0000476C0000}"/>
    <cellStyle name="Normal 24 7 2 4" xfId="27726" xr:uid="{00000000-0005-0000-0000-0000486C0000}"/>
    <cellStyle name="Normal 24 7 2 5" xfId="27727" xr:uid="{00000000-0005-0000-0000-0000496C0000}"/>
    <cellStyle name="Normal 24 7 2 6" xfId="27728" xr:uid="{00000000-0005-0000-0000-00004A6C0000}"/>
    <cellStyle name="Normal 24 7 2 7" xfId="27729" xr:uid="{00000000-0005-0000-0000-00004B6C0000}"/>
    <cellStyle name="Normal 24 7 2 8" xfId="27730" xr:uid="{00000000-0005-0000-0000-00004C6C0000}"/>
    <cellStyle name="Normal 24 7 2_35. Propiedades de Inv" xfId="27731" xr:uid="{00000000-0005-0000-0000-00004D6C0000}"/>
    <cellStyle name="Normal 24 7 3" xfId="27732" xr:uid="{00000000-0005-0000-0000-00004E6C0000}"/>
    <cellStyle name="Normal 24 7 3 2" xfId="27733" xr:uid="{00000000-0005-0000-0000-00004F6C0000}"/>
    <cellStyle name="Normal 24 7 3 2 2" xfId="27734" xr:uid="{00000000-0005-0000-0000-0000506C0000}"/>
    <cellStyle name="Normal 24 7 3 2 3" xfId="27735" xr:uid="{00000000-0005-0000-0000-0000516C0000}"/>
    <cellStyle name="Normal 24 7 3 2 4" xfId="27736" xr:uid="{00000000-0005-0000-0000-0000526C0000}"/>
    <cellStyle name="Normal 24 7 3 2 5" xfId="27737" xr:uid="{00000000-0005-0000-0000-0000536C0000}"/>
    <cellStyle name="Normal 24 7 3 3" xfId="27738" xr:uid="{00000000-0005-0000-0000-0000546C0000}"/>
    <cellStyle name="Normal 24 7 3 3 2" xfId="27739" xr:uid="{00000000-0005-0000-0000-0000556C0000}"/>
    <cellStyle name="Normal 24 7 3 3 3" xfId="27740" xr:uid="{00000000-0005-0000-0000-0000566C0000}"/>
    <cellStyle name="Normal 24 7 3 3 4" xfId="27741" xr:uid="{00000000-0005-0000-0000-0000576C0000}"/>
    <cellStyle name="Normal 24 7 3 3 5" xfId="27742" xr:uid="{00000000-0005-0000-0000-0000586C0000}"/>
    <cellStyle name="Normal 24 7 3 4" xfId="27743" xr:uid="{00000000-0005-0000-0000-0000596C0000}"/>
    <cellStyle name="Normal 24 7 3 5" xfId="27744" xr:uid="{00000000-0005-0000-0000-00005A6C0000}"/>
    <cellStyle name="Normal 24 7 3 6" xfId="27745" xr:uid="{00000000-0005-0000-0000-00005B6C0000}"/>
    <cellStyle name="Normal 24 7 3 7" xfId="27746" xr:uid="{00000000-0005-0000-0000-00005C6C0000}"/>
    <cellStyle name="Normal 24 7 3 8" xfId="27747" xr:uid="{00000000-0005-0000-0000-00005D6C0000}"/>
    <cellStyle name="Normal 24 7 3_35. Propiedades de Inv" xfId="27748" xr:uid="{00000000-0005-0000-0000-00005E6C0000}"/>
    <cellStyle name="Normal 24 7 4" xfId="27749" xr:uid="{00000000-0005-0000-0000-00005F6C0000}"/>
    <cellStyle name="Normal 24 7 4 2" xfId="27750" xr:uid="{00000000-0005-0000-0000-0000606C0000}"/>
    <cellStyle name="Normal 24 7 4 2 2" xfId="27751" xr:uid="{00000000-0005-0000-0000-0000616C0000}"/>
    <cellStyle name="Normal 24 7 4 2 3" xfId="27752" xr:uid="{00000000-0005-0000-0000-0000626C0000}"/>
    <cellStyle name="Normal 24 7 4 2 4" xfId="27753" xr:uid="{00000000-0005-0000-0000-0000636C0000}"/>
    <cellStyle name="Normal 24 7 4 2 5" xfId="27754" xr:uid="{00000000-0005-0000-0000-0000646C0000}"/>
    <cellStyle name="Normal 24 7 4 3" xfId="27755" xr:uid="{00000000-0005-0000-0000-0000656C0000}"/>
    <cellStyle name="Normal 24 7 4 3 2" xfId="27756" xr:uid="{00000000-0005-0000-0000-0000666C0000}"/>
    <cellStyle name="Normal 24 7 4 3 3" xfId="27757" xr:uid="{00000000-0005-0000-0000-0000676C0000}"/>
    <cellStyle name="Normal 24 7 4 3 4" xfId="27758" xr:uid="{00000000-0005-0000-0000-0000686C0000}"/>
    <cellStyle name="Normal 24 7 4 3 5" xfId="27759" xr:uid="{00000000-0005-0000-0000-0000696C0000}"/>
    <cellStyle name="Normal 24 7 4 4" xfId="27760" xr:uid="{00000000-0005-0000-0000-00006A6C0000}"/>
    <cellStyle name="Normal 24 7 4 5" xfId="27761" xr:uid="{00000000-0005-0000-0000-00006B6C0000}"/>
    <cellStyle name="Normal 24 7 4 6" xfId="27762" xr:uid="{00000000-0005-0000-0000-00006C6C0000}"/>
    <cellStyle name="Normal 24 7 4 7" xfId="27763" xr:uid="{00000000-0005-0000-0000-00006D6C0000}"/>
    <cellStyle name="Normal 24 7 4 8" xfId="27764" xr:uid="{00000000-0005-0000-0000-00006E6C0000}"/>
    <cellStyle name="Normal 24 7 4_35. Propiedades de Inv" xfId="27765" xr:uid="{00000000-0005-0000-0000-00006F6C0000}"/>
    <cellStyle name="Normal 24 7 5" xfId="27766" xr:uid="{00000000-0005-0000-0000-0000706C0000}"/>
    <cellStyle name="Normal 24 7 5 2" xfId="27767" xr:uid="{00000000-0005-0000-0000-0000716C0000}"/>
    <cellStyle name="Normal 24 7 5 2 2" xfId="27768" xr:uid="{00000000-0005-0000-0000-0000726C0000}"/>
    <cellStyle name="Normal 24 7 5 2 3" xfId="27769" xr:uid="{00000000-0005-0000-0000-0000736C0000}"/>
    <cellStyle name="Normal 24 7 5 2 4" xfId="27770" xr:uid="{00000000-0005-0000-0000-0000746C0000}"/>
    <cellStyle name="Normal 24 7 5 2 5" xfId="27771" xr:uid="{00000000-0005-0000-0000-0000756C0000}"/>
    <cellStyle name="Normal 24 7 5 3" xfId="27772" xr:uid="{00000000-0005-0000-0000-0000766C0000}"/>
    <cellStyle name="Normal 24 7 5 3 2" xfId="27773" xr:uid="{00000000-0005-0000-0000-0000776C0000}"/>
    <cellStyle name="Normal 24 7 5 3 3" xfId="27774" xr:uid="{00000000-0005-0000-0000-0000786C0000}"/>
    <cellStyle name="Normal 24 7 5 3 4" xfId="27775" xr:uid="{00000000-0005-0000-0000-0000796C0000}"/>
    <cellStyle name="Normal 24 7 5 3 5" xfId="27776" xr:uid="{00000000-0005-0000-0000-00007A6C0000}"/>
    <cellStyle name="Normal 24 7 5 4" xfId="27777" xr:uid="{00000000-0005-0000-0000-00007B6C0000}"/>
    <cellStyle name="Normal 24 7 5 5" xfId="27778" xr:uid="{00000000-0005-0000-0000-00007C6C0000}"/>
    <cellStyle name="Normal 24 7 5 6" xfId="27779" xr:uid="{00000000-0005-0000-0000-00007D6C0000}"/>
    <cellStyle name="Normal 24 7 5 7" xfId="27780" xr:uid="{00000000-0005-0000-0000-00007E6C0000}"/>
    <cellStyle name="Normal 24 7 5 8" xfId="27781" xr:uid="{00000000-0005-0000-0000-00007F6C0000}"/>
    <cellStyle name="Normal 24 7 5_35. Propiedades de Inv" xfId="27782" xr:uid="{00000000-0005-0000-0000-0000806C0000}"/>
    <cellStyle name="Normal 24 7 6" xfId="27783" xr:uid="{00000000-0005-0000-0000-0000816C0000}"/>
    <cellStyle name="Normal 24 7 6 2" xfId="27784" xr:uid="{00000000-0005-0000-0000-0000826C0000}"/>
    <cellStyle name="Normal 24 7 6 2 2" xfId="27785" xr:uid="{00000000-0005-0000-0000-0000836C0000}"/>
    <cellStyle name="Normal 24 7 6 2 3" xfId="27786" xr:uid="{00000000-0005-0000-0000-0000846C0000}"/>
    <cellStyle name="Normal 24 7 6 2 4" xfId="27787" xr:uid="{00000000-0005-0000-0000-0000856C0000}"/>
    <cellStyle name="Normal 24 7 6 2 5" xfId="27788" xr:uid="{00000000-0005-0000-0000-0000866C0000}"/>
    <cellStyle name="Normal 24 7 6 3" xfId="27789" xr:uid="{00000000-0005-0000-0000-0000876C0000}"/>
    <cellStyle name="Normal 24 7 6 3 2" xfId="27790" xr:uid="{00000000-0005-0000-0000-0000886C0000}"/>
    <cellStyle name="Normal 24 7 6 3 3" xfId="27791" xr:uid="{00000000-0005-0000-0000-0000896C0000}"/>
    <cellStyle name="Normal 24 7 6 3 4" xfId="27792" xr:uid="{00000000-0005-0000-0000-00008A6C0000}"/>
    <cellStyle name="Normal 24 7 6 3 5" xfId="27793" xr:uid="{00000000-0005-0000-0000-00008B6C0000}"/>
    <cellStyle name="Normal 24 7 6 4" xfId="27794" xr:uid="{00000000-0005-0000-0000-00008C6C0000}"/>
    <cellStyle name="Normal 24 7 6 5" xfId="27795" xr:uid="{00000000-0005-0000-0000-00008D6C0000}"/>
    <cellStyle name="Normal 24 7 6 6" xfId="27796" xr:uid="{00000000-0005-0000-0000-00008E6C0000}"/>
    <cellStyle name="Normal 24 7 6 7" xfId="27797" xr:uid="{00000000-0005-0000-0000-00008F6C0000}"/>
    <cellStyle name="Normal 24 7 6 8" xfId="27798" xr:uid="{00000000-0005-0000-0000-0000906C0000}"/>
    <cellStyle name="Normal 24 7 6_35. Propiedades de Inv" xfId="27799" xr:uid="{00000000-0005-0000-0000-0000916C0000}"/>
    <cellStyle name="Normal 24 7 7" xfId="27800" xr:uid="{00000000-0005-0000-0000-0000926C0000}"/>
    <cellStyle name="Normal 24 7 7 2" xfId="27801" xr:uid="{00000000-0005-0000-0000-0000936C0000}"/>
    <cellStyle name="Normal 24 7 7 2 2" xfId="27802" xr:uid="{00000000-0005-0000-0000-0000946C0000}"/>
    <cellStyle name="Normal 24 7 7 2 3" xfId="27803" xr:uid="{00000000-0005-0000-0000-0000956C0000}"/>
    <cellStyle name="Normal 24 7 7 2 4" xfId="27804" xr:uid="{00000000-0005-0000-0000-0000966C0000}"/>
    <cellStyle name="Normal 24 7 7 2 5" xfId="27805" xr:uid="{00000000-0005-0000-0000-0000976C0000}"/>
    <cellStyle name="Normal 24 7 7 3" xfId="27806" xr:uid="{00000000-0005-0000-0000-0000986C0000}"/>
    <cellStyle name="Normal 24 7 7 3 2" xfId="27807" xr:uid="{00000000-0005-0000-0000-0000996C0000}"/>
    <cellStyle name="Normal 24 7 7 3 3" xfId="27808" xr:uid="{00000000-0005-0000-0000-00009A6C0000}"/>
    <cellStyle name="Normal 24 7 7 3 4" xfId="27809" xr:uid="{00000000-0005-0000-0000-00009B6C0000}"/>
    <cellStyle name="Normal 24 7 7 3 5" xfId="27810" xr:uid="{00000000-0005-0000-0000-00009C6C0000}"/>
    <cellStyle name="Normal 24 7 7 4" xfId="27811" xr:uid="{00000000-0005-0000-0000-00009D6C0000}"/>
    <cellStyle name="Normal 24 7 7 5" xfId="27812" xr:uid="{00000000-0005-0000-0000-00009E6C0000}"/>
    <cellStyle name="Normal 24 7 7 6" xfId="27813" xr:uid="{00000000-0005-0000-0000-00009F6C0000}"/>
    <cellStyle name="Normal 24 7 7 7" xfId="27814" xr:uid="{00000000-0005-0000-0000-0000A06C0000}"/>
    <cellStyle name="Normal 24 7 7_35. Propiedades de Inv" xfId="27815" xr:uid="{00000000-0005-0000-0000-0000A16C0000}"/>
    <cellStyle name="Normal 24 7 8" xfId="27816" xr:uid="{00000000-0005-0000-0000-0000A26C0000}"/>
    <cellStyle name="Normal 24 7 8 2" xfId="27817" xr:uid="{00000000-0005-0000-0000-0000A36C0000}"/>
    <cellStyle name="Normal 24 7 8 2 2" xfId="27818" xr:uid="{00000000-0005-0000-0000-0000A46C0000}"/>
    <cellStyle name="Normal 24 7 8 2 3" xfId="27819" xr:uid="{00000000-0005-0000-0000-0000A56C0000}"/>
    <cellStyle name="Normal 24 7 8 2 4" xfId="27820" xr:uid="{00000000-0005-0000-0000-0000A66C0000}"/>
    <cellStyle name="Normal 24 7 8 2 5" xfId="27821" xr:uid="{00000000-0005-0000-0000-0000A76C0000}"/>
    <cellStyle name="Normal 24 7 8 3" xfId="27822" xr:uid="{00000000-0005-0000-0000-0000A86C0000}"/>
    <cellStyle name="Normal 24 7 8 3 2" xfId="27823" xr:uid="{00000000-0005-0000-0000-0000A96C0000}"/>
    <cellStyle name="Normal 24 7 8 3 3" xfId="27824" xr:uid="{00000000-0005-0000-0000-0000AA6C0000}"/>
    <cellStyle name="Normal 24 7 8 3 4" xfId="27825" xr:uid="{00000000-0005-0000-0000-0000AB6C0000}"/>
    <cellStyle name="Normal 24 7 8 3 5" xfId="27826" xr:uid="{00000000-0005-0000-0000-0000AC6C0000}"/>
    <cellStyle name="Normal 24 7 8 4" xfId="27827" xr:uid="{00000000-0005-0000-0000-0000AD6C0000}"/>
    <cellStyle name="Normal 24 7 8 5" xfId="27828" xr:uid="{00000000-0005-0000-0000-0000AE6C0000}"/>
    <cellStyle name="Normal 24 7 8 6" xfId="27829" xr:uid="{00000000-0005-0000-0000-0000AF6C0000}"/>
    <cellStyle name="Normal 24 7 8 7" xfId="27830" xr:uid="{00000000-0005-0000-0000-0000B06C0000}"/>
    <cellStyle name="Normal 24 7 8_35. Propiedades de Inv" xfId="27831" xr:uid="{00000000-0005-0000-0000-0000B16C0000}"/>
    <cellStyle name="Normal 24 7 9" xfId="27832" xr:uid="{00000000-0005-0000-0000-0000B26C0000}"/>
    <cellStyle name="Normal 24 7 9 2" xfId="27833" xr:uid="{00000000-0005-0000-0000-0000B36C0000}"/>
    <cellStyle name="Normal 24 7 9 2 2" xfId="27834" xr:uid="{00000000-0005-0000-0000-0000B46C0000}"/>
    <cellStyle name="Normal 24 7 9 2 3" xfId="27835" xr:uid="{00000000-0005-0000-0000-0000B56C0000}"/>
    <cellStyle name="Normal 24 7 9 2 4" xfId="27836" xr:uid="{00000000-0005-0000-0000-0000B66C0000}"/>
    <cellStyle name="Normal 24 7 9 2 5" xfId="27837" xr:uid="{00000000-0005-0000-0000-0000B76C0000}"/>
    <cellStyle name="Normal 24 7 9 3" xfId="27838" xr:uid="{00000000-0005-0000-0000-0000B86C0000}"/>
    <cellStyle name="Normal 24 7 9 3 2" xfId="27839" xr:uid="{00000000-0005-0000-0000-0000B96C0000}"/>
    <cellStyle name="Normal 24 7 9 3 3" xfId="27840" xr:uid="{00000000-0005-0000-0000-0000BA6C0000}"/>
    <cellStyle name="Normal 24 7 9 3 4" xfId="27841" xr:uid="{00000000-0005-0000-0000-0000BB6C0000}"/>
    <cellStyle name="Normal 24 7 9 3 5" xfId="27842" xr:uid="{00000000-0005-0000-0000-0000BC6C0000}"/>
    <cellStyle name="Normal 24 7 9 4" xfId="27843" xr:uid="{00000000-0005-0000-0000-0000BD6C0000}"/>
    <cellStyle name="Normal 24 7 9 5" xfId="27844" xr:uid="{00000000-0005-0000-0000-0000BE6C0000}"/>
    <cellStyle name="Normal 24 7 9 6" xfId="27845" xr:uid="{00000000-0005-0000-0000-0000BF6C0000}"/>
    <cellStyle name="Normal 24 7 9 7" xfId="27846" xr:uid="{00000000-0005-0000-0000-0000C06C0000}"/>
    <cellStyle name="Normal 24 7 9_35. Propiedades de Inv" xfId="27847" xr:uid="{00000000-0005-0000-0000-0000C16C0000}"/>
    <cellStyle name="Normal 24 7_35. Propiedades de Inv" xfId="27848" xr:uid="{00000000-0005-0000-0000-0000C26C0000}"/>
    <cellStyle name="Normal 24 8" xfId="27849" xr:uid="{00000000-0005-0000-0000-0000C36C0000}"/>
    <cellStyle name="Normal 24 8 10" xfId="27850" xr:uid="{00000000-0005-0000-0000-0000C46C0000}"/>
    <cellStyle name="Normal 24 8 10 2" xfId="27851" xr:uid="{00000000-0005-0000-0000-0000C56C0000}"/>
    <cellStyle name="Normal 24 8 10 3" xfId="27852" xr:uid="{00000000-0005-0000-0000-0000C66C0000}"/>
    <cellStyle name="Normal 24 8 10 4" xfId="27853" xr:uid="{00000000-0005-0000-0000-0000C76C0000}"/>
    <cellStyle name="Normal 24 8 10 5" xfId="27854" xr:uid="{00000000-0005-0000-0000-0000C86C0000}"/>
    <cellStyle name="Normal 24 8 11" xfId="27855" xr:uid="{00000000-0005-0000-0000-0000C96C0000}"/>
    <cellStyle name="Normal 24 8 11 2" xfId="27856" xr:uid="{00000000-0005-0000-0000-0000CA6C0000}"/>
    <cellStyle name="Normal 24 8 11 3" xfId="27857" xr:uid="{00000000-0005-0000-0000-0000CB6C0000}"/>
    <cellStyle name="Normal 24 8 11 4" xfId="27858" xr:uid="{00000000-0005-0000-0000-0000CC6C0000}"/>
    <cellStyle name="Normal 24 8 11 5" xfId="27859" xr:uid="{00000000-0005-0000-0000-0000CD6C0000}"/>
    <cellStyle name="Normal 24 8 12" xfId="27860" xr:uid="{00000000-0005-0000-0000-0000CE6C0000}"/>
    <cellStyle name="Normal 24 8 13" xfId="27861" xr:uid="{00000000-0005-0000-0000-0000CF6C0000}"/>
    <cellStyle name="Normal 24 8 14" xfId="27862" xr:uid="{00000000-0005-0000-0000-0000D06C0000}"/>
    <cellStyle name="Normal 24 8 15" xfId="27863" xr:uid="{00000000-0005-0000-0000-0000D16C0000}"/>
    <cellStyle name="Normal 24 8 16" xfId="27864" xr:uid="{00000000-0005-0000-0000-0000D26C0000}"/>
    <cellStyle name="Normal 24 8 2" xfId="27865" xr:uid="{00000000-0005-0000-0000-0000D36C0000}"/>
    <cellStyle name="Normal 24 8 2 2" xfId="27866" xr:uid="{00000000-0005-0000-0000-0000D46C0000}"/>
    <cellStyle name="Normal 24 8 2 2 2" xfId="27867" xr:uid="{00000000-0005-0000-0000-0000D56C0000}"/>
    <cellStyle name="Normal 24 8 2 2 3" xfId="27868" xr:uid="{00000000-0005-0000-0000-0000D66C0000}"/>
    <cellStyle name="Normal 24 8 2 2 4" xfId="27869" xr:uid="{00000000-0005-0000-0000-0000D76C0000}"/>
    <cellStyle name="Normal 24 8 2 2 5" xfId="27870" xr:uid="{00000000-0005-0000-0000-0000D86C0000}"/>
    <cellStyle name="Normal 24 8 2 3" xfId="27871" xr:uid="{00000000-0005-0000-0000-0000D96C0000}"/>
    <cellStyle name="Normal 24 8 2 3 2" xfId="27872" xr:uid="{00000000-0005-0000-0000-0000DA6C0000}"/>
    <cellStyle name="Normal 24 8 2 3 3" xfId="27873" xr:uid="{00000000-0005-0000-0000-0000DB6C0000}"/>
    <cellStyle name="Normal 24 8 2 3 4" xfId="27874" xr:uid="{00000000-0005-0000-0000-0000DC6C0000}"/>
    <cellStyle name="Normal 24 8 2 3 5" xfId="27875" xr:uid="{00000000-0005-0000-0000-0000DD6C0000}"/>
    <cellStyle name="Normal 24 8 2 4" xfId="27876" xr:uid="{00000000-0005-0000-0000-0000DE6C0000}"/>
    <cellStyle name="Normal 24 8 2 5" xfId="27877" xr:uid="{00000000-0005-0000-0000-0000DF6C0000}"/>
    <cellStyle name="Normal 24 8 2 6" xfId="27878" xr:uid="{00000000-0005-0000-0000-0000E06C0000}"/>
    <cellStyle name="Normal 24 8 2 7" xfId="27879" xr:uid="{00000000-0005-0000-0000-0000E16C0000}"/>
    <cellStyle name="Normal 24 8 2 8" xfId="27880" xr:uid="{00000000-0005-0000-0000-0000E26C0000}"/>
    <cellStyle name="Normal 24 8 2_35. Propiedades de Inv" xfId="27881" xr:uid="{00000000-0005-0000-0000-0000E36C0000}"/>
    <cellStyle name="Normal 24 8 3" xfId="27882" xr:uid="{00000000-0005-0000-0000-0000E46C0000}"/>
    <cellStyle name="Normal 24 8 3 2" xfId="27883" xr:uid="{00000000-0005-0000-0000-0000E56C0000}"/>
    <cellStyle name="Normal 24 8 3 2 2" xfId="27884" xr:uid="{00000000-0005-0000-0000-0000E66C0000}"/>
    <cellStyle name="Normal 24 8 3 2 3" xfId="27885" xr:uid="{00000000-0005-0000-0000-0000E76C0000}"/>
    <cellStyle name="Normal 24 8 3 2 4" xfId="27886" xr:uid="{00000000-0005-0000-0000-0000E86C0000}"/>
    <cellStyle name="Normal 24 8 3 2 5" xfId="27887" xr:uid="{00000000-0005-0000-0000-0000E96C0000}"/>
    <cellStyle name="Normal 24 8 3 3" xfId="27888" xr:uid="{00000000-0005-0000-0000-0000EA6C0000}"/>
    <cellStyle name="Normal 24 8 3 3 2" xfId="27889" xr:uid="{00000000-0005-0000-0000-0000EB6C0000}"/>
    <cellStyle name="Normal 24 8 3 3 3" xfId="27890" xr:uid="{00000000-0005-0000-0000-0000EC6C0000}"/>
    <cellStyle name="Normal 24 8 3 3 4" xfId="27891" xr:uid="{00000000-0005-0000-0000-0000ED6C0000}"/>
    <cellStyle name="Normal 24 8 3 3 5" xfId="27892" xr:uid="{00000000-0005-0000-0000-0000EE6C0000}"/>
    <cellStyle name="Normal 24 8 3 4" xfId="27893" xr:uid="{00000000-0005-0000-0000-0000EF6C0000}"/>
    <cellStyle name="Normal 24 8 3 5" xfId="27894" xr:uid="{00000000-0005-0000-0000-0000F06C0000}"/>
    <cellStyle name="Normal 24 8 3 6" xfId="27895" xr:uid="{00000000-0005-0000-0000-0000F16C0000}"/>
    <cellStyle name="Normal 24 8 3 7" xfId="27896" xr:uid="{00000000-0005-0000-0000-0000F26C0000}"/>
    <cellStyle name="Normal 24 8 3 8" xfId="27897" xr:uid="{00000000-0005-0000-0000-0000F36C0000}"/>
    <cellStyle name="Normal 24 8 3_35. Propiedades de Inv" xfId="27898" xr:uid="{00000000-0005-0000-0000-0000F46C0000}"/>
    <cellStyle name="Normal 24 8 4" xfId="27899" xr:uid="{00000000-0005-0000-0000-0000F56C0000}"/>
    <cellStyle name="Normal 24 8 4 2" xfId="27900" xr:uid="{00000000-0005-0000-0000-0000F66C0000}"/>
    <cellStyle name="Normal 24 8 4 2 2" xfId="27901" xr:uid="{00000000-0005-0000-0000-0000F76C0000}"/>
    <cellStyle name="Normal 24 8 4 2 3" xfId="27902" xr:uid="{00000000-0005-0000-0000-0000F86C0000}"/>
    <cellStyle name="Normal 24 8 4 2 4" xfId="27903" xr:uid="{00000000-0005-0000-0000-0000F96C0000}"/>
    <cellStyle name="Normal 24 8 4 2 5" xfId="27904" xr:uid="{00000000-0005-0000-0000-0000FA6C0000}"/>
    <cellStyle name="Normal 24 8 4 3" xfId="27905" xr:uid="{00000000-0005-0000-0000-0000FB6C0000}"/>
    <cellStyle name="Normal 24 8 4 3 2" xfId="27906" xr:uid="{00000000-0005-0000-0000-0000FC6C0000}"/>
    <cellStyle name="Normal 24 8 4 3 3" xfId="27907" xr:uid="{00000000-0005-0000-0000-0000FD6C0000}"/>
    <cellStyle name="Normal 24 8 4 3 4" xfId="27908" xr:uid="{00000000-0005-0000-0000-0000FE6C0000}"/>
    <cellStyle name="Normal 24 8 4 3 5" xfId="27909" xr:uid="{00000000-0005-0000-0000-0000FF6C0000}"/>
    <cellStyle name="Normal 24 8 4 4" xfId="27910" xr:uid="{00000000-0005-0000-0000-0000006D0000}"/>
    <cellStyle name="Normal 24 8 4 5" xfId="27911" xr:uid="{00000000-0005-0000-0000-0000016D0000}"/>
    <cellStyle name="Normal 24 8 4 6" xfId="27912" xr:uid="{00000000-0005-0000-0000-0000026D0000}"/>
    <cellStyle name="Normal 24 8 4 7" xfId="27913" xr:uid="{00000000-0005-0000-0000-0000036D0000}"/>
    <cellStyle name="Normal 24 8 4 8" xfId="27914" xr:uid="{00000000-0005-0000-0000-0000046D0000}"/>
    <cellStyle name="Normal 24 8 4_35. Propiedades de Inv" xfId="27915" xr:uid="{00000000-0005-0000-0000-0000056D0000}"/>
    <cellStyle name="Normal 24 8 5" xfId="27916" xr:uid="{00000000-0005-0000-0000-0000066D0000}"/>
    <cellStyle name="Normal 24 8 5 2" xfId="27917" xr:uid="{00000000-0005-0000-0000-0000076D0000}"/>
    <cellStyle name="Normal 24 8 5 2 2" xfId="27918" xr:uid="{00000000-0005-0000-0000-0000086D0000}"/>
    <cellStyle name="Normal 24 8 5 2 3" xfId="27919" xr:uid="{00000000-0005-0000-0000-0000096D0000}"/>
    <cellStyle name="Normal 24 8 5 2 4" xfId="27920" xr:uid="{00000000-0005-0000-0000-00000A6D0000}"/>
    <cellStyle name="Normal 24 8 5 2 5" xfId="27921" xr:uid="{00000000-0005-0000-0000-00000B6D0000}"/>
    <cellStyle name="Normal 24 8 5 3" xfId="27922" xr:uid="{00000000-0005-0000-0000-00000C6D0000}"/>
    <cellStyle name="Normal 24 8 5 3 2" xfId="27923" xr:uid="{00000000-0005-0000-0000-00000D6D0000}"/>
    <cellStyle name="Normal 24 8 5 3 3" xfId="27924" xr:uid="{00000000-0005-0000-0000-00000E6D0000}"/>
    <cellStyle name="Normal 24 8 5 3 4" xfId="27925" xr:uid="{00000000-0005-0000-0000-00000F6D0000}"/>
    <cellStyle name="Normal 24 8 5 3 5" xfId="27926" xr:uid="{00000000-0005-0000-0000-0000106D0000}"/>
    <cellStyle name="Normal 24 8 5 4" xfId="27927" xr:uid="{00000000-0005-0000-0000-0000116D0000}"/>
    <cellStyle name="Normal 24 8 5 5" xfId="27928" xr:uid="{00000000-0005-0000-0000-0000126D0000}"/>
    <cellStyle name="Normal 24 8 5 6" xfId="27929" xr:uid="{00000000-0005-0000-0000-0000136D0000}"/>
    <cellStyle name="Normal 24 8 5 7" xfId="27930" xr:uid="{00000000-0005-0000-0000-0000146D0000}"/>
    <cellStyle name="Normal 24 8 5 8" xfId="27931" xr:uid="{00000000-0005-0000-0000-0000156D0000}"/>
    <cellStyle name="Normal 24 8 5_35. Propiedades de Inv" xfId="27932" xr:uid="{00000000-0005-0000-0000-0000166D0000}"/>
    <cellStyle name="Normal 24 8 6" xfId="27933" xr:uid="{00000000-0005-0000-0000-0000176D0000}"/>
    <cellStyle name="Normal 24 8 6 2" xfId="27934" xr:uid="{00000000-0005-0000-0000-0000186D0000}"/>
    <cellStyle name="Normal 24 8 6 2 2" xfId="27935" xr:uid="{00000000-0005-0000-0000-0000196D0000}"/>
    <cellStyle name="Normal 24 8 6 2 3" xfId="27936" xr:uid="{00000000-0005-0000-0000-00001A6D0000}"/>
    <cellStyle name="Normal 24 8 6 2 4" xfId="27937" xr:uid="{00000000-0005-0000-0000-00001B6D0000}"/>
    <cellStyle name="Normal 24 8 6 2 5" xfId="27938" xr:uid="{00000000-0005-0000-0000-00001C6D0000}"/>
    <cellStyle name="Normal 24 8 6 3" xfId="27939" xr:uid="{00000000-0005-0000-0000-00001D6D0000}"/>
    <cellStyle name="Normal 24 8 6 3 2" xfId="27940" xr:uid="{00000000-0005-0000-0000-00001E6D0000}"/>
    <cellStyle name="Normal 24 8 6 3 3" xfId="27941" xr:uid="{00000000-0005-0000-0000-00001F6D0000}"/>
    <cellStyle name="Normal 24 8 6 3 4" xfId="27942" xr:uid="{00000000-0005-0000-0000-0000206D0000}"/>
    <cellStyle name="Normal 24 8 6 3 5" xfId="27943" xr:uid="{00000000-0005-0000-0000-0000216D0000}"/>
    <cellStyle name="Normal 24 8 6 4" xfId="27944" xr:uid="{00000000-0005-0000-0000-0000226D0000}"/>
    <cellStyle name="Normal 24 8 6 5" xfId="27945" xr:uid="{00000000-0005-0000-0000-0000236D0000}"/>
    <cellStyle name="Normal 24 8 6 6" xfId="27946" xr:uid="{00000000-0005-0000-0000-0000246D0000}"/>
    <cellStyle name="Normal 24 8 6 7" xfId="27947" xr:uid="{00000000-0005-0000-0000-0000256D0000}"/>
    <cellStyle name="Normal 24 8 6 8" xfId="27948" xr:uid="{00000000-0005-0000-0000-0000266D0000}"/>
    <cellStyle name="Normal 24 8 6_35. Propiedades de Inv" xfId="27949" xr:uid="{00000000-0005-0000-0000-0000276D0000}"/>
    <cellStyle name="Normal 24 8 7" xfId="27950" xr:uid="{00000000-0005-0000-0000-0000286D0000}"/>
    <cellStyle name="Normal 24 8 7 2" xfId="27951" xr:uid="{00000000-0005-0000-0000-0000296D0000}"/>
    <cellStyle name="Normal 24 8 7 2 2" xfId="27952" xr:uid="{00000000-0005-0000-0000-00002A6D0000}"/>
    <cellStyle name="Normal 24 8 7 2 3" xfId="27953" xr:uid="{00000000-0005-0000-0000-00002B6D0000}"/>
    <cellStyle name="Normal 24 8 7 2 4" xfId="27954" xr:uid="{00000000-0005-0000-0000-00002C6D0000}"/>
    <cellStyle name="Normal 24 8 7 2 5" xfId="27955" xr:uid="{00000000-0005-0000-0000-00002D6D0000}"/>
    <cellStyle name="Normal 24 8 7 3" xfId="27956" xr:uid="{00000000-0005-0000-0000-00002E6D0000}"/>
    <cellStyle name="Normal 24 8 7 3 2" xfId="27957" xr:uid="{00000000-0005-0000-0000-00002F6D0000}"/>
    <cellStyle name="Normal 24 8 7 3 3" xfId="27958" xr:uid="{00000000-0005-0000-0000-0000306D0000}"/>
    <cellStyle name="Normal 24 8 7 3 4" xfId="27959" xr:uid="{00000000-0005-0000-0000-0000316D0000}"/>
    <cellStyle name="Normal 24 8 7 3 5" xfId="27960" xr:uid="{00000000-0005-0000-0000-0000326D0000}"/>
    <cellStyle name="Normal 24 8 7 4" xfId="27961" xr:uid="{00000000-0005-0000-0000-0000336D0000}"/>
    <cellStyle name="Normal 24 8 7 5" xfId="27962" xr:uid="{00000000-0005-0000-0000-0000346D0000}"/>
    <cellStyle name="Normal 24 8 7 6" xfId="27963" xr:uid="{00000000-0005-0000-0000-0000356D0000}"/>
    <cellStyle name="Normal 24 8 7 7" xfId="27964" xr:uid="{00000000-0005-0000-0000-0000366D0000}"/>
    <cellStyle name="Normal 24 8 7_35. Propiedades de Inv" xfId="27965" xr:uid="{00000000-0005-0000-0000-0000376D0000}"/>
    <cellStyle name="Normal 24 8 8" xfId="27966" xr:uid="{00000000-0005-0000-0000-0000386D0000}"/>
    <cellStyle name="Normal 24 8 8 2" xfId="27967" xr:uid="{00000000-0005-0000-0000-0000396D0000}"/>
    <cellStyle name="Normal 24 8 8 2 2" xfId="27968" xr:uid="{00000000-0005-0000-0000-00003A6D0000}"/>
    <cellStyle name="Normal 24 8 8 2 3" xfId="27969" xr:uid="{00000000-0005-0000-0000-00003B6D0000}"/>
    <cellStyle name="Normal 24 8 8 2 4" xfId="27970" xr:uid="{00000000-0005-0000-0000-00003C6D0000}"/>
    <cellStyle name="Normal 24 8 8 2 5" xfId="27971" xr:uid="{00000000-0005-0000-0000-00003D6D0000}"/>
    <cellStyle name="Normal 24 8 8 3" xfId="27972" xr:uid="{00000000-0005-0000-0000-00003E6D0000}"/>
    <cellStyle name="Normal 24 8 8 3 2" xfId="27973" xr:uid="{00000000-0005-0000-0000-00003F6D0000}"/>
    <cellStyle name="Normal 24 8 8 3 3" xfId="27974" xr:uid="{00000000-0005-0000-0000-0000406D0000}"/>
    <cellStyle name="Normal 24 8 8 3 4" xfId="27975" xr:uid="{00000000-0005-0000-0000-0000416D0000}"/>
    <cellStyle name="Normal 24 8 8 3 5" xfId="27976" xr:uid="{00000000-0005-0000-0000-0000426D0000}"/>
    <cellStyle name="Normal 24 8 8 4" xfId="27977" xr:uid="{00000000-0005-0000-0000-0000436D0000}"/>
    <cellStyle name="Normal 24 8 8 5" xfId="27978" xr:uid="{00000000-0005-0000-0000-0000446D0000}"/>
    <cellStyle name="Normal 24 8 8 6" xfId="27979" xr:uid="{00000000-0005-0000-0000-0000456D0000}"/>
    <cellStyle name="Normal 24 8 8 7" xfId="27980" xr:uid="{00000000-0005-0000-0000-0000466D0000}"/>
    <cellStyle name="Normal 24 8 8_35. Propiedades de Inv" xfId="27981" xr:uid="{00000000-0005-0000-0000-0000476D0000}"/>
    <cellStyle name="Normal 24 8 9" xfId="27982" xr:uid="{00000000-0005-0000-0000-0000486D0000}"/>
    <cellStyle name="Normal 24 8 9 2" xfId="27983" xr:uid="{00000000-0005-0000-0000-0000496D0000}"/>
    <cellStyle name="Normal 24 8 9 2 2" xfId="27984" xr:uid="{00000000-0005-0000-0000-00004A6D0000}"/>
    <cellStyle name="Normal 24 8 9 2 3" xfId="27985" xr:uid="{00000000-0005-0000-0000-00004B6D0000}"/>
    <cellStyle name="Normal 24 8 9 2 4" xfId="27986" xr:uid="{00000000-0005-0000-0000-00004C6D0000}"/>
    <cellStyle name="Normal 24 8 9 2 5" xfId="27987" xr:uid="{00000000-0005-0000-0000-00004D6D0000}"/>
    <cellStyle name="Normal 24 8 9 3" xfId="27988" xr:uid="{00000000-0005-0000-0000-00004E6D0000}"/>
    <cellStyle name="Normal 24 8 9 3 2" xfId="27989" xr:uid="{00000000-0005-0000-0000-00004F6D0000}"/>
    <cellStyle name="Normal 24 8 9 3 3" xfId="27990" xr:uid="{00000000-0005-0000-0000-0000506D0000}"/>
    <cellStyle name="Normal 24 8 9 3 4" xfId="27991" xr:uid="{00000000-0005-0000-0000-0000516D0000}"/>
    <cellStyle name="Normal 24 8 9 3 5" xfId="27992" xr:uid="{00000000-0005-0000-0000-0000526D0000}"/>
    <cellStyle name="Normal 24 8 9 4" xfId="27993" xr:uid="{00000000-0005-0000-0000-0000536D0000}"/>
    <cellStyle name="Normal 24 8 9 5" xfId="27994" xr:uid="{00000000-0005-0000-0000-0000546D0000}"/>
    <cellStyle name="Normal 24 8 9 6" xfId="27995" xr:uid="{00000000-0005-0000-0000-0000556D0000}"/>
    <cellStyle name="Normal 24 8 9 7" xfId="27996" xr:uid="{00000000-0005-0000-0000-0000566D0000}"/>
    <cellStyle name="Normal 24 8 9_35. Propiedades de Inv" xfId="27997" xr:uid="{00000000-0005-0000-0000-0000576D0000}"/>
    <cellStyle name="Normal 24 8_35. Propiedades de Inv" xfId="27998" xr:uid="{00000000-0005-0000-0000-0000586D0000}"/>
    <cellStyle name="Normal 24 9" xfId="27999" xr:uid="{00000000-0005-0000-0000-0000596D0000}"/>
    <cellStyle name="Normal 24 9 10" xfId="28000" xr:uid="{00000000-0005-0000-0000-00005A6D0000}"/>
    <cellStyle name="Normal 24 9 11" xfId="28001" xr:uid="{00000000-0005-0000-0000-00005B6D0000}"/>
    <cellStyle name="Normal 24 9 12" xfId="28002" xr:uid="{00000000-0005-0000-0000-00005C6D0000}"/>
    <cellStyle name="Normal 24 9 13" xfId="28003" xr:uid="{00000000-0005-0000-0000-00005D6D0000}"/>
    <cellStyle name="Normal 24 9 14" xfId="28004" xr:uid="{00000000-0005-0000-0000-00005E6D0000}"/>
    <cellStyle name="Normal 24 9 2" xfId="28005" xr:uid="{00000000-0005-0000-0000-00005F6D0000}"/>
    <cellStyle name="Normal 24 9 2 2" xfId="28006" xr:uid="{00000000-0005-0000-0000-0000606D0000}"/>
    <cellStyle name="Normal 24 9 2 2 2" xfId="28007" xr:uid="{00000000-0005-0000-0000-0000616D0000}"/>
    <cellStyle name="Normal 24 9 2 2 3" xfId="28008" xr:uid="{00000000-0005-0000-0000-0000626D0000}"/>
    <cellStyle name="Normal 24 9 2 2 4" xfId="28009" xr:uid="{00000000-0005-0000-0000-0000636D0000}"/>
    <cellStyle name="Normal 24 9 2 2 5" xfId="28010" xr:uid="{00000000-0005-0000-0000-0000646D0000}"/>
    <cellStyle name="Normal 24 9 2 3" xfId="28011" xr:uid="{00000000-0005-0000-0000-0000656D0000}"/>
    <cellStyle name="Normal 24 9 2 3 2" xfId="28012" xr:uid="{00000000-0005-0000-0000-0000666D0000}"/>
    <cellStyle name="Normal 24 9 2 3 3" xfId="28013" xr:uid="{00000000-0005-0000-0000-0000676D0000}"/>
    <cellStyle name="Normal 24 9 2 3 4" xfId="28014" xr:uid="{00000000-0005-0000-0000-0000686D0000}"/>
    <cellStyle name="Normal 24 9 2 3 5" xfId="28015" xr:uid="{00000000-0005-0000-0000-0000696D0000}"/>
    <cellStyle name="Normal 24 9 2 4" xfId="28016" xr:uid="{00000000-0005-0000-0000-00006A6D0000}"/>
    <cellStyle name="Normal 24 9 2 5" xfId="28017" xr:uid="{00000000-0005-0000-0000-00006B6D0000}"/>
    <cellStyle name="Normal 24 9 2 6" xfId="28018" xr:uid="{00000000-0005-0000-0000-00006C6D0000}"/>
    <cellStyle name="Normal 24 9 2 7" xfId="28019" xr:uid="{00000000-0005-0000-0000-00006D6D0000}"/>
    <cellStyle name="Normal 24 9 2 8" xfId="28020" xr:uid="{00000000-0005-0000-0000-00006E6D0000}"/>
    <cellStyle name="Normal 24 9 2_35. Propiedades de Inv" xfId="28021" xr:uid="{00000000-0005-0000-0000-00006F6D0000}"/>
    <cellStyle name="Normal 24 9 3" xfId="28022" xr:uid="{00000000-0005-0000-0000-0000706D0000}"/>
    <cellStyle name="Normal 24 9 3 2" xfId="28023" xr:uid="{00000000-0005-0000-0000-0000716D0000}"/>
    <cellStyle name="Normal 24 9 3 2 2" xfId="28024" xr:uid="{00000000-0005-0000-0000-0000726D0000}"/>
    <cellStyle name="Normal 24 9 3 2 3" xfId="28025" xr:uid="{00000000-0005-0000-0000-0000736D0000}"/>
    <cellStyle name="Normal 24 9 3 2 4" xfId="28026" xr:uid="{00000000-0005-0000-0000-0000746D0000}"/>
    <cellStyle name="Normal 24 9 3 2 5" xfId="28027" xr:uid="{00000000-0005-0000-0000-0000756D0000}"/>
    <cellStyle name="Normal 24 9 3 3" xfId="28028" xr:uid="{00000000-0005-0000-0000-0000766D0000}"/>
    <cellStyle name="Normal 24 9 3 3 2" xfId="28029" xr:uid="{00000000-0005-0000-0000-0000776D0000}"/>
    <cellStyle name="Normal 24 9 3 3 3" xfId="28030" xr:uid="{00000000-0005-0000-0000-0000786D0000}"/>
    <cellStyle name="Normal 24 9 3 3 4" xfId="28031" xr:uid="{00000000-0005-0000-0000-0000796D0000}"/>
    <cellStyle name="Normal 24 9 3 3 5" xfId="28032" xr:uid="{00000000-0005-0000-0000-00007A6D0000}"/>
    <cellStyle name="Normal 24 9 3 4" xfId="28033" xr:uid="{00000000-0005-0000-0000-00007B6D0000}"/>
    <cellStyle name="Normal 24 9 3 5" xfId="28034" xr:uid="{00000000-0005-0000-0000-00007C6D0000}"/>
    <cellStyle name="Normal 24 9 3 6" xfId="28035" xr:uid="{00000000-0005-0000-0000-00007D6D0000}"/>
    <cellStyle name="Normal 24 9 3 7" xfId="28036" xr:uid="{00000000-0005-0000-0000-00007E6D0000}"/>
    <cellStyle name="Normal 24 9 3 8" xfId="28037" xr:uid="{00000000-0005-0000-0000-00007F6D0000}"/>
    <cellStyle name="Normal 24 9 3_35. Propiedades de Inv" xfId="28038" xr:uid="{00000000-0005-0000-0000-0000806D0000}"/>
    <cellStyle name="Normal 24 9 4" xfId="28039" xr:uid="{00000000-0005-0000-0000-0000816D0000}"/>
    <cellStyle name="Normal 24 9 4 2" xfId="28040" xr:uid="{00000000-0005-0000-0000-0000826D0000}"/>
    <cellStyle name="Normal 24 9 4 2 2" xfId="28041" xr:uid="{00000000-0005-0000-0000-0000836D0000}"/>
    <cellStyle name="Normal 24 9 4 2 3" xfId="28042" xr:uid="{00000000-0005-0000-0000-0000846D0000}"/>
    <cellStyle name="Normal 24 9 4 2 4" xfId="28043" xr:uid="{00000000-0005-0000-0000-0000856D0000}"/>
    <cellStyle name="Normal 24 9 4 2 5" xfId="28044" xr:uid="{00000000-0005-0000-0000-0000866D0000}"/>
    <cellStyle name="Normal 24 9 4 3" xfId="28045" xr:uid="{00000000-0005-0000-0000-0000876D0000}"/>
    <cellStyle name="Normal 24 9 4 3 2" xfId="28046" xr:uid="{00000000-0005-0000-0000-0000886D0000}"/>
    <cellStyle name="Normal 24 9 4 3 3" xfId="28047" xr:uid="{00000000-0005-0000-0000-0000896D0000}"/>
    <cellStyle name="Normal 24 9 4 3 4" xfId="28048" xr:uid="{00000000-0005-0000-0000-00008A6D0000}"/>
    <cellStyle name="Normal 24 9 4 3 5" xfId="28049" xr:uid="{00000000-0005-0000-0000-00008B6D0000}"/>
    <cellStyle name="Normal 24 9 4 4" xfId="28050" xr:uid="{00000000-0005-0000-0000-00008C6D0000}"/>
    <cellStyle name="Normal 24 9 4 5" xfId="28051" xr:uid="{00000000-0005-0000-0000-00008D6D0000}"/>
    <cellStyle name="Normal 24 9 4 6" xfId="28052" xr:uid="{00000000-0005-0000-0000-00008E6D0000}"/>
    <cellStyle name="Normal 24 9 4 7" xfId="28053" xr:uid="{00000000-0005-0000-0000-00008F6D0000}"/>
    <cellStyle name="Normal 24 9 4 8" xfId="28054" xr:uid="{00000000-0005-0000-0000-0000906D0000}"/>
    <cellStyle name="Normal 24 9 4_35. Propiedades de Inv" xfId="28055" xr:uid="{00000000-0005-0000-0000-0000916D0000}"/>
    <cellStyle name="Normal 24 9 5" xfId="28056" xr:uid="{00000000-0005-0000-0000-0000926D0000}"/>
    <cellStyle name="Normal 24 9 5 2" xfId="28057" xr:uid="{00000000-0005-0000-0000-0000936D0000}"/>
    <cellStyle name="Normal 24 9 5 2 2" xfId="28058" xr:uid="{00000000-0005-0000-0000-0000946D0000}"/>
    <cellStyle name="Normal 24 9 5 2 3" xfId="28059" xr:uid="{00000000-0005-0000-0000-0000956D0000}"/>
    <cellStyle name="Normal 24 9 5 2 4" xfId="28060" xr:uid="{00000000-0005-0000-0000-0000966D0000}"/>
    <cellStyle name="Normal 24 9 5 2 5" xfId="28061" xr:uid="{00000000-0005-0000-0000-0000976D0000}"/>
    <cellStyle name="Normal 24 9 5 3" xfId="28062" xr:uid="{00000000-0005-0000-0000-0000986D0000}"/>
    <cellStyle name="Normal 24 9 5 3 2" xfId="28063" xr:uid="{00000000-0005-0000-0000-0000996D0000}"/>
    <cellStyle name="Normal 24 9 5 3 3" xfId="28064" xr:uid="{00000000-0005-0000-0000-00009A6D0000}"/>
    <cellStyle name="Normal 24 9 5 3 4" xfId="28065" xr:uid="{00000000-0005-0000-0000-00009B6D0000}"/>
    <cellStyle name="Normal 24 9 5 3 5" xfId="28066" xr:uid="{00000000-0005-0000-0000-00009C6D0000}"/>
    <cellStyle name="Normal 24 9 5 4" xfId="28067" xr:uid="{00000000-0005-0000-0000-00009D6D0000}"/>
    <cellStyle name="Normal 24 9 5 5" xfId="28068" xr:uid="{00000000-0005-0000-0000-00009E6D0000}"/>
    <cellStyle name="Normal 24 9 5 6" xfId="28069" xr:uid="{00000000-0005-0000-0000-00009F6D0000}"/>
    <cellStyle name="Normal 24 9 5 7" xfId="28070" xr:uid="{00000000-0005-0000-0000-0000A06D0000}"/>
    <cellStyle name="Normal 24 9 5 8" xfId="28071" xr:uid="{00000000-0005-0000-0000-0000A16D0000}"/>
    <cellStyle name="Normal 24 9 5_35. Propiedades de Inv" xfId="28072" xr:uid="{00000000-0005-0000-0000-0000A26D0000}"/>
    <cellStyle name="Normal 24 9 6" xfId="28073" xr:uid="{00000000-0005-0000-0000-0000A36D0000}"/>
    <cellStyle name="Normal 24 9 6 2" xfId="28074" xr:uid="{00000000-0005-0000-0000-0000A46D0000}"/>
    <cellStyle name="Normal 24 9 6 2 2" xfId="28075" xr:uid="{00000000-0005-0000-0000-0000A56D0000}"/>
    <cellStyle name="Normal 24 9 6 2 3" xfId="28076" xr:uid="{00000000-0005-0000-0000-0000A66D0000}"/>
    <cellStyle name="Normal 24 9 6 2 4" xfId="28077" xr:uid="{00000000-0005-0000-0000-0000A76D0000}"/>
    <cellStyle name="Normal 24 9 6 2 5" xfId="28078" xr:uid="{00000000-0005-0000-0000-0000A86D0000}"/>
    <cellStyle name="Normal 24 9 6 3" xfId="28079" xr:uid="{00000000-0005-0000-0000-0000A96D0000}"/>
    <cellStyle name="Normal 24 9 6 3 2" xfId="28080" xr:uid="{00000000-0005-0000-0000-0000AA6D0000}"/>
    <cellStyle name="Normal 24 9 6 3 3" xfId="28081" xr:uid="{00000000-0005-0000-0000-0000AB6D0000}"/>
    <cellStyle name="Normal 24 9 6 3 4" xfId="28082" xr:uid="{00000000-0005-0000-0000-0000AC6D0000}"/>
    <cellStyle name="Normal 24 9 6 3 5" xfId="28083" xr:uid="{00000000-0005-0000-0000-0000AD6D0000}"/>
    <cellStyle name="Normal 24 9 6 4" xfId="28084" xr:uid="{00000000-0005-0000-0000-0000AE6D0000}"/>
    <cellStyle name="Normal 24 9 6 5" xfId="28085" xr:uid="{00000000-0005-0000-0000-0000AF6D0000}"/>
    <cellStyle name="Normal 24 9 6 6" xfId="28086" xr:uid="{00000000-0005-0000-0000-0000B06D0000}"/>
    <cellStyle name="Normal 24 9 6 7" xfId="28087" xr:uid="{00000000-0005-0000-0000-0000B16D0000}"/>
    <cellStyle name="Normal 24 9 6 8" xfId="28088" xr:uid="{00000000-0005-0000-0000-0000B26D0000}"/>
    <cellStyle name="Normal 24 9 6_35. Propiedades de Inv" xfId="28089" xr:uid="{00000000-0005-0000-0000-0000B36D0000}"/>
    <cellStyle name="Normal 24 9 7" xfId="28090" xr:uid="{00000000-0005-0000-0000-0000B46D0000}"/>
    <cellStyle name="Normal 24 9 7 2" xfId="28091" xr:uid="{00000000-0005-0000-0000-0000B56D0000}"/>
    <cellStyle name="Normal 24 9 7 3" xfId="28092" xr:uid="{00000000-0005-0000-0000-0000B66D0000}"/>
    <cellStyle name="Normal 24 9 7 4" xfId="28093" xr:uid="{00000000-0005-0000-0000-0000B76D0000}"/>
    <cellStyle name="Normal 24 9 7 5" xfId="28094" xr:uid="{00000000-0005-0000-0000-0000B86D0000}"/>
    <cellStyle name="Normal 24 9 8" xfId="28095" xr:uid="{00000000-0005-0000-0000-0000B96D0000}"/>
    <cellStyle name="Normal 24 9 8 2" xfId="28096" xr:uid="{00000000-0005-0000-0000-0000BA6D0000}"/>
    <cellStyle name="Normal 24 9 8 3" xfId="28097" xr:uid="{00000000-0005-0000-0000-0000BB6D0000}"/>
    <cellStyle name="Normal 24 9 8 4" xfId="28098" xr:uid="{00000000-0005-0000-0000-0000BC6D0000}"/>
    <cellStyle name="Normal 24 9 8 5" xfId="28099" xr:uid="{00000000-0005-0000-0000-0000BD6D0000}"/>
    <cellStyle name="Normal 24 9 9" xfId="28100" xr:uid="{00000000-0005-0000-0000-0000BE6D0000}"/>
    <cellStyle name="Normal 24 9 9 2" xfId="28101" xr:uid="{00000000-0005-0000-0000-0000BF6D0000}"/>
    <cellStyle name="Normal 24 9_35. Propiedades de Inv" xfId="28102" xr:uid="{00000000-0005-0000-0000-0000C06D0000}"/>
    <cellStyle name="Normal 24_35. Propiedades de Inv" xfId="28103" xr:uid="{00000000-0005-0000-0000-0000C16D0000}"/>
    <cellStyle name="Normal 25" xfId="28104" xr:uid="{00000000-0005-0000-0000-0000C26D0000}"/>
    <cellStyle name="Normal 25 2" xfId="28105" xr:uid="{00000000-0005-0000-0000-0000C36D0000}"/>
    <cellStyle name="Normal 25 2 2" xfId="28106" xr:uid="{00000000-0005-0000-0000-0000C46D0000}"/>
    <cellStyle name="Normal 25 2 2 2" xfId="28107" xr:uid="{00000000-0005-0000-0000-0000C56D0000}"/>
    <cellStyle name="Normal 25 2 2 3" xfId="28108" xr:uid="{00000000-0005-0000-0000-0000C66D0000}"/>
    <cellStyle name="Normal 25 2 2 3 2" xfId="28109" xr:uid="{00000000-0005-0000-0000-0000C76D0000}"/>
    <cellStyle name="Normal 25 2 2 4" xfId="28110" xr:uid="{00000000-0005-0000-0000-0000C86D0000}"/>
    <cellStyle name="Normal 25 2 2 4 2" xfId="28111" xr:uid="{00000000-0005-0000-0000-0000C96D0000}"/>
    <cellStyle name="Normal 25 2 2 5" xfId="28112" xr:uid="{00000000-0005-0000-0000-0000CA6D0000}"/>
    <cellStyle name="Normal 25 2 3" xfId="28113" xr:uid="{00000000-0005-0000-0000-0000CB6D0000}"/>
    <cellStyle name="Normal 25 2 3 2" xfId="28114" xr:uid="{00000000-0005-0000-0000-0000CC6D0000}"/>
    <cellStyle name="Normal 25 2 3 2 2" xfId="28115" xr:uid="{00000000-0005-0000-0000-0000CD6D0000}"/>
    <cellStyle name="Normal 25 2 3 3" xfId="28116" xr:uid="{00000000-0005-0000-0000-0000CE6D0000}"/>
    <cellStyle name="Normal 25 2 3 3 2" xfId="28117" xr:uid="{00000000-0005-0000-0000-0000CF6D0000}"/>
    <cellStyle name="Normal 25 2 3 4" xfId="28118" xr:uid="{00000000-0005-0000-0000-0000D06D0000}"/>
    <cellStyle name="Normal 25 2 4" xfId="28119" xr:uid="{00000000-0005-0000-0000-0000D16D0000}"/>
    <cellStyle name="Normal 25 2 4 2" xfId="28120" xr:uid="{00000000-0005-0000-0000-0000D26D0000}"/>
    <cellStyle name="Normal 25 2 5" xfId="28121" xr:uid="{00000000-0005-0000-0000-0000D36D0000}"/>
    <cellStyle name="Normal 25 2 5 2" xfId="28122" xr:uid="{00000000-0005-0000-0000-0000D46D0000}"/>
    <cellStyle name="Normal 25 2 6" xfId="28123" xr:uid="{00000000-0005-0000-0000-0000D56D0000}"/>
    <cellStyle name="Normal 25 2 6 2" xfId="28124" xr:uid="{00000000-0005-0000-0000-0000D66D0000}"/>
    <cellStyle name="Normal 25 2 7" xfId="28125" xr:uid="{00000000-0005-0000-0000-0000D76D0000}"/>
    <cellStyle name="Normal 25 2 7 2" xfId="28126" xr:uid="{00000000-0005-0000-0000-0000D86D0000}"/>
    <cellStyle name="Normal 25 3" xfId="28127" xr:uid="{00000000-0005-0000-0000-0000D96D0000}"/>
    <cellStyle name="Normal 25 3 2" xfId="28128" xr:uid="{00000000-0005-0000-0000-0000DA6D0000}"/>
    <cellStyle name="Normal 25 3 3" xfId="28129" xr:uid="{00000000-0005-0000-0000-0000DB6D0000}"/>
    <cellStyle name="Normal 25 3 3 2" xfId="28130" xr:uid="{00000000-0005-0000-0000-0000DC6D0000}"/>
    <cellStyle name="Normal 25 3 4" xfId="28131" xr:uid="{00000000-0005-0000-0000-0000DD6D0000}"/>
    <cellStyle name="Normal 25 3 4 2" xfId="28132" xr:uid="{00000000-0005-0000-0000-0000DE6D0000}"/>
    <cellStyle name="Normal 25 3 5" xfId="28133" xr:uid="{00000000-0005-0000-0000-0000DF6D0000}"/>
    <cellStyle name="Normal 25 3 5 2" xfId="28134" xr:uid="{00000000-0005-0000-0000-0000E06D0000}"/>
    <cellStyle name="Normal 25 4" xfId="28135" xr:uid="{00000000-0005-0000-0000-0000E16D0000}"/>
    <cellStyle name="Normal 25 4 2" xfId="28136" xr:uid="{00000000-0005-0000-0000-0000E26D0000}"/>
    <cellStyle name="Normal 25 4 2 2" xfId="28137" xr:uid="{00000000-0005-0000-0000-0000E36D0000}"/>
    <cellStyle name="Normal 25 4 3" xfId="28138" xr:uid="{00000000-0005-0000-0000-0000E46D0000}"/>
    <cellStyle name="Normal 25 4 3 2" xfId="28139" xr:uid="{00000000-0005-0000-0000-0000E56D0000}"/>
    <cellStyle name="Normal 25 5" xfId="28140" xr:uid="{00000000-0005-0000-0000-0000E66D0000}"/>
    <cellStyle name="Normal 25 5 2" xfId="28141" xr:uid="{00000000-0005-0000-0000-0000E76D0000}"/>
    <cellStyle name="Normal 25 5 2 2" xfId="28142" xr:uid="{00000000-0005-0000-0000-0000E86D0000}"/>
    <cellStyle name="Normal 25 6" xfId="28143" xr:uid="{00000000-0005-0000-0000-0000E96D0000}"/>
    <cellStyle name="Normal 25 6 2" xfId="28144" xr:uid="{00000000-0005-0000-0000-0000EA6D0000}"/>
    <cellStyle name="Normal 25 7" xfId="28145" xr:uid="{00000000-0005-0000-0000-0000EB6D0000}"/>
    <cellStyle name="Normal 25 7 2" xfId="28146" xr:uid="{00000000-0005-0000-0000-0000EC6D0000}"/>
    <cellStyle name="Normal 25 8" xfId="28147" xr:uid="{00000000-0005-0000-0000-0000ED6D0000}"/>
    <cellStyle name="Normal 25 8 2" xfId="28148" xr:uid="{00000000-0005-0000-0000-0000EE6D0000}"/>
    <cellStyle name="Normal 25 9" xfId="28149" xr:uid="{00000000-0005-0000-0000-0000EF6D0000}"/>
    <cellStyle name="Normal 26" xfId="28150" xr:uid="{00000000-0005-0000-0000-0000F06D0000}"/>
    <cellStyle name="Normal 26 10" xfId="28151" xr:uid="{00000000-0005-0000-0000-0000F16D0000}"/>
    <cellStyle name="Normal 26 10 10" xfId="28152" xr:uid="{00000000-0005-0000-0000-0000F26D0000}"/>
    <cellStyle name="Normal 26 10 11" xfId="28153" xr:uid="{00000000-0005-0000-0000-0000F36D0000}"/>
    <cellStyle name="Normal 26 10 12" xfId="28154" xr:uid="{00000000-0005-0000-0000-0000F46D0000}"/>
    <cellStyle name="Normal 26 10 13" xfId="28155" xr:uid="{00000000-0005-0000-0000-0000F56D0000}"/>
    <cellStyle name="Normal 26 10 2" xfId="28156" xr:uid="{00000000-0005-0000-0000-0000F66D0000}"/>
    <cellStyle name="Normal 26 10 2 2" xfId="28157" xr:uid="{00000000-0005-0000-0000-0000F76D0000}"/>
    <cellStyle name="Normal 26 10 2 2 2" xfId="28158" xr:uid="{00000000-0005-0000-0000-0000F86D0000}"/>
    <cellStyle name="Normal 26 10 2 2 3" xfId="28159" xr:uid="{00000000-0005-0000-0000-0000F96D0000}"/>
    <cellStyle name="Normal 26 10 2 2 4" xfId="28160" xr:uid="{00000000-0005-0000-0000-0000FA6D0000}"/>
    <cellStyle name="Normal 26 10 2 2 5" xfId="28161" xr:uid="{00000000-0005-0000-0000-0000FB6D0000}"/>
    <cellStyle name="Normal 26 10 2 3" xfId="28162" xr:uid="{00000000-0005-0000-0000-0000FC6D0000}"/>
    <cellStyle name="Normal 26 10 2 3 2" xfId="28163" xr:uid="{00000000-0005-0000-0000-0000FD6D0000}"/>
    <cellStyle name="Normal 26 10 2 3 3" xfId="28164" xr:uid="{00000000-0005-0000-0000-0000FE6D0000}"/>
    <cellStyle name="Normal 26 10 2 3 4" xfId="28165" xr:uid="{00000000-0005-0000-0000-0000FF6D0000}"/>
    <cellStyle name="Normal 26 10 2 3 5" xfId="28166" xr:uid="{00000000-0005-0000-0000-0000006E0000}"/>
    <cellStyle name="Normal 26 10 2 4" xfId="28167" xr:uid="{00000000-0005-0000-0000-0000016E0000}"/>
    <cellStyle name="Normal 26 10 2 5" xfId="28168" xr:uid="{00000000-0005-0000-0000-0000026E0000}"/>
    <cellStyle name="Normal 26 10 2 6" xfId="28169" xr:uid="{00000000-0005-0000-0000-0000036E0000}"/>
    <cellStyle name="Normal 26 10 2 7" xfId="28170" xr:uid="{00000000-0005-0000-0000-0000046E0000}"/>
    <cellStyle name="Normal 26 10 2 8" xfId="28171" xr:uid="{00000000-0005-0000-0000-0000056E0000}"/>
    <cellStyle name="Normal 26 10 2_35. Propiedades de Inv" xfId="28172" xr:uid="{00000000-0005-0000-0000-0000066E0000}"/>
    <cellStyle name="Normal 26 10 3" xfId="28173" xr:uid="{00000000-0005-0000-0000-0000076E0000}"/>
    <cellStyle name="Normal 26 10 3 2" xfId="28174" xr:uid="{00000000-0005-0000-0000-0000086E0000}"/>
    <cellStyle name="Normal 26 10 3 2 2" xfId="28175" xr:uid="{00000000-0005-0000-0000-0000096E0000}"/>
    <cellStyle name="Normal 26 10 3 2 3" xfId="28176" xr:uid="{00000000-0005-0000-0000-00000A6E0000}"/>
    <cellStyle name="Normal 26 10 3 2 4" xfId="28177" xr:uid="{00000000-0005-0000-0000-00000B6E0000}"/>
    <cellStyle name="Normal 26 10 3 2 5" xfId="28178" xr:uid="{00000000-0005-0000-0000-00000C6E0000}"/>
    <cellStyle name="Normal 26 10 3 3" xfId="28179" xr:uid="{00000000-0005-0000-0000-00000D6E0000}"/>
    <cellStyle name="Normal 26 10 3 3 2" xfId="28180" xr:uid="{00000000-0005-0000-0000-00000E6E0000}"/>
    <cellStyle name="Normal 26 10 3 3 3" xfId="28181" xr:uid="{00000000-0005-0000-0000-00000F6E0000}"/>
    <cellStyle name="Normal 26 10 3 3 4" xfId="28182" xr:uid="{00000000-0005-0000-0000-0000106E0000}"/>
    <cellStyle name="Normal 26 10 3 3 5" xfId="28183" xr:uid="{00000000-0005-0000-0000-0000116E0000}"/>
    <cellStyle name="Normal 26 10 3 4" xfId="28184" xr:uid="{00000000-0005-0000-0000-0000126E0000}"/>
    <cellStyle name="Normal 26 10 3 5" xfId="28185" xr:uid="{00000000-0005-0000-0000-0000136E0000}"/>
    <cellStyle name="Normal 26 10 3 6" xfId="28186" xr:uid="{00000000-0005-0000-0000-0000146E0000}"/>
    <cellStyle name="Normal 26 10 3 7" xfId="28187" xr:uid="{00000000-0005-0000-0000-0000156E0000}"/>
    <cellStyle name="Normal 26 10 3 8" xfId="28188" xr:uid="{00000000-0005-0000-0000-0000166E0000}"/>
    <cellStyle name="Normal 26 10 3_35. Propiedades de Inv" xfId="28189" xr:uid="{00000000-0005-0000-0000-0000176E0000}"/>
    <cellStyle name="Normal 26 10 4" xfId="28190" xr:uid="{00000000-0005-0000-0000-0000186E0000}"/>
    <cellStyle name="Normal 26 10 4 2" xfId="28191" xr:uid="{00000000-0005-0000-0000-0000196E0000}"/>
    <cellStyle name="Normal 26 10 4 2 2" xfId="28192" xr:uid="{00000000-0005-0000-0000-00001A6E0000}"/>
    <cellStyle name="Normal 26 10 4 2 3" xfId="28193" xr:uid="{00000000-0005-0000-0000-00001B6E0000}"/>
    <cellStyle name="Normal 26 10 4 2 4" xfId="28194" xr:uid="{00000000-0005-0000-0000-00001C6E0000}"/>
    <cellStyle name="Normal 26 10 4 2 5" xfId="28195" xr:uid="{00000000-0005-0000-0000-00001D6E0000}"/>
    <cellStyle name="Normal 26 10 4 3" xfId="28196" xr:uid="{00000000-0005-0000-0000-00001E6E0000}"/>
    <cellStyle name="Normal 26 10 4 3 2" xfId="28197" xr:uid="{00000000-0005-0000-0000-00001F6E0000}"/>
    <cellStyle name="Normal 26 10 4 3 3" xfId="28198" xr:uid="{00000000-0005-0000-0000-0000206E0000}"/>
    <cellStyle name="Normal 26 10 4 3 4" xfId="28199" xr:uid="{00000000-0005-0000-0000-0000216E0000}"/>
    <cellStyle name="Normal 26 10 4 3 5" xfId="28200" xr:uid="{00000000-0005-0000-0000-0000226E0000}"/>
    <cellStyle name="Normal 26 10 4 4" xfId="28201" xr:uid="{00000000-0005-0000-0000-0000236E0000}"/>
    <cellStyle name="Normal 26 10 4 5" xfId="28202" xr:uid="{00000000-0005-0000-0000-0000246E0000}"/>
    <cellStyle name="Normal 26 10 4 6" xfId="28203" xr:uid="{00000000-0005-0000-0000-0000256E0000}"/>
    <cellStyle name="Normal 26 10 4 7" xfId="28204" xr:uid="{00000000-0005-0000-0000-0000266E0000}"/>
    <cellStyle name="Normal 26 10 4 8" xfId="28205" xr:uid="{00000000-0005-0000-0000-0000276E0000}"/>
    <cellStyle name="Normal 26 10 4_35. Propiedades de Inv" xfId="28206" xr:uid="{00000000-0005-0000-0000-0000286E0000}"/>
    <cellStyle name="Normal 26 10 5" xfId="28207" xr:uid="{00000000-0005-0000-0000-0000296E0000}"/>
    <cellStyle name="Normal 26 10 5 2" xfId="28208" xr:uid="{00000000-0005-0000-0000-00002A6E0000}"/>
    <cellStyle name="Normal 26 10 5 2 2" xfId="28209" xr:uid="{00000000-0005-0000-0000-00002B6E0000}"/>
    <cellStyle name="Normal 26 10 5 2 3" xfId="28210" xr:uid="{00000000-0005-0000-0000-00002C6E0000}"/>
    <cellStyle name="Normal 26 10 5 2 4" xfId="28211" xr:uid="{00000000-0005-0000-0000-00002D6E0000}"/>
    <cellStyle name="Normal 26 10 5 2 5" xfId="28212" xr:uid="{00000000-0005-0000-0000-00002E6E0000}"/>
    <cellStyle name="Normal 26 10 5 3" xfId="28213" xr:uid="{00000000-0005-0000-0000-00002F6E0000}"/>
    <cellStyle name="Normal 26 10 5 3 2" xfId="28214" xr:uid="{00000000-0005-0000-0000-0000306E0000}"/>
    <cellStyle name="Normal 26 10 5 3 3" xfId="28215" xr:uid="{00000000-0005-0000-0000-0000316E0000}"/>
    <cellStyle name="Normal 26 10 5 3 4" xfId="28216" xr:uid="{00000000-0005-0000-0000-0000326E0000}"/>
    <cellStyle name="Normal 26 10 5 3 5" xfId="28217" xr:uid="{00000000-0005-0000-0000-0000336E0000}"/>
    <cellStyle name="Normal 26 10 5 4" xfId="28218" xr:uid="{00000000-0005-0000-0000-0000346E0000}"/>
    <cellStyle name="Normal 26 10 5 5" xfId="28219" xr:uid="{00000000-0005-0000-0000-0000356E0000}"/>
    <cellStyle name="Normal 26 10 5 6" xfId="28220" xr:uid="{00000000-0005-0000-0000-0000366E0000}"/>
    <cellStyle name="Normal 26 10 5 7" xfId="28221" xr:uid="{00000000-0005-0000-0000-0000376E0000}"/>
    <cellStyle name="Normal 26 10 5 8" xfId="28222" xr:uid="{00000000-0005-0000-0000-0000386E0000}"/>
    <cellStyle name="Normal 26 10 5_35. Propiedades de Inv" xfId="28223" xr:uid="{00000000-0005-0000-0000-0000396E0000}"/>
    <cellStyle name="Normal 26 10 6" xfId="28224" xr:uid="{00000000-0005-0000-0000-00003A6E0000}"/>
    <cellStyle name="Normal 26 10 6 2" xfId="28225" xr:uid="{00000000-0005-0000-0000-00003B6E0000}"/>
    <cellStyle name="Normal 26 10 6 2 2" xfId="28226" xr:uid="{00000000-0005-0000-0000-00003C6E0000}"/>
    <cellStyle name="Normal 26 10 6 2 3" xfId="28227" xr:uid="{00000000-0005-0000-0000-00003D6E0000}"/>
    <cellStyle name="Normal 26 10 6 2 4" xfId="28228" xr:uid="{00000000-0005-0000-0000-00003E6E0000}"/>
    <cellStyle name="Normal 26 10 6 2 5" xfId="28229" xr:uid="{00000000-0005-0000-0000-00003F6E0000}"/>
    <cellStyle name="Normal 26 10 6 3" xfId="28230" xr:uid="{00000000-0005-0000-0000-0000406E0000}"/>
    <cellStyle name="Normal 26 10 6 3 2" xfId="28231" xr:uid="{00000000-0005-0000-0000-0000416E0000}"/>
    <cellStyle name="Normal 26 10 6 3 3" xfId="28232" xr:uid="{00000000-0005-0000-0000-0000426E0000}"/>
    <cellStyle name="Normal 26 10 6 3 4" xfId="28233" xr:uid="{00000000-0005-0000-0000-0000436E0000}"/>
    <cellStyle name="Normal 26 10 6 3 5" xfId="28234" xr:uid="{00000000-0005-0000-0000-0000446E0000}"/>
    <cellStyle name="Normal 26 10 6 4" xfId="28235" xr:uid="{00000000-0005-0000-0000-0000456E0000}"/>
    <cellStyle name="Normal 26 10 6 5" xfId="28236" xr:uid="{00000000-0005-0000-0000-0000466E0000}"/>
    <cellStyle name="Normal 26 10 6 6" xfId="28237" xr:uid="{00000000-0005-0000-0000-0000476E0000}"/>
    <cellStyle name="Normal 26 10 6 7" xfId="28238" xr:uid="{00000000-0005-0000-0000-0000486E0000}"/>
    <cellStyle name="Normal 26 10 6 8" xfId="28239" xr:uid="{00000000-0005-0000-0000-0000496E0000}"/>
    <cellStyle name="Normal 26 10 6_35. Propiedades de Inv" xfId="28240" xr:uid="{00000000-0005-0000-0000-00004A6E0000}"/>
    <cellStyle name="Normal 26 10 7" xfId="28241" xr:uid="{00000000-0005-0000-0000-00004B6E0000}"/>
    <cellStyle name="Normal 26 10 7 2" xfId="28242" xr:uid="{00000000-0005-0000-0000-00004C6E0000}"/>
    <cellStyle name="Normal 26 10 7 3" xfId="28243" xr:uid="{00000000-0005-0000-0000-00004D6E0000}"/>
    <cellStyle name="Normal 26 10 7 4" xfId="28244" xr:uid="{00000000-0005-0000-0000-00004E6E0000}"/>
    <cellStyle name="Normal 26 10 7 5" xfId="28245" xr:uid="{00000000-0005-0000-0000-00004F6E0000}"/>
    <cellStyle name="Normal 26 10 8" xfId="28246" xr:uid="{00000000-0005-0000-0000-0000506E0000}"/>
    <cellStyle name="Normal 26 10 8 2" xfId="28247" xr:uid="{00000000-0005-0000-0000-0000516E0000}"/>
    <cellStyle name="Normal 26 10 8 3" xfId="28248" xr:uid="{00000000-0005-0000-0000-0000526E0000}"/>
    <cellStyle name="Normal 26 10 8 4" xfId="28249" xr:uid="{00000000-0005-0000-0000-0000536E0000}"/>
    <cellStyle name="Normal 26 10 8 5" xfId="28250" xr:uid="{00000000-0005-0000-0000-0000546E0000}"/>
    <cellStyle name="Normal 26 10 9" xfId="28251" xr:uid="{00000000-0005-0000-0000-0000556E0000}"/>
    <cellStyle name="Normal 26 10_35. Propiedades de Inv" xfId="28252" xr:uid="{00000000-0005-0000-0000-0000566E0000}"/>
    <cellStyle name="Normal 26 11" xfId="28253" xr:uid="{00000000-0005-0000-0000-0000576E0000}"/>
    <cellStyle name="Normal 26 11 10" xfId="28254" xr:uid="{00000000-0005-0000-0000-0000586E0000}"/>
    <cellStyle name="Normal 26 11 11" xfId="28255" xr:uid="{00000000-0005-0000-0000-0000596E0000}"/>
    <cellStyle name="Normal 26 11 12" xfId="28256" xr:uid="{00000000-0005-0000-0000-00005A6E0000}"/>
    <cellStyle name="Normal 26 11 13" xfId="28257" xr:uid="{00000000-0005-0000-0000-00005B6E0000}"/>
    <cellStyle name="Normal 26 11 2" xfId="28258" xr:uid="{00000000-0005-0000-0000-00005C6E0000}"/>
    <cellStyle name="Normal 26 11 2 2" xfId="28259" xr:uid="{00000000-0005-0000-0000-00005D6E0000}"/>
    <cellStyle name="Normal 26 11 2 2 2" xfId="28260" xr:uid="{00000000-0005-0000-0000-00005E6E0000}"/>
    <cellStyle name="Normal 26 11 2 2 3" xfId="28261" xr:uid="{00000000-0005-0000-0000-00005F6E0000}"/>
    <cellStyle name="Normal 26 11 2 2 4" xfId="28262" xr:uid="{00000000-0005-0000-0000-0000606E0000}"/>
    <cellStyle name="Normal 26 11 2 2 5" xfId="28263" xr:uid="{00000000-0005-0000-0000-0000616E0000}"/>
    <cellStyle name="Normal 26 11 2 3" xfId="28264" xr:uid="{00000000-0005-0000-0000-0000626E0000}"/>
    <cellStyle name="Normal 26 11 2 3 2" xfId="28265" xr:uid="{00000000-0005-0000-0000-0000636E0000}"/>
    <cellStyle name="Normal 26 11 2 3 3" xfId="28266" xr:uid="{00000000-0005-0000-0000-0000646E0000}"/>
    <cellStyle name="Normal 26 11 2 3 4" xfId="28267" xr:uid="{00000000-0005-0000-0000-0000656E0000}"/>
    <cellStyle name="Normal 26 11 2 3 5" xfId="28268" xr:uid="{00000000-0005-0000-0000-0000666E0000}"/>
    <cellStyle name="Normal 26 11 2 4" xfId="28269" xr:uid="{00000000-0005-0000-0000-0000676E0000}"/>
    <cellStyle name="Normal 26 11 2 5" xfId="28270" xr:uid="{00000000-0005-0000-0000-0000686E0000}"/>
    <cellStyle name="Normal 26 11 2 6" xfId="28271" xr:uid="{00000000-0005-0000-0000-0000696E0000}"/>
    <cellStyle name="Normal 26 11 2 7" xfId="28272" xr:uid="{00000000-0005-0000-0000-00006A6E0000}"/>
    <cellStyle name="Normal 26 11 2 8" xfId="28273" xr:uid="{00000000-0005-0000-0000-00006B6E0000}"/>
    <cellStyle name="Normal 26 11 2_35. Propiedades de Inv" xfId="28274" xr:uid="{00000000-0005-0000-0000-00006C6E0000}"/>
    <cellStyle name="Normal 26 11 3" xfId="28275" xr:uid="{00000000-0005-0000-0000-00006D6E0000}"/>
    <cellStyle name="Normal 26 11 3 2" xfId="28276" xr:uid="{00000000-0005-0000-0000-00006E6E0000}"/>
    <cellStyle name="Normal 26 11 3 2 2" xfId="28277" xr:uid="{00000000-0005-0000-0000-00006F6E0000}"/>
    <cellStyle name="Normal 26 11 3 2 3" xfId="28278" xr:uid="{00000000-0005-0000-0000-0000706E0000}"/>
    <cellStyle name="Normal 26 11 3 2 4" xfId="28279" xr:uid="{00000000-0005-0000-0000-0000716E0000}"/>
    <cellStyle name="Normal 26 11 3 2 5" xfId="28280" xr:uid="{00000000-0005-0000-0000-0000726E0000}"/>
    <cellStyle name="Normal 26 11 3 3" xfId="28281" xr:uid="{00000000-0005-0000-0000-0000736E0000}"/>
    <cellStyle name="Normal 26 11 3 3 2" xfId="28282" xr:uid="{00000000-0005-0000-0000-0000746E0000}"/>
    <cellStyle name="Normal 26 11 3 3 3" xfId="28283" xr:uid="{00000000-0005-0000-0000-0000756E0000}"/>
    <cellStyle name="Normal 26 11 3 3 4" xfId="28284" xr:uid="{00000000-0005-0000-0000-0000766E0000}"/>
    <cellStyle name="Normal 26 11 3 3 5" xfId="28285" xr:uid="{00000000-0005-0000-0000-0000776E0000}"/>
    <cellStyle name="Normal 26 11 3 4" xfId="28286" xr:uid="{00000000-0005-0000-0000-0000786E0000}"/>
    <cellStyle name="Normal 26 11 3 5" xfId="28287" xr:uid="{00000000-0005-0000-0000-0000796E0000}"/>
    <cellStyle name="Normal 26 11 3 6" xfId="28288" xr:uid="{00000000-0005-0000-0000-00007A6E0000}"/>
    <cellStyle name="Normal 26 11 3 7" xfId="28289" xr:uid="{00000000-0005-0000-0000-00007B6E0000}"/>
    <cellStyle name="Normal 26 11 3 8" xfId="28290" xr:uid="{00000000-0005-0000-0000-00007C6E0000}"/>
    <cellStyle name="Normal 26 11 3_35. Propiedades de Inv" xfId="28291" xr:uid="{00000000-0005-0000-0000-00007D6E0000}"/>
    <cellStyle name="Normal 26 11 4" xfId="28292" xr:uid="{00000000-0005-0000-0000-00007E6E0000}"/>
    <cellStyle name="Normal 26 11 4 2" xfId="28293" xr:uid="{00000000-0005-0000-0000-00007F6E0000}"/>
    <cellStyle name="Normal 26 11 4 2 2" xfId="28294" xr:uid="{00000000-0005-0000-0000-0000806E0000}"/>
    <cellStyle name="Normal 26 11 4 2 3" xfId="28295" xr:uid="{00000000-0005-0000-0000-0000816E0000}"/>
    <cellStyle name="Normal 26 11 4 2 4" xfId="28296" xr:uid="{00000000-0005-0000-0000-0000826E0000}"/>
    <cellStyle name="Normal 26 11 4 2 5" xfId="28297" xr:uid="{00000000-0005-0000-0000-0000836E0000}"/>
    <cellStyle name="Normal 26 11 4 3" xfId="28298" xr:uid="{00000000-0005-0000-0000-0000846E0000}"/>
    <cellStyle name="Normal 26 11 4 3 2" xfId="28299" xr:uid="{00000000-0005-0000-0000-0000856E0000}"/>
    <cellStyle name="Normal 26 11 4 3 3" xfId="28300" xr:uid="{00000000-0005-0000-0000-0000866E0000}"/>
    <cellStyle name="Normal 26 11 4 3 4" xfId="28301" xr:uid="{00000000-0005-0000-0000-0000876E0000}"/>
    <cellStyle name="Normal 26 11 4 3 5" xfId="28302" xr:uid="{00000000-0005-0000-0000-0000886E0000}"/>
    <cellStyle name="Normal 26 11 4 4" xfId="28303" xr:uid="{00000000-0005-0000-0000-0000896E0000}"/>
    <cellStyle name="Normal 26 11 4 5" xfId="28304" xr:uid="{00000000-0005-0000-0000-00008A6E0000}"/>
    <cellStyle name="Normal 26 11 4 6" xfId="28305" xr:uid="{00000000-0005-0000-0000-00008B6E0000}"/>
    <cellStyle name="Normal 26 11 4 7" xfId="28306" xr:uid="{00000000-0005-0000-0000-00008C6E0000}"/>
    <cellStyle name="Normal 26 11 4 8" xfId="28307" xr:uid="{00000000-0005-0000-0000-00008D6E0000}"/>
    <cellStyle name="Normal 26 11 4_35. Propiedades de Inv" xfId="28308" xr:uid="{00000000-0005-0000-0000-00008E6E0000}"/>
    <cellStyle name="Normal 26 11 5" xfId="28309" xr:uid="{00000000-0005-0000-0000-00008F6E0000}"/>
    <cellStyle name="Normal 26 11 5 2" xfId="28310" xr:uid="{00000000-0005-0000-0000-0000906E0000}"/>
    <cellStyle name="Normal 26 11 5 2 2" xfId="28311" xr:uid="{00000000-0005-0000-0000-0000916E0000}"/>
    <cellStyle name="Normal 26 11 5 2 3" xfId="28312" xr:uid="{00000000-0005-0000-0000-0000926E0000}"/>
    <cellStyle name="Normal 26 11 5 2 4" xfId="28313" xr:uid="{00000000-0005-0000-0000-0000936E0000}"/>
    <cellStyle name="Normal 26 11 5 2 5" xfId="28314" xr:uid="{00000000-0005-0000-0000-0000946E0000}"/>
    <cellStyle name="Normal 26 11 5 3" xfId="28315" xr:uid="{00000000-0005-0000-0000-0000956E0000}"/>
    <cellStyle name="Normal 26 11 5 3 2" xfId="28316" xr:uid="{00000000-0005-0000-0000-0000966E0000}"/>
    <cellStyle name="Normal 26 11 5 3 3" xfId="28317" xr:uid="{00000000-0005-0000-0000-0000976E0000}"/>
    <cellStyle name="Normal 26 11 5 3 4" xfId="28318" xr:uid="{00000000-0005-0000-0000-0000986E0000}"/>
    <cellStyle name="Normal 26 11 5 3 5" xfId="28319" xr:uid="{00000000-0005-0000-0000-0000996E0000}"/>
    <cellStyle name="Normal 26 11 5 4" xfId="28320" xr:uid="{00000000-0005-0000-0000-00009A6E0000}"/>
    <cellStyle name="Normal 26 11 5 5" xfId="28321" xr:uid="{00000000-0005-0000-0000-00009B6E0000}"/>
    <cellStyle name="Normal 26 11 5 6" xfId="28322" xr:uid="{00000000-0005-0000-0000-00009C6E0000}"/>
    <cellStyle name="Normal 26 11 5 7" xfId="28323" xr:uid="{00000000-0005-0000-0000-00009D6E0000}"/>
    <cellStyle name="Normal 26 11 5 8" xfId="28324" xr:uid="{00000000-0005-0000-0000-00009E6E0000}"/>
    <cellStyle name="Normal 26 11 5_35. Propiedades de Inv" xfId="28325" xr:uid="{00000000-0005-0000-0000-00009F6E0000}"/>
    <cellStyle name="Normal 26 11 6" xfId="28326" xr:uid="{00000000-0005-0000-0000-0000A06E0000}"/>
    <cellStyle name="Normal 26 11 6 2" xfId="28327" xr:uid="{00000000-0005-0000-0000-0000A16E0000}"/>
    <cellStyle name="Normal 26 11 6 2 2" xfId="28328" xr:uid="{00000000-0005-0000-0000-0000A26E0000}"/>
    <cellStyle name="Normal 26 11 6 2 3" xfId="28329" xr:uid="{00000000-0005-0000-0000-0000A36E0000}"/>
    <cellStyle name="Normal 26 11 6 2 4" xfId="28330" xr:uid="{00000000-0005-0000-0000-0000A46E0000}"/>
    <cellStyle name="Normal 26 11 6 2 5" xfId="28331" xr:uid="{00000000-0005-0000-0000-0000A56E0000}"/>
    <cellStyle name="Normal 26 11 6 3" xfId="28332" xr:uid="{00000000-0005-0000-0000-0000A66E0000}"/>
    <cellStyle name="Normal 26 11 6 3 2" xfId="28333" xr:uid="{00000000-0005-0000-0000-0000A76E0000}"/>
    <cellStyle name="Normal 26 11 6 3 3" xfId="28334" xr:uid="{00000000-0005-0000-0000-0000A86E0000}"/>
    <cellStyle name="Normal 26 11 6 3 4" xfId="28335" xr:uid="{00000000-0005-0000-0000-0000A96E0000}"/>
    <cellStyle name="Normal 26 11 6 3 5" xfId="28336" xr:uid="{00000000-0005-0000-0000-0000AA6E0000}"/>
    <cellStyle name="Normal 26 11 6 4" xfId="28337" xr:uid="{00000000-0005-0000-0000-0000AB6E0000}"/>
    <cellStyle name="Normal 26 11 6 5" xfId="28338" xr:uid="{00000000-0005-0000-0000-0000AC6E0000}"/>
    <cellStyle name="Normal 26 11 6 6" xfId="28339" xr:uid="{00000000-0005-0000-0000-0000AD6E0000}"/>
    <cellStyle name="Normal 26 11 6 7" xfId="28340" xr:uid="{00000000-0005-0000-0000-0000AE6E0000}"/>
    <cellStyle name="Normal 26 11 6 8" xfId="28341" xr:uid="{00000000-0005-0000-0000-0000AF6E0000}"/>
    <cellStyle name="Normal 26 11 6_35. Propiedades de Inv" xfId="28342" xr:uid="{00000000-0005-0000-0000-0000B06E0000}"/>
    <cellStyle name="Normal 26 11 7" xfId="28343" xr:uid="{00000000-0005-0000-0000-0000B16E0000}"/>
    <cellStyle name="Normal 26 11 7 2" xfId="28344" xr:uid="{00000000-0005-0000-0000-0000B26E0000}"/>
    <cellStyle name="Normal 26 11 7 3" xfId="28345" xr:uid="{00000000-0005-0000-0000-0000B36E0000}"/>
    <cellStyle name="Normal 26 11 7 4" xfId="28346" xr:uid="{00000000-0005-0000-0000-0000B46E0000}"/>
    <cellStyle name="Normal 26 11 7 5" xfId="28347" xr:uid="{00000000-0005-0000-0000-0000B56E0000}"/>
    <cellStyle name="Normal 26 11 8" xfId="28348" xr:uid="{00000000-0005-0000-0000-0000B66E0000}"/>
    <cellStyle name="Normal 26 11 8 2" xfId="28349" xr:uid="{00000000-0005-0000-0000-0000B76E0000}"/>
    <cellStyle name="Normal 26 11 8 3" xfId="28350" xr:uid="{00000000-0005-0000-0000-0000B86E0000}"/>
    <cellStyle name="Normal 26 11 8 4" xfId="28351" xr:uid="{00000000-0005-0000-0000-0000B96E0000}"/>
    <cellStyle name="Normal 26 11 8 5" xfId="28352" xr:uid="{00000000-0005-0000-0000-0000BA6E0000}"/>
    <cellStyle name="Normal 26 11 9" xfId="28353" xr:uid="{00000000-0005-0000-0000-0000BB6E0000}"/>
    <cellStyle name="Normal 26 11_35. Propiedades de Inv" xfId="28354" xr:uid="{00000000-0005-0000-0000-0000BC6E0000}"/>
    <cellStyle name="Normal 26 12" xfId="28355" xr:uid="{00000000-0005-0000-0000-0000BD6E0000}"/>
    <cellStyle name="Normal 26 12 2" xfId="28356" xr:uid="{00000000-0005-0000-0000-0000BE6E0000}"/>
    <cellStyle name="Normal 26 12 2 2" xfId="28357" xr:uid="{00000000-0005-0000-0000-0000BF6E0000}"/>
    <cellStyle name="Normal 26 12 2 3" xfId="28358" xr:uid="{00000000-0005-0000-0000-0000C06E0000}"/>
    <cellStyle name="Normal 26 12 2 4" xfId="28359" xr:uid="{00000000-0005-0000-0000-0000C16E0000}"/>
    <cellStyle name="Normal 26 12 2 5" xfId="28360" xr:uid="{00000000-0005-0000-0000-0000C26E0000}"/>
    <cellStyle name="Normal 26 12 3" xfId="28361" xr:uid="{00000000-0005-0000-0000-0000C36E0000}"/>
    <cellStyle name="Normal 26 12 3 2" xfId="28362" xr:uid="{00000000-0005-0000-0000-0000C46E0000}"/>
    <cellStyle name="Normal 26 12 3 3" xfId="28363" xr:uid="{00000000-0005-0000-0000-0000C56E0000}"/>
    <cellStyle name="Normal 26 12 3 4" xfId="28364" xr:uid="{00000000-0005-0000-0000-0000C66E0000}"/>
    <cellStyle name="Normal 26 12 3 5" xfId="28365" xr:uid="{00000000-0005-0000-0000-0000C76E0000}"/>
    <cellStyle name="Normal 26 12 4" xfId="28366" xr:uid="{00000000-0005-0000-0000-0000C86E0000}"/>
    <cellStyle name="Normal 26 12 5" xfId="28367" xr:uid="{00000000-0005-0000-0000-0000C96E0000}"/>
    <cellStyle name="Normal 26 12 6" xfId="28368" xr:uid="{00000000-0005-0000-0000-0000CA6E0000}"/>
    <cellStyle name="Normal 26 12 7" xfId="28369" xr:uid="{00000000-0005-0000-0000-0000CB6E0000}"/>
    <cellStyle name="Normal 26 12 8" xfId="28370" xr:uid="{00000000-0005-0000-0000-0000CC6E0000}"/>
    <cellStyle name="Normal 26 12_35. Propiedades de Inv" xfId="28371" xr:uid="{00000000-0005-0000-0000-0000CD6E0000}"/>
    <cellStyle name="Normal 26 13" xfId="28372" xr:uid="{00000000-0005-0000-0000-0000CE6E0000}"/>
    <cellStyle name="Normal 26 13 2" xfId="28373" xr:uid="{00000000-0005-0000-0000-0000CF6E0000}"/>
    <cellStyle name="Normal 26 13 2 2" xfId="28374" xr:uid="{00000000-0005-0000-0000-0000D06E0000}"/>
    <cellStyle name="Normal 26 13 2 3" xfId="28375" xr:uid="{00000000-0005-0000-0000-0000D16E0000}"/>
    <cellStyle name="Normal 26 13 2 4" xfId="28376" xr:uid="{00000000-0005-0000-0000-0000D26E0000}"/>
    <cellStyle name="Normal 26 13 2 5" xfId="28377" xr:uid="{00000000-0005-0000-0000-0000D36E0000}"/>
    <cellStyle name="Normal 26 13 3" xfId="28378" xr:uid="{00000000-0005-0000-0000-0000D46E0000}"/>
    <cellStyle name="Normal 26 13 3 2" xfId="28379" xr:uid="{00000000-0005-0000-0000-0000D56E0000}"/>
    <cellStyle name="Normal 26 13 3 3" xfId="28380" xr:uid="{00000000-0005-0000-0000-0000D66E0000}"/>
    <cellStyle name="Normal 26 13 3 4" xfId="28381" xr:uid="{00000000-0005-0000-0000-0000D76E0000}"/>
    <cellStyle name="Normal 26 13 3 5" xfId="28382" xr:uid="{00000000-0005-0000-0000-0000D86E0000}"/>
    <cellStyle name="Normal 26 13 4" xfId="28383" xr:uid="{00000000-0005-0000-0000-0000D96E0000}"/>
    <cellStyle name="Normal 26 13 5" xfId="28384" xr:uid="{00000000-0005-0000-0000-0000DA6E0000}"/>
    <cellStyle name="Normal 26 13 6" xfId="28385" xr:uid="{00000000-0005-0000-0000-0000DB6E0000}"/>
    <cellStyle name="Normal 26 13 7" xfId="28386" xr:uid="{00000000-0005-0000-0000-0000DC6E0000}"/>
    <cellStyle name="Normal 26 13 8" xfId="28387" xr:uid="{00000000-0005-0000-0000-0000DD6E0000}"/>
    <cellStyle name="Normal 26 13_35. Propiedades de Inv" xfId="28388" xr:uid="{00000000-0005-0000-0000-0000DE6E0000}"/>
    <cellStyle name="Normal 26 14" xfId="28389" xr:uid="{00000000-0005-0000-0000-0000DF6E0000}"/>
    <cellStyle name="Normal 26 14 2" xfId="28390" xr:uid="{00000000-0005-0000-0000-0000E06E0000}"/>
    <cellStyle name="Normal 26 14 2 2" xfId="28391" xr:uid="{00000000-0005-0000-0000-0000E16E0000}"/>
    <cellStyle name="Normal 26 14 2 3" xfId="28392" xr:uid="{00000000-0005-0000-0000-0000E26E0000}"/>
    <cellStyle name="Normal 26 14 2 4" xfId="28393" xr:uid="{00000000-0005-0000-0000-0000E36E0000}"/>
    <cellStyle name="Normal 26 14 2 5" xfId="28394" xr:uid="{00000000-0005-0000-0000-0000E46E0000}"/>
    <cellStyle name="Normal 26 14 3" xfId="28395" xr:uid="{00000000-0005-0000-0000-0000E56E0000}"/>
    <cellStyle name="Normal 26 14 3 2" xfId="28396" xr:uid="{00000000-0005-0000-0000-0000E66E0000}"/>
    <cellStyle name="Normal 26 14 3 3" xfId="28397" xr:uid="{00000000-0005-0000-0000-0000E76E0000}"/>
    <cellStyle name="Normal 26 14 3 4" xfId="28398" xr:uid="{00000000-0005-0000-0000-0000E86E0000}"/>
    <cellStyle name="Normal 26 14 3 5" xfId="28399" xr:uid="{00000000-0005-0000-0000-0000E96E0000}"/>
    <cellStyle name="Normal 26 14 4" xfId="28400" xr:uid="{00000000-0005-0000-0000-0000EA6E0000}"/>
    <cellStyle name="Normal 26 14 5" xfId="28401" xr:uid="{00000000-0005-0000-0000-0000EB6E0000}"/>
    <cellStyle name="Normal 26 14 6" xfId="28402" xr:uid="{00000000-0005-0000-0000-0000EC6E0000}"/>
    <cellStyle name="Normal 26 14 7" xfId="28403" xr:uid="{00000000-0005-0000-0000-0000ED6E0000}"/>
    <cellStyle name="Normal 26 14 8" xfId="28404" xr:uid="{00000000-0005-0000-0000-0000EE6E0000}"/>
    <cellStyle name="Normal 26 14_35. Propiedades de Inv" xfId="28405" xr:uid="{00000000-0005-0000-0000-0000EF6E0000}"/>
    <cellStyle name="Normal 26 15" xfId="28406" xr:uid="{00000000-0005-0000-0000-0000F06E0000}"/>
    <cellStyle name="Normal 26 15 2" xfId="28407" xr:uid="{00000000-0005-0000-0000-0000F16E0000}"/>
    <cellStyle name="Normal 26 15 2 2" xfId="28408" xr:uid="{00000000-0005-0000-0000-0000F26E0000}"/>
    <cellStyle name="Normal 26 15 2 3" xfId="28409" xr:uid="{00000000-0005-0000-0000-0000F36E0000}"/>
    <cellStyle name="Normal 26 15 2 4" xfId="28410" xr:uid="{00000000-0005-0000-0000-0000F46E0000}"/>
    <cellStyle name="Normal 26 15 2 5" xfId="28411" xr:uid="{00000000-0005-0000-0000-0000F56E0000}"/>
    <cellStyle name="Normal 26 15 3" xfId="28412" xr:uid="{00000000-0005-0000-0000-0000F66E0000}"/>
    <cellStyle name="Normal 26 15 3 2" xfId="28413" xr:uid="{00000000-0005-0000-0000-0000F76E0000}"/>
    <cellStyle name="Normal 26 15 3 3" xfId="28414" xr:uid="{00000000-0005-0000-0000-0000F86E0000}"/>
    <cellStyle name="Normal 26 15 3 4" xfId="28415" xr:uid="{00000000-0005-0000-0000-0000F96E0000}"/>
    <cellStyle name="Normal 26 15 3 5" xfId="28416" xr:uid="{00000000-0005-0000-0000-0000FA6E0000}"/>
    <cellStyle name="Normal 26 15 4" xfId="28417" xr:uid="{00000000-0005-0000-0000-0000FB6E0000}"/>
    <cellStyle name="Normal 26 15 5" xfId="28418" xr:uid="{00000000-0005-0000-0000-0000FC6E0000}"/>
    <cellStyle name="Normal 26 15 6" xfId="28419" xr:uid="{00000000-0005-0000-0000-0000FD6E0000}"/>
    <cellStyle name="Normal 26 15 7" xfId="28420" xr:uid="{00000000-0005-0000-0000-0000FE6E0000}"/>
    <cellStyle name="Normal 26 15 8" xfId="28421" xr:uid="{00000000-0005-0000-0000-0000FF6E0000}"/>
    <cellStyle name="Normal 26 15_35. Propiedades de Inv" xfId="28422" xr:uid="{00000000-0005-0000-0000-0000006F0000}"/>
    <cellStyle name="Normal 26 16" xfId="28423" xr:uid="{00000000-0005-0000-0000-0000016F0000}"/>
    <cellStyle name="Normal 26 16 2" xfId="28424" xr:uid="{00000000-0005-0000-0000-0000026F0000}"/>
    <cellStyle name="Normal 26 16 2 2" xfId="28425" xr:uid="{00000000-0005-0000-0000-0000036F0000}"/>
    <cellStyle name="Normal 26 16 2 3" xfId="28426" xr:uid="{00000000-0005-0000-0000-0000046F0000}"/>
    <cellStyle name="Normal 26 16 2 4" xfId="28427" xr:uid="{00000000-0005-0000-0000-0000056F0000}"/>
    <cellStyle name="Normal 26 16 2 5" xfId="28428" xr:uid="{00000000-0005-0000-0000-0000066F0000}"/>
    <cellStyle name="Normal 26 16 3" xfId="28429" xr:uid="{00000000-0005-0000-0000-0000076F0000}"/>
    <cellStyle name="Normal 26 16 3 2" xfId="28430" xr:uid="{00000000-0005-0000-0000-0000086F0000}"/>
    <cellStyle name="Normal 26 16 3 3" xfId="28431" xr:uid="{00000000-0005-0000-0000-0000096F0000}"/>
    <cellStyle name="Normal 26 16 3 4" xfId="28432" xr:uid="{00000000-0005-0000-0000-00000A6F0000}"/>
    <cellStyle name="Normal 26 16 3 5" xfId="28433" xr:uid="{00000000-0005-0000-0000-00000B6F0000}"/>
    <cellStyle name="Normal 26 16 4" xfId="28434" xr:uid="{00000000-0005-0000-0000-00000C6F0000}"/>
    <cellStyle name="Normal 26 16 5" xfId="28435" xr:uid="{00000000-0005-0000-0000-00000D6F0000}"/>
    <cellStyle name="Normal 26 16 6" xfId="28436" xr:uid="{00000000-0005-0000-0000-00000E6F0000}"/>
    <cellStyle name="Normal 26 16 7" xfId="28437" xr:uid="{00000000-0005-0000-0000-00000F6F0000}"/>
    <cellStyle name="Normal 26 16 8" xfId="28438" xr:uid="{00000000-0005-0000-0000-0000106F0000}"/>
    <cellStyle name="Normal 26 16_35. Propiedades de Inv" xfId="28439" xr:uid="{00000000-0005-0000-0000-0000116F0000}"/>
    <cellStyle name="Normal 26 17" xfId="28440" xr:uid="{00000000-0005-0000-0000-0000126F0000}"/>
    <cellStyle name="Normal 26 17 2" xfId="28441" xr:uid="{00000000-0005-0000-0000-0000136F0000}"/>
    <cellStyle name="Normal 26 17 2 2" xfId="28442" xr:uid="{00000000-0005-0000-0000-0000146F0000}"/>
    <cellStyle name="Normal 26 17 2 3" xfId="28443" xr:uid="{00000000-0005-0000-0000-0000156F0000}"/>
    <cellStyle name="Normal 26 17 2 4" xfId="28444" xr:uid="{00000000-0005-0000-0000-0000166F0000}"/>
    <cellStyle name="Normal 26 17 2 5" xfId="28445" xr:uid="{00000000-0005-0000-0000-0000176F0000}"/>
    <cellStyle name="Normal 26 17 3" xfId="28446" xr:uid="{00000000-0005-0000-0000-0000186F0000}"/>
    <cellStyle name="Normal 26 17 3 2" xfId="28447" xr:uid="{00000000-0005-0000-0000-0000196F0000}"/>
    <cellStyle name="Normal 26 17 3 3" xfId="28448" xr:uid="{00000000-0005-0000-0000-00001A6F0000}"/>
    <cellStyle name="Normal 26 17 3 4" xfId="28449" xr:uid="{00000000-0005-0000-0000-00001B6F0000}"/>
    <cellStyle name="Normal 26 17 3 5" xfId="28450" xr:uid="{00000000-0005-0000-0000-00001C6F0000}"/>
    <cellStyle name="Normal 26 17 4" xfId="28451" xr:uid="{00000000-0005-0000-0000-00001D6F0000}"/>
    <cellStyle name="Normal 26 17 5" xfId="28452" xr:uid="{00000000-0005-0000-0000-00001E6F0000}"/>
    <cellStyle name="Normal 26 17 6" xfId="28453" xr:uid="{00000000-0005-0000-0000-00001F6F0000}"/>
    <cellStyle name="Normal 26 17 7" xfId="28454" xr:uid="{00000000-0005-0000-0000-0000206F0000}"/>
    <cellStyle name="Normal 26 17 8" xfId="28455" xr:uid="{00000000-0005-0000-0000-0000216F0000}"/>
    <cellStyle name="Normal 26 17_35. Propiedades de Inv" xfId="28456" xr:uid="{00000000-0005-0000-0000-0000226F0000}"/>
    <cellStyle name="Normal 26 18" xfId="28457" xr:uid="{00000000-0005-0000-0000-0000236F0000}"/>
    <cellStyle name="Normal 26 18 2" xfId="28458" xr:uid="{00000000-0005-0000-0000-0000246F0000}"/>
    <cellStyle name="Normal 26 18 2 2" xfId="28459" xr:uid="{00000000-0005-0000-0000-0000256F0000}"/>
    <cellStyle name="Normal 26 18 2 3" xfId="28460" xr:uid="{00000000-0005-0000-0000-0000266F0000}"/>
    <cellStyle name="Normal 26 18 2 4" xfId="28461" xr:uid="{00000000-0005-0000-0000-0000276F0000}"/>
    <cellStyle name="Normal 26 18 2 5" xfId="28462" xr:uid="{00000000-0005-0000-0000-0000286F0000}"/>
    <cellStyle name="Normal 26 18 3" xfId="28463" xr:uid="{00000000-0005-0000-0000-0000296F0000}"/>
    <cellStyle name="Normal 26 18 3 2" xfId="28464" xr:uid="{00000000-0005-0000-0000-00002A6F0000}"/>
    <cellStyle name="Normal 26 18 3 3" xfId="28465" xr:uid="{00000000-0005-0000-0000-00002B6F0000}"/>
    <cellStyle name="Normal 26 18 3 4" xfId="28466" xr:uid="{00000000-0005-0000-0000-00002C6F0000}"/>
    <cellStyle name="Normal 26 18 3 5" xfId="28467" xr:uid="{00000000-0005-0000-0000-00002D6F0000}"/>
    <cellStyle name="Normal 26 18 4" xfId="28468" xr:uid="{00000000-0005-0000-0000-00002E6F0000}"/>
    <cellStyle name="Normal 26 18 5" xfId="28469" xr:uid="{00000000-0005-0000-0000-00002F6F0000}"/>
    <cellStyle name="Normal 26 18 6" xfId="28470" xr:uid="{00000000-0005-0000-0000-0000306F0000}"/>
    <cellStyle name="Normal 26 18 7" xfId="28471" xr:uid="{00000000-0005-0000-0000-0000316F0000}"/>
    <cellStyle name="Normal 26 18 8" xfId="28472" xr:uid="{00000000-0005-0000-0000-0000326F0000}"/>
    <cellStyle name="Normal 26 18_35. Propiedades de Inv" xfId="28473" xr:uid="{00000000-0005-0000-0000-0000336F0000}"/>
    <cellStyle name="Normal 26 19" xfId="28474" xr:uid="{00000000-0005-0000-0000-0000346F0000}"/>
    <cellStyle name="Normal 26 19 2" xfId="28475" xr:uid="{00000000-0005-0000-0000-0000356F0000}"/>
    <cellStyle name="Normal 26 19 2 2" xfId="28476" xr:uid="{00000000-0005-0000-0000-0000366F0000}"/>
    <cellStyle name="Normal 26 19 2 3" xfId="28477" xr:uid="{00000000-0005-0000-0000-0000376F0000}"/>
    <cellStyle name="Normal 26 19 2 4" xfId="28478" xr:uid="{00000000-0005-0000-0000-0000386F0000}"/>
    <cellStyle name="Normal 26 19 2 5" xfId="28479" xr:uid="{00000000-0005-0000-0000-0000396F0000}"/>
    <cellStyle name="Normal 26 19 3" xfId="28480" xr:uid="{00000000-0005-0000-0000-00003A6F0000}"/>
    <cellStyle name="Normal 26 19 3 2" xfId="28481" xr:uid="{00000000-0005-0000-0000-00003B6F0000}"/>
    <cellStyle name="Normal 26 19 3 3" xfId="28482" xr:uid="{00000000-0005-0000-0000-00003C6F0000}"/>
    <cellStyle name="Normal 26 19 3 4" xfId="28483" xr:uid="{00000000-0005-0000-0000-00003D6F0000}"/>
    <cellStyle name="Normal 26 19 3 5" xfId="28484" xr:uid="{00000000-0005-0000-0000-00003E6F0000}"/>
    <cellStyle name="Normal 26 19 4" xfId="28485" xr:uid="{00000000-0005-0000-0000-00003F6F0000}"/>
    <cellStyle name="Normal 26 19 5" xfId="28486" xr:uid="{00000000-0005-0000-0000-0000406F0000}"/>
    <cellStyle name="Normal 26 19 6" xfId="28487" xr:uid="{00000000-0005-0000-0000-0000416F0000}"/>
    <cellStyle name="Normal 26 19 7" xfId="28488" xr:uid="{00000000-0005-0000-0000-0000426F0000}"/>
    <cellStyle name="Normal 26 19 8" xfId="28489" xr:uid="{00000000-0005-0000-0000-0000436F0000}"/>
    <cellStyle name="Normal 26 19_35. Propiedades de Inv" xfId="28490" xr:uid="{00000000-0005-0000-0000-0000446F0000}"/>
    <cellStyle name="Normal 26 2" xfId="28491" xr:uid="{00000000-0005-0000-0000-0000456F0000}"/>
    <cellStyle name="Normal 26 2 10" xfId="28492" xr:uid="{00000000-0005-0000-0000-0000466F0000}"/>
    <cellStyle name="Normal 26 2 10 2" xfId="28493" xr:uid="{00000000-0005-0000-0000-0000476F0000}"/>
    <cellStyle name="Normal 26 2 10 3" xfId="28494" xr:uid="{00000000-0005-0000-0000-0000486F0000}"/>
    <cellStyle name="Normal 26 2 10 4" xfId="28495" xr:uid="{00000000-0005-0000-0000-0000496F0000}"/>
    <cellStyle name="Normal 26 2 10 5" xfId="28496" xr:uid="{00000000-0005-0000-0000-00004A6F0000}"/>
    <cellStyle name="Normal 26 2 11" xfId="28497" xr:uid="{00000000-0005-0000-0000-00004B6F0000}"/>
    <cellStyle name="Normal 26 2 11 2" xfId="28498" xr:uid="{00000000-0005-0000-0000-00004C6F0000}"/>
    <cellStyle name="Normal 26 2 11 3" xfId="28499" xr:uid="{00000000-0005-0000-0000-00004D6F0000}"/>
    <cellStyle name="Normal 26 2 11 4" xfId="28500" xr:uid="{00000000-0005-0000-0000-00004E6F0000}"/>
    <cellStyle name="Normal 26 2 11 5" xfId="28501" xr:uid="{00000000-0005-0000-0000-00004F6F0000}"/>
    <cellStyle name="Normal 26 2 12" xfId="28502" xr:uid="{00000000-0005-0000-0000-0000506F0000}"/>
    <cellStyle name="Normal 26 2 12 2" xfId="28503" xr:uid="{00000000-0005-0000-0000-0000516F0000}"/>
    <cellStyle name="Normal 26 2 12 3" xfId="28504" xr:uid="{00000000-0005-0000-0000-0000526F0000}"/>
    <cellStyle name="Normal 26 2 12 4" xfId="28505" xr:uid="{00000000-0005-0000-0000-0000536F0000}"/>
    <cellStyle name="Normal 26 2 12 5" xfId="28506" xr:uid="{00000000-0005-0000-0000-0000546F0000}"/>
    <cellStyle name="Normal 26 2 13" xfId="28507" xr:uid="{00000000-0005-0000-0000-0000556F0000}"/>
    <cellStyle name="Normal 26 2 13 2" xfId="28508" xr:uid="{00000000-0005-0000-0000-0000566F0000}"/>
    <cellStyle name="Normal 26 2 13 3" xfId="28509" xr:uid="{00000000-0005-0000-0000-0000576F0000}"/>
    <cellStyle name="Normal 26 2 13 4" xfId="28510" xr:uid="{00000000-0005-0000-0000-0000586F0000}"/>
    <cellStyle name="Normal 26 2 13 5" xfId="28511" xr:uid="{00000000-0005-0000-0000-0000596F0000}"/>
    <cellStyle name="Normal 26 2 14" xfId="28512" xr:uid="{00000000-0005-0000-0000-00005A6F0000}"/>
    <cellStyle name="Normal 26 2 14 2" xfId="28513" xr:uid="{00000000-0005-0000-0000-00005B6F0000}"/>
    <cellStyle name="Normal 26 2 14 3" xfId="28514" xr:uid="{00000000-0005-0000-0000-00005C6F0000}"/>
    <cellStyle name="Normal 26 2 14 4" xfId="28515" xr:uid="{00000000-0005-0000-0000-00005D6F0000}"/>
    <cellStyle name="Normal 26 2 14 5" xfId="28516" xr:uid="{00000000-0005-0000-0000-00005E6F0000}"/>
    <cellStyle name="Normal 26 2 15" xfId="28517" xr:uid="{00000000-0005-0000-0000-00005F6F0000}"/>
    <cellStyle name="Normal 26 2 15 2" xfId="28518" xr:uid="{00000000-0005-0000-0000-0000606F0000}"/>
    <cellStyle name="Normal 26 2 16" xfId="28519" xr:uid="{00000000-0005-0000-0000-0000616F0000}"/>
    <cellStyle name="Normal 26 2 16 2" xfId="28520" xr:uid="{00000000-0005-0000-0000-0000626F0000}"/>
    <cellStyle name="Normal 26 2 17" xfId="28521" xr:uid="{00000000-0005-0000-0000-0000636F0000}"/>
    <cellStyle name="Normal 26 2 17 2" xfId="28522" xr:uid="{00000000-0005-0000-0000-0000646F0000}"/>
    <cellStyle name="Normal 26 2 18" xfId="28523" xr:uid="{00000000-0005-0000-0000-0000656F0000}"/>
    <cellStyle name="Normal 26 2 19" xfId="28524" xr:uid="{00000000-0005-0000-0000-0000666F0000}"/>
    <cellStyle name="Normal 26 2 2" xfId="28525" xr:uid="{00000000-0005-0000-0000-0000676F0000}"/>
    <cellStyle name="Normal 26 2 2 10" xfId="28526" xr:uid="{00000000-0005-0000-0000-0000686F0000}"/>
    <cellStyle name="Normal 26 2 2 11" xfId="28527" xr:uid="{00000000-0005-0000-0000-0000696F0000}"/>
    <cellStyle name="Normal 26 2 2 2" xfId="28528" xr:uid="{00000000-0005-0000-0000-00006A6F0000}"/>
    <cellStyle name="Normal 26 2 2 2 2" xfId="28529" xr:uid="{00000000-0005-0000-0000-00006B6F0000}"/>
    <cellStyle name="Normal 26 2 2 2 2 2" xfId="28530" xr:uid="{00000000-0005-0000-0000-00006C6F0000}"/>
    <cellStyle name="Normal 26 2 2 2 3" xfId="28531" xr:uid="{00000000-0005-0000-0000-00006D6F0000}"/>
    <cellStyle name="Normal 26 2 2 2 3 2" xfId="28532" xr:uid="{00000000-0005-0000-0000-00006E6F0000}"/>
    <cellStyle name="Normal 26 2 2 2 4" xfId="28533" xr:uid="{00000000-0005-0000-0000-00006F6F0000}"/>
    <cellStyle name="Normal 26 2 2 2 5" xfId="28534" xr:uid="{00000000-0005-0000-0000-0000706F0000}"/>
    <cellStyle name="Normal 26 2 2 2 6" xfId="28535" xr:uid="{00000000-0005-0000-0000-0000716F0000}"/>
    <cellStyle name="Normal 26 2 2 2 7" xfId="28536" xr:uid="{00000000-0005-0000-0000-0000726F0000}"/>
    <cellStyle name="Normal 26 2 2 3" xfId="28537" xr:uid="{00000000-0005-0000-0000-0000736F0000}"/>
    <cellStyle name="Normal 26 2 2 3 2" xfId="28538" xr:uid="{00000000-0005-0000-0000-0000746F0000}"/>
    <cellStyle name="Normal 26 2 2 3 2 2" xfId="28539" xr:uid="{00000000-0005-0000-0000-0000756F0000}"/>
    <cellStyle name="Normal 26 2 2 3 3" xfId="28540" xr:uid="{00000000-0005-0000-0000-0000766F0000}"/>
    <cellStyle name="Normal 26 2 2 3 3 2" xfId="28541" xr:uid="{00000000-0005-0000-0000-0000776F0000}"/>
    <cellStyle name="Normal 26 2 2 3 4" xfId="28542" xr:uid="{00000000-0005-0000-0000-0000786F0000}"/>
    <cellStyle name="Normal 26 2 2 3 5" xfId="28543" xr:uid="{00000000-0005-0000-0000-0000796F0000}"/>
    <cellStyle name="Normal 26 2 2 3 6" xfId="28544" xr:uid="{00000000-0005-0000-0000-00007A6F0000}"/>
    <cellStyle name="Normal 26 2 2 3 7" xfId="28545" xr:uid="{00000000-0005-0000-0000-00007B6F0000}"/>
    <cellStyle name="Normal 26 2 2 4" xfId="28546" xr:uid="{00000000-0005-0000-0000-00007C6F0000}"/>
    <cellStyle name="Normal 26 2 2 4 2" xfId="28547" xr:uid="{00000000-0005-0000-0000-00007D6F0000}"/>
    <cellStyle name="Normal 26 2 2 5" xfId="28548" xr:uid="{00000000-0005-0000-0000-00007E6F0000}"/>
    <cellStyle name="Normal 26 2 2 5 2" xfId="28549" xr:uid="{00000000-0005-0000-0000-00007F6F0000}"/>
    <cellStyle name="Normal 26 2 2 6" xfId="28550" xr:uid="{00000000-0005-0000-0000-0000806F0000}"/>
    <cellStyle name="Normal 26 2 2 6 2" xfId="28551" xr:uid="{00000000-0005-0000-0000-0000816F0000}"/>
    <cellStyle name="Normal 26 2 2 7" xfId="28552" xr:uid="{00000000-0005-0000-0000-0000826F0000}"/>
    <cellStyle name="Normal 26 2 2 8" xfId="28553" xr:uid="{00000000-0005-0000-0000-0000836F0000}"/>
    <cellStyle name="Normal 26 2 2 9" xfId="28554" xr:uid="{00000000-0005-0000-0000-0000846F0000}"/>
    <cellStyle name="Normal 26 2 2_35. Propiedades de Inv" xfId="28555" xr:uid="{00000000-0005-0000-0000-0000856F0000}"/>
    <cellStyle name="Normal 26 2 20" xfId="28556" xr:uid="{00000000-0005-0000-0000-0000866F0000}"/>
    <cellStyle name="Normal 26 2 21" xfId="28557" xr:uid="{00000000-0005-0000-0000-0000876F0000}"/>
    <cellStyle name="Normal 26 2 22" xfId="28558" xr:uid="{00000000-0005-0000-0000-0000886F0000}"/>
    <cellStyle name="Normal 26 2 3" xfId="28559" xr:uid="{00000000-0005-0000-0000-0000896F0000}"/>
    <cellStyle name="Normal 26 2 3 10" xfId="28560" xr:uid="{00000000-0005-0000-0000-00008A6F0000}"/>
    <cellStyle name="Normal 26 2 3 2" xfId="28561" xr:uid="{00000000-0005-0000-0000-00008B6F0000}"/>
    <cellStyle name="Normal 26 2 3 2 2" xfId="28562" xr:uid="{00000000-0005-0000-0000-00008C6F0000}"/>
    <cellStyle name="Normal 26 2 3 2 3" xfId="28563" xr:uid="{00000000-0005-0000-0000-00008D6F0000}"/>
    <cellStyle name="Normal 26 2 3 2 4" xfId="28564" xr:uid="{00000000-0005-0000-0000-00008E6F0000}"/>
    <cellStyle name="Normal 26 2 3 2 5" xfId="28565" xr:uid="{00000000-0005-0000-0000-00008F6F0000}"/>
    <cellStyle name="Normal 26 2 3 3" xfId="28566" xr:uid="{00000000-0005-0000-0000-0000906F0000}"/>
    <cellStyle name="Normal 26 2 3 3 2" xfId="28567" xr:uid="{00000000-0005-0000-0000-0000916F0000}"/>
    <cellStyle name="Normal 26 2 3 3 3" xfId="28568" xr:uid="{00000000-0005-0000-0000-0000926F0000}"/>
    <cellStyle name="Normal 26 2 3 3 4" xfId="28569" xr:uid="{00000000-0005-0000-0000-0000936F0000}"/>
    <cellStyle name="Normal 26 2 3 3 5" xfId="28570" xr:uid="{00000000-0005-0000-0000-0000946F0000}"/>
    <cellStyle name="Normal 26 2 3 4" xfId="28571" xr:uid="{00000000-0005-0000-0000-0000956F0000}"/>
    <cellStyle name="Normal 26 2 3 4 2" xfId="28572" xr:uid="{00000000-0005-0000-0000-0000966F0000}"/>
    <cellStyle name="Normal 26 2 3 5" xfId="28573" xr:uid="{00000000-0005-0000-0000-0000976F0000}"/>
    <cellStyle name="Normal 26 2 3 5 2" xfId="28574" xr:uid="{00000000-0005-0000-0000-0000986F0000}"/>
    <cellStyle name="Normal 26 2 3 6" xfId="28575" xr:uid="{00000000-0005-0000-0000-0000996F0000}"/>
    <cellStyle name="Normal 26 2 3 7" xfId="28576" xr:uid="{00000000-0005-0000-0000-00009A6F0000}"/>
    <cellStyle name="Normal 26 2 3 8" xfId="28577" xr:uid="{00000000-0005-0000-0000-00009B6F0000}"/>
    <cellStyle name="Normal 26 2 3 9" xfId="28578" xr:uid="{00000000-0005-0000-0000-00009C6F0000}"/>
    <cellStyle name="Normal 26 2 3_35. Propiedades de Inv" xfId="28579" xr:uid="{00000000-0005-0000-0000-00009D6F0000}"/>
    <cellStyle name="Normal 26 2 4" xfId="28580" xr:uid="{00000000-0005-0000-0000-00009E6F0000}"/>
    <cellStyle name="Normal 26 2 4 10" xfId="28581" xr:uid="{00000000-0005-0000-0000-00009F6F0000}"/>
    <cellStyle name="Normal 26 2 4 2" xfId="28582" xr:uid="{00000000-0005-0000-0000-0000A06F0000}"/>
    <cellStyle name="Normal 26 2 4 2 2" xfId="28583" xr:uid="{00000000-0005-0000-0000-0000A16F0000}"/>
    <cellStyle name="Normal 26 2 4 2 3" xfId="28584" xr:uid="{00000000-0005-0000-0000-0000A26F0000}"/>
    <cellStyle name="Normal 26 2 4 2 4" xfId="28585" xr:uid="{00000000-0005-0000-0000-0000A36F0000}"/>
    <cellStyle name="Normal 26 2 4 2 5" xfId="28586" xr:uid="{00000000-0005-0000-0000-0000A46F0000}"/>
    <cellStyle name="Normal 26 2 4 3" xfId="28587" xr:uid="{00000000-0005-0000-0000-0000A56F0000}"/>
    <cellStyle name="Normal 26 2 4 3 2" xfId="28588" xr:uid="{00000000-0005-0000-0000-0000A66F0000}"/>
    <cellStyle name="Normal 26 2 4 3 3" xfId="28589" xr:uid="{00000000-0005-0000-0000-0000A76F0000}"/>
    <cellStyle name="Normal 26 2 4 3 4" xfId="28590" xr:uid="{00000000-0005-0000-0000-0000A86F0000}"/>
    <cellStyle name="Normal 26 2 4 3 5" xfId="28591" xr:uid="{00000000-0005-0000-0000-0000A96F0000}"/>
    <cellStyle name="Normal 26 2 4 4" xfId="28592" xr:uid="{00000000-0005-0000-0000-0000AA6F0000}"/>
    <cellStyle name="Normal 26 2 4 4 2" xfId="28593" xr:uid="{00000000-0005-0000-0000-0000AB6F0000}"/>
    <cellStyle name="Normal 26 2 4 5" xfId="28594" xr:uid="{00000000-0005-0000-0000-0000AC6F0000}"/>
    <cellStyle name="Normal 26 2 4 5 2" xfId="28595" xr:uid="{00000000-0005-0000-0000-0000AD6F0000}"/>
    <cellStyle name="Normal 26 2 4 6" xfId="28596" xr:uid="{00000000-0005-0000-0000-0000AE6F0000}"/>
    <cellStyle name="Normal 26 2 4 7" xfId="28597" xr:uid="{00000000-0005-0000-0000-0000AF6F0000}"/>
    <cellStyle name="Normal 26 2 4 8" xfId="28598" xr:uid="{00000000-0005-0000-0000-0000B06F0000}"/>
    <cellStyle name="Normal 26 2 4 9" xfId="28599" xr:uid="{00000000-0005-0000-0000-0000B16F0000}"/>
    <cellStyle name="Normal 26 2 4_35. Propiedades de Inv" xfId="28600" xr:uid="{00000000-0005-0000-0000-0000B26F0000}"/>
    <cellStyle name="Normal 26 2 5" xfId="28601" xr:uid="{00000000-0005-0000-0000-0000B36F0000}"/>
    <cellStyle name="Normal 26 2 5 2" xfId="28602" xr:uid="{00000000-0005-0000-0000-0000B46F0000}"/>
    <cellStyle name="Normal 26 2 5 2 2" xfId="28603" xr:uid="{00000000-0005-0000-0000-0000B56F0000}"/>
    <cellStyle name="Normal 26 2 5 2 3" xfId="28604" xr:uid="{00000000-0005-0000-0000-0000B66F0000}"/>
    <cellStyle name="Normal 26 2 5 2 4" xfId="28605" xr:uid="{00000000-0005-0000-0000-0000B76F0000}"/>
    <cellStyle name="Normal 26 2 5 2 5" xfId="28606" xr:uid="{00000000-0005-0000-0000-0000B86F0000}"/>
    <cellStyle name="Normal 26 2 5 3" xfId="28607" xr:uid="{00000000-0005-0000-0000-0000B96F0000}"/>
    <cellStyle name="Normal 26 2 5 3 2" xfId="28608" xr:uid="{00000000-0005-0000-0000-0000BA6F0000}"/>
    <cellStyle name="Normal 26 2 5 3 3" xfId="28609" xr:uid="{00000000-0005-0000-0000-0000BB6F0000}"/>
    <cellStyle name="Normal 26 2 5 3 4" xfId="28610" xr:uid="{00000000-0005-0000-0000-0000BC6F0000}"/>
    <cellStyle name="Normal 26 2 5 3 5" xfId="28611" xr:uid="{00000000-0005-0000-0000-0000BD6F0000}"/>
    <cellStyle name="Normal 26 2 5 4" xfId="28612" xr:uid="{00000000-0005-0000-0000-0000BE6F0000}"/>
    <cellStyle name="Normal 26 2 5 5" xfId="28613" xr:uid="{00000000-0005-0000-0000-0000BF6F0000}"/>
    <cellStyle name="Normal 26 2 5 6" xfId="28614" xr:uid="{00000000-0005-0000-0000-0000C06F0000}"/>
    <cellStyle name="Normal 26 2 5 7" xfId="28615" xr:uid="{00000000-0005-0000-0000-0000C16F0000}"/>
    <cellStyle name="Normal 26 2 5 8" xfId="28616" xr:uid="{00000000-0005-0000-0000-0000C26F0000}"/>
    <cellStyle name="Normal 26 2 5_35. Propiedades de Inv" xfId="28617" xr:uid="{00000000-0005-0000-0000-0000C36F0000}"/>
    <cellStyle name="Normal 26 2 6" xfId="28618" xr:uid="{00000000-0005-0000-0000-0000C46F0000}"/>
    <cellStyle name="Normal 26 2 6 2" xfId="28619" xr:uid="{00000000-0005-0000-0000-0000C56F0000}"/>
    <cellStyle name="Normal 26 2 6 2 2" xfId="28620" xr:uid="{00000000-0005-0000-0000-0000C66F0000}"/>
    <cellStyle name="Normal 26 2 6 2 3" xfId="28621" xr:uid="{00000000-0005-0000-0000-0000C76F0000}"/>
    <cellStyle name="Normal 26 2 6 2 4" xfId="28622" xr:uid="{00000000-0005-0000-0000-0000C86F0000}"/>
    <cellStyle name="Normal 26 2 6 2 5" xfId="28623" xr:uid="{00000000-0005-0000-0000-0000C96F0000}"/>
    <cellStyle name="Normal 26 2 6 3" xfId="28624" xr:uid="{00000000-0005-0000-0000-0000CA6F0000}"/>
    <cellStyle name="Normal 26 2 6 3 2" xfId="28625" xr:uid="{00000000-0005-0000-0000-0000CB6F0000}"/>
    <cellStyle name="Normal 26 2 6 3 3" xfId="28626" xr:uid="{00000000-0005-0000-0000-0000CC6F0000}"/>
    <cellStyle name="Normal 26 2 6 3 4" xfId="28627" xr:uid="{00000000-0005-0000-0000-0000CD6F0000}"/>
    <cellStyle name="Normal 26 2 6 3 5" xfId="28628" xr:uid="{00000000-0005-0000-0000-0000CE6F0000}"/>
    <cellStyle name="Normal 26 2 6 4" xfId="28629" xr:uid="{00000000-0005-0000-0000-0000CF6F0000}"/>
    <cellStyle name="Normal 26 2 6 5" xfId="28630" xr:uid="{00000000-0005-0000-0000-0000D06F0000}"/>
    <cellStyle name="Normal 26 2 6 6" xfId="28631" xr:uid="{00000000-0005-0000-0000-0000D16F0000}"/>
    <cellStyle name="Normal 26 2 6 7" xfId="28632" xr:uid="{00000000-0005-0000-0000-0000D26F0000}"/>
    <cellStyle name="Normal 26 2 6 8" xfId="28633" xr:uid="{00000000-0005-0000-0000-0000D36F0000}"/>
    <cellStyle name="Normal 26 2 6_35. Propiedades de Inv" xfId="28634" xr:uid="{00000000-0005-0000-0000-0000D46F0000}"/>
    <cellStyle name="Normal 26 2 7" xfId="28635" xr:uid="{00000000-0005-0000-0000-0000D56F0000}"/>
    <cellStyle name="Normal 26 2 7 2" xfId="28636" xr:uid="{00000000-0005-0000-0000-0000D66F0000}"/>
    <cellStyle name="Normal 26 2 7 3" xfId="28637" xr:uid="{00000000-0005-0000-0000-0000D76F0000}"/>
    <cellStyle name="Normal 26 2 7 4" xfId="28638" xr:uid="{00000000-0005-0000-0000-0000D86F0000}"/>
    <cellStyle name="Normal 26 2 7 5" xfId="28639" xr:uid="{00000000-0005-0000-0000-0000D96F0000}"/>
    <cellStyle name="Normal 26 2 8" xfId="28640" xr:uid="{00000000-0005-0000-0000-0000DA6F0000}"/>
    <cellStyle name="Normal 26 2 8 2" xfId="28641" xr:uid="{00000000-0005-0000-0000-0000DB6F0000}"/>
    <cellStyle name="Normal 26 2 8 3" xfId="28642" xr:uid="{00000000-0005-0000-0000-0000DC6F0000}"/>
    <cellStyle name="Normal 26 2 8 4" xfId="28643" xr:uid="{00000000-0005-0000-0000-0000DD6F0000}"/>
    <cellStyle name="Normal 26 2 8 5" xfId="28644" xr:uid="{00000000-0005-0000-0000-0000DE6F0000}"/>
    <cellStyle name="Normal 26 2 9" xfId="28645" xr:uid="{00000000-0005-0000-0000-0000DF6F0000}"/>
    <cellStyle name="Normal 26 2 9 2" xfId="28646" xr:uid="{00000000-0005-0000-0000-0000E06F0000}"/>
    <cellStyle name="Normal 26 2 9 3" xfId="28647" xr:uid="{00000000-0005-0000-0000-0000E16F0000}"/>
    <cellStyle name="Normal 26 2 9 4" xfId="28648" xr:uid="{00000000-0005-0000-0000-0000E26F0000}"/>
    <cellStyle name="Normal 26 2 9 5" xfId="28649" xr:uid="{00000000-0005-0000-0000-0000E36F0000}"/>
    <cellStyle name="Normal 26 2_35. Propiedades de Inv" xfId="28650" xr:uid="{00000000-0005-0000-0000-0000E46F0000}"/>
    <cellStyle name="Normal 26 20" xfId="28651" xr:uid="{00000000-0005-0000-0000-0000E56F0000}"/>
    <cellStyle name="Normal 26 20 2" xfId="28652" xr:uid="{00000000-0005-0000-0000-0000E66F0000}"/>
    <cellStyle name="Normal 26 20 2 2" xfId="28653" xr:uid="{00000000-0005-0000-0000-0000E76F0000}"/>
    <cellStyle name="Normal 26 20 2 3" xfId="28654" xr:uid="{00000000-0005-0000-0000-0000E86F0000}"/>
    <cellStyle name="Normal 26 20 2 4" xfId="28655" xr:uid="{00000000-0005-0000-0000-0000E96F0000}"/>
    <cellStyle name="Normal 26 20 2 5" xfId="28656" xr:uid="{00000000-0005-0000-0000-0000EA6F0000}"/>
    <cellStyle name="Normal 26 20 3" xfId="28657" xr:uid="{00000000-0005-0000-0000-0000EB6F0000}"/>
    <cellStyle name="Normal 26 20 3 2" xfId="28658" xr:uid="{00000000-0005-0000-0000-0000EC6F0000}"/>
    <cellStyle name="Normal 26 20 3 3" xfId="28659" xr:uid="{00000000-0005-0000-0000-0000ED6F0000}"/>
    <cellStyle name="Normal 26 20 3 4" xfId="28660" xr:uid="{00000000-0005-0000-0000-0000EE6F0000}"/>
    <cellStyle name="Normal 26 20 3 5" xfId="28661" xr:uid="{00000000-0005-0000-0000-0000EF6F0000}"/>
    <cellStyle name="Normal 26 20 4" xfId="28662" xr:uid="{00000000-0005-0000-0000-0000F06F0000}"/>
    <cellStyle name="Normal 26 20 5" xfId="28663" xr:uid="{00000000-0005-0000-0000-0000F16F0000}"/>
    <cellStyle name="Normal 26 20 6" xfId="28664" xr:uid="{00000000-0005-0000-0000-0000F26F0000}"/>
    <cellStyle name="Normal 26 20 7" xfId="28665" xr:uid="{00000000-0005-0000-0000-0000F36F0000}"/>
    <cellStyle name="Normal 26 20 8" xfId="28666" xr:uid="{00000000-0005-0000-0000-0000F46F0000}"/>
    <cellStyle name="Normal 26 20_35. Propiedades de Inv" xfId="28667" xr:uid="{00000000-0005-0000-0000-0000F56F0000}"/>
    <cellStyle name="Normal 26 21" xfId="28668" xr:uid="{00000000-0005-0000-0000-0000F66F0000}"/>
    <cellStyle name="Normal 26 21 2" xfId="28669" xr:uid="{00000000-0005-0000-0000-0000F76F0000}"/>
    <cellStyle name="Normal 26 21 2 2" xfId="28670" xr:uid="{00000000-0005-0000-0000-0000F86F0000}"/>
    <cellStyle name="Normal 26 21 2 3" xfId="28671" xr:uid="{00000000-0005-0000-0000-0000F96F0000}"/>
    <cellStyle name="Normal 26 21 2 4" xfId="28672" xr:uid="{00000000-0005-0000-0000-0000FA6F0000}"/>
    <cellStyle name="Normal 26 21 2 5" xfId="28673" xr:uid="{00000000-0005-0000-0000-0000FB6F0000}"/>
    <cellStyle name="Normal 26 21 3" xfId="28674" xr:uid="{00000000-0005-0000-0000-0000FC6F0000}"/>
    <cellStyle name="Normal 26 21 3 2" xfId="28675" xr:uid="{00000000-0005-0000-0000-0000FD6F0000}"/>
    <cellStyle name="Normal 26 21 3 3" xfId="28676" xr:uid="{00000000-0005-0000-0000-0000FE6F0000}"/>
    <cellStyle name="Normal 26 21 3 4" xfId="28677" xr:uid="{00000000-0005-0000-0000-0000FF6F0000}"/>
    <cellStyle name="Normal 26 21 3 5" xfId="28678" xr:uid="{00000000-0005-0000-0000-000000700000}"/>
    <cellStyle name="Normal 26 21 4" xfId="28679" xr:uid="{00000000-0005-0000-0000-000001700000}"/>
    <cellStyle name="Normal 26 21 5" xfId="28680" xr:uid="{00000000-0005-0000-0000-000002700000}"/>
    <cellStyle name="Normal 26 21 6" xfId="28681" xr:uid="{00000000-0005-0000-0000-000003700000}"/>
    <cellStyle name="Normal 26 21 7" xfId="28682" xr:uid="{00000000-0005-0000-0000-000004700000}"/>
    <cellStyle name="Normal 26 21 8" xfId="28683" xr:uid="{00000000-0005-0000-0000-000005700000}"/>
    <cellStyle name="Normal 26 21_35. Propiedades de Inv" xfId="28684" xr:uid="{00000000-0005-0000-0000-000006700000}"/>
    <cellStyle name="Normal 26 22" xfId="28685" xr:uid="{00000000-0005-0000-0000-000007700000}"/>
    <cellStyle name="Normal 26 22 2" xfId="28686" xr:uid="{00000000-0005-0000-0000-000008700000}"/>
    <cellStyle name="Normal 26 22 2 2" xfId="28687" xr:uid="{00000000-0005-0000-0000-000009700000}"/>
    <cellStyle name="Normal 26 22 2 3" xfId="28688" xr:uid="{00000000-0005-0000-0000-00000A700000}"/>
    <cellStyle name="Normal 26 22 2 4" xfId="28689" xr:uid="{00000000-0005-0000-0000-00000B700000}"/>
    <cellStyle name="Normal 26 22 2 5" xfId="28690" xr:uid="{00000000-0005-0000-0000-00000C700000}"/>
    <cellStyle name="Normal 26 22 3" xfId="28691" xr:uid="{00000000-0005-0000-0000-00000D700000}"/>
    <cellStyle name="Normal 26 22 3 2" xfId="28692" xr:uid="{00000000-0005-0000-0000-00000E700000}"/>
    <cellStyle name="Normal 26 22 3 3" xfId="28693" xr:uid="{00000000-0005-0000-0000-00000F700000}"/>
    <cellStyle name="Normal 26 22 3 4" xfId="28694" xr:uid="{00000000-0005-0000-0000-000010700000}"/>
    <cellStyle name="Normal 26 22 3 5" xfId="28695" xr:uid="{00000000-0005-0000-0000-000011700000}"/>
    <cellStyle name="Normal 26 22 4" xfId="28696" xr:uid="{00000000-0005-0000-0000-000012700000}"/>
    <cellStyle name="Normal 26 22 5" xfId="28697" xr:uid="{00000000-0005-0000-0000-000013700000}"/>
    <cellStyle name="Normal 26 22 6" xfId="28698" xr:uid="{00000000-0005-0000-0000-000014700000}"/>
    <cellStyle name="Normal 26 22 7" xfId="28699" xr:uid="{00000000-0005-0000-0000-000015700000}"/>
    <cellStyle name="Normal 26 22_35. Propiedades de Inv" xfId="28700" xr:uid="{00000000-0005-0000-0000-000016700000}"/>
    <cellStyle name="Normal 26 23" xfId="28701" xr:uid="{00000000-0005-0000-0000-000017700000}"/>
    <cellStyle name="Normal 26 23 2" xfId="28702" xr:uid="{00000000-0005-0000-0000-000018700000}"/>
    <cellStyle name="Normal 26 23 2 2" xfId="28703" xr:uid="{00000000-0005-0000-0000-000019700000}"/>
    <cellStyle name="Normal 26 23 2 3" xfId="28704" xr:uid="{00000000-0005-0000-0000-00001A700000}"/>
    <cellStyle name="Normal 26 23 2 4" xfId="28705" xr:uid="{00000000-0005-0000-0000-00001B700000}"/>
    <cellStyle name="Normal 26 23 2 5" xfId="28706" xr:uid="{00000000-0005-0000-0000-00001C700000}"/>
    <cellStyle name="Normal 26 23 3" xfId="28707" xr:uid="{00000000-0005-0000-0000-00001D700000}"/>
    <cellStyle name="Normal 26 23 3 2" xfId="28708" xr:uid="{00000000-0005-0000-0000-00001E700000}"/>
    <cellStyle name="Normal 26 23 3 3" xfId="28709" xr:uid="{00000000-0005-0000-0000-00001F700000}"/>
    <cellStyle name="Normal 26 23 3 4" xfId="28710" xr:uid="{00000000-0005-0000-0000-000020700000}"/>
    <cellStyle name="Normal 26 23 3 5" xfId="28711" xr:uid="{00000000-0005-0000-0000-000021700000}"/>
    <cellStyle name="Normal 26 23 4" xfId="28712" xr:uid="{00000000-0005-0000-0000-000022700000}"/>
    <cellStyle name="Normal 26 23 5" xfId="28713" xr:uid="{00000000-0005-0000-0000-000023700000}"/>
    <cellStyle name="Normal 26 23 6" xfId="28714" xr:uid="{00000000-0005-0000-0000-000024700000}"/>
    <cellStyle name="Normal 26 23 7" xfId="28715" xr:uid="{00000000-0005-0000-0000-000025700000}"/>
    <cellStyle name="Normal 26 23_35. Propiedades de Inv" xfId="28716" xr:uid="{00000000-0005-0000-0000-000026700000}"/>
    <cellStyle name="Normal 26 24" xfId="28717" xr:uid="{00000000-0005-0000-0000-000027700000}"/>
    <cellStyle name="Normal 26 24 2" xfId="28718" xr:uid="{00000000-0005-0000-0000-000028700000}"/>
    <cellStyle name="Normal 26 24 2 2" xfId="28719" xr:uid="{00000000-0005-0000-0000-000029700000}"/>
    <cellStyle name="Normal 26 24 2 3" xfId="28720" xr:uid="{00000000-0005-0000-0000-00002A700000}"/>
    <cellStyle name="Normal 26 24 2 4" xfId="28721" xr:uid="{00000000-0005-0000-0000-00002B700000}"/>
    <cellStyle name="Normal 26 24 2 5" xfId="28722" xr:uid="{00000000-0005-0000-0000-00002C700000}"/>
    <cellStyle name="Normal 26 24 3" xfId="28723" xr:uid="{00000000-0005-0000-0000-00002D700000}"/>
    <cellStyle name="Normal 26 24 3 2" xfId="28724" xr:uid="{00000000-0005-0000-0000-00002E700000}"/>
    <cellStyle name="Normal 26 24 3 3" xfId="28725" xr:uid="{00000000-0005-0000-0000-00002F700000}"/>
    <cellStyle name="Normal 26 24 3 4" xfId="28726" xr:uid="{00000000-0005-0000-0000-000030700000}"/>
    <cellStyle name="Normal 26 24 3 5" xfId="28727" xr:uid="{00000000-0005-0000-0000-000031700000}"/>
    <cellStyle name="Normal 26 24 4" xfId="28728" xr:uid="{00000000-0005-0000-0000-000032700000}"/>
    <cellStyle name="Normal 26 24 5" xfId="28729" xr:uid="{00000000-0005-0000-0000-000033700000}"/>
    <cellStyle name="Normal 26 24 6" xfId="28730" xr:uid="{00000000-0005-0000-0000-000034700000}"/>
    <cellStyle name="Normal 26 24 7" xfId="28731" xr:uid="{00000000-0005-0000-0000-000035700000}"/>
    <cellStyle name="Normal 26 24_35. Propiedades de Inv" xfId="28732" xr:uid="{00000000-0005-0000-0000-000036700000}"/>
    <cellStyle name="Normal 26 25" xfId="28733" xr:uid="{00000000-0005-0000-0000-000037700000}"/>
    <cellStyle name="Normal 26 25 2" xfId="28734" xr:uid="{00000000-0005-0000-0000-000038700000}"/>
    <cellStyle name="Normal 26 25 3" xfId="28735" xr:uid="{00000000-0005-0000-0000-000039700000}"/>
    <cellStyle name="Normal 26 25 4" xfId="28736" xr:uid="{00000000-0005-0000-0000-00003A700000}"/>
    <cellStyle name="Normal 26 25 5" xfId="28737" xr:uid="{00000000-0005-0000-0000-00003B700000}"/>
    <cellStyle name="Normal 26 26" xfId="28738" xr:uid="{00000000-0005-0000-0000-00003C700000}"/>
    <cellStyle name="Normal 26 26 2" xfId="28739" xr:uid="{00000000-0005-0000-0000-00003D700000}"/>
    <cellStyle name="Normal 26 26 3" xfId="28740" xr:uid="{00000000-0005-0000-0000-00003E700000}"/>
    <cellStyle name="Normal 26 26 4" xfId="28741" xr:uid="{00000000-0005-0000-0000-00003F700000}"/>
    <cellStyle name="Normal 26 26 5" xfId="28742" xr:uid="{00000000-0005-0000-0000-000040700000}"/>
    <cellStyle name="Normal 26 27" xfId="28743" xr:uid="{00000000-0005-0000-0000-000041700000}"/>
    <cellStyle name="Normal 26 27 2" xfId="28744" xr:uid="{00000000-0005-0000-0000-000042700000}"/>
    <cellStyle name="Normal 26 27 3" xfId="28745" xr:uid="{00000000-0005-0000-0000-000043700000}"/>
    <cellStyle name="Normal 26 27 4" xfId="28746" xr:uid="{00000000-0005-0000-0000-000044700000}"/>
    <cellStyle name="Normal 26 27 5" xfId="28747" xr:uid="{00000000-0005-0000-0000-000045700000}"/>
    <cellStyle name="Normal 26 28" xfId="28748" xr:uid="{00000000-0005-0000-0000-000046700000}"/>
    <cellStyle name="Normal 26 28 2" xfId="28749" xr:uid="{00000000-0005-0000-0000-000047700000}"/>
    <cellStyle name="Normal 26 28 3" xfId="28750" xr:uid="{00000000-0005-0000-0000-000048700000}"/>
    <cellStyle name="Normal 26 28 4" xfId="28751" xr:uid="{00000000-0005-0000-0000-000049700000}"/>
    <cellStyle name="Normal 26 28 5" xfId="28752" xr:uid="{00000000-0005-0000-0000-00004A700000}"/>
    <cellStyle name="Normal 26 29" xfId="28753" xr:uid="{00000000-0005-0000-0000-00004B700000}"/>
    <cellStyle name="Normal 26 29 2" xfId="28754" xr:uid="{00000000-0005-0000-0000-00004C700000}"/>
    <cellStyle name="Normal 26 29 3" xfId="28755" xr:uid="{00000000-0005-0000-0000-00004D700000}"/>
    <cellStyle name="Normal 26 29 4" xfId="28756" xr:uid="{00000000-0005-0000-0000-00004E700000}"/>
    <cellStyle name="Normal 26 29 5" xfId="28757" xr:uid="{00000000-0005-0000-0000-00004F700000}"/>
    <cellStyle name="Normal 26 3" xfId="28758" xr:uid="{00000000-0005-0000-0000-000050700000}"/>
    <cellStyle name="Normal 26 3 10" xfId="28759" xr:uid="{00000000-0005-0000-0000-000051700000}"/>
    <cellStyle name="Normal 26 3 10 2" xfId="28760" xr:uid="{00000000-0005-0000-0000-000052700000}"/>
    <cellStyle name="Normal 26 3 11" xfId="28761" xr:uid="{00000000-0005-0000-0000-000053700000}"/>
    <cellStyle name="Normal 26 3 11 2" xfId="28762" xr:uid="{00000000-0005-0000-0000-000054700000}"/>
    <cellStyle name="Normal 26 3 12" xfId="28763" xr:uid="{00000000-0005-0000-0000-000055700000}"/>
    <cellStyle name="Normal 26 3 12 2" xfId="28764" xr:uid="{00000000-0005-0000-0000-000056700000}"/>
    <cellStyle name="Normal 26 3 13" xfId="28765" xr:uid="{00000000-0005-0000-0000-000057700000}"/>
    <cellStyle name="Normal 26 3 14" xfId="28766" xr:uid="{00000000-0005-0000-0000-000058700000}"/>
    <cellStyle name="Normal 26 3 15" xfId="28767" xr:uid="{00000000-0005-0000-0000-000059700000}"/>
    <cellStyle name="Normal 26 3 16" xfId="28768" xr:uid="{00000000-0005-0000-0000-00005A700000}"/>
    <cellStyle name="Normal 26 3 17" xfId="28769" xr:uid="{00000000-0005-0000-0000-00005B700000}"/>
    <cellStyle name="Normal 26 3 2" xfId="28770" xr:uid="{00000000-0005-0000-0000-00005C700000}"/>
    <cellStyle name="Normal 26 3 2 10" xfId="28771" xr:uid="{00000000-0005-0000-0000-00005D700000}"/>
    <cellStyle name="Normal 26 3 2 11" xfId="28772" xr:uid="{00000000-0005-0000-0000-00005E700000}"/>
    <cellStyle name="Normal 26 3 2 2" xfId="28773" xr:uid="{00000000-0005-0000-0000-00005F700000}"/>
    <cellStyle name="Normal 26 3 2 2 2" xfId="28774" xr:uid="{00000000-0005-0000-0000-000060700000}"/>
    <cellStyle name="Normal 26 3 2 2 2 2" xfId="28775" xr:uid="{00000000-0005-0000-0000-000061700000}"/>
    <cellStyle name="Normal 26 3 2 2 3" xfId="28776" xr:uid="{00000000-0005-0000-0000-000062700000}"/>
    <cellStyle name="Normal 26 3 2 2 3 2" xfId="28777" xr:uid="{00000000-0005-0000-0000-000063700000}"/>
    <cellStyle name="Normal 26 3 2 2 4" xfId="28778" xr:uid="{00000000-0005-0000-0000-000064700000}"/>
    <cellStyle name="Normal 26 3 2 2 5" xfId="28779" xr:uid="{00000000-0005-0000-0000-000065700000}"/>
    <cellStyle name="Normal 26 3 2 2 6" xfId="28780" xr:uid="{00000000-0005-0000-0000-000066700000}"/>
    <cellStyle name="Normal 26 3 2 2 7" xfId="28781" xr:uid="{00000000-0005-0000-0000-000067700000}"/>
    <cellStyle name="Normal 26 3 2 3" xfId="28782" xr:uid="{00000000-0005-0000-0000-000068700000}"/>
    <cellStyle name="Normal 26 3 2 3 2" xfId="28783" xr:uid="{00000000-0005-0000-0000-000069700000}"/>
    <cellStyle name="Normal 26 3 2 3 2 2" xfId="28784" xr:uid="{00000000-0005-0000-0000-00006A700000}"/>
    <cellStyle name="Normal 26 3 2 3 3" xfId="28785" xr:uid="{00000000-0005-0000-0000-00006B700000}"/>
    <cellStyle name="Normal 26 3 2 3 3 2" xfId="28786" xr:uid="{00000000-0005-0000-0000-00006C700000}"/>
    <cellStyle name="Normal 26 3 2 3 4" xfId="28787" xr:uid="{00000000-0005-0000-0000-00006D700000}"/>
    <cellStyle name="Normal 26 3 2 3 5" xfId="28788" xr:uid="{00000000-0005-0000-0000-00006E700000}"/>
    <cellStyle name="Normal 26 3 2 3 6" xfId="28789" xr:uid="{00000000-0005-0000-0000-00006F700000}"/>
    <cellStyle name="Normal 26 3 2 3 7" xfId="28790" xr:uid="{00000000-0005-0000-0000-000070700000}"/>
    <cellStyle name="Normal 26 3 2 4" xfId="28791" xr:uid="{00000000-0005-0000-0000-000071700000}"/>
    <cellStyle name="Normal 26 3 2 4 2" xfId="28792" xr:uid="{00000000-0005-0000-0000-000072700000}"/>
    <cellStyle name="Normal 26 3 2 5" xfId="28793" xr:uid="{00000000-0005-0000-0000-000073700000}"/>
    <cellStyle name="Normal 26 3 2 5 2" xfId="28794" xr:uid="{00000000-0005-0000-0000-000074700000}"/>
    <cellStyle name="Normal 26 3 2 6" xfId="28795" xr:uid="{00000000-0005-0000-0000-000075700000}"/>
    <cellStyle name="Normal 26 3 2 6 2" xfId="28796" xr:uid="{00000000-0005-0000-0000-000076700000}"/>
    <cellStyle name="Normal 26 3 2 7" xfId="28797" xr:uid="{00000000-0005-0000-0000-000077700000}"/>
    <cellStyle name="Normal 26 3 2 8" xfId="28798" xr:uid="{00000000-0005-0000-0000-000078700000}"/>
    <cellStyle name="Normal 26 3 2 9" xfId="28799" xr:uid="{00000000-0005-0000-0000-000079700000}"/>
    <cellStyle name="Normal 26 3 2_35. Propiedades de Inv" xfId="28800" xr:uid="{00000000-0005-0000-0000-00007A700000}"/>
    <cellStyle name="Normal 26 3 3" xfId="28801" xr:uid="{00000000-0005-0000-0000-00007B700000}"/>
    <cellStyle name="Normal 26 3 3 10" xfId="28802" xr:uid="{00000000-0005-0000-0000-00007C700000}"/>
    <cellStyle name="Normal 26 3 3 2" xfId="28803" xr:uid="{00000000-0005-0000-0000-00007D700000}"/>
    <cellStyle name="Normal 26 3 3 2 2" xfId="28804" xr:uid="{00000000-0005-0000-0000-00007E700000}"/>
    <cellStyle name="Normal 26 3 3 2 3" xfId="28805" xr:uid="{00000000-0005-0000-0000-00007F700000}"/>
    <cellStyle name="Normal 26 3 3 2 4" xfId="28806" xr:uid="{00000000-0005-0000-0000-000080700000}"/>
    <cellStyle name="Normal 26 3 3 2 5" xfId="28807" xr:uid="{00000000-0005-0000-0000-000081700000}"/>
    <cellStyle name="Normal 26 3 3 3" xfId="28808" xr:uid="{00000000-0005-0000-0000-000082700000}"/>
    <cellStyle name="Normal 26 3 3 3 2" xfId="28809" xr:uid="{00000000-0005-0000-0000-000083700000}"/>
    <cellStyle name="Normal 26 3 3 3 3" xfId="28810" xr:uid="{00000000-0005-0000-0000-000084700000}"/>
    <cellStyle name="Normal 26 3 3 3 4" xfId="28811" xr:uid="{00000000-0005-0000-0000-000085700000}"/>
    <cellStyle name="Normal 26 3 3 3 5" xfId="28812" xr:uid="{00000000-0005-0000-0000-000086700000}"/>
    <cellStyle name="Normal 26 3 3 4" xfId="28813" xr:uid="{00000000-0005-0000-0000-000087700000}"/>
    <cellStyle name="Normal 26 3 3 4 2" xfId="28814" xr:uid="{00000000-0005-0000-0000-000088700000}"/>
    <cellStyle name="Normal 26 3 3 5" xfId="28815" xr:uid="{00000000-0005-0000-0000-000089700000}"/>
    <cellStyle name="Normal 26 3 3 5 2" xfId="28816" xr:uid="{00000000-0005-0000-0000-00008A700000}"/>
    <cellStyle name="Normal 26 3 3 6" xfId="28817" xr:uid="{00000000-0005-0000-0000-00008B700000}"/>
    <cellStyle name="Normal 26 3 3 7" xfId="28818" xr:uid="{00000000-0005-0000-0000-00008C700000}"/>
    <cellStyle name="Normal 26 3 3 8" xfId="28819" xr:uid="{00000000-0005-0000-0000-00008D700000}"/>
    <cellStyle name="Normal 26 3 3 9" xfId="28820" xr:uid="{00000000-0005-0000-0000-00008E700000}"/>
    <cellStyle name="Normal 26 3 3_35. Propiedades de Inv" xfId="28821" xr:uid="{00000000-0005-0000-0000-00008F700000}"/>
    <cellStyle name="Normal 26 3 4" xfId="28822" xr:uid="{00000000-0005-0000-0000-000090700000}"/>
    <cellStyle name="Normal 26 3 4 10" xfId="28823" xr:uid="{00000000-0005-0000-0000-000091700000}"/>
    <cellStyle name="Normal 26 3 4 2" xfId="28824" xr:uid="{00000000-0005-0000-0000-000092700000}"/>
    <cellStyle name="Normal 26 3 4 2 2" xfId="28825" xr:uid="{00000000-0005-0000-0000-000093700000}"/>
    <cellStyle name="Normal 26 3 4 2 3" xfId="28826" xr:uid="{00000000-0005-0000-0000-000094700000}"/>
    <cellStyle name="Normal 26 3 4 2 4" xfId="28827" xr:uid="{00000000-0005-0000-0000-000095700000}"/>
    <cellStyle name="Normal 26 3 4 2 5" xfId="28828" xr:uid="{00000000-0005-0000-0000-000096700000}"/>
    <cellStyle name="Normal 26 3 4 3" xfId="28829" xr:uid="{00000000-0005-0000-0000-000097700000}"/>
    <cellStyle name="Normal 26 3 4 3 2" xfId="28830" xr:uid="{00000000-0005-0000-0000-000098700000}"/>
    <cellStyle name="Normal 26 3 4 3 3" xfId="28831" xr:uid="{00000000-0005-0000-0000-000099700000}"/>
    <cellStyle name="Normal 26 3 4 3 4" xfId="28832" xr:uid="{00000000-0005-0000-0000-00009A700000}"/>
    <cellStyle name="Normal 26 3 4 3 5" xfId="28833" xr:uid="{00000000-0005-0000-0000-00009B700000}"/>
    <cellStyle name="Normal 26 3 4 4" xfId="28834" xr:uid="{00000000-0005-0000-0000-00009C700000}"/>
    <cellStyle name="Normal 26 3 4 4 2" xfId="28835" xr:uid="{00000000-0005-0000-0000-00009D700000}"/>
    <cellStyle name="Normal 26 3 4 5" xfId="28836" xr:uid="{00000000-0005-0000-0000-00009E700000}"/>
    <cellStyle name="Normal 26 3 4 5 2" xfId="28837" xr:uid="{00000000-0005-0000-0000-00009F700000}"/>
    <cellStyle name="Normal 26 3 4 6" xfId="28838" xr:uid="{00000000-0005-0000-0000-0000A0700000}"/>
    <cellStyle name="Normal 26 3 4 7" xfId="28839" xr:uid="{00000000-0005-0000-0000-0000A1700000}"/>
    <cellStyle name="Normal 26 3 4 8" xfId="28840" xr:uid="{00000000-0005-0000-0000-0000A2700000}"/>
    <cellStyle name="Normal 26 3 4 9" xfId="28841" xr:uid="{00000000-0005-0000-0000-0000A3700000}"/>
    <cellStyle name="Normal 26 3 4_35. Propiedades de Inv" xfId="28842" xr:uid="{00000000-0005-0000-0000-0000A4700000}"/>
    <cellStyle name="Normal 26 3 5" xfId="28843" xr:uid="{00000000-0005-0000-0000-0000A5700000}"/>
    <cellStyle name="Normal 26 3 5 2" xfId="28844" xr:uid="{00000000-0005-0000-0000-0000A6700000}"/>
    <cellStyle name="Normal 26 3 5 2 2" xfId="28845" xr:uid="{00000000-0005-0000-0000-0000A7700000}"/>
    <cellStyle name="Normal 26 3 5 2 3" xfId="28846" xr:uid="{00000000-0005-0000-0000-0000A8700000}"/>
    <cellStyle name="Normal 26 3 5 2 4" xfId="28847" xr:uid="{00000000-0005-0000-0000-0000A9700000}"/>
    <cellStyle name="Normal 26 3 5 2 5" xfId="28848" xr:uid="{00000000-0005-0000-0000-0000AA700000}"/>
    <cellStyle name="Normal 26 3 5 3" xfId="28849" xr:uid="{00000000-0005-0000-0000-0000AB700000}"/>
    <cellStyle name="Normal 26 3 5 3 2" xfId="28850" xr:uid="{00000000-0005-0000-0000-0000AC700000}"/>
    <cellStyle name="Normal 26 3 5 3 3" xfId="28851" xr:uid="{00000000-0005-0000-0000-0000AD700000}"/>
    <cellStyle name="Normal 26 3 5 3 4" xfId="28852" xr:uid="{00000000-0005-0000-0000-0000AE700000}"/>
    <cellStyle name="Normal 26 3 5 3 5" xfId="28853" xr:uid="{00000000-0005-0000-0000-0000AF700000}"/>
    <cellStyle name="Normal 26 3 5 4" xfId="28854" xr:uid="{00000000-0005-0000-0000-0000B0700000}"/>
    <cellStyle name="Normal 26 3 5 5" xfId="28855" xr:uid="{00000000-0005-0000-0000-0000B1700000}"/>
    <cellStyle name="Normal 26 3 5 6" xfId="28856" xr:uid="{00000000-0005-0000-0000-0000B2700000}"/>
    <cellStyle name="Normal 26 3 5 7" xfId="28857" xr:uid="{00000000-0005-0000-0000-0000B3700000}"/>
    <cellStyle name="Normal 26 3 5 8" xfId="28858" xr:uid="{00000000-0005-0000-0000-0000B4700000}"/>
    <cellStyle name="Normal 26 3 5_35. Propiedades de Inv" xfId="28859" xr:uid="{00000000-0005-0000-0000-0000B5700000}"/>
    <cellStyle name="Normal 26 3 6" xfId="28860" xr:uid="{00000000-0005-0000-0000-0000B6700000}"/>
    <cellStyle name="Normal 26 3 6 2" xfId="28861" xr:uid="{00000000-0005-0000-0000-0000B7700000}"/>
    <cellStyle name="Normal 26 3 6 2 2" xfId="28862" xr:uid="{00000000-0005-0000-0000-0000B8700000}"/>
    <cellStyle name="Normal 26 3 6 2 3" xfId="28863" xr:uid="{00000000-0005-0000-0000-0000B9700000}"/>
    <cellStyle name="Normal 26 3 6 2 4" xfId="28864" xr:uid="{00000000-0005-0000-0000-0000BA700000}"/>
    <cellStyle name="Normal 26 3 6 2 5" xfId="28865" xr:uid="{00000000-0005-0000-0000-0000BB700000}"/>
    <cellStyle name="Normal 26 3 6 3" xfId="28866" xr:uid="{00000000-0005-0000-0000-0000BC700000}"/>
    <cellStyle name="Normal 26 3 6 3 2" xfId="28867" xr:uid="{00000000-0005-0000-0000-0000BD700000}"/>
    <cellStyle name="Normal 26 3 6 3 3" xfId="28868" xr:uid="{00000000-0005-0000-0000-0000BE700000}"/>
    <cellStyle name="Normal 26 3 6 3 4" xfId="28869" xr:uid="{00000000-0005-0000-0000-0000BF700000}"/>
    <cellStyle name="Normal 26 3 6 3 5" xfId="28870" xr:uid="{00000000-0005-0000-0000-0000C0700000}"/>
    <cellStyle name="Normal 26 3 6 4" xfId="28871" xr:uid="{00000000-0005-0000-0000-0000C1700000}"/>
    <cellStyle name="Normal 26 3 6 5" xfId="28872" xr:uid="{00000000-0005-0000-0000-0000C2700000}"/>
    <cellStyle name="Normal 26 3 6 6" xfId="28873" xr:uid="{00000000-0005-0000-0000-0000C3700000}"/>
    <cellStyle name="Normal 26 3 6 7" xfId="28874" xr:uid="{00000000-0005-0000-0000-0000C4700000}"/>
    <cellStyle name="Normal 26 3 6 8" xfId="28875" xr:uid="{00000000-0005-0000-0000-0000C5700000}"/>
    <cellStyle name="Normal 26 3 6_35. Propiedades de Inv" xfId="28876" xr:uid="{00000000-0005-0000-0000-0000C6700000}"/>
    <cellStyle name="Normal 26 3 7" xfId="28877" xr:uid="{00000000-0005-0000-0000-0000C7700000}"/>
    <cellStyle name="Normal 26 3 7 2" xfId="28878" xr:uid="{00000000-0005-0000-0000-0000C8700000}"/>
    <cellStyle name="Normal 26 3 7 3" xfId="28879" xr:uid="{00000000-0005-0000-0000-0000C9700000}"/>
    <cellStyle name="Normal 26 3 7 4" xfId="28880" xr:uid="{00000000-0005-0000-0000-0000CA700000}"/>
    <cellStyle name="Normal 26 3 7 5" xfId="28881" xr:uid="{00000000-0005-0000-0000-0000CB700000}"/>
    <cellStyle name="Normal 26 3 8" xfId="28882" xr:uid="{00000000-0005-0000-0000-0000CC700000}"/>
    <cellStyle name="Normal 26 3 8 2" xfId="28883" xr:uid="{00000000-0005-0000-0000-0000CD700000}"/>
    <cellStyle name="Normal 26 3 8 3" xfId="28884" xr:uid="{00000000-0005-0000-0000-0000CE700000}"/>
    <cellStyle name="Normal 26 3 8 4" xfId="28885" xr:uid="{00000000-0005-0000-0000-0000CF700000}"/>
    <cellStyle name="Normal 26 3 8 5" xfId="28886" xr:uid="{00000000-0005-0000-0000-0000D0700000}"/>
    <cellStyle name="Normal 26 3 9" xfId="28887" xr:uid="{00000000-0005-0000-0000-0000D1700000}"/>
    <cellStyle name="Normal 26 3 9 2" xfId="28888" xr:uid="{00000000-0005-0000-0000-0000D2700000}"/>
    <cellStyle name="Normal 26 3_35. Propiedades de Inv" xfId="28889" xr:uid="{00000000-0005-0000-0000-0000D3700000}"/>
    <cellStyle name="Normal 26 30" xfId="28890" xr:uid="{00000000-0005-0000-0000-0000D4700000}"/>
    <cellStyle name="Normal 26 30 2" xfId="28891" xr:uid="{00000000-0005-0000-0000-0000D5700000}"/>
    <cellStyle name="Normal 26 30 3" xfId="28892" xr:uid="{00000000-0005-0000-0000-0000D6700000}"/>
    <cellStyle name="Normal 26 30 4" xfId="28893" xr:uid="{00000000-0005-0000-0000-0000D7700000}"/>
    <cellStyle name="Normal 26 30 5" xfId="28894" xr:uid="{00000000-0005-0000-0000-0000D8700000}"/>
    <cellStyle name="Normal 26 31" xfId="28895" xr:uid="{00000000-0005-0000-0000-0000D9700000}"/>
    <cellStyle name="Normal 26 31 2" xfId="28896" xr:uid="{00000000-0005-0000-0000-0000DA700000}"/>
    <cellStyle name="Normal 26 31 3" xfId="28897" xr:uid="{00000000-0005-0000-0000-0000DB700000}"/>
    <cellStyle name="Normal 26 31 4" xfId="28898" xr:uid="{00000000-0005-0000-0000-0000DC700000}"/>
    <cellStyle name="Normal 26 31 5" xfId="28899" xr:uid="{00000000-0005-0000-0000-0000DD700000}"/>
    <cellStyle name="Normal 26 32" xfId="28900" xr:uid="{00000000-0005-0000-0000-0000DE700000}"/>
    <cellStyle name="Normal 26 32 2" xfId="28901" xr:uid="{00000000-0005-0000-0000-0000DF700000}"/>
    <cellStyle name="Normal 26 32 3" xfId="28902" xr:uid="{00000000-0005-0000-0000-0000E0700000}"/>
    <cellStyle name="Normal 26 32 4" xfId="28903" xr:uid="{00000000-0005-0000-0000-0000E1700000}"/>
    <cellStyle name="Normal 26 32 5" xfId="28904" xr:uid="{00000000-0005-0000-0000-0000E2700000}"/>
    <cellStyle name="Normal 26 33" xfId="28905" xr:uid="{00000000-0005-0000-0000-0000E3700000}"/>
    <cellStyle name="Normal 26 33 2" xfId="28906" xr:uid="{00000000-0005-0000-0000-0000E4700000}"/>
    <cellStyle name="Normal 26 33 3" xfId="28907" xr:uid="{00000000-0005-0000-0000-0000E5700000}"/>
    <cellStyle name="Normal 26 33 4" xfId="28908" xr:uid="{00000000-0005-0000-0000-0000E6700000}"/>
    <cellStyle name="Normal 26 33 5" xfId="28909" xr:uid="{00000000-0005-0000-0000-0000E7700000}"/>
    <cellStyle name="Normal 26 34" xfId="28910" xr:uid="{00000000-0005-0000-0000-0000E8700000}"/>
    <cellStyle name="Normal 26 34 2" xfId="28911" xr:uid="{00000000-0005-0000-0000-0000E9700000}"/>
    <cellStyle name="Normal 26 34 3" xfId="28912" xr:uid="{00000000-0005-0000-0000-0000EA700000}"/>
    <cellStyle name="Normal 26 34 4" xfId="28913" xr:uid="{00000000-0005-0000-0000-0000EB700000}"/>
    <cellStyle name="Normal 26 34 5" xfId="28914" xr:uid="{00000000-0005-0000-0000-0000EC700000}"/>
    <cellStyle name="Normal 26 35" xfId="28915" xr:uid="{00000000-0005-0000-0000-0000ED700000}"/>
    <cellStyle name="Normal 26 35 2" xfId="28916" xr:uid="{00000000-0005-0000-0000-0000EE700000}"/>
    <cellStyle name="Normal 26 35 3" xfId="28917" xr:uid="{00000000-0005-0000-0000-0000EF700000}"/>
    <cellStyle name="Normal 26 35 4" xfId="28918" xr:uid="{00000000-0005-0000-0000-0000F0700000}"/>
    <cellStyle name="Normal 26 35 5" xfId="28919" xr:uid="{00000000-0005-0000-0000-0000F1700000}"/>
    <cellStyle name="Normal 26 36" xfId="28920" xr:uid="{00000000-0005-0000-0000-0000F2700000}"/>
    <cellStyle name="Normal 26 36 2" xfId="28921" xr:uid="{00000000-0005-0000-0000-0000F3700000}"/>
    <cellStyle name="Normal 26 36 3" xfId="28922" xr:uid="{00000000-0005-0000-0000-0000F4700000}"/>
    <cellStyle name="Normal 26 36 4" xfId="28923" xr:uid="{00000000-0005-0000-0000-0000F5700000}"/>
    <cellStyle name="Normal 26 36 5" xfId="28924" xr:uid="{00000000-0005-0000-0000-0000F6700000}"/>
    <cellStyle name="Normal 26 37" xfId="28925" xr:uid="{00000000-0005-0000-0000-0000F7700000}"/>
    <cellStyle name="Normal 26 37 2" xfId="28926" xr:uid="{00000000-0005-0000-0000-0000F8700000}"/>
    <cellStyle name="Normal 26 37 3" xfId="28927" xr:uid="{00000000-0005-0000-0000-0000F9700000}"/>
    <cellStyle name="Normal 26 37 4" xfId="28928" xr:uid="{00000000-0005-0000-0000-0000FA700000}"/>
    <cellStyle name="Normal 26 37 5" xfId="28929" xr:uid="{00000000-0005-0000-0000-0000FB700000}"/>
    <cellStyle name="Normal 26 38" xfId="28930" xr:uid="{00000000-0005-0000-0000-0000FC700000}"/>
    <cellStyle name="Normal 26 38 2" xfId="28931" xr:uid="{00000000-0005-0000-0000-0000FD700000}"/>
    <cellStyle name="Normal 26 39" xfId="28932" xr:uid="{00000000-0005-0000-0000-0000FE700000}"/>
    <cellStyle name="Normal 26 39 2" xfId="28933" xr:uid="{00000000-0005-0000-0000-0000FF700000}"/>
    <cellStyle name="Normal 26 4" xfId="28934" xr:uid="{00000000-0005-0000-0000-000000710000}"/>
    <cellStyle name="Normal 26 4 10" xfId="28935" xr:uid="{00000000-0005-0000-0000-000001710000}"/>
    <cellStyle name="Normal 26 4 10 2" xfId="28936" xr:uid="{00000000-0005-0000-0000-000002710000}"/>
    <cellStyle name="Normal 26 4 11" xfId="28937" xr:uid="{00000000-0005-0000-0000-000003710000}"/>
    <cellStyle name="Normal 26 4 11 2" xfId="28938" xr:uid="{00000000-0005-0000-0000-000004710000}"/>
    <cellStyle name="Normal 26 4 12" xfId="28939" xr:uid="{00000000-0005-0000-0000-000005710000}"/>
    <cellStyle name="Normal 26 4 13" xfId="28940" xr:uid="{00000000-0005-0000-0000-000006710000}"/>
    <cellStyle name="Normal 26 4 14" xfId="28941" xr:uid="{00000000-0005-0000-0000-000007710000}"/>
    <cellStyle name="Normal 26 4 15" xfId="28942" xr:uid="{00000000-0005-0000-0000-000008710000}"/>
    <cellStyle name="Normal 26 4 16" xfId="28943" xr:uid="{00000000-0005-0000-0000-000009710000}"/>
    <cellStyle name="Normal 26 4 2" xfId="28944" xr:uid="{00000000-0005-0000-0000-00000A710000}"/>
    <cellStyle name="Normal 26 4 2 10" xfId="28945" xr:uid="{00000000-0005-0000-0000-00000B710000}"/>
    <cellStyle name="Normal 26 4 2 2" xfId="28946" xr:uid="{00000000-0005-0000-0000-00000C710000}"/>
    <cellStyle name="Normal 26 4 2 2 2" xfId="28947" xr:uid="{00000000-0005-0000-0000-00000D710000}"/>
    <cellStyle name="Normal 26 4 2 2 3" xfId="28948" xr:uid="{00000000-0005-0000-0000-00000E710000}"/>
    <cellStyle name="Normal 26 4 2 2 4" xfId="28949" xr:uid="{00000000-0005-0000-0000-00000F710000}"/>
    <cellStyle name="Normal 26 4 2 2 5" xfId="28950" xr:uid="{00000000-0005-0000-0000-000010710000}"/>
    <cellStyle name="Normal 26 4 2 3" xfId="28951" xr:uid="{00000000-0005-0000-0000-000011710000}"/>
    <cellStyle name="Normal 26 4 2 3 2" xfId="28952" xr:uid="{00000000-0005-0000-0000-000012710000}"/>
    <cellStyle name="Normal 26 4 2 3 3" xfId="28953" xr:uid="{00000000-0005-0000-0000-000013710000}"/>
    <cellStyle name="Normal 26 4 2 3 4" xfId="28954" xr:uid="{00000000-0005-0000-0000-000014710000}"/>
    <cellStyle name="Normal 26 4 2 3 5" xfId="28955" xr:uid="{00000000-0005-0000-0000-000015710000}"/>
    <cellStyle name="Normal 26 4 2 4" xfId="28956" xr:uid="{00000000-0005-0000-0000-000016710000}"/>
    <cellStyle name="Normal 26 4 2 4 2" xfId="28957" xr:uid="{00000000-0005-0000-0000-000017710000}"/>
    <cellStyle name="Normal 26 4 2 5" xfId="28958" xr:uid="{00000000-0005-0000-0000-000018710000}"/>
    <cellStyle name="Normal 26 4 2 5 2" xfId="28959" xr:uid="{00000000-0005-0000-0000-000019710000}"/>
    <cellStyle name="Normal 26 4 2 6" xfId="28960" xr:uid="{00000000-0005-0000-0000-00001A710000}"/>
    <cellStyle name="Normal 26 4 2 7" xfId="28961" xr:uid="{00000000-0005-0000-0000-00001B710000}"/>
    <cellStyle name="Normal 26 4 2 8" xfId="28962" xr:uid="{00000000-0005-0000-0000-00001C710000}"/>
    <cellStyle name="Normal 26 4 2 9" xfId="28963" xr:uid="{00000000-0005-0000-0000-00001D710000}"/>
    <cellStyle name="Normal 26 4 2_35. Propiedades de Inv" xfId="28964" xr:uid="{00000000-0005-0000-0000-00001E710000}"/>
    <cellStyle name="Normal 26 4 3" xfId="28965" xr:uid="{00000000-0005-0000-0000-00001F710000}"/>
    <cellStyle name="Normal 26 4 3 10" xfId="28966" xr:uid="{00000000-0005-0000-0000-000020710000}"/>
    <cellStyle name="Normal 26 4 3 2" xfId="28967" xr:uid="{00000000-0005-0000-0000-000021710000}"/>
    <cellStyle name="Normal 26 4 3 2 2" xfId="28968" xr:uid="{00000000-0005-0000-0000-000022710000}"/>
    <cellStyle name="Normal 26 4 3 2 3" xfId="28969" xr:uid="{00000000-0005-0000-0000-000023710000}"/>
    <cellStyle name="Normal 26 4 3 2 4" xfId="28970" xr:uid="{00000000-0005-0000-0000-000024710000}"/>
    <cellStyle name="Normal 26 4 3 2 5" xfId="28971" xr:uid="{00000000-0005-0000-0000-000025710000}"/>
    <cellStyle name="Normal 26 4 3 3" xfId="28972" xr:uid="{00000000-0005-0000-0000-000026710000}"/>
    <cellStyle name="Normal 26 4 3 3 2" xfId="28973" xr:uid="{00000000-0005-0000-0000-000027710000}"/>
    <cellStyle name="Normal 26 4 3 3 3" xfId="28974" xr:uid="{00000000-0005-0000-0000-000028710000}"/>
    <cellStyle name="Normal 26 4 3 3 4" xfId="28975" xr:uid="{00000000-0005-0000-0000-000029710000}"/>
    <cellStyle name="Normal 26 4 3 3 5" xfId="28976" xr:uid="{00000000-0005-0000-0000-00002A710000}"/>
    <cellStyle name="Normal 26 4 3 4" xfId="28977" xr:uid="{00000000-0005-0000-0000-00002B710000}"/>
    <cellStyle name="Normal 26 4 3 4 2" xfId="28978" xr:uid="{00000000-0005-0000-0000-00002C710000}"/>
    <cellStyle name="Normal 26 4 3 5" xfId="28979" xr:uid="{00000000-0005-0000-0000-00002D710000}"/>
    <cellStyle name="Normal 26 4 3 5 2" xfId="28980" xr:uid="{00000000-0005-0000-0000-00002E710000}"/>
    <cellStyle name="Normal 26 4 3 6" xfId="28981" xr:uid="{00000000-0005-0000-0000-00002F710000}"/>
    <cellStyle name="Normal 26 4 3 7" xfId="28982" xr:uid="{00000000-0005-0000-0000-000030710000}"/>
    <cellStyle name="Normal 26 4 3 8" xfId="28983" xr:uid="{00000000-0005-0000-0000-000031710000}"/>
    <cellStyle name="Normal 26 4 3 9" xfId="28984" xr:uid="{00000000-0005-0000-0000-000032710000}"/>
    <cellStyle name="Normal 26 4 3_35. Propiedades de Inv" xfId="28985" xr:uid="{00000000-0005-0000-0000-000033710000}"/>
    <cellStyle name="Normal 26 4 4" xfId="28986" xr:uid="{00000000-0005-0000-0000-000034710000}"/>
    <cellStyle name="Normal 26 4 4 2" xfId="28987" xr:uid="{00000000-0005-0000-0000-000035710000}"/>
    <cellStyle name="Normal 26 4 4 2 2" xfId="28988" xr:uid="{00000000-0005-0000-0000-000036710000}"/>
    <cellStyle name="Normal 26 4 4 2 3" xfId="28989" xr:uid="{00000000-0005-0000-0000-000037710000}"/>
    <cellStyle name="Normal 26 4 4 2 4" xfId="28990" xr:uid="{00000000-0005-0000-0000-000038710000}"/>
    <cellStyle name="Normal 26 4 4 2 5" xfId="28991" xr:uid="{00000000-0005-0000-0000-000039710000}"/>
    <cellStyle name="Normal 26 4 4 3" xfId="28992" xr:uid="{00000000-0005-0000-0000-00003A710000}"/>
    <cellStyle name="Normal 26 4 4 3 2" xfId="28993" xr:uid="{00000000-0005-0000-0000-00003B710000}"/>
    <cellStyle name="Normal 26 4 4 3 3" xfId="28994" xr:uid="{00000000-0005-0000-0000-00003C710000}"/>
    <cellStyle name="Normal 26 4 4 3 4" xfId="28995" xr:uid="{00000000-0005-0000-0000-00003D710000}"/>
    <cellStyle name="Normal 26 4 4 3 5" xfId="28996" xr:uid="{00000000-0005-0000-0000-00003E710000}"/>
    <cellStyle name="Normal 26 4 4 4" xfId="28997" xr:uid="{00000000-0005-0000-0000-00003F710000}"/>
    <cellStyle name="Normal 26 4 4 5" xfId="28998" xr:uid="{00000000-0005-0000-0000-000040710000}"/>
    <cellStyle name="Normal 26 4 4 6" xfId="28999" xr:uid="{00000000-0005-0000-0000-000041710000}"/>
    <cellStyle name="Normal 26 4 4 7" xfId="29000" xr:uid="{00000000-0005-0000-0000-000042710000}"/>
    <cellStyle name="Normal 26 4 4 8" xfId="29001" xr:uid="{00000000-0005-0000-0000-000043710000}"/>
    <cellStyle name="Normal 26 4 4_35. Propiedades de Inv" xfId="29002" xr:uid="{00000000-0005-0000-0000-000044710000}"/>
    <cellStyle name="Normal 26 4 5" xfId="29003" xr:uid="{00000000-0005-0000-0000-000045710000}"/>
    <cellStyle name="Normal 26 4 5 2" xfId="29004" xr:uid="{00000000-0005-0000-0000-000046710000}"/>
    <cellStyle name="Normal 26 4 5 2 2" xfId="29005" xr:uid="{00000000-0005-0000-0000-000047710000}"/>
    <cellStyle name="Normal 26 4 5 2 3" xfId="29006" xr:uid="{00000000-0005-0000-0000-000048710000}"/>
    <cellStyle name="Normal 26 4 5 2 4" xfId="29007" xr:uid="{00000000-0005-0000-0000-000049710000}"/>
    <cellStyle name="Normal 26 4 5 2 5" xfId="29008" xr:uid="{00000000-0005-0000-0000-00004A710000}"/>
    <cellStyle name="Normal 26 4 5 3" xfId="29009" xr:uid="{00000000-0005-0000-0000-00004B710000}"/>
    <cellStyle name="Normal 26 4 5 3 2" xfId="29010" xr:uid="{00000000-0005-0000-0000-00004C710000}"/>
    <cellStyle name="Normal 26 4 5 3 3" xfId="29011" xr:uid="{00000000-0005-0000-0000-00004D710000}"/>
    <cellStyle name="Normal 26 4 5 3 4" xfId="29012" xr:uid="{00000000-0005-0000-0000-00004E710000}"/>
    <cellStyle name="Normal 26 4 5 3 5" xfId="29013" xr:uid="{00000000-0005-0000-0000-00004F710000}"/>
    <cellStyle name="Normal 26 4 5 4" xfId="29014" xr:uid="{00000000-0005-0000-0000-000050710000}"/>
    <cellStyle name="Normal 26 4 5 5" xfId="29015" xr:uid="{00000000-0005-0000-0000-000051710000}"/>
    <cellStyle name="Normal 26 4 5 6" xfId="29016" xr:uid="{00000000-0005-0000-0000-000052710000}"/>
    <cellStyle name="Normal 26 4 5 7" xfId="29017" xr:uid="{00000000-0005-0000-0000-000053710000}"/>
    <cellStyle name="Normal 26 4 5 8" xfId="29018" xr:uid="{00000000-0005-0000-0000-000054710000}"/>
    <cellStyle name="Normal 26 4 5_35. Propiedades de Inv" xfId="29019" xr:uid="{00000000-0005-0000-0000-000055710000}"/>
    <cellStyle name="Normal 26 4 6" xfId="29020" xr:uid="{00000000-0005-0000-0000-000056710000}"/>
    <cellStyle name="Normal 26 4 6 2" xfId="29021" xr:uid="{00000000-0005-0000-0000-000057710000}"/>
    <cellStyle name="Normal 26 4 6 2 2" xfId="29022" xr:uid="{00000000-0005-0000-0000-000058710000}"/>
    <cellStyle name="Normal 26 4 6 2 3" xfId="29023" xr:uid="{00000000-0005-0000-0000-000059710000}"/>
    <cellStyle name="Normal 26 4 6 2 4" xfId="29024" xr:uid="{00000000-0005-0000-0000-00005A710000}"/>
    <cellStyle name="Normal 26 4 6 2 5" xfId="29025" xr:uid="{00000000-0005-0000-0000-00005B710000}"/>
    <cellStyle name="Normal 26 4 6 3" xfId="29026" xr:uid="{00000000-0005-0000-0000-00005C710000}"/>
    <cellStyle name="Normal 26 4 6 3 2" xfId="29027" xr:uid="{00000000-0005-0000-0000-00005D710000}"/>
    <cellStyle name="Normal 26 4 6 3 3" xfId="29028" xr:uid="{00000000-0005-0000-0000-00005E710000}"/>
    <cellStyle name="Normal 26 4 6 3 4" xfId="29029" xr:uid="{00000000-0005-0000-0000-00005F710000}"/>
    <cellStyle name="Normal 26 4 6 3 5" xfId="29030" xr:uid="{00000000-0005-0000-0000-000060710000}"/>
    <cellStyle name="Normal 26 4 6 4" xfId="29031" xr:uid="{00000000-0005-0000-0000-000061710000}"/>
    <cellStyle name="Normal 26 4 6 5" xfId="29032" xr:uid="{00000000-0005-0000-0000-000062710000}"/>
    <cellStyle name="Normal 26 4 6 6" xfId="29033" xr:uid="{00000000-0005-0000-0000-000063710000}"/>
    <cellStyle name="Normal 26 4 6 7" xfId="29034" xr:uid="{00000000-0005-0000-0000-000064710000}"/>
    <cellStyle name="Normal 26 4 6 8" xfId="29035" xr:uid="{00000000-0005-0000-0000-000065710000}"/>
    <cellStyle name="Normal 26 4 6_35. Propiedades de Inv" xfId="29036" xr:uid="{00000000-0005-0000-0000-000066710000}"/>
    <cellStyle name="Normal 26 4 7" xfId="29037" xr:uid="{00000000-0005-0000-0000-000067710000}"/>
    <cellStyle name="Normal 26 4 7 2" xfId="29038" xr:uid="{00000000-0005-0000-0000-000068710000}"/>
    <cellStyle name="Normal 26 4 7 3" xfId="29039" xr:uid="{00000000-0005-0000-0000-000069710000}"/>
    <cellStyle name="Normal 26 4 7 4" xfId="29040" xr:uid="{00000000-0005-0000-0000-00006A710000}"/>
    <cellStyle name="Normal 26 4 7 5" xfId="29041" xr:uid="{00000000-0005-0000-0000-00006B710000}"/>
    <cellStyle name="Normal 26 4 8" xfId="29042" xr:uid="{00000000-0005-0000-0000-00006C710000}"/>
    <cellStyle name="Normal 26 4 8 2" xfId="29043" xr:uid="{00000000-0005-0000-0000-00006D710000}"/>
    <cellStyle name="Normal 26 4 8 3" xfId="29044" xr:uid="{00000000-0005-0000-0000-00006E710000}"/>
    <cellStyle name="Normal 26 4 8 4" xfId="29045" xr:uid="{00000000-0005-0000-0000-00006F710000}"/>
    <cellStyle name="Normal 26 4 8 5" xfId="29046" xr:uid="{00000000-0005-0000-0000-000070710000}"/>
    <cellStyle name="Normal 26 4 9" xfId="29047" xr:uid="{00000000-0005-0000-0000-000071710000}"/>
    <cellStyle name="Normal 26 4 9 2" xfId="29048" xr:uid="{00000000-0005-0000-0000-000072710000}"/>
    <cellStyle name="Normal 26 4_35. Propiedades de Inv" xfId="29049" xr:uid="{00000000-0005-0000-0000-000073710000}"/>
    <cellStyle name="Normal 26 40" xfId="29050" xr:uid="{00000000-0005-0000-0000-000074710000}"/>
    <cellStyle name="Normal 26 40 2" xfId="29051" xr:uid="{00000000-0005-0000-0000-000075710000}"/>
    <cellStyle name="Normal 26 41" xfId="29052" xr:uid="{00000000-0005-0000-0000-000076710000}"/>
    <cellStyle name="Normal 26 41 2" xfId="29053" xr:uid="{00000000-0005-0000-0000-000077710000}"/>
    <cellStyle name="Normal 26 42" xfId="29054" xr:uid="{00000000-0005-0000-0000-000078710000}"/>
    <cellStyle name="Normal 26 42 2" xfId="29055" xr:uid="{00000000-0005-0000-0000-000079710000}"/>
    <cellStyle name="Normal 26 43" xfId="29056" xr:uid="{00000000-0005-0000-0000-00007A710000}"/>
    <cellStyle name="Normal 26 44" xfId="29057" xr:uid="{00000000-0005-0000-0000-00007B710000}"/>
    <cellStyle name="Normal 26 45" xfId="29058" xr:uid="{00000000-0005-0000-0000-00007C710000}"/>
    <cellStyle name="Normal 26 46" xfId="29059" xr:uid="{00000000-0005-0000-0000-00007D710000}"/>
    <cellStyle name="Normal 26 47" xfId="29060" xr:uid="{00000000-0005-0000-0000-00007E710000}"/>
    <cellStyle name="Normal 26 5" xfId="29061" xr:uid="{00000000-0005-0000-0000-00007F710000}"/>
    <cellStyle name="Normal 26 5 10" xfId="29062" xr:uid="{00000000-0005-0000-0000-000080710000}"/>
    <cellStyle name="Normal 26 5 10 2" xfId="29063" xr:uid="{00000000-0005-0000-0000-000081710000}"/>
    <cellStyle name="Normal 26 5 11" xfId="29064" xr:uid="{00000000-0005-0000-0000-000082710000}"/>
    <cellStyle name="Normal 26 5 11 2" xfId="29065" xr:uid="{00000000-0005-0000-0000-000083710000}"/>
    <cellStyle name="Normal 26 5 12" xfId="29066" xr:uid="{00000000-0005-0000-0000-000084710000}"/>
    <cellStyle name="Normal 26 5 13" xfId="29067" xr:uid="{00000000-0005-0000-0000-000085710000}"/>
    <cellStyle name="Normal 26 5 14" xfId="29068" xr:uid="{00000000-0005-0000-0000-000086710000}"/>
    <cellStyle name="Normal 26 5 15" xfId="29069" xr:uid="{00000000-0005-0000-0000-000087710000}"/>
    <cellStyle name="Normal 26 5 16" xfId="29070" xr:uid="{00000000-0005-0000-0000-000088710000}"/>
    <cellStyle name="Normal 26 5 2" xfId="29071" xr:uid="{00000000-0005-0000-0000-000089710000}"/>
    <cellStyle name="Normal 26 5 2 10" xfId="29072" xr:uid="{00000000-0005-0000-0000-00008A710000}"/>
    <cellStyle name="Normal 26 5 2 2" xfId="29073" xr:uid="{00000000-0005-0000-0000-00008B710000}"/>
    <cellStyle name="Normal 26 5 2 2 2" xfId="29074" xr:uid="{00000000-0005-0000-0000-00008C710000}"/>
    <cellStyle name="Normal 26 5 2 2 3" xfId="29075" xr:uid="{00000000-0005-0000-0000-00008D710000}"/>
    <cellStyle name="Normal 26 5 2 2 4" xfId="29076" xr:uid="{00000000-0005-0000-0000-00008E710000}"/>
    <cellStyle name="Normal 26 5 2 2 5" xfId="29077" xr:uid="{00000000-0005-0000-0000-00008F710000}"/>
    <cellStyle name="Normal 26 5 2 3" xfId="29078" xr:uid="{00000000-0005-0000-0000-000090710000}"/>
    <cellStyle name="Normal 26 5 2 3 2" xfId="29079" xr:uid="{00000000-0005-0000-0000-000091710000}"/>
    <cellStyle name="Normal 26 5 2 3 3" xfId="29080" xr:uid="{00000000-0005-0000-0000-000092710000}"/>
    <cellStyle name="Normal 26 5 2 3 4" xfId="29081" xr:uid="{00000000-0005-0000-0000-000093710000}"/>
    <cellStyle name="Normal 26 5 2 3 5" xfId="29082" xr:uid="{00000000-0005-0000-0000-000094710000}"/>
    <cellStyle name="Normal 26 5 2 4" xfId="29083" xr:uid="{00000000-0005-0000-0000-000095710000}"/>
    <cellStyle name="Normal 26 5 2 4 2" xfId="29084" xr:uid="{00000000-0005-0000-0000-000096710000}"/>
    <cellStyle name="Normal 26 5 2 5" xfId="29085" xr:uid="{00000000-0005-0000-0000-000097710000}"/>
    <cellStyle name="Normal 26 5 2 5 2" xfId="29086" xr:uid="{00000000-0005-0000-0000-000098710000}"/>
    <cellStyle name="Normal 26 5 2 6" xfId="29087" xr:uid="{00000000-0005-0000-0000-000099710000}"/>
    <cellStyle name="Normal 26 5 2 7" xfId="29088" xr:uid="{00000000-0005-0000-0000-00009A710000}"/>
    <cellStyle name="Normal 26 5 2 8" xfId="29089" xr:uid="{00000000-0005-0000-0000-00009B710000}"/>
    <cellStyle name="Normal 26 5 2 9" xfId="29090" xr:uid="{00000000-0005-0000-0000-00009C710000}"/>
    <cellStyle name="Normal 26 5 2_35. Propiedades de Inv" xfId="29091" xr:uid="{00000000-0005-0000-0000-00009D710000}"/>
    <cellStyle name="Normal 26 5 3" xfId="29092" xr:uid="{00000000-0005-0000-0000-00009E710000}"/>
    <cellStyle name="Normal 26 5 3 10" xfId="29093" xr:uid="{00000000-0005-0000-0000-00009F710000}"/>
    <cellStyle name="Normal 26 5 3 2" xfId="29094" xr:uid="{00000000-0005-0000-0000-0000A0710000}"/>
    <cellStyle name="Normal 26 5 3 2 2" xfId="29095" xr:uid="{00000000-0005-0000-0000-0000A1710000}"/>
    <cellStyle name="Normal 26 5 3 2 3" xfId="29096" xr:uid="{00000000-0005-0000-0000-0000A2710000}"/>
    <cellStyle name="Normal 26 5 3 2 4" xfId="29097" xr:uid="{00000000-0005-0000-0000-0000A3710000}"/>
    <cellStyle name="Normal 26 5 3 2 5" xfId="29098" xr:uid="{00000000-0005-0000-0000-0000A4710000}"/>
    <cellStyle name="Normal 26 5 3 3" xfId="29099" xr:uid="{00000000-0005-0000-0000-0000A5710000}"/>
    <cellStyle name="Normal 26 5 3 3 2" xfId="29100" xr:uid="{00000000-0005-0000-0000-0000A6710000}"/>
    <cellStyle name="Normal 26 5 3 3 3" xfId="29101" xr:uid="{00000000-0005-0000-0000-0000A7710000}"/>
    <cellStyle name="Normal 26 5 3 3 4" xfId="29102" xr:uid="{00000000-0005-0000-0000-0000A8710000}"/>
    <cellStyle name="Normal 26 5 3 3 5" xfId="29103" xr:uid="{00000000-0005-0000-0000-0000A9710000}"/>
    <cellStyle name="Normal 26 5 3 4" xfId="29104" xr:uid="{00000000-0005-0000-0000-0000AA710000}"/>
    <cellStyle name="Normal 26 5 3 4 2" xfId="29105" xr:uid="{00000000-0005-0000-0000-0000AB710000}"/>
    <cellStyle name="Normal 26 5 3 5" xfId="29106" xr:uid="{00000000-0005-0000-0000-0000AC710000}"/>
    <cellStyle name="Normal 26 5 3 5 2" xfId="29107" xr:uid="{00000000-0005-0000-0000-0000AD710000}"/>
    <cellStyle name="Normal 26 5 3 6" xfId="29108" xr:uid="{00000000-0005-0000-0000-0000AE710000}"/>
    <cellStyle name="Normal 26 5 3 7" xfId="29109" xr:uid="{00000000-0005-0000-0000-0000AF710000}"/>
    <cellStyle name="Normal 26 5 3 8" xfId="29110" xr:uid="{00000000-0005-0000-0000-0000B0710000}"/>
    <cellStyle name="Normal 26 5 3 9" xfId="29111" xr:uid="{00000000-0005-0000-0000-0000B1710000}"/>
    <cellStyle name="Normal 26 5 3_35. Propiedades de Inv" xfId="29112" xr:uid="{00000000-0005-0000-0000-0000B2710000}"/>
    <cellStyle name="Normal 26 5 4" xfId="29113" xr:uid="{00000000-0005-0000-0000-0000B3710000}"/>
    <cellStyle name="Normal 26 5 4 2" xfId="29114" xr:uid="{00000000-0005-0000-0000-0000B4710000}"/>
    <cellStyle name="Normal 26 5 4 2 2" xfId="29115" xr:uid="{00000000-0005-0000-0000-0000B5710000}"/>
    <cellStyle name="Normal 26 5 4 2 3" xfId="29116" xr:uid="{00000000-0005-0000-0000-0000B6710000}"/>
    <cellStyle name="Normal 26 5 4 2 4" xfId="29117" xr:uid="{00000000-0005-0000-0000-0000B7710000}"/>
    <cellStyle name="Normal 26 5 4 2 5" xfId="29118" xr:uid="{00000000-0005-0000-0000-0000B8710000}"/>
    <cellStyle name="Normal 26 5 4 3" xfId="29119" xr:uid="{00000000-0005-0000-0000-0000B9710000}"/>
    <cellStyle name="Normal 26 5 4 3 2" xfId="29120" xr:uid="{00000000-0005-0000-0000-0000BA710000}"/>
    <cellStyle name="Normal 26 5 4 3 3" xfId="29121" xr:uid="{00000000-0005-0000-0000-0000BB710000}"/>
    <cellStyle name="Normal 26 5 4 3 4" xfId="29122" xr:uid="{00000000-0005-0000-0000-0000BC710000}"/>
    <cellStyle name="Normal 26 5 4 3 5" xfId="29123" xr:uid="{00000000-0005-0000-0000-0000BD710000}"/>
    <cellStyle name="Normal 26 5 4 4" xfId="29124" xr:uid="{00000000-0005-0000-0000-0000BE710000}"/>
    <cellStyle name="Normal 26 5 4 5" xfId="29125" xr:uid="{00000000-0005-0000-0000-0000BF710000}"/>
    <cellStyle name="Normal 26 5 4 6" xfId="29126" xr:uid="{00000000-0005-0000-0000-0000C0710000}"/>
    <cellStyle name="Normal 26 5 4 7" xfId="29127" xr:uid="{00000000-0005-0000-0000-0000C1710000}"/>
    <cellStyle name="Normal 26 5 4 8" xfId="29128" xr:uid="{00000000-0005-0000-0000-0000C2710000}"/>
    <cellStyle name="Normal 26 5 4_35. Propiedades de Inv" xfId="29129" xr:uid="{00000000-0005-0000-0000-0000C3710000}"/>
    <cellStyle name="Normal 26 5 5" xfId="29130" xr:uid="{00000000-0005-0000-0000-0000C4710000}"/>
    <cellStyle name="Normal 26 5 5 2" xfId="29131" xr:uid="{00000000-0005-0000-0000-0000C5710000}"/>
    <cellStyle name="Normal 26 5 5 2 2" xfId="29132" xr:uid="{00000000-0005-0000-0000-0000C6710000}"/>
    <cellStyle name="Normal 26 5 5 2 3" xfId="29133" xr:uid="{00000000-0005-0000-0000-0000C7710000}"/>
    <cellStyle name="Normal 26 5 5 2 4" xfId="29134" xr:uid="{00000000-0005-0000-0000-0000C8710000}"/>
    <cellStyle name="Normal 26 5 5 2 5" xfId="29135" xr:uid="{00000000-0005-0000-0000-0000C9710000}"/>
    <cellStyle name="Normal 26 5 5 3" xfId="29136" xr:uid="{00000000-0005-0000-0000-0000CA710000}"/>
    <cellStyle name="Normal 26 5 5 3 2" xfId="29137" xr:uid="{00000000-0005-0000-0000-0000CB710000}"/>
    <cellStyle name="Normal 26 5 5 3 3" xfId="29138" xr:uid="{00000000-0005-0000-0000-0000CC710000}"/>
    <cellStyle name="Normal 26 5 5 3 4" xfId="29139" xr:uid="{00000000-0005-0000-0000-0000CD710000}"/>
    <cellStyle name="Normal 26 5 5 3 5" xfId="29140" xr:uid="{00000000-0005-0000-0000-0000CE710000}"/>
    <cellStyle name="Normal 26 5 5 4" xfId="29141" xr:uid="{00000000-0005-0000-0000-0000CF710000}"/>
    <cellStyle name="Normal 26 5 5 5" xfId="29142" xr:uid="{00000000-0005-0000-0000-0000D0710000}"/>
    <cellStyle name="Normal 26 5 5 6" xfId="29143" xr:uid="{00000000-0005-0000-0000-0000D1710000}"/>
    <cellStyle name="Normal 26 5 5 7" xfId="29144" xr:uid="{00000000-0005-0000-0000-0000D2710000}"/>
    <cellStyle name="Normal 26 5 5 8" xfId="29145" xr:uid="{00000000-0005-0000-0000-0000D3710000}"/>
    <cellStyle name="Normal 26 5 5_35. Propiedades de Inv" xfId="29146" xr:uid="{00000000-0005-0000-0000-0000D4710000}"/>
    <cellStyle name="Normal 26 5 6" xfId="29147" xr:uid="{00000000-0005-0000-0000-0000D5710000}"/>
    <cellStyle name="Normal 26 5 6 2" xfId="29148" xr:uid="{00000000-0005-0000-0000-0000D6710000}"/>
    <cellStyle name="Normal 26 5 6 2 2" xfId="29149" xr:uid="{00000000-0005-0000-0000-0000D7710000}"/>
    <cellStyle name="Normal 26 5 6 2 3" xfId="29150" xr:uid="{00000000-0005-0000-0000-0000D8710000}"/>
    <cellStyle name="Normal 26 5 6 2 4" xfId="29151" xr:uid="{00000000-0005-0000-0000-0000D9710000}"/>
    <cellStyle name="Normal 26 5 6 2 5" xfId="29152" xr:uid="{00000000-0005-0000-0000-0000DA710000}"/>
    <cellStyle name="Normal 26 5 6 3" xfId="29153" xr:uid="{00000000-0005-0000-0000-0000DB710000}"/>
    <cellStyle name="Normal 26 5 6 3 2" xfId="29154" xr:uid="{00000000-0005-0000-0000-0000DC710000}"/>
    <cellStyle name="Normal 26 5 6 3 3" xfId="29155" xr:uid="{00000000-0005-0000-0000-0000DD710000}"/>
    <cellStyle name="Normal 26 5 6 3 4" xfId="29156" xr:uid="{00000000-0005-0000-0000-0000DE710000}"/>
    <cellStyle name="Normal 26 5 6 3 5" xfId="29157" xr:uid="{00000000-0005-0000-0000-0000DF710000}"/>
    <cellStyle name="Normal 26 5 6 4" xfId="29158" xr:uid="{00000000-0005-0000-0000-0000E0710000}"/>
    <cellStyle name="Normal 26 5 6 5" xfId="29159" xr:uid="{00000000-0005-0000-0000-0000E1710000}"/>
    <cellStyle name="Normal 26 5 6 6" xfId="29160" xr:uid="{00000000-0005-0000-0000-0000E2710000}"/>
    <cellStyle name="Normal 26 5 6 7" xfId="29161" xr:uid="{00000000-0005-0000-0000-0000E3710000}"/>
    <cellStyle name="Normal 26 5 6 8" xfId="29162" xr:uid="{00000000-0005-0000-0000-0000E4710000}"/>
    <cellStyle name="Normal 26 5 6_35. Propiedades de Inv" xfId="29163" xr:uid="{00000000-0005-0000-0000-0000E5710000}"/>
    <cellStyle name="Normal 26 5 7" xfId="29164" xr:uid="{00000000-0005-0000-0000-0000E6710000}"/>
    <cellStyle name="Normal 26 5 7 2" xfId="29165" xr:uid="{00000000-0005-0000-0000-0000E7710000}"/>
    <cellStyle name="Normal 26 5 7 3" xfId="29166" xr:uid="{00000000-0005-0000-0000-0000E8710000}"/>
    <cellStyle name="Normal 26 5 7 4" xfId="29167" xr:uid="{00000000-0005-0000-0000-0000E9710000}"/>
    <cellStyle name="Normal 26 5 7 5" xfId="29168" xr:uid="{00000000-0005-0000-0000-0000EA710000}"/>
    <cellStyle name="Normal 26 5 8" xfId="29169" xr:uid="{00000000-0005-0000-0000-0000EB710000}"/>
    <cellStyle name="Normal 26 5 8 2" xfId="29170" xr:uid="{00000000-0005-0000-0000-0000EC710000}"/>
    <cellStyle name="Normal 26 5 8 3" xfId="29171" xr:uid="{00000000-0005-0000-0000-0000ED710000}"/>
    <cellStyle name="Normal 26 5 8 4" xfId="29172" xr:uid="{00000000-0005-0000-0000-0000EE710000}"/>
    <cellStyle name="Normal 26 5 8 5" xfId="29173" xr:uid="{00000000-0005-0000-0000-0000EF710000}"/>
    <cellStyle name="Normal 26 5 9" xfId="29174" xr:uid="{00000000-0005-0000-0000-0000F0710000}"/>
    <cellStyle name="Normal 26 5 9 2" xfId="29175" xr:uid="{00000000-0005-0000-0000-0000F1710000}"/>
    <cellStyle name="Normal 26 5_35. Propiedades de Inv" xfId="29176" xr:uid="{00000000-0005-0000-0000-0000F2710000}"/>
    <cellStyle name="Normal 26 6" xfId="29177" xr:uid="{00000000-0005-0000-0000-0000F3710000}"/>
    <cellStyle name="Normal 26 6 10" xfId="29178" xr:uid="{00000000-0005-0000-0000-0000F4710000}"/>
    <cellStyle name="Normal 26 6 10 2" xfId="29179" xr:uid="{00000000-0005-0000-0000-0000F5710000}"/>
    <cellStyle name="Normal 26 6 11" xfId="29180" xr:uid="{00000000-0005-0000-0000-0000F6710000}"/>
    <cellStyle name="Normal 26 6 12" xfId="29181" xr:uid="{00000000-0005-0000-0000-0000F7710000}"/>
    <cellStyle name="Normal 26 6 13" xfId="29182" xr:uid="{00000000-0005-0000-0000-0000F8710000}"/>
    <cellStyle name="Normal 26 6 14" xfId="29183" xr:uid="{00000000-0005-0000-0000-0000F9710000}"/>
    <cellStyle name="Normal 26 6 15" xfId="29184" xr:uid="{00000000-0005-0000-0000-0000FA710000}"/>
    <cellStyle name="Normal 26 6 2" xfId="29185" xr:uid="{00000000-0005-0000-0000-0000FB710000}"/>
    <cellStyle name="Normal 26 6 2 2" xfId="29186" xr:uid="{00000000-0005-0000-0000-0000FC710000}"/>
    <cellStyle name="Normal 26 6 2 2 2" xfId="29187" xr:uid="{00000000-0005-0000-0000-0000FD710000}"/>
    <cellStyle name="Normal 26 6 2 2 3" xfId="29188" xr:uid="{00000000-0005-0000-0000-0000FE710000}"/>
    <cellStyle name="Normal 26 6 2 2 4" xfId="29189" xr:uid="{00000000-0005-0000-0000-0000FF710000}"/>
    <cellStyle name="Normal 26 6 2 2 5" xfId="29190" xr:uid="{00000000-0005-0000-0000-000000720000}"/>
    <cellStyle name="Normal 26 6 2 3" xfId="29191" xr:uid="{00000000-0005-0000-0000-000001720000}"/>
    <cellStyle name="Normal 26 6 2 3 2" xfId="29192" xr:uid="{00000000-0005-0000-0000-000002720000}"/>
    <cellStyle name="Normal 26 6 2 3 3" xfId="29193" xr:uid="{00000000-0005-0000-0000-000003720000}"/>
    <cellStyle name="Normal 26 6 2 3 4" xfId="29194" xr:uid="{00000000-0005-0000-0000-000004720000}"/>
    <cellStyle name="Normal 26 6 2 3 5" xfId="29195" xr:uid="{00000000-0005-0000-0000-000005720000}"/>
    <cellStyle name="Normal 26 6 2 4" xfId="29196" xr:uid="{00000000-0005-0000-0000-000006720000}"/>
    <cellStyle name="Normal 26 6 2 5" xfId="29197" xr:uid="{00000000-0005-0000-0000-000007720000}"/>
    <cellStyle name="Normal 26 6 2 6" xfId="29198" xr:uid="{00000000-0005-0000-0000-000008720000}"/>
    <cellStyle name="Normal 26 6 2 7" xfId="29199" xr:uid="{00000000-0005-0000-0000-000009720000}"/>
    <cellStyle name="Normal 26 6 2 8" xfId="29200" xr:uid="{00000000-0005-0000-0000-00000A720000}"/>
    <cellStyle name="Normal 26 6 2_35. Propiedades de Inv" xfId="29201" xr:uid="{00000000-0005-0000-0000-00000B720000}"/>
    <cellStyle name="Normal 26 6 3" xfId="29202" xr:uid="{00000000-0005-0000-0000-00000C720000}"/>
    <cellStyle name="Normal 26 6 3 2" xfId="29203" xr:uid="{00000000-0005-0000-0000-00000D720000}"/>
    <cellStyle name="Normal 26 6 3 2 2" xfId="29204" xr:uid="{00000000-0005-0000-0000-00000E720000}"/>
    <cellStyle name="Normal 26 6 3 2 3" xfId="29205" xr:uid="{00000000-0005-0000-0000-00000F720000}"/>
    <cellStyle name="Normal 26 6 3 2 4" xfId="29206" xr:uid="{00000000-0005-0000-0000-000010720000}"/>
    <cellStyle name="Normal 26 6 3 2 5" xfId="29207" xr:uid="{00000000-0005-0000-0000-000011720000}"/>
    <cellStyle name="Normal 26 6 3 3" xfId="29208" xr:uid="{00000000-0005-0000-0000-000012720000}"/>
    <cellStyle name="Normal 26 6 3 3 2" xfId="29209" xr:uid="{00000000-0005-0000-0000-000013720000}"/>
    <cellStyle name="Normal 26 6 3 3 3" xfId="29210" xr:uid="{00000000-0005-0000-0000-000014720000}"/>
    <cellStyle name="Normal 26 6 3 3 4" xfId="29211" xr:uid="{00000000-0005-0000-0000-000015720000}"/>
    <cellStyle name="Normal 26 6 3 3 5" xfId="29212" xr:uid="{00000000-0005-0000-0000-000016720000}"/>
    <cellStyle name="Normal 26 6 3 4" xfId="29213" xr:uid="{00000000-0005-0000-0000-000017720000}"/>
    <cellStyle name="Normal 26 6 3 5" xfId="29214" xr:uid="{00000000-0005-0000-0000-000018720000}"/>
    <cellStyle name="Normal 26 6 3 6" xfId="29215" xr:uid="{00000000-0005-0000-0000-000019720000}"/>
    <cellStyle name="Normal 26 6 3 7" xfId="29216" xr:uid="{00000000-0005-0000-0000-00001A720000}"/>
    <cellStyle name="Normal 26 6 3 8" xfId="29217" xr:uid="{00000000-0005-0000-0000-00001B720000}"/>
    <cellStyle name="Normal 26 6 3_35. Propiedades de Inv" xfId="29218" xr:uid="{00000000-0005-0000-0000-00001C720000}"/>
    <cellStyle name="Normal 26 6 4" xfId="29219" xr:uid="{00000000-0005-0000-0000-00001D720000}"/>
    <cellStyle name="Normal 26 6 4 2" xfId="29220" xr:uid="{00000000-0005-0000-0000-00001E720000}"/>
    <cellStyle name="Normal 26 6 4 2 2" xfId="29221" xr:uid="{00000000-0005-0000-0000-00001F720000}"/>
    <cellStyle name="Normal 26 6 4 2 3" xfId="29222" xr:uid="{00000000-0005-0000-0000-000020720000}"/>
    <cellStyle name="Normal 26 6 4 2 4" xfId="29223" xr:uid="{00000000-0005-0000-0000-000021720000}"/>
    <cellStyle name="Normal 26 6 4 2 5" xfId="29224" xr:uid="{00000000-0005-0000-0000-000022720000}"/>
    <cellStyle name="Normal 26 6 4 3" xfId="29225" xr:uid="{00000000-0005-0000-0000-000023720000}"/>
    <cellStyle name="Normal 26 6 4 3 2" xfId="29226" xr:uid="{00000000-0005-0000-0000-000024720000}"/>
    <cellStyle name="Normal 26 6 4 3 3" xfId="29227" xr:uid="{00000000-0005-0000-0000-000025720000}"/>
    <cellStyle name="Normal 26 6 4 3 4" xfId="29228" xr:uid="{00000000-0005-0000-0000-000026720000}"/>
    <cellStyle name="Normal 26 6 4 3 5" xfId="29229" xr:uid="{00000000-0005-0000-0000-000027720000}"/>
    <cellStyle name="Normal 26 6 4 4" xfId="29230" xr:uid="{00000000-0005-0000-0000-000028720000}"/>
    <cellStyle name="Normal 26 6 4 5" xfId="29231" xr:uid="{00000000-0005-0000-0000-000029720000}"/>
    <cellStyle name="Normal 26 6 4 6" xfId="29232" xr:uid="{00000000-0005-0000-0000-00002A720000}"/>
    <cellStyle name="Normal 26 6 4 7" xfId="29233" xr:uid="{00000000-0005-0000-0000-00002B720000}"/>
    <cellStyle name="Normal 26 6 4 8" xfId="29234" xr:uid="{00000000-0005-0000-0000-00002C720000}"/>
    <cellStyle name="Normal 26 6 4_35. Propiedades de Inv" xfId="29235" xr:uid="{00000000-0005-0000-0000-00002D720000}"/>
    <cellStyle name="Normal 26 6 5" xfId="29236" xr:uid="{00000000-0005-0000-0000-00002E720000}"/>
    <cellStyle name="Normal 26 6 5 2" xfId="29237" xr:uid="{00000000-0005-0000-0000-00002F720000}"/>
    <cellStyle name="Normal 26 6 5 2 2" xfId="29238" xr:uid="{00000000-0005-0000-0000-000030720000}"/>
    <cellStyle name="Normal 26 6 5 2 3" xfId="29239" xr:uid="{00000000-0005-0000-0000-000031720000}"/>
    <cellStyle name="Normal 26 6 5 2 4" xfId="29240" xr:uid="{00000000-0005-0000-0000-000032720000}"/>
    <cellStyle name="Normal 26 6 5 2 5" xfId="29241" xr:uid="{00000000-0005-0000-0000-000033720000}"/>
    <cellStyle name="Normal 26 6 5 3" xfId="29242" xr:uid="{00000000-0005-0000-0000-000034720000}"/>
    <cellStyle name="Normal 26 6 5 3 2" xfId="29243" xr:uid="{00000000-0005-0000-0000-000035720000}"/>
    <cellStyle name="Normal 26 6 5 3 3" xfId="29244" xr:uid="{00000000-0005-0000-0000-000036720000}"/>
    <cellStyle name="Normal 26 6 5 3 4" xfId="29245" xr:uid="{00000000-0005-0000-0000-000037720000}"/>
    <cellStyle name="Normal 26 6 5 3 5" xfId="29246" xr:uid="{00000000-0005-0000-0000-000038720000}"/>
    <cellStyle name="Normal 26 6 5 4" xfId="29247" xr:uid="{00000000-0005-0000-0000-000039720000}"/>
    <cellStyle name="Normal 26 6 5 5" xfId="29248" xr:uid="{00000000-0005-0000-0000-00003A720000}"/>
    <cellStyle name="Normal 26 6 5 6" xfId="29249" xr:uid="{00000000-0005-0000-0000-00003B720000}"/>
    <cellStyle name="Normal 26 6 5 7" xfId="29250" xr:uid="{00000000-0005-0000-0000-00003C720000}"/>
    <cellStyle name="Normal 26 6 5 8" xfId="29251" xr:uid="{00000000-0005-0000-0000-00003D720000}"/>
    <cellStyle name="Normal 26 6 5_35. Propiedades de Inv" xfId="29252" xr:uid="{00000000-0005-0000-0000-00003E720000}"/>
    <cellStyle name="Normal 26 6 6" xfId="29253" xr:uid="{00000000-0005-0000-0000-00003F720000}"/>
    <cellStyle name="Normal 26 6 6 2" xfId="29254" xr:uid="{00000000-0005-0000-0000-000040720000}"/>
    <cellStyle name="Normal 26 6 6 2 2" xfId="29255" xr:uid="{00000000-0005-0000-0000-000041720000}"/>
    <cellStyle name="Normal 26 6 6 2 3" xfId="29256" xr:uid="{00000000-0005-0000-0000-000042720000}"/>
    <cellStyle name="Normal 26 6 6 2 4" xfId="29257" xr:uid="{00000000-0005-0000-0000-000043720000}"/>
    <cellStyle name="Normal 26 6 6 2 5" xfId="29258" xr:uid="{00000000-0005-0000-0000-000044720000}"/>
    <cellStyle name="Normal 26 6 6 3" xfId="29259" xr:uid="{00000000-0005-0000-0000-000045720000}"/>
    <cellStyle name="Normal 26 6 6 3 2" xfId="29260" xr:uid="{00000000-0005-0000-0000-000046720000}"/>
    <cellStyle name="Normal 26 6 6 3 3" xfId="29261" xr:uid="{00000000-0005-0000-0000-000047720000}"/>
    <cellStyle name="Normal 26 6 6 3 4" xfId="29262" xr:uid="{00000000-0005-0000-0000-000048720000}"/>
    <cellStyle name="Normal 26 6 6 3 5" xfId="29263" xr:uid="{00000000-0005-0000-0000-000049720000}"/>
    <cellStyle name="Normal 26 6 6 4" xfId="29264" xr:uid="{00000000-0005-0000-0000-00004A720000}"/>
    <cellStyle name="Normal 26 6 6 5" xfId="29265" xr:uid="{00000000-0005-0000-0000-00004B720000}"/>
    <cellStyle name="Normal 26 6 6 6" xfId="29266" xr:uid="{00000000-0005-0000-0000-00004C720000}"/>
    <cellStyle name="Normal 26 6 6 7" xfId="29267" xr:uid="{00000000-0005-0000-0000-00004D720000}"/>
    <cellStyle name="Normal 26 6 6 8" xfId="29268" xr:uid="{00000000-0005-0000-0000-00004E720000}"/>
    <cellStyle name="Normal 26 6 6_35. Propiedades de Inv" xfId="29269" xr:uid="{00000000-0005-0000-0000-00004F720000}"/>
    <cellStyle name="Normal 26 6 7" xfId="29270" xr:uid="{00000000-0005-0000-0000-000050720000}"/>
    <cellStyle name="Normal 26 6 7 2" xfId="29271" xr:uid="{00000000-0005-0000-0000-000051720000}"/>
    <cellStyle name="Normal 26 6 7 3" xfId="29272" xr:uid="{00000000-0005-0000-0000-000052720000}"/>
    <cellStyle name="Normal 26 6 7 4" xfId="29273" xr:uid="{00000000-0005-0000-0000-000053720000}"/>
    <cellStyle name="Normal 26 6 7 5" xfId="29274" xr:uid="{00000000-0005-0000-0000-000054720000}"/>
    <cellStyle name="Normal 26 6 8" xfId="29275" xr:uid="{00000000-0005-0000-0000-000055720000}"/>
    <cellStyle name="Normal 26 6 8 2" xfId="29276" xr:uid="{00000000-0005-0000-0000-000056720000}"/>
    <cellStyle name="Normal 26 6 8 3" xfId="29277" xr:uid="{00000000-0005-0000-0000-000057720000}"/>
    <cellStyle name="Normal 26 6 8 4" xfId="29278" xr:uid="{00000000-0005-0000-0000-000058720000}"/>
    <cellStyle name="Normal 26 6 8 5" xfId="29279" xr:uid="{00000000-0005-0000-0000-000059720000}"/>
    <cellStyle name="Normal 26 6 9" xfId="29280" xr:uid="{00000000-0005-0000-0000-00005A720000}"/>
    <cellStyle name="Normal 26 6 9 2" xfId="29281" xr:uid="{00000000-0005-0000-0000-00005B720000}"/>
    <cellStyle name="Normal 26 6_35. Propiedades de Inv" xfId="29282" xr:uid="{00000000-0005-0000-0000-00005C720000}"/>
    <cellStyle name="Normal 26 7" xfId="29283" xr:uid="{00000000-0005-0000-0000-00005D720000}"/>
    <cellStyle name="Normal 26 7 10" xfId="29284" xr:uid="{00000000-0005-0000-0000-00005E720000}"/>
    <cellStyle name="Normal 26 7 10 2" xfId="29285" xr:uid="{00000000-0005-0000-0000-00005F720000}"/>
    <cellStyle name="Normal 26 7 11" xfId="29286" xr:uid="{00000000-0005-0000-0000-000060720000}"/>
    <cellStyle name="Normal 26 7 12" xfId="29287" xr:uid="{00000000-0005-0000-0000-000061720000}"/>
    <cellStyle name="Normal 26 7 13" xfId="29288" xr:uid="{00000000-0005-0000-0000-000062720000}"/>
    <cellStyle name="Normal 26 7 14" xfId="29289" xr:uid="{00000000-0005-0000-0000-000063720000}"/>
    <cellStyle name="Normal 26 7 15" xfId="29290" xr:uid="{00000000-0005-0000-0000-000064720000}"/>
    <cellStyle name="Normal 26 7 2" xfId="29291" xr:uid="{00000000-0005-0000-0000-000065720000}"/>
    <cellStyle name="Normal 26 7 2 2" xfId="29292" xr:uid="{00000000-0005-0000-0000-000066720000}"/>
    <cellStyle name="Normal 26 7 2 2 2" xfId="29293" xr:uid="{00000000-0005-0000-0000-000067720000}"/>
    <cellStyle name="Normal 26 7 2 2 3" xfId="29294" xr:uid="{00000000-0005-0000-0000-000068720000}"/>
    <cellStyle name="Normal 26 7 2 2 4" xfId="29295" xr:uid="{00000000-0005-0000-0000-000069720000}"/>
    <cellStyle name="Normal 26 7 2 2 5" xfId="29296" xr:uid="{00000000-0005-0000-0000-00006A720000}"/>
    <cellStyle name="Normal 26 7 2 3" xfId="29297" xr:uid="{00000000-0005-0000-0000-00006B720000}"/>
    <cellStyle name="Normal 26 7 2 3 2" xfId="29298" xr:uid="{00000000-0005-0000-0000-00006C720000}"/>
    <cellStyle name="Normal 26 7 2 3 3" xfId="29299" xr:uid="{00000000-0005-0000-0000-00006D720000}"/>
    <cellStyle name="Normal 26 7 2 3 4" xfId="29300" xr:uid="{00000000-0005-0000-0000-00006E720000}"/>
    <cellStyle name="Normal 26 7 2 3 5" xfId="29301" xr:uid="{00000000-0005-0000-0000-00006F720000}"/>
    <cellStyle name="Normal 26 7 2 4" xfId="29302" xr:uid="{00000000-0005-0000-0000-000070720000}"/>
    <cellStyle name="Normal 26 7 2 5" xfId="29303" xr:uid="{00000000-0005-0000-0000-000071720000}"/>
    <cellStyle name="Normal 26 7 2 6" xfId="29304" xr:uid="{00000000-0005-0000-0000-000072720000}"/>
    <cellStyle name="Normal 26 7 2 7" xfId="29305" xr:uid="{00000000-0005-0000-0000-000073720000}"/>
    <cellStyle name="Normal 26 7 2 8" xfId="29306" xr:uid="{00000000-0005-0000-0000-000074720000}"/>
    <cellStyle name="Normal 26 7 2_35. Propiedades de Inv" xfId="29307" xr:uid="{00000000-0005-0000-0000-000075720000}"/>
    <cellStyle name="Normal 26 7 3" xfId="29308" xr:uid="{00000000-0005-0000-0000-000076720000}"/>
    <cellStyle name="Normal 26 7 3 2" xfId="29309" xr:uid="{00000000-0005-0000-0000-000077720000}"/>
    <cellStyle name="Normal 26 7 3 2 2" xfId="29310" xr:uid="{00000000-0005-0000-0000-000078720000}"/>
    <cellStyle name="Normal 26 7 3 2 3" xfId="29311" xr:uid="{00000000-0005-0000-0000-000079720000}"/>
    <cellStyle name="Normal 26 7 3 2 4" xfId="29312" xr:uid="{00000000-0005-0000-0000-00007A720000}"/>
    <cellStyle name="Normal 26 7 3 2 5" xfId="29313" xr:uid="{00000000-0005-0000-0000-00007B720000}"/>
    <cellStyle name="Normal 26 7 3 3" xfId="29314" xr:uid="{00000000-0005-0000-0000-00007C720000}"/>
    <cellStyle name="Normal 26 7 3 3 2" xfId="29315" xr:uid="{00000000-0005-0000-0000-00007D720000}"/>
    <cellStyle name="Normal 26 7 3 3 3" xfId="29316" xr:uid="{00000000-0005-0000-0000-00007E720000}"/>
    <cellStyle name="Normal 26 7 3 3 4" xfId="29317" xr:uid="{00000000-0005-0000-0000-00007F720000}"/>
    <cellStyle name="Normal 26 7 3 3 5" xfId="29318" xr:uid="{00000000-0005-0000-0000-000080720000}"/>
    <cellStyle name="Normal 26 7 3 4" xfId="29319" xr:uid="{00000000-0005-0000-0000-000081720000}"/>
    <cellStyle name="Normal 26 7 3 5" xfId="29320" xr:uid="{00000000-0005-0000-0000-000082720000}"/>
    <cellStyle name="Normal 26 7 3 6" xfId="29321" xr:uid="{00000000-0005-0000-0000-000083720000}"/>
    <cellStyle name="Normal 26 7 3 7" xfId="29322" xr:uid="{00000000-0005-0000-0000-000084720000}"/>
    <cellStyle name="Normal 26 7 3 8" xfId="29323" xr:uid="{00000000-0005-0000-0000-000085720000}"/>
    <cellStyle name="Normal 26 7 3_35. Propiedades de Inv" xfId="29324" xr:uid="{00000000-0005-0000-0000-000086720000}"/>
    <cellStyle name="Normal 26 7 4" xfId="29325" xr:uid="{00000000-0005-0000-0000-000087720000}"/>
    <cellStyle name="Normal 26 7 4 2" xfId="29326" xr:uid="{00000000-0005-0000-0000-000088720000}"/>
    <cellStyle name="Normal 26 7 4 2 2" xfId="29327" xr:uid="{00000000-0005-0000-0000-000089720000}"/>
    <cellStyle name="Normal 26 7 4 2 3" xfId="29328" xr:uid="{00000000-0005-0000-0000-00008A720000}"/>
    <cellStyle name="Normal 26 7 4 2 4" xfId="29329" xr:uid="{00000000-0005-0000-0000-00008B720000}"/>
    <cellStyle name="Normal 26 7 4 2 5" xfId="29330" xr:uid="{00000000-0005-0000-0000-00008C720000}"/>
    <cellStyle name="Normal 26 7 4 3" xfId="29331" xr:uid="{00000000-0005-0000-0000-00008D720000}"/>
    <cellStyle name="Normal 26 7 4 3 2" xfId="29332" xr:uid="{00000000-0005-0000-0000-00008E720000}"/>
    <cellStyle name="Normal 26 7 4 3 3" xfId="29333" xr:uid="{00000000-0005-0000-0000-00008F720000}"/>
    <cellStyle name="Normal 26 7 4 3 4" xfId="29334" xr:uid="{00000000-0005-0000-0000-000090720000}"/>
    <cellStyle name="Normal 26 7 4 3 5" xfId="29335" xr:uid="{00000000-0005-0000-0000-000091720000}"/>
    <cellStyle name="Normal 26 7 4 4" xfId="29336" xr:uid="{00000000-0005-0000-0000-000092720000}"/>
    <cellStyle name="Normal 26 7 4 5" xfId="29337" xr:uid="{00000000-0005-0000-0000-000093720000}"/>
    <cellStyle name="Normal 26 7 4 6" xfId="29338" xr:uid="{00000000-0005-0000-0000-000094720000}"/>
    <cellStyle name="Normal 26 7 4 7" xfId="29339" xr:uid="{00000000-0005-0000-0000-000095720000}"/>
    <cellStyle name="Normal 26 7 4 8" xfId="29340" xr:uid="{00000000-0005-0000-0000-000096720000}"/>
    <cellStyle name="Normal 26 7 4_35. Propiedades de Inv" xfId="29341" xr:uid="{00000000-0005-0000-0000-000097720000}"/>
    <cellStyle name="Normal 26 7 5" xfId="29342" xr:uid="{00000000-0005-0000-0000-000098720000}"/>
    <cellStyle name="Normal 26 7 5 2" xfId="29343" xr:uid="{00000000-0005-0000-0000-000099720000}"/>
    <cellStyle name="Normal 26 7 5 2 2" xfId="29344" xr:uid="{00000000-0005-0000-0000-00009A720000}"/>
    <cellStyle name="Normal 26 7 5 2 3" xfId="29345" xr:uid="{00000000-0005-0000-0000-00009B720000}"/>
    <cellStyle name="Normal 26 7 5 2 4" xfId="29346" xr:uid="{00000000-0005-0000-0000-00009C720000}"/>
    <cellStyle name="Normal 26 7 5 2 5" xfId="29347" xr:uid="{00000000-0005-0000-0000-00009D720000}"/>
    <cellStyle name="Normal 26 7 5 3" xfId="29348" xr:uid="{00000000-0005-0000-0000-00009E720000}"/>
    <cellStyle name="Normal 26 7 5 3 2" xfId="29349" xr:uid="{00000000-0005-0000-0000-00009F720000}"/>
    <cellStyle name="Normal 26 7 5 3 3" xfId="29350" xr:uid="{00000000-0005-0000-0000-0000A0720000}"/>
    <cellStyle name="Normal 26 7 5 3 4" xfId="29351" xr:uid="{00000000-0005-0000-0000-0000A1720000}"/>
    <cellStyle name="Normal 26 7 5 3 5" xfId="29352" xr:uid="{00000000-0005-0000-0000-0000A2720000}"/>
    <cellStyle name="Normal 26 7 5 4" xfId="29353" xr:uid="{00000000-0005-0000-0000-0000A3720000}"/>
    <cellStyle name="Normal 26 7 5 5" xfId="29354" xr:uid="{00000000-0005-0000-0000-0000A4720000}"/>
    <cellStyle name="Normal 26 7 5 6" xfId="29355" xr:uid="{00000000-0005-0000-0000-0000A5720000}"/>
    <cellStyle name="Normal 26 7 5 7" xfId="29356" xr:uid="{00000000-0005-0000-0000-0000A6720000}"/>
    <cellStyle name="Normal 26 7 5 8" xfId="29357" xr:uid="{00000000-0005-0000-0000-0000A7720000}"/>
    <cellStyle name="Normal 26 7 5_35. Propiedades de Inv" xfId="29358" xr:uid="{00000000-0005-0000-0000-0000A8720000}"/>
    <cellStyle name="Normal 26 7 6" xfId="29359" xr:uid="{00000000-0005-0000-0000-0000A9720000}"/>
    <cellStyle name="Normal 26 7 6 2" xfId="29360" xr:uid="{00000000-0005-0000-0000-0000AA720000}"/>
    <cellStyle name="Normal 26 7 6 2 2" xfId="29361" xr:uid="{00000000-0005-0000-0000-0000AB720000}"/>
    <cellStyle name="Normal 26 7 6 2 3" xfId="29362" xr:uid="{00000000-0005-0000-0000-0000AC720000}"/>
    <cellStyle name="Normal 26 7 6 2 4" xfId="29363" xr:uid="{00000000-0005-0000-0000-0000AD720000}"/>
    <cellStyle name="Normal 26 7 6 2 5" xfId="29364" xr:uid="{00000000-0005-0000-0000-0000AE720000}"/>
    <cellStyle name="Normal 26 7 6 3" xfId="29365" xr:uid="{00000000-0005-0000-0000-0000AF720000}"/>
    <cellStyle name="Normal 26 7 6 3 2" xfId="29366" xr:uid="{00000000-0005-0000-0000-0000B0720000}"/>
    <cellStyle name="Normal 26 7 6 3 3" xfId="29367" xr:uid="{00000000-0005-0000-0000-0000B1720000}"/>
    <cellStyle name="Normal 26 7 6 3 4" xfId="29368" xr:uid="{00000000-0005-0000-0000-0000B2720000}"/>
    <cellStyle name="Normal 26 7 6 3 5" xfId="29369" xr:uid="{00000000-0005-0000-0000-0000B3720000}"/>
    <cellStyle name="Normal 26 7 6 4" xfId="29370" xr:uid="{00000000-0005-0000-0000-0000B4720000}"/>
    <cellStyle name="Normal 26 7 6 5" xfId="29371" xr:uid="{00000000-0005-0000-0000-0000B5720000}"/>
    <cellStyle name="Normal 26 7 6 6" xfId="29372" xr:uid="{00000000-0005-0000-0000-0000B6720000}"/>
    <cellStyle name="Normal 26 7 6 7" xfId="29373" xr:uid="{00000000-0005-0000-0000-0000B7720000}"/>
    <cellStyle name="Normal 26 7 6 8" xfId="29374" xr:uid="{00000000-0005-0000-0000-0000B8720000}"/>
    <cellStyle name="Normal 26 7 6_35. Propiedades de Inv" xfId="29375" xr:uid="{00000000-0005-0000-0000-0000B9720000}"/>
    <cellStyle name="Normal 26 7 7" xfId="29376" xr:uid="{00000000-0005-0000-0000-0000BA720000}"/>
    <cellStyle name="Normal 26 7 7 2" xfId="29377" xr:uid="{00000000-0005-0000-0000-0000BB720000}"/>
    <cellStyle name="Normal 26 7 7 3" xfId="29378" xr:uid="{00000000-0005-0000-0000-0000BC720000}"/>
    <cellStyle name="Normal 26 7 7 4" xfId="29379" xr:uid="{00000000-0005-0000-0000-0000BD720000}"/>
    <cellStyle name="Normal 26 7 7 5" xfId="29380" xr:uid="{00000000-0005-0000-0000-0000BE720000}"/>
    <cellStyle name="Normal 26 7 8" xfId="29381" xr:uid="{00000000-0005-0000-0000-0000BF720000}"/>
    <cellStyle name="Normal 26 7 8 2" xfId="29382" xr:uid="{00000000-0005-0000-0000-0000C0720000}"/>
    <cellStyle name="Normal 26 7 8 3" xfId="29383" xr:uid="{00000000-0005-0000-0000-0000C1720000}"/>
    <cellStyle name="Normal 26 7 8 4" xfId="29384" xr:uid="{00000000-0005-0000-0000-0000C2720000}"/>
    <cellStyle name="Normal 26 7 8 5" xfId="29385" xr:uid="{00000000-0005-0000-0000-0000C3720000}"/>
    <cellStyle name="Normal 26 7 9" xfId="29386" xr:uid="{00000000-0005-0000-0000-0000C4720000}"/>
    <cellStyle name="Normal 26 7 9 2" xfId="29387" xr:uid="{00000000-0005-0000-0000-0000C5720000}"/>
    <cellStyle name="Normal 26 7_35. Propiedades de Inv" xfId="29388" xr:uid="{00000000-0005-0000-0000-0000C6720000}"/>
    <cellStyle name="Normal 26 8" xfId="29389" xr:uid="{00000000-0005-0000-0000-0000C7720000}"/>
    <cellStyle name="Normal 26 8 10" xfId="29390" xr:uid="{00000000-0005-0000-0000-0000C8720000}"/>
    <cellStyle name="Normal 26 8 11" xfId="29391" xr:uid="{00000000-0005-0000-0000-0000C9720000}"/>
    <cellStyle name="Normal 26 8 12" xfId="29392" xr:uid="{00000000-0005-0000-0000-0000CA720000}"/>
    <cellStyle name="Normal 26 8 13" xfId="29393" xr:uid="{00000000-0005-0000-0000-0000CB720000}"/>
    <cellStyle name="Normal 26 8 2" xfId="29394" xr:uid="{00000000-0005-0000-0000-0000CC720000}"/>
    <cellStyle name="Normal 26 8 2 2" xfId="29395" xr:uid="{00000000-0005-0000-0000-0000CD720000}"/>
    <cellStyle name="Normal 26 8 2 2 2" xfId="29396" xr:uid="{00000000-0005-0000-0000-0000CE720000}"/>
    <cellStyle name="Normal 26 8 2 2 3" xfId="29397" xr:uid="{00000000-0005-0000-0000-0000CF720000}"/>
    <cellStyle name="Normal 26 8 2 2 4" xfId="29398" xr:uid="{00000000-0005-0000-0000-0000D0720000}"/>
    <cellStyle name="Normal 26 8 2 2 5" xfId="29399" xr:uid="{00000000-0005-0000-0000-0000D1720000}"/>
    <cellStyle name="Normal 26 8 2 3" xfId="29400" xr:uid="{00000000-0005-0000-0000-0000D2720000}"/>
    <cellStyle name="Normal 26 8 2 3 2" xfId="29401" xr:uid="{00000000-0005-0000-0000-0000D3720000}"/>
    <cellStyle name="Normal 26 8 2 3 3" xfId="29402" xr:uid="{00000000-0005-0000-0000-0000D4720000}"/>
    <cellStyle name="Normal 26 8 2 3 4" xfId="29403" xr:uid="{00000000-0005-0000-0000-0000D5720000}"/>
    <cellStyle name="Normal 26 8 2 3 5" xfId="29404" xr:uid="{00000000-0005-0000-0000-0000D6720000}"/>
    <cellStyle name="Normal 26 8 2 4" xfId="29405" xr:uid="{00000000-0005-0000-0000-0000D7720000}"/>
    <cellStyle name="Normal 26 8 2 5" xfId="29406" xr:uid="{00000000-0005-0000-0000-0000D8720000}"/>
    <cellStyle name="Normal 26 8 2 6" xfId="29407" xr:uid="{00000000-0005-0000-0000-0000D9720000}"/>
    <cellStyle name="Normal 26 8 2 7" xfId="29408" xr:uid="{00000000-0005-0000-0000-0000DA720000}"/>
    <cellStyle name="Normal 26 8 2 8" xfId="29409" xr:uid="{00000000-0005-0000-0000-0000DB720000}"/>
    <cellStyle name="Normal 26 8 2_35. Propiedades de Inv" xfId="29410" xr:uid="{00000000-0005-0000-0000-0000DC720000}"/>
    <cellStyle name="Normal 26 8 3" xfId="29411" xr:uid="{00000000-0005-0000-0000-0000DD720000}"/>
    <cellStyle name="Normal 26 8 3 2" xfId="29412" xr:uid="{00000000-0005-0000-0000-0000DE720000}"/>
    <cellStyle name="Normal 26 8 3 2 2" xfId="29413" xr:uid="{00000000-0005-0000-0000-0000DF720000}"/>
    <cellStyle name="Normal 26 8 3 2 3" xfId="29414" xr:uid="{00000000-0005-0000-0000-0000E0720000}"/>
    <cellStyle name="Normal 26 8 3 2 4" xfId="29415" xr:uid="{00000000-0005-0000-0000-0000E1720000}"/>
    <cellStyle name="Normal 26 8 3 2 5" xfId="29416" xr:uid="{00000000-0005-0000-0000-0000E2720000}"/>
    <cellStyle name="Normal 26 8 3 3" xfId="29417" xr:uid="{00000000-0005-0000-0000-0000E3720000}"/>
    <cellStyle name="Normal 26 8 3 3 2" xfId="29418" xr:uid="{00000000-0005-0000-0000-0000E4720000}"/>
    <cellStyle name="Normal 26 8 3 3 3" xfId="29419" xr:uid="{00000000-0005-0000-0000-0000E5720000}"/>
    <cellStyle name="Normal 26 8 3 3 4" xfId="29420" xr:uid="{00000000-0005-0000-0000-0000E6720000}"/>
    <cellStyle name="Normal 26 8 3 3 5" xfId="29421" xr:uid="{00000000-0005-0000-0000-0000E7720000}"/>
    <cellStyle name="Normal 26 8 3 4" xfId="29422" xr:uid="{00000000-0005-0000-0000-0000E8720000}"/>
    <cellStyle name="Normal 26 8 3 5" xfId="29423" xr:uid="{00000000-0005-0000-0000-0000E9720000}"/>
    <cellStyle name="Normal 26 8 3 6" xfId="29424" xr:uid="{00000000-0005-0000-0000-0000EA720000}"/>
    <cellStyle name="Normal 26 8 3 7" xfId="29425" xr:uid="{00000000-0005-0000-0000-0000EB720000}"/>
    <cellStyle name="Normal 26 8 3 8" xfId="29426" xr:uid="{00000000-0005-0000-0000-0000EC720000}"/>
    <cellStyle name="Normal 26 8 3_35. Propiedades de Inv" xfId="29427" xr:uid="{00000000-0005-0000-0000-0000ED720000}"/>
    <cellStyle name="Normal 26 8 4" xfId="29428" xr:uid="{00000000-0005-0000-0000-0000EE720000}"/>
    <cellStyle name="Normal 26 8 4 2" xfId="29429" xr:uid="{00000000-0005-0000-0000-0000EF720000}"/>
    <cellStyle name="Normal 26 8 4 2 2" xfId="29430" xr:uid="{00000000-0005-0000-0000-0000F0720000}"/>
    <cellStyle name="Normal 26 8 4 2 3" xfId="29431" xr:uid="{00000000-0005-0000-0000-0000F1720000}"/>
    <cellStyle name="Normal 26 8 4 2 4" xfId="29432" xr:uid="{00000000-0005-0000-0000-0000F2720000}"/>
    <cellStyle name="Normal 26 8 4 2 5" xfId="29433" xr:uid="{00000000-0005-0000-0000-0000F3720000}"/>
    <cellStyle name="Normal 26 8 4 3" xfId="29434" xr:uid="{00000000-0005-0000-0000-0000F4720000}"/>
    <cellStyle name="Normal 26 8 4 3 2" xfId="29435" xr:uid="{00000000-0005-0000-0000-0000F5720000}"/>
    <cellStyle name="Normal 26 8 4 3 3" xfId="29436" xr:uid="{00000000-0005-0000-0000-0000F6720000}"/>
    <cellStyle name="Normal 26 8 4 3 4" xfId="29437" xr:uid="{00000000-0005-0000-0000-0000F7720000}"/>
    <cellStyle name="Normal 26 8 4 3 5" xfId="29438" xr:uid="{00000000-0005-0000-0000-0000F8720000}"/>
    <cellStyle name="Normal 26 8 4 4" xfId="29439" xr:uid="{00000000-0005-0000-0000-0000F9720000}"/>
    <cellStyle name="Normal 26 8 4 5" xfId="29440" xr:uid="{00000000-0005-0000-0000-0000FA720000}"/>
    <cellStyle name="Normal 26 8 4 6" xfId="29441" xr:uid="{00000000-0005-0000-0000-0000FB720000}"/>
    <cellStyle name="Normal 26 8 4 7" xfId="29442" xr:uid="{00000000-0005-0000-0000-0000FC720000}"/>
    <cellStyle name="Normal 26 8 4 8" xfId="29443" xr:uid="{00000000-0005-0000-0000-0000FD720000}"/>
    <cellStyle name="Normal 26 8 4_35. Propiedades de Inv" xfId="29444" xr:uid="{00000000-0005-0000-0000-0000FE720000}"/>
    <cellStyle name="Normal 26 8 5" xfId="29445" xr:uid="{00000000-0005-0000-0000-0000FF720000}"/>
    <cellStyle name="Normal 26 8 5 2" xfId="29446" xr:uid="{00000000-0005-0000-0000-000000730000}"/>
    <cellStyle name="Normal 26 8 5 2 2" xfId="29447" xr:uid="{00000000-0005-0000-0000-000001730000}"/>
    <cellStyle name="Normal 26 8 5 2 3" xfId="29448" xr:uid="{00000000-0005-0000-0000-000002730000}"/>
    <cellStyle name="Normal 26 8 5 2 4" xfId="29449" xr:uid="{00000000-0005-0000-0000-000003730000}"/>
    <cellStyle name="Normal 26 8 5 2 5" xfId="29450" xr:uid="{00000000-0005-0000-0000-000004730000}"/>
    <cellStyle name="Normal 26 8 5 3" xfId="29451" xr:uid="{00000000-0005-0000-0000-000005730000}"/>
    <cellStyle name="Normal 26 8 5 3 2" xfId="29452" xr:uid="{00000000-0005-0000-0000-000006730000}"/>
    <cellStyle name="Normal 26 8 5 3 3" xfId="29453" xr:uid="{00000000-0005-0000-0000-000007730000}"/>
    <cellStyle name="Normal 26 8 5 3 4" xfId="29454" xr:uid="{00000000-0005-0000-0000-000008730000}"/>
    <cellStyle name="Normal 26 8 5 3 5" xfId="29455" xr:uid="{00000000-0005-0000-0000-000009730000}"/>
    <cellStyle name="Normal 26 8 5 4" xfId="29456" xr:uid="{00000000-0005-0000-0000-00000A730000}"/>
    <cellStyle name="Normal 26 8 5 5" xfId="29457" xr:uid="{00000000-0005-0000-0000-00000B730000}"/>
    <cellStyle name="Normal 26 8 5 6" xfId="29458" xr:uid="{00000000-0005-0000-0000-00000C730000}"/>
    <cellStyle name="Normal 26 8 5 7" xfId="29459" xr:uid="{00000000-0005-0000-0000-00000D730000}"/>
    <cellStyle name="Normal 26 8 5 8" xfId="29460" xr:uid="{00000000-0005-0000-0000-00000E730000}"/>
    <cellStyle name="Normal 26 8 5_35. Propiedades de Inv" xfId="29461" xr:uid="{00000000-0005-0000-0000-00000F730000}"/>
    <cellStyle name="Normal 26 8 6" xfId="29462" xr:uid="{00000000-0005-0000-0000-000010730000}"/>
    <cellStyle name="Normal 26 8 6 2" xfId="29463" xr:uid="{00000000-0005-0000-0000-000011730000}"/>
    <cellStyle name="Normal 26 8 6 2 2" xfId="29464" xr:uid="{00000000-0005-0000-0000-000012730000}"/>
    <cellStyle name="Normal 26 8 6 2 3" xfId="29465" xr:uid="{00000000-0005-0000-0000-000013730000}"/>
    <cellStyle name="Normal 26 8 6 2 4" xfId="29466" xr:uid="{00000000-0005-0000-0000-000014730000}"/>
    <cellStyle name="Normal 26 8 6 2 5" xfId="29467" xr:uid="{00000000-0005-0000-0000-000015730000}"/>
    <cellStyle name="Normal 26 8 6 3" xfId="29468" xr:uid="{00000000-0005-0000-0000-000016730000}"/>
    <cellStyle name="Normal 26 8 6 3 2" xfId="29469" xr:uid="{00000000-0005-0000-0000-000017730000}"/>
    <cellStyle name="Normal 26 8 6 3 3" xfId="29470" xr:uid="{00000000-0005-0000-0000-000018730000}"/>
    <cellStyle name="Normal 26 8 6 3 4" xfId="29471" xr:uid="{00000000-0005-0000-0000-000019730000}"/>
    <cellStyle name="Normal 26 8 6 3 5" xfId="29472" xr:uid="{00000000-0005-0000-0000-00001A730000}"/>
    <cellStyle name="Normal 26 8 6 4" xfId="29473" xr:uid="{00000000-0005-0000-0000-00001B730000}"/>
    <cellStyle name="Normal 26 8 6 5" xfId="29474" xr:uid="{00000000-0005-0000-0000-00001C730000}"/>
    <cellStyle name="Normal 26 8 6 6" xfId="29475" xr:uid="{00000000-0005-0000-0000-00001D730000}"/>
    <cellStyle name="Normal 26 8 6 7" xfId="29476" xr:uid="{00000000-0005-0000-0000-00001E730000}"/>
    <cellStyle name="Normal 26 8 6 8" xfId="29477" xr:uid="{00000000-0005-0000-0000-00001F730000}"/>
    <cellStyle name="Normal 26 8 6_35. Propiedades de Inv" xfId="29478" xr:uid="{00000000-0005-0000-0000-000020730000}"/>
    <cellStyle name="Normal 26 8 7" xfId="29479" xr:uid="{00000000-0005-0000-0000-000021730000}"/>
    <cellStyle name="Normal 26 8 7 2" xfId="29480" xr:uid="{00000000-0005-0000-0000-000022730000}"/>
    <cellStyle name="Normal 26 8 7 3" xfId="29481" xr:uid="{00000000-0005-0000-0000-000023730000}"/>
    <cellStyle name="Normal 26 8 7 4" xfId="29482" xr:uid="{00000000-0005-0000-0000-000024730000}"/>
    <cellStyle name="Normal 26 8 7 5" xfId="29483" xr:uid="{00000000-0005-0000-0000-000025730000}"/>
    <cellStyle name="Normal 26 8 8" xfId="29484" xr:uid="{00000000-0005-0000-0000-000026730000}"/>
    <cellStyle name="Normal 26 8 8 2" xfId="29485" xr:uid="{00000000-0005-0000-0000-000027730000}"/>
    <cellStyle name="Normal 26 8 8 3" xfId="29486" xr:uid="{00000000-0005-0000-0000-000028730000}"/>
    <cellStyle name="Normal 26 8 8 4" xfId="29487" xr:uid="{00000000-0005-0000-0000-000029730000}"/>
    <cellStyle name="Normal 26 8 8 5" xfId="29488" xr:uid="{00000000-0005-0000-0000-00002A730000}"/>
    <cellStyle name="Normal 26 8 9" xfId="29489" xr:uid="{00000000-0005-0000-0000-00002B730000}"/>
    <cellStyle name="Normal 26 8_35. Propiedades de Inv" xfId="29490" xr:uid="{00000000-0005-0000-0000-00002C730000}"/>
    <cellStyle name="Normal 26 9" xfId="29491" xr:uid="{00000000-0005-0000-0000-00002D730000}"/>
    <cellStyle name="Normal 26 9 10" xfId="29492" xr:uid="{00000000-0005-0000-0000-00002E730000}"/>
    <cellStyle name="Normal 26 9 11" xfId="29493" xr:uid="{00000000-0005-0000-0000-00002F730000}"/>
    <cellStyle name="Normal 26 9 12" xfId="29494" xr:uid="{00000000-0005-0000-0000-000030730000}"/>
    <cellStyle name="Normal 26 9 13" xfId="29495" xr:uid="{00000000-0005-0000-0000-000031730000}"/>
    <cellStyle name="Normal 26 9 2" xfId="29496" xr:uid="{00000000-0005-0000-0000-000032730000}"/>
    <cellStyle name="Normal 26 9 2 2" xfId="29497" xr:uid="{00000000-0005-0000-0000-000033730000}"/>
    <cellStyle name="Normal 26 9 2 2 2" xfId="29498" xr:uid="{00000000-0005-0000-0000-000034730000}"/>
    <cellStyle name="Normal 26 9 2 2 3" xfId="29499" xr:uid="{00000000-0005-0000-0000-000035730000}"/>
    <cellStyle name="Normal 26 9 2 2 4" xfId="29500" xr:uid="{00000000-0005-0000-0000-000036730000}"/>
    <cellStyle name="Normal 26 9 2 2 5" xfId="29501" xr:uid="{00000000-0005-0000-0000-000037730000}"/>
    <cellStyle name="Normal 26 9 2 3" xfId="29502" xr:uid="{00000000-0005-0000-0000-000038730000}"/>
    <cellStyle name="Normal 26 9 2 3 2" xfId="29503" xr:uid="{00000000-0005-0000-0000-000039730000}"/>
    <cellStyle name="Normal 26 9 2 3 3" xfId="29504" xr:uid="{00000000-0005-0000-0000-00003A730000}"/>
    <cellStyle name="Normal 26 9 2 3 4" xfId="29505" xr:uid="{00000000-0005-0000-0000-00003B730000}"/>
    <cellStyle name="Normal 26 9 2 3 5" xfId="29506" xr:uid="{00000000-0005-0000-0000-00003C730000}"/>
    <cellStyle name="Normal 26 9 2 4" xfId="29507" xr:uid="{00000000-0005-0000-0000-00003D730000}"/>
    <cellStyle name="Normal 26 9 2 5" xfId="29508" xr:uid="{00000000-0005-0000-0000-00003E730000}"/>
    <cellStyle name="Normal 26 9 2 6" xfId="29509" xr:uid="{00000000-0005-0000-0000-00003F730000}"/>
    <cellStyle name="Normal 26 9 2 7" xfId="29510" xr:uid="{00000000-0005-0000-0000-000040730000}"/>
    <cellStyle name="Normal 26 9 2 8" xfId="29511" xr:uid="{00000000-0005-0000-0000-000041730000}"/>
    <cellStyle name="Normal 26 9 2_35. Propiedades de Inv" xfId="29512" xr:uid="{00000000-0005-0000-0000-000042730000}"/>
    <cellStyle name="Normal 26 9 3" xfId="29513" xr:uid="{00000000-0005-0000-0000-000043730000}"/>
    <cellStyle name="Normal 26 9 3 2" xfId="29514" xr:uid="{00000000-0005-0000-0000-000044730000}"/>
    <cellStyle name="Normal 26 9 3 2 2" xfId="29515" xr:uid="{00000000-0005-0000-0000-000045730000}"/>
    <cellStyle name="Normal 26 9 3 2 3" xfId="29516" xr:uid="{00000000-0005-0000-0000-000046730000}"/>
    <cellStyle name="Normal 26 9 3 2 4" xfId="29517" xr:uid="{00000000-0005-0000-0000-000047730000}"/>
    <cellStyle name="Normal 26 9 3 2 5" xfId="29518" xr:uid="{00000000-0005-0000-0000-000048730000}"/>
    <cellStyle name="Normal 26 9 3 3" xfId="29519" xr:uid="{00000000-0005-0000-0000-000049730000}"/>
    <cellStyle name="Normal 26 9 3 3 2" xfId="29520" xr:uid="{00000000-0005-0000-0000-00004A730000}"/>
    <cellStyle name="Normal 26 9 3 3 3" xfId="29521" xr:uid="{00000000-0005-0000-0000-00004B730000}"/>
    <cellStyle name="Normal 26 9 3 3 4" xfId="29522" xr:uid="{00000000-0005-0000-0000-00004C730000}"/>
    <cellStyle name="Normal 26 9 3 3 5" xfId="29523" xr:uid="{00000000-0005-0000-0000-00004D730000}"/>
    <cellStyle name="Normal 26 9 3 4" xfId="29524" xr:uid="{00000000-0005-0000-0000-00004E730000}"/>
    <cellStyle name="Normal 26 9 3 5" xfId="29525" xr:uid="{00000000-0005-0000-0000-00004F730000}"/>
    <cellStyle name="Normal 26 9 3 6" xfId="29526" xr:uid="{00000000-0005-0000-0000-000050730000}"/>
    <cellStyle name="Normal 26 9 3 7" xfId="29527" xr:uid="{00000000-0005-0000-0000-000051730000}"/>
    <cellStyle name="Normal 26 9 3 8" xfId="29528" xr:uid="{00000000-0005-0000-0000-000052730000}"/>
    <cellStyle name="Normal 26 9 3_35. Propiedades de Inv" xfId="29529" xr:uid="{00000000-0005-0000-0000-000053730000}"/>
    <cellStyle name="Normal 26 9 4" xfId="29530" xr:uid="{00000000-0005-0000-0000-000054730000}"/>
    <cellStyle name="Normal 26 9 4 2" xfId="29531" xr:uid="{00000000-0005-0000-0000-000055730000}"/>
    <cellStyle name="Normal 26 9 4 2 2" xfId="29532" xr:uid="{00000000-0005-0000-0000-000056730000}"/>
    <cellStyle name="Normal 26 9 4 2 3" xfId="29533" xr:uid="{00000000-0005-0000-0000-000057730000}"/>
    <cellStyle name="Normal 26 9 4 2 4" xfId="29534" xr:uid="{00000000-0005-0000-0000-000058730000}"/>
    <cellStyle name="Normal 26 9 4 2 5" xfId="29535" xr:uid="{00000000-0005-0000-0000-000059730000}"/>
    <cellStyle name="Normal 26 9 4 3" xfId="29536" xr:uid="{00000000-0005-0000-0000-00005A730000}"/>
    <cellStyle name="Normal 26 9 4 3 2" xfId="29537" xr:uid="{00000000-0005-0000-0000-00005B730000}"/>
    <cellStyle name="Normal 26 9 4 3 3" xfId="29538" xr:uid="{00000000-0005-0000-0000-00005C730000}"/>
    <cellStyle name="Normal 26 9 4 3 4" xfId="29539" xr:uid="{00000000-0005-0000-0000-00005D730000}"/>
    <cellStyle name="Normal 26 9 4 3 5" xfId="29540" xr:uid="{00000000-0005-0000-0000-00005E730000}"/>
    <cellStyle name="Normal 26 9 4 4" xfId="29541" xr:uid="{00000000-0005-0000-0000-00005F730000}"/>
    <cellStyle name="Normal 26 9 4 5" xfId="29542" xr:uid="{00000000-0005-0000-0000-000060730000}"/>
    <cellStyle name="Normal 26 9 4 6" xfId="29543" xr:uid="{00000000-0005-0000-0000-000061730000}"/>
    <cellStyle name="Normal 26 9 4 7" xfId="29544" xr:uid="{00000000-0005-0000-0000-000062730000}"/>
    <cellStyle name="Normal 26 9 4 8" xfId="29545" xr:uid="{00000000-0005-0000-0000-000063730000}"/>
    <cellStyle name="Normal 26 9 4_35. Propiedades de Inv" xfId="29546" xr:uid="{00000000-0005-0000-0000-000064730000}"/>
    <cellStyle name="Normal 26 9 5" xfId="29547" xr:uid="{00000000-0005-0000-0000-000065730000}"/>
    <cellStyle name="Normal 26 9 5 2" xfId="29548" xr:uid="{00000000-0005-0000-0000-000066730000}"/>
    <cellStyle name="Normal 26 9 5 2 2" xfId="29549" xr:uid="{00000000-0005-0000-0000-000067730000}"/>
    <cellStyle name="Normal 26 9 5 2 3" xfId="29550" xr:uid="{00000000-0005-0000-0000-000068730000}"/>
    <cellStyle name="Normal 26 9 5 2 4" xfId="29551" xr:uid="{00000000-0005-0000-0000-000069730000}"/>
    <cellStyle name="Normal 26 9 5 2 5" xfId="29552" xr:uid="{00000000-0005-0000-0000-00006A730000}"/>
    <cellStyle name="Normal 26 9 5 3" xfId="29553" xr:uid="{00000000-0005-0000-0000-00006B730000}"/>
    <cellStyle name="Normal 26 9 5 3 2" xfId="29554" xr:uid="{00000000-0005-0000-0000-00006C730000}"/>
    <cellStyle name="Normal 26 9 5 3 3" xfId="29555" xr:uid="{00000000-0005-0000-0000-00006D730000}"/>
    <cellStyle name="Normal 26 9 5 3 4" xfId="29556" xr:uid="{00000000-0005-0000-0000-00006E730000}"/>
    <cellStyle name="Normal 26 9 5 3 5" xfId="29557" xr:uid="{00000000-0005-0000-0000-00006F730000}"/>
    <cellStyle name="Normal 26 9 5 4" xfId="29558" xr:uid="{00000000-0005-0000-0000-000070730000}"/>
    <cellStyle name="Normal 26 9 5 5" xfId="29559" xr:uid="{00000000-0005-0000-0000-000071730000}"/>
    <cellStyle name="Normal 26 9 5 6" xfId="29560" xr:uid="{00000000-0005-0000-0000-000072730000}"/>
    <cellStyle name="Normal 26 9 5 7" xfId="29561" xr:uid="{00000000-0005-0000-0000-000073730000}"/>
    <cellStyle name="Normal 26 9 5 8" xfId="29562" xr:uid="{00000000-0005-0000-0000-000074730000}"/>
    <cellStyle name="Normal 26 9 5_35. Propiedades de Inv" xfId="29563" xr:uid="{00000000-0005-0000-0000-000075730000}"/>
    <cellStyle name="Normal 26 9 6" xfId="29564" xr:uid="{00000000-0005-0000-0000-000076730000}"/>
    <cellStyle name="Normal 26 9 6 2" xfId="29565" xr:uid="{00000000-0005-0000-0000-000077730000}"/>
    <cellStyle name="Normal 26 9 6 2 2" xfId="29566" xr:uid="{00000000-0005-0000-0000-000078730000}"/>
    <cellStyle name="Normal 26 9 6 2 3" xfId="29567" xr:uid="{00000000-0005-0000-0000-000079730000}"/>
    <cellStyle name="Normal 26 9 6 2 4" xfId="29568" xr:uid="{00000000-0005-0000-0000-00007A730000}"/>
    <cellStyle name="Normal 26 9 6 2 5" xfId="29569" xr:uid="{00000000-0005-0000-0000-00007B730000}"/>
    <cellStyle name="Normal 26 9 6 3" xfId="29570" xr:uid="{00000000-0005-0000-0000-00007C730000}"/>
    <cellStyle name="Normal 26 9 6 3 2" xfId="29571" xr:uid="{00000000-0005-0000-0000-00007D730000}"/>
    <cellStyle name="Normal 26 9 6 3 3" xfId="29572" xr:uid="{00000000-0005-0000-0000-00007E730000}"/>
    <cellStyle name="Normal 26 9 6 3 4" xfId="29573" xr:uid="{00000000-0005-0000-0000-00007F730000}"/>
    <cellStyle name="Normal 26 9 6 3 5" xfId="29574" xr:uid="{00000000-0005-0000-0000-000080730000}"/>
    <cellStyle name="Normal 26 9 6 4" xfId="29575" xr:uid="{00000000-0005-0000-0000-000081730000}"/>
    <cellStyle name="Normal 26 9 6 5" xfId="29576" xr:uid="{00000000-0005-0000-0000-000082730000}"/>
    <cellStyle name="Normal 26 9 6 6" xfId="29577" xr:uid="{00000000-0005-0000-0000-000083730000}"/>
    <cellStyle name="Normal 26 9 6 7" xfId="29578" xr:uid="{00000000-0005-0000-0000-000084730000}"/>
    <cellStyle name="Normal 26 9 6 8" xfId="29579" xr:uid="{00000000-0005-0000-0000-000085730000}"/>
    <cellStyle name="Normal 26 9 6_35. Propiedades de Inv" xfId="29580" xr:uid="{00000000-0005-0000-0000-000086730000}"/>
    <cellStyle name="Normal 26 9 7" xfId="29581" xr:uid="{00000000-0005-0000-0000-000087730000}"/>
    <cellStyle name="Normal 26 9 7 2" xfId="29582" xr:uid="{00000000-0005-0000-0000-000088730000}"/>
    <cellStyle name="Normal 26 9 7 3" xfId="29583" xr:uid="{00000000-0005-0000-0000-000089730000}"/>
    <cellStyle name="Normal 26 9 7 4" xfId="29584" xr:uid="{00000000-0005-0000-0000-00008A730000}"/>
    <cellStyle name="Normal 26 9 7 5" xfId="29585" xr:uid="{00000000-0005-0000-0000-00008B730000}"/>
    <cellStyle name="Normal 26 9 8" xfId="29586" xr:uid="{00000000-0005-0000-0000-00008C730000}"/>
    <cellStyle name="Normal 26 9 8 2" xfId="29587" xr:uid="{00000000-0005-0000-0000-00008D730000}"/>
    <cellStyle name="Normal 26 9 8 3" xfId="29588" xr:uid="{00000000-0005-0000-0000-00008E730000}"/>
    <cellStyle name="Normal 26 9 8 4" xfId="29589" xr:uid="{00000000-0005-0000-0000-00008F730000}"/>
    <cellStyle name="Normal 26 9 8 5" xfId="29590" xr:uid="{00000000-0005-0000-0000-000090730000}"/>
    <cellStyle name="Normal 26 9 9" xfId="29591" xr:uid="{00000000-0005-0000-0000-000091730000}"/>
    <cellStyle name="Normal 26 9_35. Propiedades de Inv" xfId="29592" xr:uid="{00000000-0005-0000-0000-000092730000}"/>
    <cellStyle name="Normal 26_35. Propiedades de Inv" xfId="29593" xr:uid="{00000000-0005-0000-0000-000093730000}"/>
    <cellStyle name="Normal 27" xfId="29594" xr:uid="{00000000-0005-0000-0000-000094730000}"/>
    <cellStyle name="Normal 27 2" xfId="29595" xr:uid="{00000000-0005-0000-0000-000095730000}"/>
    <cellStyle name="Normal 27 2 2" xfId="29596" xr:uid="{00000000-0005-0000-0000-000096730000}"/>
    <cellStyle name="Normal 27 2 2 2" xfId="29597" xr:uid="{00000000-0005-0000-0000-000097730000}"/>
    <cellStyle name="Normal 27 2 3" xfId="29598" xr:uid="{00000000-0005-0000-0000-000098730000}"/>
    <cellStyle name="Normal 27 2 3 2" xfId="29599" xr:uid="{00000000-0005-0000-0000-000099730000}"/>
    <cellStyle name="Normal 27 2 4" xfId="29600" xr:uid="{00000000-0005-0000-0000-00009A730000}"/>
    <cellStyle name="Normal 27 2 4 2" xfId="29601" xr:uid="{00000000-0005-0000-0000-00009B730000}"/>
    <cellStyle name="Normal 27 2 5" xfId="29602" xr:uid="{00000000-0005-0000-0000-00009C730000}"/>
    <cellStyle name="Normal 27 2 5 2" xfId="29603" xr:uid="{00000000-0005-0000-0000-00009D730000}"/>
    <cellStyle name="Normal 27 3" xfId="29604" xr:uid="{00000000-0005-0000-0000-00009E730000}"/>
    <cellStyle name="Normal 27 3 2" xfId="29605" xr:uid="{00000000-0005-0000-0000-00009F730000}"/>
    <cellStyle name="Normal 27 4" xfId="29606" xr:uid="{00000000-0005-0000-0000-0000A0730000}"/>
    <cellStyle name="Normal 27 4 2" xfId="29607" xr:uid="{00000000-0005-0000-0000-0000A1730000}"/>
    <cellStyle name="Normal 27 5" xfId="29608" xr:uid="{00000000-0005-0000-0000-0000A2730000}"/>
    <cellStyle name="Normal 27 6" xfId="29609" xr:uid="{00000000-0005-0000-0000-0000A3730000}"/>
    <cellStyle name="Normal 27 6 2" xfId="29610" xr:uid="{00000000-0005-0000-0000-0000A4730000}"/>
    <cellStyle name="Normal 27 7" xfId="29611" xr:uid="{00000000-0005-0000-0000-0000A5730000}"/>
    <cellStyle name="Normal 27 8" xfId="29612" xr:uid="{00000000-0005-0000-0000-0000A6730000}"/>
    <cellStyle name="Normal 27 9" xfId="29613" xr:uid="{00000000-0005-0000-0000-0000A7730000}"/>
    <cellStyle name="Normal 28" xfId="29614" xr:uid="{00000000-0005-0000-0000-0000A8730000}"/>
    <cellStyle name="Normal 28 10" xfId="29615" xr:uid="{00000000-0005-0000-0000-0000A9730000}"/>
    <cellStyle name="Normal 28 10 10" xfId="29616" xr:uid="{00000000-0005-0000-0000-0000AA730000}"/>
    <cellStyle name="Normal 28 10 11" xfId="29617" xr:uid="{00000000-0005-0000-0000-0000AB730000}"/>
    <cellStyle name="Normal 28 10 12" xfId="29618" xr:uid="{00000000-0005-0000-0000-0000AC730000}"/>
    <cellStyle name="Normal 28 10 13" xfId="29619" xr:uid="{00000000-0005-0000-0000-0000AD730000}"/>
    <cellStyle name="Normal 28 10 2" xfId="29620" xr:uid="{00000000-0005-0000-0000-0000AE730000}"/>
    <cellStyle name="Normal 28 10 2 2" xfId="29621" xr:uid="{00000000-0005-0000-0000-0000AF730000}"/>
    <cellStyle name="Normal 28 10 2 2 2" xfId="29622" xr:uid="{00000000-0005-0000-0000-0000B0730000}"/>
    <cellStyle name="Normal 28 10 2 2 3" xfId="29623" xr:uid="{00000000-0005-0000-0000-0000B1730000}"/>
    <cellStyle name="Normal 28 10 2 2 4" xfId="29624" xr:uid="{00000000-0005-0000-0000-0000B2730000}"/>
    <cellStyle name="Normal 28 10 2 2 5" xfId="29625" xr:uid="{00000000-0005-0000-0000-0000B3730000}"/>
    <cellStyle name="Normal 28 10 2 3" xfId="29626" xr:uid="{00000000-0005-0000-0000-0000B4730000}"/>
    <cellStyle name="Normal 28 10 2 3 2" xfId="29627" xr:uid="{00000000-0005-0000-0000-0000B5730000}"/>
    <cellStyle name="Normal 28 10 2 3 3" xfId="29628" xr:uid="{00000000-0005-0000-0000-0000B6730000}"/>
    <cellStyle name="Normal 28 10 2 3 4" xfId="29629" xr:uid="{00000000-0005-0000-0000-0000B7730000}"/>
    <cellStyle name="Normal 28 10 2 3 5" xfId="29630" xr:uid="{00000000-0005-0000-0000-0000B8730000}"/>
    <cellStyle name="Normal 28 10 2 4" xfId="29631" xr:uid="{00000000-0005-0000-0000-0000B9730000}"/>
    <cellStyle name="Normal 28 10 2 5" xfId="29632" xr:uid="{00000000-0005-0000-0000-0000BA730000}"/>
    <cellStyle name="Normal 28 10 2 6" xfId="29633" xr:uid="{00000000-0005-0000-0000-0000BB730000}"/>
    <cellStyle name="Normal 28 10 2 7" xfId="29634" xr:uid="{00000000-0005-0000-0000-0000BC730000}"/>
    <cellStyle name="Normal 28 10 2 8" xfId="29635" xr:uid="{00000000-0005-0000-0000-0000BD730000}"/>
    <cellStyle name="Normal 28 10 2_35. Propiedades de Inv" xfId="29636" xr:uid="{00000000-0005-0000-0000-0000BE730000}"/>
    <cellStyle name="Normal 28 10 3" xfId="29637" xr:uid="{00000000-0005-0000-0000-0000BF730000}"/>
    <cellStyle name="Normal 28 10 3 2" xfId="29638" xr:uid="{00000000-0005-0000-0000-0000C0730000}"/>
    <cellStyle name="Normal 28 10 3 2 2" xfId="29639" xr:uid="{00000000-0005-0000-0000-0000C1730000}"/>
    <cellStyle name="Normal 28 10 3 2 3" xfId="29640" xr:uid="{00000000-0005-0000-0000-0000C2730000}"/>
    <cellStyle name="Normal 28 10 3 2 4" xfId="29641" xr:uid="{00000000-0005-0000-0000-0000C3730000}"/>
    <cellStyle name="Normal 28 10 3 2 5" xfId="29642" xr:uid="{00000000-0005-0000-0000-0000C4730000}"/>
    <cellStyle name="Normal 28 10 3 3" xfId="29643" xr:uid="{00000000-0005-0000-0000-0000C5730000}"/>
    <cellStyle name="Normal 28 10 3 3 2" xfId="29644" xr:uid="{00000000-0005-0000-0000-0000C6730000}"/>
    <cellStyle name="Normal 28 10 3 3 3" xfId="29645" xr:uid="{00000000-0005-0000-0000-0000C7730000}"/>
    <cellStyle name="Normal 28 10 3 3 4" xfId="29646" xr:uid="{00000000-0005-0000-0000-0000C8730000}"/>
    <cellStyle name="Normal 28 10 3 3 5" xfId="29647" xr:uid="{00000000-0005-0000-0000-0000C9730000}"/>
    <cellStyle name="Normal 28 10 3 4" xfId="29648" xr:uid="{00000000-0005-0000-0000-0000CA730000}"/>
    <cellStyle name="Normal 28 10 3 5" xfId="29649" xr:uid="{00000000-0005-0000-0000-0000CB730000}"/>
    <cellStyle name="Normal 28 10 3 6" xfId="29650" xr:uid="{00000000-0005-0000-0000-0000CC730000}"/>
    <cellStyle name="Normal 28 10 3 7" xfId="29651" xr:uid="{00000000-0005-0000-0000-0000CD730000}"/>
    <cellStyle name="Normal 28 10 3 8" xfId="29652" xr:uid="{00000000-0005-0000-0000-0000CE730000}"/>
    <cellStyle name="Normal 28 10 3_35. Propiedades de Inv" xfId="29653" xr:uid="{00000000-0005-0000-0000-0000CF730000}"/>
    <cellStyle name="Normal 28 10 4" xfId="29654" xr:uid="{00000000-0005-0000-0000-0000D0730000}"/>
    <cellStyle name="Normal 28 10 4 2" xfId="29655" xr:uid="{00000000-0005-0000-0000-0000D1730000}"/>
    <cellStyle name="Normal 28 10 4 2 2" xfId="29656" xr:uid="{00000000-0005-0000-0000-0000D2730000}"/>
    <cellStyle name="Normal 28 10 4 2 3" xfId="29657" xr:uid="{00000000-0005-0000-0000-0000D3730000}"/>
    <cellStyle name="Normal 28 10 4 2 4" xfId="29658" xr:uid="{00000000-0005-0000-0000-0000D4730000}"/>
    <cellStyle name="Normal 28 10 4 2 5" xfId="29659" xr:uid="{00000000-0005-0000-0000-0000D5730000}"/>
    <cellStyle name="Normal 28 10 4 3" xfId="29660" xr:uid="{00000000-0005-0000-0000-0000D6730000}"/>
    <cellStyle name="Normal 28 10 4 3 2" xfId="29661" xr:uid="{00000000-0005-0000-0000-0000D7730000}"/>
    <cellStyle name="Normal 28 10 4 3 3" xfId="29662" xr:uid="{00000000-0005-0000-0000-0000D8730000}"/>
    <cellStyle name="Normal 28 10 4 3 4" xfId="29663" xr:uid="{00000000-0005-0000-0000-0000D9730000}"/>
    <cellStyle name="Normal 28 10 4 3 5" xfId="29664" xr:uid="{00000000-0005-0000-0000-0000DA730000}"/>
    <cellStyle name="Normal 28 10 4 4" xfId="29665" xr:uid="{00000000-0005-0000-0000-0000DB730000}"/>
    <cellStyle name="Normal 28 10 4 5" xfId="29666" xr:uid="{00000000-0005-0000-0000-0000DC730000}"/>
    <cellStyle name="Normal 28 10 4 6" xfId="29667" xr:uid="{00000000-0005-0000-0000-0000DD730000}"/>
    <cellStyle name="Normal 28 10 4 7" xfId="29668" xr:uid="{00000000-0005-0000-0000-0000DE730000}"/>
    <cellStyle name="Normal 28 10 4 8" xfId="29669" xr:uid="{00000000-0005-0000-0000-0000DF730000}"/>
    <cellStyle name="Normal 28 10 4_35. Propiedades de Inv" xfId="29670" xr:uid="{00000000-0005-0000-0000-0000E0730000}"/>
    <cellStyle name="Normal 28 10 5" xfId="29671" xr:uid="{00000000-0005-0000-0000-0000E1730000}"/>
    <cellStyle name="Normal 28 10 5 2" xfId="29672" xr:uid="{00000000-0005-0000-0000-0000E2730000}"/>
    <cellStyle name="Normal 28 10 5 2 2" xfId="29673" xr:uid="{00000000-0005-0000-0000-0000E3730000}"/>
    <cellStyle name="Normal 28 10 5 2 3" xfId="29674" xr:uid="{00000000-0005-0000-0000-0000E4730000}"/>
    <cellStyle name="Normal 28 10 5 2 4" xfId="29675" xr:uid="{00000000-0005-0000-0000-0000E5730000}"/>
    <cellStyle name="Normal 28 10 5 2 5" xfId="29676" xr:uid="{00000000-0005-0000-0000-0000E6730000}"/>
    <cellStyle name="Normal 28 10 5 3" xfId="29677" xr:uid="{00000000-0005-0000-0000-0000E7730000}"/>
    <cellStyle name="Normal 28 10 5 3 2" xfId="29678" xr:uid="{00000000-0005-0000-0000-0000E8730000}"/>
    <cellStyle name="Normal 28 10 5 3 3" xfId="29679" xr:uid="{00000000-0005-0000-0000-0000E9730000}"/>
    <cellStyle name="Normal 28 10 5 3 4" xfId="29680" xr:uid="{00000000-0005-0000-0000-0000EA730000}"/>
    <cellStyle name="Normal 28 10 5 3 5" xfId="29681" xr:uid="{00000000-0005-0000-0000-0000EB730000}"/>
    <cellStyle name="Normal 28 10 5 4" xfId="29682" xr:uid="{00000000-0005-0000-0000-0000EC730000}"/>
    <cellStyle name="Normal 28 10 5 5" xfId="29683" xr:uid="{00000000-0005-0000-0000-0000ED730000}"/>
    <cellStyle name="Normal 28 10 5 6" xfId="29684" xr:uid="{00000000-0005-0000-0000-0000EE730000}"/>
    <cellStyle name="Normal 28 10 5 7" xfId="29685" xr:uid="{00000000-0005-0000-0000-0000EF730000}"/>
    <cellStyle name="Normal 28 10 5 8" xfId="29686" xr:uid="{00000000-0005-0000-0000-0000F0730000}"/>
    <cellStyle name="Normal 28 10 5_35. Propiedades de Inv" xfId="29687" xr:uid="{00000000-0005-0000-0000-0000F1730000}"/>
    <cellStyle name="Normal 28 10 6" xfId="29688" xr:uid="{00000000-0005-0000-0000-0000F2730000}"/>
    <cellStyle name="Normal 28 10 6 2" xfId="29689" xr:uid="{00000000-0005-0000-0000-0000F3730000}"/>
    <cellStyle name="Normal 28 10 6 2 2" xfId="29690" xr:uid="{00000000-0005-0000-0000-0000F4730000}"/>
    <cellStyle name="Normal 28 10 6 2 3" xfId="29691" xr:uid="{00000000-0005-0000-0000-0000F5730000}"/>
    <cellStyle name="Normal 28 10 6 2 4" xfId="29692" xr:uid="{00000000-0005-0000-0000-0000F6730000}"/>
    <cellStyle name="Normal 28 10 6 2 5" xfId="29693" xr:uid="{00000000-0005-0000-0000-0000F7730000}"/>
    <cellStyle name="Normal 28 10 6 3" xfId="29694" xr:uid="{00000000-0005-0000-0000-0000F8730000}"/>
    <cellStyle name="Normal 28 10 6 3 2" xfId="29695" xr:uid="{00000000-0005-0000-0000-0000F9730000}"/>
    <cellStyle name="Normal 28 10 6 3 3" xfId="29696" xr:uid="{00000000-0005-0000-0000-0000FA730000}"/>
    <cellStyle name="Normal 28 10 6 3 4" xfId="29697" xr:uid="{00000000-0005-0000-0000-0000FB730000}"/>
    <cellStyle name="Normal 28 10 6 3 5" xfId="29698" xr:uid="{00000000-0005-0000-0000-0000FC730000}"/>
    <cellStyle name="Normal 28 10 6 4" xfId="29699" xr:uid="{00000000-0005-0000-0000-0000FD730000}"/>
    <cellStyle name="Normal 28 10 6 5" xfId="29700" xr:uid="{00000000-0005-0000-0000-0000FE730000}"/>
    <cellStyle name="Normal 28 10 6 6" xfId="29701" xr:uid="{00000000-0005-0000-0000-0000FF730000}"/>
    <cellStyle name="Normal 28 10 6 7" xfId="29702" xr:uid="{00000000-0005-0000-0000-000000740000}"/>
    <cellStyle name="Normal 28 10 6 8" xfId="29703" xr:uid="{00000000-0005-0000-0000-000001740000}"/>
    <cellStyle name="Normal 28 10 6_35. Propiedades de Inv" xfId="29704" xr:uid="{00000000-0005-0000-0000-000002740000}"/>
    <cellStyle name="Normal 28 10 7" xfId="29705" xr:uid="{00000000-0005-0000-0000-000003740000}"/>
    <cellStyle name="Normal 28 10 7 2" xfId="29706" xr:uid="{00000000-0005-0000-0000-000004740000}"/>
    <cellStyle name="Normal 28 10 7 3" xfId="29707" xr:uid="{00000000-0005-0000-0000-000005740000}"/>
    <cellStyle name="Normal 28 10 7 4" xfId="29708" xr:uid="{00000000-0005-0000-0000-000006740000}"/>
    <cellStyle name="Normal 28 10 7 5" xfId="29709" xr:uid="{00000000-0005-0000-0000-000007740000}"/>
    <cellStyle name="Normal 28 10 8" xfId="29710" xr:uid="{00000000-0005-0000-0000-000008740000}"/>
    <cellStyle name="Normal 28 10 8 2" xfId="29711" xr:uid="{00000000-0005-0000-0000-000009740000}"/>
    <cellStyle name="Normal 28 10 8 3" xfId="29712" xr:uid="{00000000-0005-0000-0000-00000A740000}"/>
    <cellStyle name="Normal 28 10 8 4" xfId="29713" xr:uid="{00000000-0005-0000-0000-00000B740000}"/>
    <cellStyle name="Normal 28 10 8 5" xfId="29714" xr:uid="{00000000-0005-0000-0000-00000C740000}"/>
    <cellStyle name="Normal 28 10 9" xfId="29715" xr:uid="{00000000-0005-0000-0000-00000D740000}"/>
    <cellStyle name="Normal 28 10_35. Propiedades de Inv" xfId="29716" xr:uid="{00000000-0005-0000-0000-00000E740000}"/>
    <cellStyle name="Normal 28 11" xfId="29717" xr:uid="{00000000-0005-0000-0000-00000F740000}"/>
    <cellStyle name="Normal 28 11 10" xfId="29718" xr:uid="{00000000-0005-0000-0000-000010740000}"/>
    <cellStyle name="Normal 28 11 11" xfId="29719" xr:uid="{00000000-0005-0000-0000-000011740000}"/>
    <cellStyle name="Normal 28 11 12" xfId="29720" xr:uid="{00000000-0005-0000-0000-000012740000}"/>
    <cellStyle name="Normal 28 11 13" xfId="29721" xr:uid="{00000000-0005-0000-0000-000013740000}"/>
    <cellStyle name="Normal 28 11 2" xfId="29722" xr:uid="{00000000-0005-0000-0000-000014740000}"/>
    <cellStyle name="Normal 28 11 2 2" xfId="29723" xr:uid="{00000000-0005-0000-0000-000015740000}"/>
    <cellStyle name="Normal 28 11 2 2 2" xfId="29724" xr:uid="{00000000-0005-0000-0000-000016740000}"/>
    <cellStyle name="Normal 28 11 2 2 3" xfId="29725" xr:uid="{00000000-0005-0000-0000-000017740000}"/>
    <cellStyle name="Normal 28 11 2 2 4" xfId="29726" xr:uid="{00000000-0005-0000-0000-000018740000}"/>
    <cellStyle name="Normal 28 11 2 2 5" xfId="29727" xr:uid="{00000000-0005-0000-0000-000019740000}"/>
    <cellStyle name="Normal 28 11 2 3" xfId="29728" xr:uid="{00000000-0005-0000-0000-00001A740000}"/>
    <cellStyle name="Normal 28 11 2 3 2" xfId="29729" xr:uid="{00000000-0005-0000-0000-00001B740000}"/>
    <cellStyle name="Normal 28 11 2 3 3" xfId="29730" xr:uid="{00000000-0005-0000-0000-00001C740000}"/>
    <cellStyle name="Normal 28 11 2 3 4" xfId="29731" xr:uid="{00000000-0005-0000-0000-00001D740000}"/>
    <cellStyle name="Normal 28 11 2 3 5" xfId="29732" xr:uid="{00000000-0005-0000-0000-00001E740000}"/>
    <cellStyle name="Normal 28 11 2 4" xfId="29733" xr:uid="{00000000-0005-0000-0000-00001F740000}"/>
    <cellStyle name="Normal 28 11 2 5" xfId="29734" xr:uid="{00000000-0005-0000-0000-000020740000}"/>
    <cellStyle name="Normal 28 11 2 6" xfId="29735" xr:uid="{00000000-0005-0000-0000-000021740000}"/>
    <cellStyle name="Normal 28 11 2 7" xfId="29736" xr:uid="{00000000-0005-0000-0000-000022740000}"/>
    <cellStyle name="Normal 28 11 2 8" xfId="29737" xr:uid="{00000000-0005-0000-0000-000023740000}"/>
    <cellStyle name="Normal 28 11 2_35. Propiedades de Inv" xfId="29738" xr:uid="{00000000-0005-0000-0000-000024740000}"/>
    <cellStyle name="Normal 28 11 3" xfId="29739" xr:uid="{00000000-0005-0000-0000-000025740000}"/>
    <cellStyle name="Normal 28 11 3 2" xfId="29740" xr:uid="{00000000-0005-0000-0000-000026740000}"/>
    <cellStyle name="Normal 28 11 3 2 2" xfId="29741" xr:uid="{00000000-0005-0000-0000-000027740000}"/>
    <cellStyle name="Normal 28 11 3 2 3" xfId="29742" xr:uid="{00000000-0005-0000-0000-000028740000}"/>
    <cellStyle name="Normal 28 11 3 2 4" xfId="29743" xr:uid="{00000000-0005-0000-0000-000029740000}"/>
    <cellStyle name="Normal 28 11 3 2 5" xfId="29744" xr:uid="{00000000-0005-0000-0000-00002A740000}"/>
    <cellStyle name="Normal 28 11 3 3" xfId="29745" xr:uid="{00000000-0005-0000-0000-00002B740000}"/>
    <cellStyle name="Normal 28 11 3 3 2" xfId="29746" xr:uid="{00000000-0005-0000-0000-00002C740000}"/>
    <cellStyle name="Normal 28 11 3 3 3" xfId="29747" xr:uid="{00000000-0005-0000-0000-00002D740000}"/>
    <cellStyle name="Normal 28 11 3 3 4" xfId="29748" xr:uid="{00000000-0005-0000-0000-00002E740000}"/>
    <cellStyle name="Normal 28 11 3 3 5" xfId="29749" xr:uid="{00000000-0005-0000-0000-00002F740000}"/>
    <cellStyle name="Normal 28 11 3 4" xfId="29750" xr:uid="{00000000-0005-0000-0000-000030740000}"/>
    <cellStyle name="Normal 28 11 3 5" xfId="29751" xr:uid="{00000000-0005-0000-0000-000031740000}"/>
    <cellStyle name="Normal 28 11 3 6" xfId="29752" xr:uid="{00000000-0005-0000-0000-000032740000}"/>
    <cellStyle name="Normal 28 11 3 7" xfId="29753" xr:uid="{00000000-0005-0000-0000-000033740000}"/>
    <cellStyle name="Normal 28 11 3 8" xfId="29754" xr:uid="{00000000-0005-0000-0000-000034740000}"/>
    <cellStyle name="Normal 28 11 3_35. Propiedades de Inv" xfId="29755" xr:uid="{00000000-0005-0000-0000-000035740000}"/>
    <cellStyle name="Normal 28 11 4" xfId="29756" xr:uid="{00000000-0005-0000-0000-000036740000}"/>
    <cellStyle name="Normal 28 11 4 2" xfId="29757" xr:uid="{00000000-0005-0000-0000-000037740000}"/>
    <cellStyle name="Normal 28 11 4 2 2" xfId="29758" xr:uid="{00000000-0005-0000-0000-000038740000}"/>
    <cellStyle name="Normal 28 11 4 2 3" xfId="29759" xr:uid="{00000000-0005-0000-0000-000039740000}"/>
    <cellStyle name="Normal 28 11 4 2 4" xfId="29760" xr:uid="{00000000-0005-0000-0000-00003A740000}"/>
    <cellStyle name="Normal 28 11 4 2 5" xfId="29761" xr:uid="{00000000-0005-0000-0000-00003B740000}"/>
    <cellStyle name="Normal 28 11 4 3" xfId="29762" xr:uid="{00000000-0005-0000-0000-00003C740000}"/>
    <cellStyle name="Normal 28 11 4 3 2" xfId="29763" xr:uid="{00000000-0005-0000-0000-00003D740000}"/>
    <cellStyle name="Normal 28 11 4 3 3" xfId="29764" xr:uid="{00000000-0005-0000-0000-00003E740000}"/>
    <cellStyle name="Normal 28 11 4 3 4" xfId="29765" xr:uid="{00000000-0005-0000-0000-00003F740000}"/>
    <cellStyle name="Normal 28 11 4 3 5" xfId="29766" xr:uid="{00000000-0005-0000-0000-000040740000}"/>
    <cellStyle name="Normal 28 11 4 4" xfId="29767" xr:uid="{00000000-0005-0000-0000-000041740000}"/>
    <cellStyle name="Normal 28 11 4 5" xfId="29768" xr:uid="{00000000-0005-0000-0000-000042740000}"/>
    <cellStyle name="Normal 28 11 4 6" xfId="29769" xr:uid="{00000000-0005-0000-0000-000043740000}"/>
    <cellStyle name="Normal 28 11 4 7" xfId="29770" xr:uid="{00000000-0005-0000-0000-000044740000}"/>
    <cellStyle name="Normal 28 11 4 8" xfId="29771" xr:uid="{00000000-0005-0000-0000-000045740000}"/>
    <cellStyle name="Normal 28 11 4_35. Propiedades de Inv" xfId="29772" xr:uid="{00000000-0005-0000-0000-000046740000}"/>
    <cellStyle name="Normal 28 11 5" xfId="29773" xr:uid="{00000000-0005-0000-0000-000047740000}"/>
    <cellStyle name="Normal 28 11 5 2" xfId="29774" xr:uid="{00000000-0005-0000-0000-000048740000}"/>
    <cellStyle name="Normal 28 11 5 2 2" xfId="29775" xr:uid="{00000000-0005-0000-0000-000049740000}"/>
    <cellStyle name="Normal 28 11 5 2 3" xfId="29776" xr:uid="{00000000-0005-0000-0000-00004A740000}"/>
    <cellStyle name="Normal 28 11 5 2 4" xfId="29777" xr:uid="{00000000-0005-0000-0000-00004B740000}"/>
    <cellStyle name="Normal 28 11 5 2 5" xfId="29778" xr:uid="{00000000-0005-0000-0000-00004C740000}"/>
    <cellStyle name="Normal 28 11 5 3" xfId="29779" xr:uid="{00000000-0005-0000-0000-00004D740000}"/>
    <cellStyle name="Normal 28 11 5 3 2" xfId="29780" xr:uid="{00000000-0005-0000-0000-00004E740000}"/>
    <cellStyle name="Normal 28 11 5 3 3" xfId="29781" xr:uid="{00000000-0005-0000-0000-00004F740000}"/>
    <cellStyle name="Normal 28 11 5 3 4" xfId="29782" xr:uid="{00000000-0005-0000-0000-000050740000}"/>
    <cellStyle name="Normal 28 11 5 3 5" xfId="29783" xr:uid="{00000000-0005-0000-0000-000051740000}"/>
    <cellStyle name="Normal 28 11 5 4" xfId="29784" xr:uid="{00000000-0005-0000-0000-000052740000}"/>
    <cellStyle name="Normal 28 11 5 5" xfId="29785" xr:uid="{00000000-0005-0000-0000-000053740000}"/>
    <cellStyle name="Normal 28 11 5 6" xfId="29786" xr:uid="{00000000-0005-0000-0000-000054740000}"/>
    <cellStyle name="Normal 28 11 5 7" xfId="29787" xr:uid="{00000000-0005-0000-0000-000055740000}"/>
    <cellStyle name="Normal 28 11 5 8" xfId="29788" xr:uid="{00000000-0005-0000-0000-000056740000}"/>
    <cellStyle name="Normal 28 11 5_35. Propiedades de Inv" xfId="29789" xr:uid="{00000000-0005-0000-0000-000057740000}"/>
    <cellStyle name="Normal 28 11 6" xfId="29790" xr:uid="{00000000-0005-0000-0000-000058740000}"/>
    <cellStyle name="Normal 28 11 6 2" xfId="29791" xr:uid="{00000000-0005-0000-0000-000059740000}"/>
    <cellStyle name="Normal 28 11 6 2 2" xfId="29792" xr:uid="{00000000-0005-0000-0000-00005A740000}"/>
    <cellStyle name="Normal 28 11 6 2 3" xfId="29793" xr:uid="{00000000-0005-0000-0000-00005B740000}"/>
    <cellStyle name="Normal 28 11 6 2 4" xfId="29794" xr:uid="{00000000-0005-0000-0000-00005C740000}"/>
    <cellStyle name="Normal 28 11 6 2 5" xfId="29795" xr:uid="{00000000-0005-0000-0000-00005D740000}"/>
    <cellStyle name="Normal 28 11 6 3" xfId="29796" xr:uid="{00000000-0005-0000-0000-00005E740000}"/>
    <cellStyle name="Normal 28 11 6 3 2" xfId="29797" xr:uid="{00000000-0005-0000-0000-00005F740000}"/>
    <cellStyle name="Normal 28 11 6 3 3" xfId="29798" xr:uid="{00000000-0005-0000-0000-000060740000}"/>
    <cellStyle name="Normal 28 11 6 3 4" xfId="29799" xr:uid="{00000000-0005-0000-0000-000061740000}"/>
    <cellStyle name="Normal 28 11 6 3 5" xfId="29800" xr:uid="{00000000-0005-0000-0000-000062740000}"/>
    <cellStyle name="Normal 28 11 6 4" xfId="29801" xr:uid="{00000000-0005-0000-0000-000063740000}"/>
    <cellStyle name="Normal 28 11 6 5" xfId="29802" xr:uid="{00000000-0005-0000-0000-000064740000}"/>
    <cellStyle name="Normal 28 11 6 6" xfId="29803" xr:uid="{00000000-0005-0000-0000-000065740000}"/>
    <cellStyle name="Normal 28 11 6 7" xfId="29804" xr:uid="{00000000-0005-0000-0000-000066740000}"/>
    <cellStyle name="Normal 28 11 6 8" xfId="29805" xr:uid="{00000000-0005-0000-0000-000067740000}"/>
    <cellStyle name="Normal 28 11 6_35. Propiedades de Inv" xfId="29806" xr:uid="{00000000-0005-0000-0000-000068740000}"/>
    <cellStyle name="Normal 28 11 7" xfId="29807" xr:uid="{00000000-0005-0000-0000-000069740000}"/>
    <cellStyle name="Normal 28 11 7 2" xfId="29808" xr:uid="{00000000-0005-0000-0000-00006A740000}"/>
    <cellStyle name="Normal 28 11 7 3" xfId="29809" xr:uid="{00000000-0005-0000-0000-00006B740000}"/>
    <cellStyle name="Normal 28 11 7 4" xfId="29810" xr:uid="{00000000-0005-0000-0000-00006C740000}"/>
    <cellStyle name="Normal 28 11 7 5" xfId="29811" xr:uid="{00000000-0005-0000-0000-00006D740000}"/>
    <cellStyle name="Normal 28 11 8" xfId="29812" xr:uid="{00000000-0005-0000-0000-00006E740000}"/>
    <cellStyle name="Normal 28 11 8 2" xfId="29813" xr:uid="{00000000-0005-0000-0000-00006F740000}"/>
    <cellStyle name="Normal 28 11 8 3" xfId="29814" xr:uid="{00000000-0005-0000-0000-000070740000}"/>
    <cellStyle name="Normal 28 11 8 4" xfId="29815" xr:uid="{00000000-0005-0000-0000-000071740000}"/>
    <cellStyle name="Normal 28 11 8 5" xfId="29816" xr:uid="{00000000-0005-0000-0000-000072740000}"/>
    <cellStyle name="Normal 28 11 9" xfId="29817" xr:uid="{00000000-0005-0000-0000-000073740000}"/>
    <cellStyle name="Normal 28 11_35. Propiedades de Inv" xfId="29818" xr:uid="{00000000-0005-0000-0000-000074740000}"/>
    <cellStyle name="Normal 28 12" xfId="29819" xr:uid="{00000000-0005-0000-0000-000075740000}"/>
    <cellStyle name="Normal 28 12 2" xfId="29820" xr:uid="{00000000-0005-0000-0000-000076740000}"/>
    <cellStyle name="Normal 28 12 2 2" xfId="29821" xr:uid="{00000000-0005-0000-0000-000077740000}"/>
    <cellStyle name="Normal 28 12 2 3" xfId="29822" xr:uid="{00000000-0005-0000-0000-000078740000}"/>
    <cellStyle name="Normal 28 12 2 4" xfId="29823" xr:uid="{00000000-0005-0000-0000-000079740000}"/>
    <cellStyle name="Normal 28 12 2 5" xfId="29824" xr:uid="{00000000-0005-0000-0000-00007A740000}"/>
    <cellStyle name="Normal 28 12 3" xfId="29825" xr:uid="{00000000-0005-0000-0000-00007B740000}"/>
    <cellStyle name="Normal 28 12 3 2" xfId="29826" xr:uid="{00000000-0005-0000-0000-00007C740000}"/>
    <cellStyle name="Normal 28 12 3 3" xfId="29827" xr:uid="{00000000-0005-0000-0000-00007D740000}"/>
    <cellStyle name="Normal 28 12 3 4" xfId="29828" xr:uid="{00000000-0005-0000-0000-00007E740000}"/>
    <cellStyle name="Normal 28 12 3 5" xfId="29829" xr:uid="{00000000-0005-0000-0000-00007F740000}"/>
    <cellStyle name="Normal 28 12 4" xfId="29830" xr:uid="{00000000-0005-0000-0000-000080740000}"/>
    <cellStyle name="Normal 28 12 5" xfId="29831" xr:uid="{00000000-0005-0000-0000-000081740000}"/>
    <cellStyle name="Normal 28 12 6" xfId="29832" xr:uid="{00000000-0005-0000-0000-000082740000}"/>
    <cellStyle name="Normal 28 12 7" xfId="29833" xr:uid="{00000000-0005-0000-0000-000083740000}"/>
    <cellStyle name="Normal 28 12 8" xfId="29834" xr:uid="{00000000-0005-0000-0000-000084740000}"/>
    <cellStyle name="Normal 28 12_35. Propiedades de Inv" xfId="29835" xr:uid="{00000000-0005-0000-0000-000085740000}"/>
    <cellStyle name="Normal 28 13" xfId="29836" xr:uid="{00000000-0005-0000-0000-000086740000}"/>
    <cellStyle name="Normal 28 13 2" xfId="29837" xr:uid="{00000000-0005-0000-0000-000087740000}"/>
    <cellStyle name="Normal 28 13 2 2" xfId="29838" xr:uid="{00000000-0005-0000-0000-000088740000}"/>
    <cellStyle name="Normal 28 13 2 3" xfId="29839" xr:uid="{00000000-0005-0000-0000-000089740000}"/>
    <cellStyle name="Normal 28 13 2 4" xfId="29840" xr:uid="{00000000-0005-0000-0000-00008A740000}"/>
    <cellStyle name="Normal 28 13 2 5" xfId="29841" xr:uid="{00000000-0005-0000-0000-00008B740000}"/>
    <cellStyle name="Normal 28 13 3" xfId="29842" xr:uid="{00000000-0005-0000-0000-00008C740000}"/>
    <cellStyle name="Normal 28 13 3 2" xfId="29843" xr:uid="{00000000-0005-0000-0000-00008D740000}"/>
    <cellStyle name="Normal 28 13 3 3" xfId="29844" xr:uid="{00000000-0005-0000-0000-00008E740000}"/>
    <cellStyle name="Normal 28 13 3 4" xfId="29845" xr:uid="{00000000-0005-0000-0000-00008F740000}"/>
    <cellStyle name="Normal 28 13 3 5" xfId="29846" xr:uid="{00000000-0005-0000-0000-000090740000}"/>
    <cellStyle name="Normal 28 13 4" xfId="29847" xr:uid="{00000000-0005-0000-0000-000091740000}"/>
    <cellStyle name="Normal 28 13 5" xfId="29848" xr:uid="{00000000-0005-0000-0000-000092740000}"/>
    <cellStyle name="Normal 28 13 6" xfId="29849" xr:uid="{00000000-0005-0000-0000-000093740000}"/>
    <cellStyle name="Normal 28 13 7" xfId="29850" xr:uid="{00000000-0005-0000-0000-000094740000}"/>
    <cellStyle name="Normal 28 13 8" xfId="29851" xr:uid="{00000000-0005-0000-0000-000095740000}"/>
    <cellStyle name="Normal 28 13_35. Propiedades de Inv" xfId="29852" xr:uid="{00000000-0005-0000-0000-000096740000}"/>
    <cellStyle name="Normal 28 14" xfId="29853" xr:uid="{00000000-0005-0000-0000-000097740000}"/>
    <cellStyle name="Normal 28 14 2" xfId="29854" xr:uid="{00000000-0005-0000-0000-000098740000}"/>
    <cellStyle name="Normal 28 14 2 2" xfId="29855" xr:uid="{00000000-0005-0000-0000-000099740000}"/>
    <cellStyle name="Normal 28 14 2 3" xfId="29856" xr:uid="{00000000-0005-0000-0000-00009A740000}"/>
    <cellStyle name="Normal 28 14 2 4" xfId="29857" xr:uid="{00000000-0005-0000-0000-00009B740000}"/>
    <cellStyle name="Normal 28 14 2 5" xfId="29858" xr:uid="{00000000-0005-0000-0000-00009C740000}"/>
    <cellStyle name="Normal 28 14 3" xfId="29859" xr:uid="{00000000-0005-0000-0000-00009D740000}"/>
    <cellStyle name="Normal 28 14 3 2" xfId="29860" xr:uid="{00000000-0005-0000-0000-00009E740000}"/>
    <cellStyle name="Normal 28 14 3 3" xfId="29861" xr:uid="{00000000-0005-0000-0000-00009F740000}"/>
    <cellStyle name="Normal 28 14 3 4" xfId="29862" xr:uid="{00000000-0005-0000-0000-0000A0740000}"/>
    <cellStyle name="Normal 28 14 3 5" xfId="29863" xr:uid="{00000000-0005-0000-0000-0000A1740000}"/>
    <cellStyle name="Normal 28 14 4" xfId="29864" xr:uid="{00000000-0005-0000-0000-0000A2740000}"/>
    <cellStyle name="Normal 28 14 5" xfId="29865" xr:uid="{00000000-0005-0000-0000-0000A3740000}"/>
    <cellStyle name="Normal 28 14 6" xfId="29866" xr:uid="{00000000-0005-0000-0000-0000A4740000}"/>
    <cellStyle name="Normal 28 14 7" xfId="29867" xr:uid="{00000000-0005-0000-0000-0000A5740000}"/>
    <cellStyle name="Normal 28 14 8" xfId="29868" xr:uid="{00000000-0005-0000-0000-0000A6740000}"/>
    <cellStyle name="Normal 28 14_35. Propiedades de Inv" xfId="29869" xr:uid="{00000000-0005-0000-0000-0000A7740000}"/>
    <cellStyle name="Normal 28 15" xfId="29870" xr:uid="{00000000-0005-0000-0000-0000A8740000}"/>
    <cellStyle name="Normal 28 15 2" xfId="29871" xr:uid="{00000000-0005-0000-0000-0000A9740000}"/>
    <cellStyle name="Normal 28 15 2 2" xfId="29872" xr:uid="{00000000-0005-0000-0000-0000AA740000}"/>
    <cellStyle name="Normal 28 15 2 3" xfId="29873" xr:uid="{00000000-0005-0000-0000-0000AB740000}"/>
    <cellStyle name="Normal 28 15 2 4" xfId="29874" xr:uid="{00000000-0005-0000-0000-0000AC740000}"/>
    <cellStyle name="Normal 28 15 2 5" xfId="29875" xr:uid="{00000000-0005-0000-0000-0000AD740000}"/>
    <cellStyle name="Normal 28 15 3" xfId="29876" xr:uid="{00000000-0005-0000-0000-0000AE740000}"/>
    <cellStyle name="Normal 28 15 3 2" xfId="29877" xr:uid="{00000000-0005-0000-0000-0000AF740000}"/>
    <cellStyle name="Normal 28 15 3 3" xfId="29878" xr:uid="{00000000-0005-0000-0000-0000B0740000}"/>
    <cellStyle name="Normal 28 15 3 4" xfId="29879" xr:uid="{00000000-0005-0000-0000-0000B1740000}"/>
    <cellStyle name="Normal 28 15 3 5" xfId="29880" xr:uid="{00000000-0005-0000-0000-0000B2740000}"/>
    <cellStyle name="Normal 28 15 4" xfId="29881" xr:uid="{00000000-0005-0000-0000-0000B3740000}"/>
    <cellStyle name="Normal 28 15 5" xfId="29882" xr:uid="{00000000-0005-0000-0000-0000B4740000}"/>
    <cellStyle name="Normal 28 15 6" xfId="29883" xr:uid="{00000000-0005-0000-0000-0000B5740000}"/>
    <cellStyle name="Normal 28 15 7" xfId="29884" xr:uid="{00000000-0005-0000-0000-0000B6740000}"/>
    <cellStyle name="Normal 28 15 8" xfId="29885" xr:uid="{00000000-0005-0000-0000-0000B7740000}"/>
    <cellStyle name="Normal 28 15_35. Propiedades de Inv" xfId="29886" xr:uid="{00000000-0005-0000-0000-0000B8740000}"/>
    <cellStyle name="Normal 28 16" xfId="29887" xr:uid="{00000000-0005-0000-0000-0000B9740000}"/>
    <cellStyle name="Normal 28 16 2" xfId="29888" xr:uid="{00000000-0005-0000-0000-0000BA740000}"/>
    <cellStyle name="Normal 28 16 2 2" xfId="29889" xr:uid="{00000000-0005-0000-0000-0000BB740000}"/>
    <cellStyle name="Normal 28 16 2 3" xfId="29890" xr:uid="{00000000-0005-0000-0000-0000BC740000}"/>
    <cellStyle name="Normal 28 16 2 4" xfId="29891" xr:uid="{00000000-0005-0000-0000-0000BD740000}"/>
    <cellStyle name="Normal 28 16 2 5" xfId="29892" xr:uid="{00000000-0005-0000-0000-0000BE740000}"/>
    <cellStyle name="Normal 28 16 3" xfId="29893" xr:uid="{00000000-0005-0000-0000-0000BF740000}"/>
    <cellStyle name="Normal 28 16 3 2" xfId="29894" xr:uid="{00000000-0005-0000-0000-0000C0740000}"/>
    <cellStyle name="Normal 28 16 3 3" xfId="29895" xr:uid="{00000000-0005-0000-0000-0000C1740000}"/>
    <cellStyle name="Normal 28 16 3 4" xfId="29896" xr:uid="{00000000-0005-0000-0000-0000C2740000}"/>
    <cellStyle name="Normal 28 16 3 5" xfId="29897" xr:uid="{00000000-0005-0000-0000-0000C3740000}"/>
    <cellStyle name="Normal 28 16 4" xfId="29898" xr:uid="{00000000-0005-0000-0000-0000C4740000}"/>
    <cellStyle name="Normal 28 16 5" xfId="29899" xr:uid="{00000000-0005-0000-0000-0000C5740000}"/>
    <cellStyle name="Normal 28 16 6" xfId="29900" xr:uid="{00000000-0005-0000-0000-0000C6740000}"/>
    <cellStyle name="Normal 28 16 7" xfId="29901" xr:uid="{00000000-0005-0000-0000-0000C7740000}"/>
    <cellStyle name="Normal 28 16 8" xfId="29902" xr:uid="{00000000-0005-0000-0000-0000C8740000}"/>
    <cellStyle name="Normal 28 16_35. Propiedades de Inv" xfId="29903" xr:uid="{00000000-0005-0000-0000-0000C9740000}"/>
    <cellStyle name="Normal 28 17" xfId="29904" xr:uid="{00000000-0005-0000-0000-0000CA740000}"/>
    <cellStyle name="Normal 28 17 2" xfId="29905" xr:uid="{00000000-0005-0000-0000-0000CB740000}"/>
    <cellStyle name="Normal 28 17 2 2" xfId="29906" xr:uid="{00000000-0005-0000-0000-0000CC740000}"/>
    <cellStyle name="Normal 28 17 2 3" xfId="29907" xr:uid="{00000000-0005-0000-0000-0000CD740000}"/>
    <cellStyle name="Normal 28 17 2 4" xfId="29908" xr:uid="{00000000-0005-0000-0000-0000CE740000}"/>
    <cellStyle name="Normal 28 17 2 5" xfId="29909" xr:uid="{00000000-0005-0000-0000-0000CF740000}"/>
    <cellStyle name="Normal 28 17 3" xfId="29910" xr:uid="{00000000-0005-0000-0000-0000D0740000}"/>
    <cellStyle name="Normal 28 17 3 2" xfId="29911" xr:uid="{00000000-0005-0000-0000-0000D1740000}"/>
    <cellStyle name="Normal 28 17 3 3" xfId="29912" xr:uid="{00000000-0005-0000-0000-0000D2740000}"/>
    <cellStyle name="Normal 28 17 3 4" xfId="29913" xr:uid="{00000000-0005-0000-0000-0000D3740000}"/>
    <cellStyle name="Normal 28 17 3 5" xfId="29914" xr:uid="{00000000-0005-0000-0000-0000D4740000}"/>
    <cellStyle name="Normal 28 17 4" xfId="29915" xr:uid="{00000000-0005-0000-0000-0000D5740000}"/>
    <cellStyle name="Normal 28 17 5" xfId="29916" xr:uid="{00000000-0005-0000-0000-0000D6740000}"/>
    <cellStyle name="Normal 28 17 6" xfId="29917" xr:uid="{00000000-0005-0000-0000-0000D7740000}"/>
    <cellStyle name="Normal 28 17 7" xfId="29918" xr:uid="{00000000-0005-0000-0000-0000D8740000}"/>
    <cellStyle name="Normal 28 17_35. Propiedades de Inv" xfId="29919" xr:uid="{00000000-0005-0000-0000-0000D9740000}"/>
    <cellStyle name="Normal 28 18" xfId="29920" xr:uid="{00000000-0005-0000-0000-0000DA740000}"/>
    <cellStyle name="Normal 28 18 2" xfId="29921" xr:uid="{00000000-0005-0000-0000-0000DB740000}"/>
    <cellStyle name="Normal 28 18 2 2" xfId="29922" xr:uid="{00000000-0005-0000-0000-0000DC740000}"/>
    <cellStyle name="Normal 28 18 2 3" xfId="29923" xr:uid="{00000000-0005-0000-0000-0000DD740000}"/>
    <cellStyle name="Normal 28 18 2 4" xfId="29924" xr:uid="{00000000-0005-0000-0000-0000DE740000}"/>
    <cellStyle name="Normal 28 18 2 5" xfId="29925" xr:uid="{00000000-0005-0000-0000-0000DF740000}"/>
    <cellStyle name="Normal 28 18 3" xfId="29926" xr:uid="{00000000-0005-0000-0000-0000E0740000}"/>
    <cellStyle name="Normal 28 18 3 2" xfId="29927" xr:uid="{00000000-0005-0000-0000-0000E1740000}"/>
    <cellStyle name="Normal 28 18 3 3" xfId="29928" xr:uid="{00000000-0005-0000-0000-0000E2740000}"/>
    <cellStyle name="Normal 28 18 3 4" xfId="29929" xr:uid="{00000000-0005-0000-0000-0000E3740000}"/>
    <cellStyle name="Normal 28 18 3 5" xfId="29930" xr:uid="{00000000-0005-0000-0000-0000E4740000}"/>
    <cellStyle name="Normal 28 18 4" xfId="29931" xr:uid="{00000000-0005-0000-0000-0000E5740000}"/>
    <cellStyle name="Normal 28 18 5" xfId="29932" xr:uid="{00000000-0005-0000-0000-0000E6740000}"/>
    <cellStyle name="Normal 28 18 6" xfId="29933" xr:uid="{00000000-0005-0000-0000-0000E7740000}"/>
    <cellStyle name="Normal 28 18 7" xfId="29934" xr:uid="{00000000-0005-0000-0000-0000E8740000}"/>
    <cellStyle name="Normal 28 18_35. Propiedades de Inv" xfId="29935" xr:uid="{00000000-0005-0000-0000-0000E9740000}"/>
    <cellStyle name="Normal 28 19" xfId="29936" xr:uid="{00000000-0005-0000-0000-0000EA740000}"/>
    <cellStyle name="Normal 28 19 2" xfId="29937" xr:uid="{00000000-0005-0000-0000-0000EB740000}"/>
    <cellStyle name="Normal 28 19 2 2" xfId="29938" xr:uid="{00000000-0005-0000-0000-0000EC740000}"/>
    <cellStyle name="Normal 28 19 2 3" xfId="29939" xr:uid="{00000000-0005-0000-0000-0000ED740000}"/>
    <cellStyle name="Normal 28 19 2 4" xfId="29940" xr:uid="{00000000-0005-0000-0000-0000EE740000}"/>
    <cellStyle name="Normal 28 19 2 5" xfId="29941" xr:uid="{00000000-0005-0000-0000-0000EF740000}"/>
    <cellStyle name="Normal 28 19 3" xfId="29942" xr:uid="{00000000-0005-0000-0000-0000F0740000}"/>
    <cellStyle name="Normal 28 19 3 2" xfId="29943" xr:uid="{00000000-0005-0000-0000-0000F1740000}"/>
    <cellStyle name="Normal 28 19 3 3" xfId="29944" xr:uid="{00000000-0005-0000-0000-0000F2740000}"/>
    <cellStyle name="Normal 28 19 3 4" xfId="29945" xr:uid="{00000000-0005-0000-0000-0000F3740000}"/>
    <cellStyle name="Normal 28 19 3 5" xfId="29946" xr:uid="{00000000-0005-0000-0000-0000F4740000}"/>
    <cellStyle name="Normal 28 19 4" xfId="29947" xr:uid="{00000000-0005-0000-0000-0000F5740000}"/>
    <cellStyle name="Normal 28 19 5" xfId="29948" xr:uid="{00000000-0005-0000-0000-0000F6740000}"/>
    <cellStyle name="Normal 28 19 6" xfId="29949" xr:uid="{00000000-0005-0000-0000-0000F7740000}"/>
    <cellStyle name="Normal 28 19 7" xfId="29950" xr:uid="{00000000-0005-0000-0000-0000F8740000}"/>
    <cellStyle name="Normal 28 19_35. Propiedades de Inv" xfId="29951" xr:uid="{00000000-0005-0000-0000-0000F9740000}"/>
    <cellStyle name="Normal 28 2" xfId="29952" xr:uid="{00000000-0005-0000-0000-0000FA740000}"/>
    <cellStyle name="Normal 28 2 10" xfId="29953" xr:uid="{00000000-0005-0000-0000-0000FB740000}"/>
    <cellStyle name="Normal 28 2 10 2" xfId="29954" xr:uid="{00000000-0005-0000-0000-0000FC740000}"/>
    <cellStyle name="Normal 28 2 10 3" xfId="29955" xr:uid="{00000000-0005-0000-0000-0000FD740000}"/>
    <cellStyle name="Normal 28 2 10 4" xfId="29956" xr:uid="{00000000-0005-0000-0000-0000FE740000}"/>
    <cellStyle name="Normal 28 2 10 5" xfId="29957" xr:uid="{00000000-0005-0000-0000-0000FF740000}"/>
    <cellStyle name="Normal 28 2 11" xfId="29958" xr:uid="{00000000-0005-0000-0000-000000750000}"/>
    <cellStyle name="Normal 28 2 11 2" xfId="29959" xr:uid="{00000000-0005-0000-0000-000001750000}"/>
    <cellStyle name="Normal 28 2 11 3" xfId="29960" xr:uid="{00000000-0005-0000-0000-000002750000}"/>
    <cellStyle name="Normal 28 2 11 4" xfId="29961" xr:uid="{00000000-0005-0000-0000-000003750000}"/>
    <cellStyle name="Normal 28 2 11 5" xfId="29962" xr:uid="{00000000-0005-0000-0000-000004750000}"/>
    <cellStyle name="Normal 28 2 12" xfId="29963" xr:uid="{00000000-0005-0000-0000-000005750000}"/>
    <cellStyle name="Normal 28 2 12 2" xfId="29964" xr:uid="{00000000-0005-0000-0000-000006750000}"/>
    <cellStyle name="Normal 28 2 12 3" xfId="29965" xr:uid="{00000000-0005-0000-0000-000007750000}"/>
    <cellStyle name="Normal 28 2 12 4" xfId="29966" xr:uid="{00000000-0005-0000-0000-000008750000}"/>
    <cellStyle name="Normal 28 2 12 5" xfId="29967" xr:uid="{00000000-0005-0000-0000-000009750000}"/>
    <cellStyle name="Normal 28 2 13" xfId="29968" xr:uid="{00000000-0005-0000-0000-00000A750000}"/>
    <cellStyle name="Normal 28 2 13 2" xfId="29969" xr:uid="{00000000-0005-0000-0000-00000B750000}"/>
    <cellStyle name="Normal 28 2 13 3" xfId="29970" xr:uid="{00000000-0005-0000-0000-00000C750000}"/>
    <cellStyle name="Normal 28 2 13 4" xfId="29971" xr:uid="{00000000-0005-0000-0000-00000D750000}"/>
    <cellStyle name="Normal 28 2 13 5" xfId="29972" xr:uid="{00000000-0005-0000-0000-00000E750000}"/>
    <cellStyle name="Normal 28 2 14" xfId="29973" xr:uid="{00000000-0005-0000-0000-00000F750000}"/>
    <cellStyle name="Normal 28 2 14 2" xfId="29974" xr:uid="{00000000-0005-0000-0000-000010750000}"/>
    <cellStyle name="Normal 28 2 14 3" xfId="29975" xr:uid="{00000000-0005-0000-0000-000011750000}"/>
    <cellStyle name="Normal 28 2 14 4" xfId="29976" xr:uid="{00000000-0005-0000-0000-000012750000}"/>
    <cellStyle name="Normal 28 2 14 5" xfId="29977" xr:uid="{00000000-0005-0000-0000-000013750000}"/>
    <cellStyle name="Normal 28 2 15" xfId="29978" xr:uid="{00000000-0005-0000-0000-000014750000}"/>
    <cellStyle name="Normal 28 2 15 2" xfId="29979" xr:uid="{00000000-0005-0000-0000-000015750000}"/>
    <cellStyle name="Normal 28 2 16" xfId="29980" xr:uid="{00000000-0005-0000-0000-000016750000}"/>
    <cellStyle name="Normal 28 2 16 2" xfId="29981" xr:uid="{00000000-0005-0000-0000-000017750000}"/>
    <cellStyle name="Normal 28 2 17" xfId="29982" xr:uid="{00000000-0005-0000-0000-000018750000}"/>
    <cellStyle name="Normal 28 2 17 2" xfId="29983" xr:uid="{00000000-0005-0000-0000-000019750000}"/>
    <cellStyle name="Normal 28 2 18" xfId="29984" xr:uid="{00000000-0005-0000-0000-00001A750000}"/>
    <cellStyle name="Normal 28 2 18 2" xfId="29985" xr:uid="{00000000-0005-0000-0000-00001B750000}"/>
    <cellStyle name="Normal 28 2 19" xfId="29986" xr:uid="{00000000-0005-0000-0000-00001C750000}"/>
    <cellStyle name="Normal 28 2 19 2" xfId="29987" xr:uid="{00000000-0005-0000-0000-00001D750000}"/>
    <cellStyle name="Normal 28 2 2" xfId="29988" xr:uid="{00000000-0005-0000-0000-00001E750000}"/>
    <cellStyle name="Normal 28 2 2 10" xfId="29989" xr:uid="{00000000-0005-0000-0000-00001F750000}"/>
    <cellStyle name="Normal 28 2 2 11" xfId="29990" xr:uid="{00000000-0005-0000-0000-000020750000}"/>
    <cellStyle name="Normal 28 2 2 2" xfId="29991" xr:uid="{00000000-0005-0000-0000-000021750000}"/>
    <cellStyle name="Normal 28 2 2 2 2" xfId="29992" xr:uid="{00000000-0005-0000-0000-000022750000}"/>
    <cellStyle name="Normal 28 2 2 2 3" xfId="29993" xr:uid="{00000000-0005-0000-0000-000023750000}"/>
    <cellStyle name="Normal 28 2 2 2 4" xfId="29994" xr:uid="{00000000-0005-0000-0000-000024750000}"/>
    <cellStyle name="Normal 28 2 2 2 5" xfId="29995" xr:uid="{00000000-0005-0000-0000-000025750000}"/>
    <cellStyle name="Normal 28 2 2 3" xfId="29996" xr:uid="{00000000-0005-0000-0000-000026750000}"/>
    <cellStyle name="Normal 28 2 2 3 2" xfId="29997" xr:uid="{00000000-0005-0000-0000-000027750000}"/>
    <cellStyle name="Normal 28 2 2 3 3" xfId="29998" xr:uid="{00000000-0005-0000-0000-000028750000}"/>
    <cellStyle name="Normal 28 2 2 3 4" xfId="29999" xr:uid="{00000000-0005-0000-0000-000029750000}"/>
    <cellStyle name="Normal 28 2 2 3 5" xfId="30000" xr:uid="{00000000-0005-0000-0000-00002A750000}"/>
    <cellStyle name="Normal 28 2 2 4" xfId="30001" xr:uid="{00000000-0005-0000-0000-00002B750000}"/>
    <cellStyle name="Normal 28 2 2 4 2" xfId="30002" xr:uid="{00000000-0005-0000-0000-00002C750000}"/>
    <cellStyle name="Normal 28 2 2 5" xfId="30003" xr:uid="{00000000-0005-0000-0000-00002D750000}"/>
    <cellStyle name="Normal 28 2 2 5 2" xfId="30004" xr:uid="{00000000-0005-0000-0000-00002E750000}"/>
    <cellStyle name="Normal 28 2 2 6" xfId="30005" xr:uid="{00000000-0005-0000-0000-00002F750000}"/>
    <cellStyle name="Normal 28 2 2 6 2" xfId="30006" xr:uid="{00000000-0005-0000-0000-000030750000}"/>
    <cellStyle name="Normal 28 2 2 7" xfId="30007" xr:uid="{00000000-0005-0000-0000-000031750000}"/>
    <cellStyle name="Normal 28 2 2 7 2" xfId="30008" xr:uid="{00000000-0005-0000-0000-000032750000}"/>
    <cellStyle name="Normal 28 2 2 8" xfId="30009" xr:uid="{00000000-0005-0000-0000-000033750000}"/>
    <cellStyle name="Normal 28 2 2 9" xfId="30010" xr:uid="{00000000-0005-0000-0000-000034750000}"/>
    <cellStyle name="Normal 28 2 2_35. Propiedades de Inv" xfId="30011" xr:uid="{00000000-0005-0000-0000-000035750000}"/>
    <cellStyle name="Normal 28 2 20" xfId="30012" xr:uid="{00000000-0005-0000-0000-000036750000}"/>
    <cellStyle name="Normal 28 2 20 2" xfId="30013" xr:uid="{00000000-0005-0000-0000-000037750000}"/>
    <cellStyle name="Normal 28 2 21" xfId="30014" xr:uid="{00000000-0005-0000-0000-000038750000}"/>
    <cellStyle name="Normal 28 2 22" xfId="30015" xr:uid="{00000000-0005-0000-0000-000039750000}"/>
    <cellStyle name="Normal 28 2 23" xfId="30016" xr:uid="{00000000-0005-0000-0000-00003A750000}"/>
    <cellStyle name="Normal 28 2 24" xfId="30017" xr:uid="{00000000-0005-0000-0000-00003B750000}"/>
    <cellStyle name="Normal 28 2 3" xfId="30018" xr:uid="{00000000-0005-0000-0000-00003C750000}"/>
    <cellStyle name="Normal 28 2 3 10" xfId="30019" xr:uid="{00000000-0005-0000-0000-00003D750000}"/>
    <cellStyle name="Normal 28 2 3 11" xfId="30020" xr:uid="{00000000-0005-0000-0000-00003E750000}"/>
    <cellStyle name="Normal 28 2 3 2" xfId="30021" xr:uid="{00000000-0005-0000-0000-00003F750000}"/>
    <cellStyle name="Normal 28 2 3 2 2" xfId="30022" xr:uid="{00000000-0005-0000-0000-000040750000}"/>
    <cellStyle name="Normal 28 2 3 2 3" xfId="30023" xr:uid="{00000000-0005-0000-0000-000041750000}"/>
    <cellStyle name="Normal 28 2 3 2 4" xfId="30024" xr:uid="{00000000-0005-0000-0000-000042750000}"/>
    <cellStyle name="Normal 28 2 3 2 5" xfId="30025" xr:uid="{00000000-0005-0000-0000-000043750000}"/>
    <cellStyle name="Normal 28 2 3 3" xfId="30026" xr:uid="{00000000-0005-0000-0000-000044750000}"/>
    <cellStyle name="Normal 28 2 3 3 2" xfId="30027" xr:uid="{00000000-0005-0000-0000-000045750000}"/>
    <cellStyle name="Normal 28 2 3 3 3" xfId="30028" xr:uid="{00000000-0005-0000-0000-000046750000}"/>
    <cellStyle name="Normal 28 2 3 3 4" xfId="30029" xr:uid="{00000000-0005-0000-0000-000047750000}"/>
    <cellStyle name="Normal 28 2 3 3 5" xfId="30030" xr:uid="{00000000-0005-0000-0000-000048750000}"/>
    <cellStyle name="Normal 28 2 3 4" xfId="30031" xr:uid="{00000000-0005-0000-0000-000049750000}"/>
    <cellStyle name="Normal 28 2 3 4 2" xfId="30032" xr:uid="{00000000-0005-0000-0000-00004A750000}"/>
    <cellStyle name="Normal 28 2 3 5" xfId="30033" xr:uid="{00000000-0005-0000-0000-00004B750000}"/>
    <cellStyle name="Normal 28 2 3 5 2" xfId="30034" xr:uid="{00000000-0005-0000-0000-00004C750000}"/>
    <cellStyle name="Normal 28 2 3 6" xfId="30035" xr:uid="{00000000-0005-0000-0000-00004D750000}"/>
    <cellStyle name="Normal 28 2 3 6 2" xfId="30036" xr:uid="{00000000-0005-0000-0000-00004E750000}"/>
    <cellStyle name="Normal 28 2 3 7" xfId="30037" xr:uid="{00000000-0005-0000-0000-00004F750000}"/>
    <cellStyle name="Normal 28 2 3 8" xfId="30038" xr:uid="{00000000-0005-0000-0000-000050750000}"/>
    <cellStyle name="Normal 28 2 3 9" xfId="30039" xr:uid="{00000000-0005-0000-0000-000051750000}"/>
    <cellStyle name="Normal 28 2 3_35. Propiedades de Inv" xfId="30040" xr:uid="{00000000-0005-0000-0000-000052750000}"/>
    <cellStyle name="Normal 28 2 4" xfId="30041" xr:uid="{00000000-0005-0000-0000-000053750000}"/>
    <cellStyle name="Normal 28 2 4 2" xfId="30042" xr:uid="{00000000-0005-0000-0000-000054750000}"/>
    <cellStyle name="Normal 28 2 4 2 2" xfId="30043" xr:uid="{00000000-0005-0000-0000-000055750000}"/>
    <cellStyle name="Normal 28 2 4 2 3" xfId="30044" xr:uid="{00000000-0005-0000-0000-000056750000}"/>
    <cellStyle name="Normal 28 2 4 2 4" xfId="30045" xr:uid="{00000000-0005-0000-0000-000057750000}"/>
    <cellStyle name="Normal 28 2 4 2 5" xfId="30046" xr:uid="{00000000-0005-0000-0000-000058750000}"/>
    <cellStyle name="Normal 28 2 4 3" xfId="30047" xr:uid="{00000000-0005-0000-0000-000059750000}"/>
    <cellStyle name="Normal 28 2 4 3 2" xfId="30048" xr:uid="{00000000-0005-0000-0000-00005A750000}"/>
    <cellStyle name="Normal 28 2 4 3 3" xfId="30049" xr:uid="{00000000-0005-0000-0000-00005B750000}"/>
    <cellStyle name="Normal 28 2 4 3 4" xfId="30050" xr:uid="{00000000-0005-0000-0000-00005C750000}"/>
    <cellStyle name="Normal 28 2 4 3 5" xfId="30051" xr:uid="{00000000-0005-0000-0000-00005D750000}"/>
    <cellStyle name="Normal 28 2 4 4" xfId="30052" xr:uid="{00000000-0005-0000-0000-00005E750000}"/>
    <cellStyle name="Normal 28 2 4 4 2" xfId="30053" xr:uid="{00000000-0005-0000-0000-00005F750000}"/>
    <cellStyle name="Normal 28 2 4 5" xfId="30054" xr:uid="{00000000-0005-0000-0000-000060750000}"/>
    <cellStyle name="Normal 28 2 4 6" xfId="30055" xr:uid="{00000000-0005-0000-0000-000061750000}"/>
    <cellStyle name="Normal 28 2 4 7" xfId="30056" xr:uid="{00000000-0005-0000-0000-000062750000}"/>
    <cellStyle name="Normal 28 2 4 8" xfId="30057" xr:uid="{00000000-0005-0000-0000-000063750000}"/>
    <cellStyle name="Normal 28 2 4 9" xfId="30058" xr:uid="{00000000-0005-0000-0000-000064750000}"/>
    <cellStyle name="Normal 28 2 4_35. Propiedades de Inv" xfId="30059" xr:uid="{00000000-0005-0000-0000-000065750000}"/>
    <cellStyle name="Normal 28 2 5" xfId="30060" xr:uid="{00000000-0005-0000-0000-000066750000}"/>
    <cellStyle name="Normal 28 2 5 2" xfId="30061" xr:uid="{00000000-0005-0000-0000-000067750000}"/>
    <cellStyle name="Normal 28 2 5 2 2" xfId="30062" xr:uid="{00000000-0005-0000-0000-000068750000}"/>
    <cellStyle name="Normal 28 2 5 2 3" xfId="30063" xr:uid="{00000000-0005-0000-0000-000069750000}"/>
    <cellStyle name="Normal 28 2 5 2 4" xfId="30064" xr:uid="{00000000-0005-0000-0000-00006A750000}"/>
    <cellStyle name="Normal 28 2 5 2 5" xfId="30065" xr:uid="{00000000-0005-0000-0000-00006B750000}"/>
    <cellStyle name="Normal 28 2 5 3" xfId="30066" xr:uid="{00000000-0005-0000-0000-00006C750000}"/>
    <cellStyle name="Normal 28 2 5 3 2" xfId="30067" xr:uid="{00000000-0005-0000-0000-00006D750000}"/>
    <cellStyle name="Normal 28 2 5 3 3" xfId="30068" xr:uid="{00000000-0005-0000-0000-00006E750000}"/>
    <cellStyle name="Normal 28 2 5 3 4" xfId="30069" xr:uid="{00000000-0005-0000-0000-00006F750000}"/>
    <cellStyle name="Normal 28 2 5 3 5" xfId="30070" xr:uid="{00000000-0005-0000-0000-000070750000}"/>
    <cellStyle name="Normal 28 2 5 4" xfId="30071" xr:uid="{00000000-0005-0000-0000-000071750000}"/>
    <cellStyle name="Normal 28 2 5 5" xfId="30072" xr:uid="{00000000-0005-0000-0000-000072750000}"/>
    <cellStyle name="Normal 28 2 5 6" xfId="30073" xr:uid="{00000000-0005-0000-0000-000073750000}"/>
    <cellStyle name="Normal 28 2 5 7" xfId="30074" xr:uid="{00000000-0005-0000-0000-000074750000}"/>
    <cellStyle name="Normal 28 2 5 8" xfId="30075" xr:uid="{00000000-0005-0000-0000-000075750000}"/>
    <cellStyle name="Normal 28 2 5_35. Propiedades de Inv" xfId="30076" xr:uid="{00000000-0005-0000-0000-000076750000}"/>
    <cellStyle name="Normal 28 2 6" xfId="30077" xr:uid="{00000000-0005-0000-0000-000077750000}"/>
    <cellStyle name="Normal 28 2 6 2" xfId="30078" xr:uid="{00000000-0005-0000-0000-000078750000}"/>
    <cellStyle name="Normal 28 2 6 2 2" xfId="30079" xr:uid="{00000000-0005-0000-0000-000079750000}"/>
    <cellStyle name="Normal 28 2 6 2 3" xfId="30080" xr:uid="{00000000-0005-0000-0000-00007A750000}"/>
    <cellStyle name="Normal 28 2 6 2 4" xfId="30081" xr:uid="{00000000-0005-0000-0000-00007B750000}"/>
    <cellStyle name="Normal 28 2 6 2 5" xfId="30082" xr:uid="{00000000-0005-0000-0000-00007C750000}"/>
    <cellStyle name="Normal 28 2 6 3" xfId="30083" xr:uid="{00000000-0005-0000-0000-00007D750000}"/>
    <cellStyle name="Normal 28 2 6 3 2" xfId="30084" xr:uid="{00000000-0005-0000-0000-00007E750000}"/>
    <cellStyle name="Normal 28 2 6 3 3" xfId="30085" xr:uid="{00000000-0005-0000-0000-00007F750000}"/>
    <cellStyle name="Normal 28 2 6 3 4" xfId="30086" xr:uid="{00000000-0005-0000-0000-000080750000}"/>
    <cellStyle name="Normal 28 2 6 3 5" xfId="30087" xr:uid="{00000000-0005-0000-0000-000081750000}"/>
    <cellStyle name="Normal 28 2 6 4" xfId="30088" xr:uid="{00000000-0005-0000-0000-000082750000}"/>
    <cellStyle name="Normal 28 2 6 5" xfId="30089" xr:uid="{00000000-0005-0000-0000-000083750000}"/>
    <cellStyle name="Normal 28 2 6 6" xfId="30090" xr:uid="{00000000-0005-0000-0000-000084750000}"/>
    <cellStyle name="Normal 28 2 6 7" xfId="30091" xr:uid="{00000000-0005-0000-0000-000085750000}"/>
    <cellStyle name="Normal 28 2 6 8" xfId="30092" xr:uid="{00000000-0005-0000-0000-000086750000}"/>
    <cellStyle name="Normal 28 2 6_35. Propiedades de Inv" xfId="30093" xr:uid="{00000000-0005-0000-0000-000087750000}"/>
    <cellStyle name="Normal 28 2 7" xfId="30094" xr:uid="{00000000-0005-0000-0000-000088750000}"/>
    <cellStyle name="Normal 28 2 7 2" xfId="30095" xr:uid="{00000000-0005-0000-0000-000089750000}"/>
    <cellStyle name="Normal 28 2 7 3" xfId="30096" xr:uid="{00000000-0005-0000-0000-00008A750000}"/>
    <cellStyle name="Normal 28 2 7 4" xfId="30097" xr:uid="{00000000-0005-0000-0000-00008B750000}"/>
    <cellStyle name="Normal 28 2 7 5" xfId="30098" xr:uid="{00000000-0005-0000-0000-00008C750000}"/>
    <cellStyle name="Normal 28 2 8" xfId="30099" xr:uid="{00000000-0005-0000-0000-00008D750000}"/>
    <cellStyle name="Normal 28 2 8 2" xfId="30100" xr:uid="{00000000-0005-0000-0000-00008E750000}"/>
    <cellStyle name="Normal 28 2 8 3" xfId="30101" xr:uid="{00000000-0005-0000-0000-00008F750000}"/>
    <cellStyle name="Normal 28 2 8 4" xfId="30102" xr:uid="{00000000-0005-0000-0000-000090750000}"/>
    <cellStyle name="Normal 28 2 8 5" xfId="30103" xr:uid="{00000000-0005-0000-0000-000091750000}"/>
    <cellStyle name="Normal 28 2 9" xfId="30104" xr:uid="{00000000-0005-0000-0000-000092750000}"/>
    <cellStyle name="Normal 28 2 9 2" xfId="30105" xr:uid="{00000000-0005-0000-0000-000093750000}"/>
    <cellStyle name="Normal 28 2 9 3" xfId="30106" xr:uid="{00000000-0005-0000-0000-000094750000}"/>
    <cellStyle name="Normal 28 2 9 4" xfId="30107" xr:uid="{00000000-0005-0000-0000-000095750000}"/>
    <cellStyle name="Normal 28 2 9 5" xfId="30108" xr:uid="{00000000-0005-0000-0000-000096750000}"/>
    <cellStyle name="Normal 28 2_35. Propiedades de Inv" xfId="30109" xr:uid="{00000000-0005-0000-0000-000097750000}"/>
    <cellStyle name="Normal 28 20" xfId="30110" xr:uid="{00000000-0005-0000-0000-000098750000}"/>
    <cellStyle name="Normal 28 20 2" xfId="30111" xr:uid="{00000000-0005-0000-0000-000099750000}"/>
    <cellStyle name="Normal 28 20 3" xfId="30112" xr:uid="{00000000-0005-0000-0000-00009A750000}"/>
    <cellStyle name="Normal 28 20 4" xfId="30113" xr:uid="{00000000-0005-0000-0000-00009B750000}"/>
    <cellStyle name="Normal 28 20 5" xfId="30114" xr:uid="{00000000-0005-0000-0000-00009C750000}"/>
    <cellStyle name="Normal 28 21" xfId="30115" xr:uid="{00000000-0005-0000-0000-00009D750000}"/>
    <cellStyle name="Normal 28 21 2" xfId="30116" xr:uid="{00000000-0005-0000-0000-00009E750000}"/>
    <cellStyle name="Normal 28 21 3" xfId="30117" xr:uid="{00000000-0005-0000-0000-00009F750000}"/>
    <cellStyle name="Normal 28 21 4" xfId="30118" xr:uid="{00000000-0005-0000-0000-0000A0750000}"/>
    <cellStyle name="Normal 28 21 5" xfId="30119" xr:uid="{00000000-0005-0000-0000-0000A1750000}"/>
    <cellStyle name="Normal 28 22" xfId="30120" xr:uid="{00000000-0005-0000-0000-0000A2750000}"/>
    <cellStyle name="Normal 28 22 2" xfId="30121" xr:uid="{00000000-0005-0000-0000-0000A3750000}"/>
    <cellStyle name="Normal 28 22 3" xfId="30122" xr:uid="{00000000-0005-0000-0000-0000A4750000}"/>
    <cellStyle name="Normal 28 22 4" xfId="30123" xr:uid="{00000000-0005-0000-0000-0000A5750000}"/>
    <cellStyle name="Normal 28 22 5" xfId="30124" xr:uid="{00000000-0005-0000-0000-0000A6750000}"/>
    <cellStyle name="Normal 28 23" xfId="30125" xr:uid="{00000000-0005-0000-0000-0000A7750000}"/>
    <cellStyle name="Normal 28 23 2" xfId="30126" xr:uid="{00000000-0005-0000-0000-0000A8750000}"/>
    <cellStyle name="Normal 28 23 3" xfId="30127" xr:uid="{00000000-0005-0000-0000-0000A9750000}"/>
    <cellStyle name="Normal 28 23 4" xfId="30128" xr:uid="{00000000-0005-0000-0000-0000AA750000}"/>
    <cellStyle name="Normal 28 23 5" xfId="30129" xr:uid="{00000000-0005-0000-0000-0000AB750000}"/>
    <cellStyle name="Normal 28 24" xfId="30130" xr:uid="{00000000-0005-0000-0000-0000AC750000}"/>
    <cellStyle name="Normal 28 24 2" xfId="30131" xr:uid="{00000000-0005-0000-0000-0000AD750000}"/>
    <cellStyle name="Normal 28 24 3" xfId="30132" xr:uid="{00000000-0005-0000-0000-0000AE750000}"/>
    <cellStyle name="Normal 28 24 4" xfId="30133" xr:uid="{00000000-0005-0000-0000-0000AF750000}"/>
    <cellStyle name="Normal 28 24 5" xfId="30134" xr:uid="{00000000-0005-0000-0000-0000B0750000}"/>
    <cellStyle name="Normal 28 25" xfId="30135" xr:uid="{00000000-0005-0000-0000-0000B1750000}"/>
    <cellStyle name="Normal 28 25 2" xfId="30136" xr:uid="{00000000-0005-0000-0000-0000B2750000}"/>
    <cellStyle name="Normal 28 25 3" xfId="30137" xr:uid="{00000000-0005-0000-0000-0000B3750000}"/>
    <cellStyle name="Normal 28 25 4" xfId="30138" xr:uid="{00000000-0005-0000-0000-0000B4750000}"/>
    <cellStyle name="Normal 28 25 5" xfId="30139" xr:uid="{00000000-0005-0000-0000-0000B5750000}"/>
    <cellStyle name="Normal 28 26" xfId="30140" xr:uid="{00000000-0005-0000-0000-0000B6750000}"/>
    <cellStyle name="Normal 28 26 2" xfId="30141" xr:uid="{00000000-0005-0000-0000-0000B7750000}"/>
    <cellStyle name="Normal 28 26 3" xfId="30142" xr:uid="{00000000-0005-0000-0000-0000B8750000}"/>
    <cellStyle name="Normal 28 26 4" xfId="30143" xr:uid="{00000000-0005-0000-0000-0000B9750000}"/>
    <cellStyle name="Normal 28 26 5" xfId="30144" xr:uid="{00000000-0005-0000-0000-0000BA750000}"/>
    <cellStyle name="Normal 28 27" xfId="30145" xr:uid="{00000000-0005-0000-0000-0000BB750000}"/>
    <cellStyle name="Normal 28 27 2" xfId="30146" xr:uid="{00000000-0005-0000-0000-0000BC750000}"/>
    <cellStyle name="Normal 28 27 3" xfId="30147" xr:uid="{00000000-0005-0000-0000-0000BD750000}"/>
    <cellStyle name="Normal 28 27 4" xfId="30148" xr:uid="{00000000-0005-0000-0000-0000BE750000}"/>
    <cellStyle name="Normal 28 27 5" xfId="30149" xr:uid="{00000000-0005-0000-0000-0000BF750000}"/>
    <cellStyle name="Normal 28 28" xfId="30150" xr:uid="{00000000-0005-0000-0000-0000C0750000}"/>
    <cellStyle name="Normal 28 28 2" xfId="30151" xr:uid="{00000000-0005-0000-0000-0000C1750000}"/>
    <cellStyle name="Normal 28 28 2 2" xfId="30152" xr:uid="{00000000-0005-0000-0000-0000C2750000}"/>
    <cellStyle name="Normal 28 29" xfId="30153" xr:uid="{00000000-0005-0000-0000-0000C3750000}"/>
    <cellStyle name="Normal 28 29 2" xfId="30154" xr:uid="{00000000-0005-0000-0000-0000C4750000}"/>
    <cellStyle name="Normal 28 29 2 2" xfId="30155" xr:uid="{00000000-0005-0000-0000-0000C5750000}"/>
    <cellStyle name="Normal 28 3" xfId="30156" xr:uid="{00000000-0005-0000-0000-0000C6750000}"/>
    <cellStyle name="Normal 28 3 10" xfId="30157" xr:uid="{00000000-0005-0000-0000-0000C7750000}"/>
    <cellStyle name="Normal 28 3 10 2" xfId="30158" xr:uid="{00000000-0005-0000-0000-0000C8750000}"/>
    <cellStyle name="Normal 28 3 11" xfId="30159" xr:uid="{00000000-0005-0000-0000-0000C9750000}"/>
    <cellStyle name="Normal 28 3 11 2" xfId="30160" xr:uid="{00000000-0005-0000-0000-0000CA750000}"/>
    <cellStyle name="Normal 28 3 12" xfId="30161" xr:uid="{00000000-0005-0000-0000-0000CB750000}"/>
    <cellStyle name="Normal 28 3 12 2" xfId="30162" xr:uid="{00000000-0005-0000-0000-0000CC750000}"/>
    <cellStyle name="Normal 28 3 13" xfId="30163" xr:uid="{00000000-0005-0000-0000-0000CD750000}"/>
    <cellStyle name="Normal 28 3 14" xfId="30164" xr:uid="{00000000-0005-0000-0000-0000CE750000}"/>
    <cellStyle name="Normal 28 3 15" xfId="30165" xr:uid="{00000000-0005-0000-0000-0000CF750000}"/>
    <cellStyle name="Normal 28 3 16" xfId="30166" xr:uid="{00000000-0005-0000-0000-0000D0750000}"/>
    <cellStyle name="Normal 28 3 2" xfId="30167" xr:uid="{00000000-0005-0000-0000-0000D1750000}"/>
    <cellStyle name="Normal 28 3 2 2" xfId="30168" xr:uid="{00000000-0005-0000-0000-0000D2750000}"/>
    <cellStyle name="Normal 28 3 2 2 2" xfId="30169" xr:uid="{00000000-0005-0000-0000-0000D3750000}"/>
    <cellStyle name="Normal 28 3 2 2 3" xfId="30170" xr:uid="{00000000-0005-0000-0000-0000D4750000}"/>
    <cellStyle name="Normal 28 3 2 2 4" xfId="30171" xr:uid="{00000000-0005-0000-0000-0000D5750000}"/>
    <cellStyle name="Normal 28 3 2 2 5" xfId="30172" xr:uid="{00000000-0005-0000-0000-0000D6750000}"/>
    <cellStyle name="Normal 28 3 2 3" xfId="30173" xr:uid="{00000000-0005-0000-0000-0000D7750000}"/>
    <cellStyle name="Normal 28 3 2 3 2" xfId="30174" xr:uid="{00000000-0005-0000-0000-0000D8750000}"/>
    <cellStyle name="Normal 28 3 2 3 3" xfId="30175" xr:uid="{00000000-0005-0000-0000-0000D9750000}"/>
    <cellStyle name="Normal 28 3 2 3 4" xfId="30176" xr:uid="{00000000-0005-0000-0000-0000DA750000}"/>
    <cellStyle name="Normal 28 3 2 3 5" xfId="30177" xr:uid="{00000000-0005-0000-0000-0000DB750000}"/>
    <cellStyle name="Normal 28 3 2 4" xfId="30178" xr:uid="{00000000-0005-0000-0000-0000DC750000}"/>
    <cellStyle name="Normal 28 3 2 4 2" xfId="30179" xr:uid="{00000000-0005-0000-0000-0000DD750000}"/>
    <cellStyle name="Normal 28 3 2 5" xfId="30180" xr:uid="{00000000-0005-0000-0000-0000DE750000}"/>
    <cellStyle name="Normal 28 3 2 6" xfId="30181" xr:uid="{00000000-0005-0000-0000-0000DF750000}"/>
    <cellStyle name="Normal 28 3 2 7" xfId="30182" xr:uid="{00000000-0005-0000-0000-0000E0750000}"/>
    <cellStyle name="Normal 28 3 2 8" xfId="30183" xr:uid="{00000000-0005-0000-0000-0000E1750000}"/>
    <cellStyle name="Normal 28 3 2 9" xfId="30184" xr:uid="{00000000-0005-0000-0000-0000E2750000}"/>
    <cellStyle name="Normal 28 3 2_35. Propiedades de Inv" xfId="30185" xr:uid="{00000000-0005-0000-0000-0000E3750000}"/>
    <cellStyle name="Normal 28 3 3" xfId="30186" xr:uid="{00000000-0005-0000-0000-0000E4750000}"/>
    <cellStyle name="Normal 28 3 3 2" xfId="30187" xr:uid="{00000000-0005-0000-0000-0000E5750000}"/>
    <cellStyle name="Normal 28 3 3 2 2" xfId="30188" xr:uid="{00000000-0005-0000-0000-0000E6750000}"/>
    <cellStyle name="Normal 28 3 3 2 3" xfId="30189" xr:uid="{00000000-0005-0000-0000-0000E7750000}"/>
    <cellStyle name="Normal 28 3 3 2 4" xfId="30190" xr:uid="{00000000-0005-0000-0000-0000E8750000}"/>
    <cellStyle name="Normal 28 3 3 2 5" xfId="30191" xr:uid="{00000000-0005-0000-0000-0000E9750000}"/>
    <cellStyle name="Normal 28 3 3 3" xfId="30192" xr:uid="{00000000-0005-0000-0000-0000EA750000}"/>
    <cellStyle name="Normal 28 3 3 3 2" xfId="30193" xr:uid="{00000000-0005-0000-0000-0000EB750000}"/>
    <cellStyle name="Normal 28 3 3 3 3" xfId="30194" xr:uid="{00000000-0005-0000-0000-0000EC750000}"/>
    <cellStyle name="Normal 28 3 3 3 4" xfId="30195" xr:uid="{00000000-0005-0000-0000-0000ED750000}"/>
    <cellStyle name="Normal 28 3 3 3 5" xfId="30196" xr:uid="{00000000-0005-0000-0000-0000EE750000}"/>
    <cellStyle name="Normal 28 3 3 4" xfId="30197" xr:uid="{00000000-0005-0000-0000-0000EF750000}"/>
    <cellStyle name="Normal 28 3 3 4 2" xfId="30198" xr:uid="{00000000-0005-0000-0000-0000F0750000}"/>
    <cellStyle name="Normal 28 3 3 5" xfId="30199" xr:uid="{00000000-0005-0000-0000-0000F1750000}"/>
    <cellStyle name="Normal 28 3 3 6" xfId="30200" xr:uid="{00000000-0005-0000-0000-0000F2750000}"/>
    <cellStyle name="Normal 28 3 3 7" xfId="30201" xr:uid="{00000000-0005-0000-0000-0000F3750000}"/>
    <cellStyle name="Normal 28 3 3 8" xfId="30202" xr:uid="{00000000-0005-0000-0000-0000F4750000}"/>
    <cellStyle name="Normal 28 3 3 9" xfId="30203" xr:uid="{00000000-0005-0000-0000-0000F5750000}"/>
    <cellStyle name="Normal 28 3 3_35. Propiedades de Inv" xfId="30204" xr:uid="{00000000-0005-0000-0000-0000F6750000}"/>
    <cellStyle name="Normal 28 3 4" xfId="30205" xr:uid="{00000000-0005-0000-0000-0000F7750000}"/>
    <cellStyle name="Normal 28 3 4 2" xfId="30206" xr:uid="{00000000-0005-0000-0000-0000F8750000}"/>
    <cellStyle name="Normal 28 3 4 2 2" xfId="30207" xr:uid="{00000000-0005-0000-0000-0000F9750000}"/>
    <cellStyle name="Normal 28 3 4 2 3" xfId="30208" xr:uid="{00000000-0005-0000-0000-0000FA750000}"/>
    <cellStyle name="Normal 28 3 4 2 4" xfId="30209" xr:uid="{00000000-0005-0000-0000-0000FB750000}"/>
    <cellStyle name="Normal 28 3 4 2 5" xfId="30210" xr:uid="{00000000-0005-0000-0000-0000FC750000}"/>
    <cellStyle name="Normal 28 3 4 3" xfId="30211" xr:uid="{00000000-0005-0000-0000-0000FD750000}"/>
    <cellStyle name="Normal 28 3 4 3 2" xfId="30212" xr:uid="{00000000-0005-0000-0000-0000FE750000}"/>
    <cellStyle name="Normal 28 3 4 3 3" xfId="30213" xr:uid="{00000000-0005-0000-0000-0000FF750000}"/>
    <cellStyle name="Normal 28 3 4 3 4" xfId="30214" xr:uid="{00000000-0005-0000-0000-000000760000}"/>
    <cellStyle name="Normal 28 3 4 3 5" xfId="30215" xr:uid="{00000000-0005-0000-0000-000001760000}"/>
    <cellStyle name="Normal 28 3 4 4" xfId="30216" xr:uid="{00000000-0005-0000-0000-000002760000}"/>
    <cellStyle name="Normal 28 3 4 4 2" xfId="30217" xr:uid="{00000000-0005-0000-0000-000003760000}"/>
    <cellStyle name="Normal 28 3 4 5" xfId="30218" xr:uid="{00000000-0005-0000-0000-000004760000}"/>
    <cellStyle name="Normal 28 3 4 6" xfId="30219" xr:uid="{00000000-0005-0000-0000-000005760000}"/>
    <cellStyle name="Normal 28 3 4 7" xfId="30220" xr:uid="{00000000-0005-0000-0000-000006760000}"/>
    <cellStyle name="Normal 28 3 4 8" xfId="30221" xr:uid="{00000000-0005-0000-0000-000007760000}"/>
    <cellStyle name="Normal 28 3 4 9" xfId="30222" xr:uid="{00000000-0005-0000-0000-000008760000}"/>
    <cellStyle name="Normal 28 3 4_35. Propiedades de Inv" xfId="30223" xr:uid="{00000000-0005-0000-0000-000009760000}"/>
    <cellStyle name="Normal 28 3 5" xfId="30224" xr:uid="{00000000-0005-0000-0000-00000A760000}"/>
    <cellStyle name="Normal 28 3 5 2" xfId="30225" xr:uid="{00000000-0005-0000-0000-00000B760000}"/>
    <cellStyle name="Normal 28 3 5 2 2" xfId="30226" xr:uid="{00000000-0005-0000-0000-00000C760000}"/>
    <cellStyle name="Normal 28 3 5 2 3" xfId="30227" xr:uid="{00000000-0005-0000-0000-00000D760000}"/>
    <cellStyle name="Normal 28 3 5 2 4" xfId="30228" xr:uid="{00000000-0005-0000-0000-00000E760000}"/>
    <cellStyle name="Normal 28 3 5 2 5" xfId="30229" xr:uid="{00000000-0005-0000-0000-00000F760000}"/>
    <cellStyle name="Normal 28 3 5 3" xfId="30230" xr:uid="{00000000-0005-0000-0000-000010760000}"/>
    <cellStyle name="Normal 28 3 5 3 2" xfId="30231" xr:uid="{00000000-0005-0000-0000-000011760000}"/>
    <cellStyle name="Normal 28 3 5 3 3" xfId="30232" xr:uid="{00000000-0005-0000-0000-000012760000}"/>
    <cellStyle name="Normal 28 3 5 3 4" xfId="30233" xr:uid="{00000000-0005-0000-0000-000013760000}"/>
    <cellStyle name="Normal 28 3 5 3 5" xfId="30234" xr:uid="{00000000-0005-0000-0000-000014760000}"/>
    <cellStyle name="Normal 28 3 5 4" xfId="30235" xr:uid="{00000000-0005-0000-0000-000015760000}"/>
    <cellStyle name="Normal 28 3 5 5" xfId="30236" xr:uid="{00000000-0005-0000-0000-000016760000}"/>
    <cellStyle name="Normal 28 3 5 6" xfId="30237" xr:uid="{00000000-0005-0000-0000-000017760000}"/>
    <cellStyle name="Normal 28 3 5 7" xfId="30238" xr:uid="{00000000-0005-0000-0000-000018760000}"/>
    <cellStyle name="Normal 28 3 5 8" xfId="30239" xr:uid="{00000000-0005-0000-0000-000019760000}"/>
    <cellStyle name="Normal 28 3 5_35. Propiedades de Inv" xfId="30240" xr:uid="{00000000-0005-0000-0000-00001A760000}"/>
    <cellStyle name="Normal 28 3 6" xfId="30241" xr:uid="{00000000-0005-0000-0000-00001B760000}"/>
    <cellStyle name="Normal 28 3 6 2" xfId="30242" xr:uid="{00000000-0005-0000-0000-00001C760000}"/>
    <cellStyle name="Normal 28 3 6 2 2" xfId="30243" xr:uid="{00000000-0005-0000-0000-00001D760000}"/>
    <cellStyle name="Normal 28 3 6 2 3" xfId="30244" xr:uid="{00000000-0005-0000-0000-00001E760000}"/>
    <cellStyle name="Normal 28 3 6 2 4" xfId="30245" xr:uid="{00000000-0005-0000-0000-00001F760000}"/>
    <cellStyle name="Normal 28 3 6 2 5" xfId="30246" xr:uid="{00000000-0005-0000-0000-000020760000}"/>
    <cellStyle name="Normal 28 3 6 3" xfId="30247" xr:uid="{00000000-0005-0000-0000-000021760000}"/>
    <cellStyle name="Normal 28 3 6 3 2" xfId="30248" xr:uid="{00000000-0005-0000-0000-000022760000}"/>
    <cellStyle name="Normal 28 3 6 3 3" xfId="30249" xr:uid="{00000000-0005-0000-0000-000023760000}"/>
    <cellStyle name="Normal 28 3 6 3 4" xfId="30250" xr:uid="{00000000-0005-0000-0000-000024760000}"/>
    <cellStyle name="Normal 28 3 6 3 5" xfId="30251" xr:uid="{00000000-0005-0000-0000-000025760000}"/>
    <cellStyle name="Normal 28 3 6 4" xfId="30252" xr:uid="{00000000-0005-0000-0000-000026760000}"/>
    <cellStyle name="Normal 28 3 6 5" xfId="30253" xr:uid="{00000000-0005-0000-0000-000027760000}"/>
    <cellStyle name="Normal 28 3 6 6" xfId="30254" xr:uid="{00000000-0005-0000-0000-000028760000}"/>
    <cellStyle name="Normal 28 3 6 7" xfId="30255" xr:uid="{00000000-0005-0000-0000-000029760000}"/>
    <cellStyle name="Normal 28 3 6 8" xfId="30256" xr:uid="{00000000-0005-0000-0000-00002A760000}"/>
    <cellStyle name="Normal 28 3 6_35. Propiedades de Inv" xfId="30257" xr:uid="{00000000-0005-0000-0000-00002B760000}"/>
    <cellStyle name="Normal 28 3 7" xfId="30258" xr:uid="{00000000-0005-0000-0000-00002C760000}"/>
    <cellStyle name="Normal 28 3 7 2" xfId="30259" xr:uid="{00000000-0005-0000-0000-00002D760000}"/>
    <cellStyle name="Normal 28 3 7 3" xfId="30260" xr:uid="{00000000-0005-0000-0000-00002E760000}"/>
    <cellStyle name="Normal 28 3 7 4" xfId="30261" xr:uid="{00000000-0005-0000-0000-00002F760000}"/>
    <cellStyle name="Normal 28 3 7 5" xfId="30262" xr:uid="{00000000-0005-0000-0000-000030760000}"/>
    <cellStyle name="Normal 28 3 8" xfId="30263" xr:uid="{00000000-0005-0000-0000-000031760000}"/>
    <cellStyle name="Normal 28 3 8 2" xfId="30264" xr:uid="{00000000-0005-0000-0000-000032760000}"/>
    <cellStyle name="Normal 28 3 8 3" xfId="30265" xr:uid="{00000000-0005-0000-0000-000033760000}"/>
    <cellStyle name="Normal 28 3 8 4" xfId="30266" xr:uid="{00000000-0005-0000-0000-000034760000}"/>
    <cellStyle name="Normal 28 3 8 5" xfId="30267" xr:uid="{00000000-0005-0000-0000-000035760000}"/>
    <cellStyle name="Normal 28 3 9" xfId="30268" xr:uid="{00000000-0005-0000-0000-000036760000}"/>
    <cellStyle name="Normal 28 3 9 2" xfId="30269" xr:uid="{00000000-0005-0000-0000-000037760000}"/>
    <cellStyle name="Normal 28 3_35. Propiedades de Inv" xfId="30270" xr:uid="{00000000-0005-0000-0000-000038760000}"/>
    <cellStyle name="Normal 28 30" xfId="30271" xr:uid="{00000000-0005-0000-0000-000039760000}"/>
    <cellStyle name="Normal 28 30 2" xfId="30272" xr:uid="{00000000-0005-0000-0000-00003A760000}"/>
    <cellStyle name="Normal 28 30 2 2" xfId="30273" xr:uid="{00000000-0005-0000-0000-00003B760000}"/>
    <cellStyle name="Normal 28 31" xfId="30274" xr:uid="{00000000-0005-0000-0000-00003C760000}"/>
    <cellStyle name="Normal 28 31 2" xfId="30275" xr:uid="{00000000-0005-0000-0000-00003D760000}"/>
    <cellStyle name="Normal 28 31 2 2" xfId="30276" xr:uid="{00000000-0005-0000-0000-00003E760000}"/>
    <cellStyle name="Normal 28 32" xfId="30277" xr:uid="{00000000-0005-0000-0000-00003F760000}"/>
    <cellStyle name="Normal 28 33" xfId="30278" xr:uid="{00000000-0005-0000-0000-000040760000}"/>
    <cellStyle name="Normal 28 33 2" xfId="30279" xr:uid="{00000000-0005-0000-0000-000041760000}"/>
    <cellStyle name="Normal 28 34" xfId="30280" xr:uid="{00000000-0005-0000-0000-000042760000}"/>
    <cellStyle name="Normal 28 35" xfId="30281" xr:uid="{00000000-0005-0000-0000-000043760000}"/>
    <cellStyle name="Normal 28 36" xfId="30282" xr:uid="{00000000-0005-0000-0000-000044760000}"/>
    <cellStyle name="Normal 28 4" xfId="30283" xr:uid="{00000000-0005-0000-0000-000045760000}"/>
    <cellStyle name="Normal 28 4 10" xfId="30284" xr:uid="{00000000-0005-0000-0000-000046760000}"/>
    <cellStyle name="Normal 28 4 10 2" xfId="30285" xr:uid="{00000000-0005-0000-0000-000047760000}"/>
    <cellStyle name="Normal 28 4 11" xfId="30286" xr:uid="{00000000-0005-0000-0000-000048760000}"/>
    <cellStyle name="Normal 28 4 11 2" xfId="30287" xr:uid="{00000000-0005-0000-0000-000049760000}"/>
    <cellStyle name="Normal 28 4 12" xfId="30288" xr:uid="{00000000-0005-0000-0000-00004A760000}"/>
    <cellStyle name="Normal 28 4 13" xfId="30289" xr:uid="{00000000-0005-0000-0000-00004B760000}"/>
    <cellStyle name="Normal 28 4 14" xfId="30290" xr:uid="{00000000-0005-0000-0000-00004C760000}"/>
    <cellStyle name="Normal 28 4 15" xfId="30291" xr:uid="{00000000-0005-0000-0000-00004D760000}"/>
    <cellStyle name="Normal 28 4 16" xfId="30292" xr:uid="{00000000-0005-0000-0000-00004E760000}"/>
    <cellStyle name="Normal 28 4 2" xfId="30293" xr:uid="{00000000-0005-0000-0000-00004F760000}"/>
    <cellStyle name="Normal 28 4 2 2" xfId="30294" xr:uid="{00000000-0005-0000-0000-000050760000}"/>
    <cellStyle name="Normal 28 4 2 2 2" xfId="30295" xr:uid="{00000000-0005-0000-0000-000051760000}"/>
    <cellStyle name="Normal 28 4 2 2 3" xfId="30296" xr:uid="{00000000-0005-0000-0000-000052760000}"/>
    <cellStyle name="Normal 28 4 2 2 4" xfId="30297" xr:uid="{00000000-0005-0000-0000-000053760000}"/>
    <cellStyle name="Normal 28 4 2 2 5" xfId="30298" xr:uid="{00000000-0005-0000-0000-000054760000}"/>
    <cellStyle name="Normal 28 4 2 3" xfId="30299" xr:uid="{00000000-0005-0000-0000-000055760000}"/>
    <cellStyle name="Normal 28 4 2 3 2" xfId="30300" xr:uid="{00000000-0005-0000-0000-000056760000}"/>
    <cellStyle name="Normal 28 4 2 3 3" xfId="30301" xr:uid="{00000000-0005-0000-0000-000057760000}"/>
    <cellStyle name="Normal 28 4 2 3 4" xfId="30302" xr:uid="{00000000-0005-0000-0000-000058760000}"/>
    <cellStyle name="Normal 28 4 2 3 5" xfId="30303" xr:uid="{00000000-0005-0000-0000-000059760000}"/>
    <cellStyle name="Normal 28 4 2 4" xfId="30304" xr:uid="{00000000-0005-0000-0000-00005A760000}"/>
    <cellStyle name="Normal 28 4 2 5" xfId="30305" xr:uid="{00000000-0005-0000-0000-00005B760000}"/>
    <cellStyle name="Normal 28 4 2 6" xfId="30306" xr:uid="{00000000-0005-0000-0000-00005C760000}"/>
    <cellStyle name="Normal 28 4 2 7" xfId="30307" xr:uid="{00000000-0005-0000-0000-00005D760000}"/>
    <cellStyle name="Normal 28 4 2 8" xfId="30308" xr:uid="{00000000-0005-0000-0000-00005E760000}"/>
    <cellStyle name="Normal 28 4 2_35. Propiedades de Inv" xfId="30309" xr:uid="{00000000-0005-0000-0000-00005F760000}"/>
    <cellStyle name="Normal 28 4 3" xfId="30310" xr:uid="{00000000-0005-0000-0000-000060760000}"/>
    <cellStyle name="Normal 28 4 3 2" xfId="30311" xr:uid="{00000000-0005-0000-0000-000061760000}"/>
    <cellStyle name="Normal 28 4 3 2 2" xfId="30312" xr:uid="{00000000-0005-0000-0000-000062760000}"/>
    <cellStyle name="Normal 28 4 3 2 3" xfId="30313" xr:uid="{00000000-0005-0000-0000-000063760000}"/>
    <cellStyle name="Normal 28 4 3 2 4" xfId="30314" xr:uid="{00000000-0005-0000-0000-000064760000}"/>
    <cellStyle name="Normal 28 4 3 2 5" xfId="30315" xr:uid="{00000000-0005-0000-0000-000065760000}"/>
    <cellStyle name="Normal 28 4 3 3" xfId="30316" xr:uid="{00000000-0005-0000-0000-000066760000}"/>
    <cellStyle name="Normal 28 4 3 3 2" xfId="30317" xr:uid="{00000000-0005-0000-0000-000067760000}"/>
    <cellStyle name="Normal 28 4 3 3 3" xfId="30318" xr:uid="{00000000-0005-0000-0000-000068760000}"/>
    <cellStyle name="Normal 28 4 3 3 4" xfId="30319" xr:uid="{00000000-0005-0000-0000-000069760000}"/>
    <cellStyle name="Normal 28 4 3 3 5" xfId="30320" xr:uid="{00000000-0005-0000-0000-00006A760000}"/>
    <cellStyle name="Normal 28 4 3 4" xfId="30321" xr:uid="{00000000-0005-0000-0000-00006B760000}"/>
    <cellStyle name="Normal 28 4 3 5" xfId="30322" xr:uid="{00000000-0005-0000-0000-00006C760000}"/>
    <cellStyle name="Normal 28 4 3 6" xfId="30323" xr:uid="{00000000-0005-0000-0000-00006D760000}"/>
    <cellStyle name="Normal 28 4 3 7" xfId="30324" xr:uid="{00000000-0005-0000-0000-00006E760000}"/>
    <cellStyle name="Normal 28 4 3 8" xfId="30325" xr:uid="{00000000-0005-0000-0000-00006F760000}"/>
    <cellStyle name="Normal 28 4 3_35. Propiedades de Inv" xfId="30326" xr:uid="{00000000-0005-0000-0000-000070760000}"/>
    <cellStyle name="Normal 28 4 4" xfId="30327" xr:uid="{00000000-0005-0000-0000-000071760000}"/>
    <cellStyle name="Normal 28 4 4 2" xfId="30328" xr:uid="{00000000-0005-0000-0000-000072760000}"/>
    <cellStyle name="Normal 28 4 4 2 2" xfId="30329" xr:uid="{00000000-0005-0000-0000-000073760000}"/>
    <cellStyle name="Normal 28 4 4 2 3" xfId="30330" xr:uid="{00000000-0005-0000-0000-000074760000}"/>
    <cellStyle name="Normal 28 4 4 2 4" xfId="30331" xr:uid="{00000000-0005-0000-0000-000075760000}"/>
    <cellStyle name="Normal 28 4 4 2 5" xfId="30332" xr:uid="{00000000-0005-0000-0000-000076760000}"/>
    <cellStyle name="Normal 28 4 4 3" xfId="30333" xr:uid="{00000000-0005-0000-0000-000077760000}"/>
    <cellStyle name="Normal 28 4 4 3 2" xfId="30334" xr:uid="{00000000-0005-0000-0000-000078760000}"/>
    <cellStyle name="Normal 28 4 4 3 3" xfId="30335" xr:uid="{00000000-0005-0000-0000-000079760000}"/>
    <cellStyle name="Normal 28 4 4 3 4" xfId="30336" xr:uid="{00000000-0005-0000-0000-00007A760000}"/>
    <cellStyle name="Normal 28 4 4 3 5" xfId="30337" xr:uid="{00000000-0005-0000-0000-00007B760000}"/>
    <cellStyle name="Normal 28 4 4 4" xfId="30338" xr:uid="{00000000-0005-0000-0000-00007C760000}"/>
    <cellStyle name="Normal 28 4 4 5" xfId="30339" xr:uid="{00000000-0005-0000-0000-00007D760000}"/>
    <cellStyle name="Normal 28 4 4 6" xfId="30340" xr:uid="{00000000-0005-0000-0000-00007E760000}"/>
    <cellStyle name="Normal 28 4 4 7" xfId="30341" xr:uid="{00000000-0005-0000-0000-00007F760000}"/>
    <cellStyle name="Normal 28 4 4 8" xfId="30342" xr:uid="{00000000-0005-0000-0000-000080760000}"/>
    <cellStyle name="Normal 28 4 4_35. Propiedades de Inv" xfId="30343" xr:uid="{00000000-0005-0000-0000-000081760000}"/>
    <cellStyle name="Normal 28 4 5" xfId="30344" xr:uid="{00000000-0005-0000-0000-000082760000}"/>
    <cellStyle name="Normal 28 4 5 2" xfId="30345" xr:uid="{00000000-0005-0000-0000-000083760000}"/>
    <cellStyle name="Normal 28 4 5 2 2" xfId="30346" xr:uid="{00000000-0005-0000-0000-000084760000}"/>
    <cellStyle name="Normal 28 4 5 2 3" xfId="30347" xr:uid="{00000000-0005-0000-0000-000085760000}"/>
    <cellStyle name="Normal 28 4 5 2 4" xfId="30348" xr:uid="{00000000-0005-0000-0000-000086760000}"/>
    <cellStyle name="Normal 28 4 5 2 5" xfId="30349" xr:uid="{00000000-0005-0000-0000-000087760000}"/>
    <cellStyle name="Normal 28 4 5 3" xfId="30350" xr:uid="{00000000-0005-0000-0000-000088760000}"/>
    <cellStyle name="Normal 28 4 5 3 2" xfId="30351" xr:uid="{00000000-0005-0000-0000-000089760000}"/>
    <cellStyle name="Normal 28 4 5 3 3" xfId="30352" xr:uid="{00000000-0005-0000-0000-00008A760000}"/>
    <cellStyle name="Normal 28 4 5 3 4" xfId="30353" xr:uid="{00000000-0005-0000-0000-00008B760000}"/>
    <cellStyle name="Normal 28 4 5 3 5" xfId="30354" xr:uid="{00000000-0005-0000-0000-00008C760000}"/>
    <cellStyle name="Normal 28 4 5 4" xfId="30355" xr:uid="{00000000-0005-0000-0000-00008D760000}"/>
    <cellStyle name="Normal 28 4 5 5" xfId="30356" xr:uid="{00000000-0005-0000-0000-00008E760000}"/>
    <cellStyle name="Normal 28 4 5 6" xfId="30357" xr:uid="{00000000-0005-0000-0000-00008F760000}"/>
    <cellStyle name="Normal 28 4 5 7" xfId="30358" xr:uid="{00000000-0005-0000-0000-000090760000}"/>
    <cellStyle name="Normal 28 4 5 8" xfId="30359" xr:uid="{00000000-0005-0000-0000-000091760000}"/>
    <cellStyle name="Normal 28 4 5_35. Propiedades de Inv" xfId="30360" xr:uid="{00000000-0005-0000-0000-000092760000}"/>
    <cellStyle name="Normal 28 4 6" xfId="30361" xr:uid="{00000000-0005-0000-0000-000093760000}"/>
    <cellStyle name="Normal 28 4 6 2" xfId="30362" xr:uid="{00000000-0005-0000-0000-000094760000}"/>
    <cellStyle name="Normal 28 4 6 2 2" xfId="30363" xr:uid="{00000000-0005-0000-0000-000095760000}"/>
    <cellStyle name="Normal 28 4 6 2 3" xfId="30364" xr:uid="{00000000-0005-0000-0000-000096760000}"/>
    <cellStyle name="Normal 28 4 6 2 4" xfId="30365" xr:uid="{00000000-0005-0000-0000-000097760000}"/>
    <cellStyle name="Normal 28 4 6 2 5" xfId="30366" xr:uid="{00000000-0005-0000-0000-000098760000}"/>
    <cellStyle name="Normal 28 4 6 3" xfId="30367" xr:uid="{00000000-0005-0000-0000-000099760000}"/>
    <cellStyle name="Normal 28 4 6 3 2" xfId="30368" xr:uid="{00000000-0005-0000-0000-00009A760000}"/>
    <cellStyle name="Normal 28 4 6 3 3" xfId="30369" xr:uid="{00000000-0005-0000-0000-00009B760000}"/>
    <cellStyle name="Normal 28 4 6 3 4" xfId="30370" xr:uid="{00000000-0005-0000-0000-00009C760000}"/>
    <cellStyle name="Normal 28 4 6 3 5" xfId="30371" xr:uid="{00000000-0005-0000-0000-00009D760000}"/>
    <cellStyle name="Normal 28 4 6 4" xfId="30372" xr:uid="{00000000-0005-0000-0000-00009E760000}"/>
    <cellStyle name="Normal 28 4 6 5" xfId="30373" xr:uid="{00000000-0005-0000-0000-00009F760000}"/>
    <cellStyle name="Normal 28 4 6 6" xfId="30374" xr:uid="{00000000-0005-0000-0000-0000A0760000}"/>
    <cellStyle name="Normal 28 4 6 7" xfId="30375" xr:uid="{00000000-0005-0000-0000-0000A1760000}"/>
    <cellStyle name="Normal 28 4 6 8" xfId="30376" xr:uid="{00000000-0005-0000-0000-0000A2760000}"/>
    <cellStyle name="Normal 28 4 6_35. Propiedades de Inv" xfId="30377" xr:uid="{00000000-0005-0000-0000-0000A3760000}"/>
    <cellStyle name="Normal 28 4 7" xfId="30378" xr:uid="{00000000-0005-0000-0000-0000A4760000}"/>
    <cellStyle name="Normal 28 4 7 2" xfId="30379" xr:uid="{00000000-0005-0000-0000-0000A5760000}"/>
    <cellStyle name="Normal 28 4 7 3" xfId="30380" xr:uid="{00000000-0005-0000-0000-0000A6760000}"/>
    <cellStyle name="Normal 28 4 7 4" xfId="30381" xr:uid="{00000000-0005-0000-0000-0000A7760000}"/>
    <cellStyle name="Normal 28 4 7 5" xfId="30382" xr:uid="{00000000-0005-0000-0000-0000A8760000}"/>
    <cellStyle name="Normal 28 4 8" xfId="30383" xr:uid="{00000000-0005-0000-0000-0000A9760000}"/>
    <cellStyle name="Normal 28 4 8 2" xfId="30384" xr:uid="{00000000-0005-0000-0000-0000AA760000}"/>
    <cellStyle name="Normal 28 4 8 3" xfId="30385" xr:uid="{00000000-0005-0000-0000-0000AB760000}"/>
    <cellStyle name="Normal 28 4 8 4" xfId="30386" xr:uid="{00000000-0005-0000-0000-0000AC760000}"/>
    <cellStyle name="Normal 28 4 8 5" xfId="30387" xr:uid="{00000000-0005-0000-0000-0000AD760000}"/>
    <cellStyle name="Normal 28 4 9" xfId="30388" xr:uid="{00000000-0005-0000-0000-0000AE760000}"/>
    <cellStyle name="Normal 28 4 9 2" xfId="30389" xr:uid="{00000000-0005-0000-0000-0000AF760000}"/>
    <cellStyle name="Normal 28 4_35. Propiedades de Inv" xfId="30390" xr:uid="{00000000-0005-0000-0000-0000B0760000}"/>
    <cellStyle name="Normal 28 5" xfId="30391" xr:uid="{00000000-0005-0000-0000-0000B1760000}"/>
    <cellStyle name="Normal 28 5 10" xfId="30392" xr:uid="{00000000-0005-0000-0000-0000B2760000}"/>
    <cellStyle name="Normal 28 5 11" xfId="30393" xr:uid="{00000000-0005-0000-0000-0000B3760000}"/>
    <cellStyle name="Normal 28 5 12" xfId="30394" xr:uid="{00000000-0005-0000-0000-0000B4760000}"/>
    <cellStyle name="Normal 28 5 13" xfId="30395" xr:uid="{00000000-0005-0000-0000-0000B5760000}"/>
    <cellStyle name="Normal 28 5 2" xfId="30396" xr:uid="{00000000-0005-0000-0000-0000B6760000}"/>
    <cellStyle name="Normal 28 5 2 2" xfId="30397" xr:uid="{00000000-0005-0000-0000-0000B7760000}"/>
    <cellStyle name="Normal 28 5 2 2 2" xfId="30398" xr:uid="{00000000-0005-0000-0000-0000B8760000}"/>
    <cellStyle name="Normal 28 5 2 2 3" xfId="30399" xr:uid="{00000000-0005-0000-0000-0000B9760000}"/>
    <cellStyle name="Normal 28 5 2 2 4" xfId="30400" xr:uid="{00000000-0005-0000-0000-0000BA760000}"/>
    <cellStyle name="Normal 28 5 2 2 5" xfId="30401" xr:uid="{00000000-0005-0000-0000-0000BB760000}"/>
    <cellStyle name="Normal 28 5 2 3" xfId="30402" xr:uid="{00000000-0005-0000-0000-0000BC760000}"/>
    <cellStyle name="Normal 28 5 2 3 2" xfId="30403" xr:uid="{00000000-0005-0000-0000-0000BD760000}"/>
    <cellStyle name="Normal 28 5 2 3 3" xfId="30404" xr:uid="{00000000-0005-0000-0000-0000BE760000}"/>
    <cellStyle name="Normal 28 5 2 3 4" xfId="30405" xr:uid="{00000000-0005-0000-0000-0000BF760000}"/>
    <cellStyle name="Normal 28 5 2 3 5" xfId="30406" xr:uid="{00000000-0005-0000-0000-0000C0760000}"/>
    <cellStyle name="Normal 28 5 2 4" xfId="30407" xr:uid="{00000000-0005-0000-0000-0000C1760000}"/>
    <cellStyle name="Normal 28 5 2 5" xfId="30408" xr:uid="{00000000-0005-0000-0000-0000C2760000}"/>
    <cellStyle name="Normal 28 5 2 6" xfId="30409" xr:uid="{00000000-0005-0000-0000-0000C3760000}"/>
    <cellStyle name="Normal 28 5 2 7" xfId="30410" xr:uid="{00000000-0005-0000-0000-0000C4760000}"/>
    <cellStyle name="Normal 28 5 2 8" xfId="30411" xr:uid="{00000000-0005-0000-0000-0000C5760000}"/>
    <cellStyle name="Normal 28 5 2_35. Propiedades de Inv" xfId="30412" xr:uid="{00000000-0005-0000-0000-0000C6760000}"/>
    <cellStyle name="Normal 28 5 3" xfId="30413" xr:uid="{00000000-0005-0000-0000-0000C7760000}"/>
    <cellStyle name="Normal 28 5 3 2" xfId="30414" xr:uid="{00000000-0005-0000-0000-0000C8760000}"/>
    <cellStyle name="Normal 28 5 3 2 2" xfId="30415" xr:uid="{00000000-0005-0000-0000-0000C9760000}"/>
    <cellStyle name="Normal 28 5 3 2 3" xfId="30416" xr:uid="{00000000-0005-0000-0000-0000CA760000}"/>
    <cellStyle name="Normal 28 5 3 2 4" xfId="30417" xr:uid="{00000000-0005-0000-0000-0000CB760000}"/>
    <cellStyle name="Normal 28 5 3 2 5" xfId="30418" xr:uid="{00000000-0005-0000-0000-0000CC760000}"/>
    <cellStyle name="Normal 28 5 3 3" xfId="30419" xr:uid="{00000000-0005-0000-0000-0000CD760000}"/>
    <cellStyle name="Normal 28 5 3 3 2" xfId="30420" xr:uid="{00000000-0005-0000-0000-0000CE760000}"/>
    <cellStyle name="Normal 28 5 3 3 3" xfId="30421" xr:uid="{00000000-0005-0000-0000-0000CF760000}"/>
    <cellStyle name="Normal 28 5 3 3 4" xfId="30422" xr:uid="{00000000-0005-0000-0000-0000D0760000}"/>
    <cellStyle name="Normal 28 5 3 3 5" xfId="30423" xr:uid="{00000000-0005-0000-0000-0000D1760000}"/>
    <cellStyle name="Normal 28 5 3 4" xfId="30424" xr:uid="{00000000-0005-0000-0000-0000D2760000}"/>
    <cellStyle name="Normal 28 5 3 5" xfId="30425" xr:uid="{00000000-0005-0000-0000-0000D3760000}"/>
    <cellStyle name="Normal 28 5 3 6" xfId="30426" xr:uid="{00000000-0005-0000-0000-0000D4760000}"/>
    <cellStyle name="Normal 28 5 3 7" xfId="30427" xr:uid="{00000000-0005-0000-0000-0000D5760000}"/>
    <cellStyle name="Normal 28 5 3 8" xfId="30428" xr:uid="{00000000-0005-0000-0000-0000D6760000}"/>
    <cellStyle name="Normal 28 5 3_35. Propiedades de Inv" xfId="30429" xr:uid="{00000000-0005-0000-0000-0000D7760000}"/>
    <cellStyle name="Normal 28 5 4" xfId="30430" xr:uid="{00000000-0005-0000-0000-0000D8760000}"/>
    <cellStyle name="Normal 28 5 4 2" xfId="30431" xr:uid="{00000000-0005-0000-0000-0000D9760000}"/>
    <cellStyle name="Normal 28 5 4 2 2" xfId="30432" xr:uid="{00000000-0005-0000-0000-0000DA760000}"/>
    <cellStyle name="Normal 28 5 4 2 3" xfId="30433" xr:uid="{00000000-0005-0000-0000-0000DB760000}"/>
    <cellStyle name="Normal 28 5 4 2 4" xfId="30434" xr:uid="{00000000-0005-0000-0000-0000DC760000}"/>
    <cellStyle name="Normal 28 5 4 2 5" xfId="30435" xr:uid="{00000000-0005-0000-0000-0000DD760000}"/>
    <cellStyle name="Normal 28 5 4 3" xfId="30436" xr:uid="{00000000-0005-0000-0000-0000DE760000}"/>
    <cellStyle name="Normal 28 5 4 3 2" xfId="30437" xr:uid="{00000000-0005-0000-0000-0000DF760000}"/>
    <cellStyle name="Normal 28 5 4 3 3" xfId="30438" xr:uid="{00000000-0005-0000-0000-0000E0760000}"/>
    <cellStyle name="Normal 28 5 4 3 4" xfId="30439" xr:uid="{00000000-0005-0000-0000-0000E1760000}"/>
    <cellStyle name="Normal 28 5 4 3 5" xfId="30440" xr:uid="{00000000-0005-0000-0000-0000E2760000}"/>
    <cellStyle name="Normal 28 5 4 4" xfId="30441" xr:uid="{00000000-0005-0000-0000-0000E3760000}"/>
    <cellStyle name="Normal 28 5 4 5" xfId="30442" xr:uid="{00000000-0005-0000-0000-0000E4760000}"/>
    <cellStyle name="Normal 28 5 4 6" xfId="30443" xr:uid="{00000000-0005-0000-0000-0000E5760000}"/>
    <cellStyle name="Normal 28 5 4 7" xfId="30444" xr:uid="{00000000-0005-0000-0000-0000E6760000}"/>
    <cellStyle name="Normal 28 5 4 8" xfId="30445" xr:uid="{00000000-0005-0000-0000-0000E7760000}"/>
    <cellStyle name="Normal 28 5 4_35. Propiedades de Inv" xfId="30446" xr:uid="{00000000-0005-0000-0000-0000E8760000}"/>
    <cellStyle name="Normal 28 5 5" xfId="30447" xr:uid="{00000000-0005-0000-0000-0000E9760000}"/>
    <cellStyle name="Normal 28 5 5 2" xfId="30448" xr:uid="{00000000-0005-0000-0000-0000EA760000}"/>
    <cellStyle name="Normal 28 5 5 2 2" xfId="30449" xr:uid="{00000000-0005-0000-0000-0000EB760000}"/>
    <cellStyle name="Normal 28 5 5 2 3" xfId="30450" xr:uid="{00000000-0005-0000-0000-0000EC760000}"/>
    <cellStyle name="Normal 28 5 5 2 4" xfId="30451" xr:uid="{00000000-0005-0000-0000-0000ED760000}"/>
    <cellStyle name="Normal 28 5 5 2 5" xfId="30452" xr:uid="{00000000-0005-0000-0000-0000EE760000}"/>
    <cellStyle name="Normal 28 5 5 3" xfId="30453" xr:uid="{00000000-0005-0000-0000-0000EF760000}"/>
    <cellStyle name="Normal 28 5 5 3 2" xfId="30454" xr:uid="{00000000-0005-0000-0000-0000F0760000}"/>
    <cellStyle name="Normal 28 5 5 3 3" xfId="30455" xr:uid="{00000000-0005-0000-0000-0000F1760000}"/>
    <cellStyle name="Normal 28 5 5 3 4" xfId="30456" xr:uid="{00000000-0005-0000-0000-0000F2760000}"/>
    <cellStyle name="Normal 28 5 5 3 5" xfId="30457" xr:uid="{00000000-0005-0000-0000-0000F3760000}"/>
    <cellStyle name="Normal 28 5 5 4" xfId="30458" xr:uid="{00000000-0005-0000-0000-0000F4760000}"/>
    <cellStyle name="Normal 28 5 5 5" xfId="30459" xr:uid="{00000000-0005-0000-0000-0000F5760000}"/>
    <cellStyle name="Normal 28 5 5 6" xfId="30460" xr:uid="{00000000-0005-0000-0000-0000F6760000}"/>
    <cellStyle name="Normal 28 5 5 7" xfId="30461" xr:uid="{00000000-0005-0000-0000-0000F7760000}"/>
    <cellStyle name="Normal 28 5 5 8" xfId="30462" xr:uid="{00000000-0005-0000-0000-0000F8760000}"/>
    <cellStyle name="Normal 28 5 5_35. Propiedades de Inv" xfId="30463" xr:uid="{00000000-0005-0000-0000-0000F9760000}"/>
    <cellStyle name="Normal 28 5 6" xfId="30464" xr:uid="{00000000-0005-0000-0000-0000FA760000}"/>
    <cellStyle name="Normal 28 5 6 2" xfId="30465" xr:uid="{00000000-0005-0000-0000-0000FB760000}"/>
    <cellStyle name="Normal 28 5 6 2 2" xfId="30466" xr:uid="{00000000-0005-0000-0000-0000FC760000}"/>
    <cellStyle name="Normal 28 5 6 2 3" xfId="30467" xr:uid="{00000000-0005-0000-0000-0000FD760000}"/>
    <cellStyle name="Normal 28 5 6 2 4" xfId="30468" xr:uid="{00000000-0005-0000-0000-0000FE760000}"/>
    <cellStyle name="Normal 28 5 6 2 5" xfId="30469" xr:uid="{00000000-0005-0000-0000-0000FF760000}"/>
    <cellStyle name="Normal 28 5 6 3" xfId="30470" xr:uid="{00000000-0005-0000-0000-000000770000}"/>
    <cellStyle name="Normal 28 5 6 3 2" xfId="30471" xr:uid="{00000000-0005-0000-0000-000001770000}"/>
    <cellStyle name="Normal 28 5 6 3 3" xfId="30472" xr:uid="{00000000-0005-0000-0000-000002770000}"/>
    <cellStyle name="Normal 28 5 6 3 4" xfId="30473" xr:uid="{00000000-0005-0000-0000-000003770000}"/>
    <cellStyle name="Normal 28 5 6 3 5" xfId="30474" xr:uid="{00000000-0005-0000-0000-000004770000}"/>
    <cellStyle name="Normal 28 5 6 4" xfId="30475" xr:uid="{00000000-0005-0000-0000-000005770000}"/>
    <cellStyle name="Normal 28 5 6 5" xfId="30476" xr:uid="{00000000-0005-0000-0000-000006770000}"/>
    <cellStyle name="Normal 28 5 6 6" xfId="30477" xr:uid="{00000000-0005-0000-0000-000007770000}"/>
    <cellStyle name="Normal 28 5 6 7" xfId="30478" xr:uid="{00000000-0005-0000-0000-000008770000}"/>
    <cellStyle name="Normal 28 5 6 8" xfId="30479" xr:uid="{00000000-0005-0000-0000-000009770000}"/>
    <cellStyle name="Normal 28 5 6_35. Propiedades de Inv" xfId="30480" xr:uid="{00000000-0005-0000-0000-00000A770000}"/>
    <cellStyle name="Normal 28 5 7" xfId="30481" xr:uid="{00000000-0005-0000-0000-00000B770000}"/>
    <cellStyle name="Normal 28 5 7 2" xfId="30482" xr:uid="{00000000-0005-0000-0000-00000C770000}"/>
    <cellStyle name="Normal 28 5 7 3" xfId="30483" xr:uid="{00000000-0005-0000-0000-00000D770000}"/>
    <cellStyle name="Normal 28 5 7 4" xfId="30484" xr:uid="{00000000-0005-0000-0000-00000E770000}"/>
    <cellStyle name="Normal 28 5 7 5" xfId="30485" xr:uid="{00000000-0005-0000-0000-00000F770000}"/>
    <cellStyle name="Normal 28 5 8" xfId="30486" xr:uid="{00000000-0005-0000-0000-000010770000}"/>
    <cellStyle name="Normal 28 5 8 2" xfId="30487" xr:uid="{00000000-0005-0000-0000-000011770000}"/>
    <cellStyle name="Normal 28 5 8 3" xfId="30488" xr:uid="{00000000-0005-0000-0000-000012770000}"/>
    <cellStyle name="Normal 28 5 8 4" xfId="30489" xr:uid="{00000000-0005-0000-0000-000013770000}"/>
    <cellStyle name="Normal 28 5 8 5" xfId="30490" xr:uid="{00000000-0005-0000-0000-000014770000}"/>
    <cellStyle name="Normal 28 5 9" xfId="30491" xr:uid="{00000000-0005-0000-0000-000015770000}"/>
    <cellStyle name="Normal 28 5_35. Propiedades de Inv" xfId="30492" xr:uid="{00000000-0005-0000-0000-000016770000}"/>
    <cellStyle name="Normal 28 6" xfId="30493" xr:uid="{00000000-0005-0000-0000-000017770000}"/>
    <cellStyle name="Normal 28 6 10" xfId="30494" xr:uid="{00000000-0005-0000-0000-000018770000}"/>
    <cellStyle name="Normal 28 6 11" xfId="30495" xr:uid="{00000000-0005-0000-0000-000019770000}"/>
    <cellStyle name="Normal 28 6 12" xfId="30496" xr:uid="{00000000-0005-0000-0000-00001A770000}"/>
    <cellStyle name="Normal 28 6 13" xfId="30497" xr:uid="{00000000-0005-0000-0000-00001B770000}"/>
    <cellStyle name="Normal 28 6 2" xfId="30498" xr:uid="{00000000-0005-0000-0000-00001C770000}"/>
    <cellStyle name="Normal 28 6 2 2" xfId="30499" xr:uid="{00000000-0005-0000-0000-00001D770000}"/>
    <cellStyle name="Normal 28 6 2 2 2" xfId="30500" xr:uid="{00000000-0005-0000-0000-00001E770000}"/>
    <cellStyle name="Normal 28 6 2 2 3" xfId="30501" xr:uid="{00000000-0005-0000-0000-00001F770000}"/>
    <cellStyle name="Normal 28 6 2 2 4" xfId="30502" xr:uid="{00000000-0005-0000-0000-000020770000}"/>
    <cellStyle name="Normal 28 6 2 2 5" xfId="30503" xr:uid="{00000000-0005-0000-0000-000021770000}"/>
    <cellStyle name="Normal 28 6 2 3" xfId="30504" xr:uid="{00000000-0005-0000-0000-000022770000}"/>
    <cellStyle name="Normal 28 6 2 3 2" xfId="30505" xr:uid="{00000000-0005-0000-0000-000023770000}"/>
    <cellStyle name="Normal 28 6 2 3 3" xfId="30506" xr:uid="{00000000-0005-0000-0000-000024770000}"/>
    <cellStyle name="Normal 28 6 2 3 4" xfId="30507" xr:uid="{00000000-0005-0000-0000-000025770000}"/>
    <cellStyle name="Normal 28 6 2 3 5" xfId="30508" xr:uid="{00000000-0005-0000-0000-000026770000}"/>
    <cellStyle name="Normal 28 6 2 4" xfId="30509" xr:uid="{00000000-0005-0000-0000-000027770000}"/>
    <cellStyle name="Normal 28 6 2 5" xfId="30510" xr:uid="{00000000-0005-0000-0000-000028770000}"/>
    <cellStyle name="Normal 28 6 2 6" xfId="30511" xr:uid="{00000000-0005-0000-0000-000029770000}"/>
    <cellStyle name="Normal 28 6 2 7" xfId="30512" xr:uid="{00000000-0005-0000-0000-00002A770000}"/>
    <cellStyle name="Normal 28 6 2 8" xfId="30513" xr:uid="{00000000-0005-0000-0000-00002B770000}"/>
    <cellStyle name="Normal 28 6 2_35. Propiedades de Inv" xfId="30514" xr:uid="{00000000-0005-0000-0000-00002C770000}"/>
    <cellStyle name="Normal 28 6 3" xfId="30515" xr:uid="{00000000-0005-0000-0000-00002D770000}"/>
    <cellStyle name="Normal 28 6 3 2" xfId="30516" xr:uid="{00000000-0005-0000-0000-00002E770000}"/>
    <cellStyle name="Normal 28 6 3 2 2" xfId="30517" xr:uid="{00000000-0005-0000-0000-00002F770000}"/>
    <cellStyle name="Normal 28 6 3 2 3" xfId="30518" xr:uid="{00000000-0005-0000-0000-000030770000}"/>
    <cellStyle name="Normal 28 6 3 2 4" xfId="30519" xr:uid="{00000000-0005-0000-0000-000031770000}"/>
    <cellStyle name="Normal 28 6 3 2 5" xfId="30520" xr:uid="{00000000-0005-0000-0000-000032770000}"/>
    <cellStyle name="Normal 28 6 3 3" xfId="30521" xr:uid="{00000000-0005-0000-0000-000033770000}"/>
    <cellStyle name="Normal 28 6 3 3 2" xfId="30522" xr:uid="{00000000-0005-0000-0000-000034770000}"/>
    <cellStyle name="Normal 28 6 3 3 3" xfId="30523" xr:uid="{00000000-0005-0000-0000-000035770000}"/>
    <cellStyle name="Normal 28 6 3 3 4" xfId="30524" xr:uid="{00000000-0005-0000-0000-000036770000}"/>
    <cellStyle name="Normal 28 6 3 3 5" xfId="30525" xr:uid="{00000000-0005-0000-0000-000037770000}"/>
    <cellStyle name="Normal 28 6 3 4" xfId="30526" xr:uid="{00000000-0005-0000-0000-000038770000}"/>
    <cellStyle name="Normal 28 6 3 5" xfId="30527" xr:uid="{00000000-0005-0000-0000-000039770000}"/>
    <cellStyle name="Normal 28 6 3 6" xfId="30528" xr:uid="{00000000-0005-0000-0000-00003A770000}"/>
    <cellStyle name="Normal 28 6 3 7" xfId="30529" xr:uid="{00000000-0005-0000-0000-00003B770000}"/>
    <cellStyle name="Normal 28 6 3 8" xfId="30530" xr:uid="{00000000-0005-0000-0000-00003C770000}"/>
    <cellStyle name="Normal 28 6 3_35. Propiedades de Inv" xfId="30531" xr:uid="{00000000-0005-0000-0000-00003D770000}"/>
    <cellStyle name="Normal 28 6 4" xfId="30532" xr:uid="{00000000-0005-0000-0000-00003E770000}"/>
    <cellStyle name="Normal 28 6 4 2" xfId="30533" xr:uid="{00000000-0005-0000-0000-00003F770000}"/>
    <cellStyle name="Normal 28 6 4 2 2" xfId="30534" xr:uid="{00000000-0005-0000-0000-000040770000}"/>
    <cellStyle name="Normal 28 6 4 2 3" xfId="30535" xr:uid="{00000000-0005-0000-0000-000041770000}"/>
    <cellStyle name="Normal 28 6 4 2 4" xfId="30536" xr:uid="{00000000-0005-0000-0000-000042770000}"/>
    <cellStyle name="Normal 28 6 4 2 5" xfId="30537" xr:uid="{00000000-0005-0000-0000-000043770000}"/>
    <cellStyle name="Normal 28 6 4 3" xfId="30538" xr:uid="{00000000-0005-0000-0000-000044770000}"/>
    <cellStyle name="Normal 28 6 4 3 2" xfId="30539" xr:uid="{00000000-0005-0000-0000-000045770000}"/>
    <cellStyle name="Normal 28 6 4 3 3" xfId="30540" xr:uid="{00000000-0005-0000-0000-000046770000}"/>
    <cellStyle name="Normal 28 6 4 3 4" xfId="30541" xr:uid="{00000000-0005-0000-0000-000047770000}"/>
    <cellStyle name="Normal 28 6 4 3 5" xfId="30542" xr:uid="{00000000-0005-0000-0000-000048770000}"/>
    <cellStyle name="Normal 28 6 4 4" xfId="30543" xr:uid="{00000000-0005-0000-0000-000049770000}"/>
    <cellStyle name="Normal 28 6 4 5" xfId="30544" xr:uid="{00000000-0005-0000-0000-00004A770000}"/>
    <cellStyle name="Normal 28 6 4 6" xfId="30545" xr:uid="{00000000-0005-0000-0000-00004B770000}"/>
    <cellStyle name="Normal 28 6 4 7" xfId="30546" xr:uid="{00000000-0005-0000-0000-00004C770000}"/>
    <cellStyle name="Normal 28 6 4 8" xfId="30547" xr:uid="{00000000-0005-0000-0000-00004D770000}"/>
    <cellStyle name="Normal 28 6 4_35. Propiedades de Inv" xfId="30548" xr:uid="{00000000-0005-0000-0000-00004E770000}"/>
    <cellStyle name="Normal 28 6 5" xfId="30549" xr:uid="{00000000-0005-0000-0000-00004F770000}"/>
    <cellStyle name="Normal 28 6 5 2" xfId="30550" xr:uid="{00000000-0005-0000-0000-000050770000}"/>
    <cellStyle name="Normal 28 6 5 2 2" xfId="30551" xr:uid="{00000000-0005-0000-0000-000051770000}"/>
    <cellStyle name="Normal 28 6 5 2 3" xfId="30552" xr:uid="{00000000-0005-0000-0000-000052770000}"/>
    <cellStyle name="Normal 28 6 5 2 4" xfId="30553" xr:uid="{00000000-0005-0000-0000-000053770000}"/>
    <cellStyle name="Normal 28 6 5 2 5" xfId="30554" xr:uid="{00000000-0005-0000-0000-000054770000}"/>
    <cellStyle name="Normal 28 6 5 3" xfId="30555" xr:uid="{00000000-0005-0000-0000-000055770000}"/>
    <cellStyle name="Normal 28 6 5 3 2" xfId="30556" xr:uid="{00000000-0005-0000-0000-000056770000}"/>
    <cellStyle name="Normal 28 6 5 3 3" xfId="30557" xr:uid="{00000000-0005-0000-0000-000057770000}"/>
    <cellStyle name="Normal 28 6 5 3 4" xfId="30558" xr:uid="{00000000-0005-0000-0000-000058770000}"/>
    <cellStyle name="Normal 28 6 5 3 5" xfId="30559" xr:uid="{00000000-0005-0000-0000-000059770000}"/>
    <cellStyle name="Normal 28 6 5 4" xfId="30560" xr:uid="{00000000-0005-0000-0000-00005A770000}"/>
    <cellStyle name="Normal 28 6 5 5" xfId="30561" xr:uid="{00000000-0005-0000-0000-00005B770000}"/>
    <cellStyle name="Normal 28 6 5 6" xfId="30562" xr:uid="{00000000-0005-0000-0000-00005C770000}"/>
    <cellStyle name="Normal 28 6 5 7" xfId="30563" xr:uid="{00000000-0005-0000-0000-00005D770000}"/>
    <cellStyle name="Normal 28 6 5 8" xfId="30564" xr:uid="{00000000-0005-0000-0000-00005E770000}"/>
    <cellStyle name="Normal 28 6 5_35. Propiedades de Inv" xfId="30565" xr:uid="{00000000-0005-0000-0000-00005F770000}"/>
    <cellStyle name="Normal 28 6 6" xfId="30566" xr:uid="{00000000-0005-0000-0000-000060770000}"/>
    <cellStyle name="Normal 28 6 6 2" xfId="30567" xr:uid="{00000000-0005-0000-0000-000061770000}"/>
    <cellStyle name="Normal 28 6 6 2 2" xfId="30568" xr:uid="{00000000-0005-0000-0000-000062770000}"/>
    <cellStyle name="Normal 28 6 6 2 3" xfId="30569" xr:uid="{00000000-0005-0000-0000-000063770000}"/>
    <cellStyle name="Normal 28 6 6 2 4" xfId="30570" xr:uid="{00000000-0005-0000-0000-000064770000}"/>
    <cellStyle name="Normal 28 6 6 2 5" xfId="30571" xr:uid="{00000000-0005-0000-0000-000065770000}"/>
    <cellStyle name="Normal 28 6 6 3" xfId="30572" xr:uid="{00000000-0005-0000-0000-000066770000}"/>
    <cellStyle name="Normal 28 6 6 3 2" xfId="30573" xr:uid="{00000000-0005-0000-0000-000067770000}"/>
    <cellStyle name="Normal 28 6 6 3 3" xfId="30574" xr:uid="{00000000-0005-0000-0000-000068770000}"/>
    <cellStyle name="Normal 28 6 6 3 4" xfId="30575" xr:uid="{00000000-0005-0000-0000-000069770000}"/>
    <cellStyle name="Normal 28 6 6 3 5" xfId="30576" xr:uid="{00000000-0005-0000-0000-00006A770000}"/>
    <cellStyle name="Normal 28 6 6 4" xfId="30577" xr:uid="{00000000-0005-0000-0000-00006B770000}"/>
    <cellStyle name="Normal 28 6 6 5" xfId="30578" xr:uid="{00000000-0005-0000-0000-00006C770000}"/>
    <cellStyle name="Normal 28 6 6 6" xfId="30579" xr:uid="{00000000-0005-0000-0000-00006D770000}"/>
    <cellStyle name="Normal 28 6 6 7" xfId="30580" xr:uid="{00000000-0005-0000-0000-00006E770000}"/>
    <cellStyle name="Normal 28 6 6 8" xfId="30581" xr:uid="{00000000-0005-0000-0000-00006F770000}"/>
    <cellStyle name="Normal 28 6 6_35. Propiedades de Inv" xfId="30582" xr:uid="{00000000-0005-0000-0000-000070770000}"/>
    <cellStyle name="Normal 28 6 7" xfId="30583" xr:uid="{00000000-0005-0000-0000-000071770000}"/>
    <cellStyle name="Normal 28 6 7 2" xfId="30584" xr:uid="{00000000-0005-0000-0000-000072770000}"/>
    <cellStyle name="Normal 28 6 7 3" xfId="30585" xr:uid="{00000000-0005-0000-0000-000073770000}"/>
    <cellStyle name="Normal 28 6 7 4" xfId="30586" xr:uid="{00000000-0005-0000-0000-000074770000}"/>
    <cellStyle name="Normal 28 6 7 5" xfId="30587" xr:uid="{00000000-0005-0000-0000-000075770000}"/>
    <cellStyle name="Normal 28 6 8" xfId="30588" xr:uid="{00000000-0005-0000-0000-000076770000}"/>
    <cellStyle name="Normal 28 6 8 2" xfId="30589" xr:uid="{00000000-0005-0000-0000-000077770000}"/>
    <cellStyle name="Normal 28 6 8 3" xfId="30590" xr:uid="{00000000-0005-0000-0000-000078770000}"/>
    <cellStyle name="Normal 28 6 8 4" xfId="30591" xr:uid="{00000000-0005-0000-0000-000079770000}"/>
    <cellStyle name="Normal 28 6 8 5" xfId="30592" xr:uid="{00000000-0005-0000-0000-00007A770000}"/>
    <cellStyle name="Normal 28 6 9" xfId="30593" xr:uid="{00000000-0005-0000-0000-00007B770000}"/>
    <cellStyle name="Normal 28 6_35. Propiedades de Inv" xfId="30594" xr:uid="{00000000-0005-0000-0000-00007C770000}"/>
    <cellStyle name="Normal 28 7" xfId="30595" xr:uid="{00000000-0005-0000-0000-00007D770000}"/>
    <cellStyle name="Normal 28 7 10" xfId="30596" xr:uid="{00000000-0005-0000-0000-00007E770000}"/>
    <cellStyle name="Normal 28 7 11" xfId="30597" xr:uid="{00000000-0005-0000-0000-00007F770000}"/>
    <cellStyle name="Normal 28 7 12" xfId="30598" xr:uid="{00000000-0005-0000-0000-000080770000}"/>
    <cellStyle name="Normal 28 7 13" xfId="30599" xr:uid="{00000000-0005-0000-0000-000081770000}"/>
    <cellStyle name="Normal 28 7 2" xfId="30600" xr:uid="{00000000-0005-0000-0000-000082770000}"/>
    <cellStyle name="Normal 28 7 2 2" xfId="30601" xr:uid="{00000000-0005-0000-0000-000083770000}"/>
    <cellStyle name="Normal 28 7 2 2 2" xfId="30602" xr:uid="{00000000-0005-0000-0000-000084770000}"/>
    <cellStyle name="Normal 28 7 2 2 3" xfId="30603" xr:uid="{00000000-0005-0000-0000-000085770000}"/>
    <cellStyle name="Normal 28 7 2 2 4" xfId="30604" xr:uid="{00000000-0005-0000-0000-000086770000}"/>
    <cellStyle name="Normal 28 7 2 2 5" xfId="30605" xr:uid="{00000000-0005-0000-0000-000087770000}"/>
    <cellStyle name="Normal 28 7 2 3" xfId="30606" xr:uid="{00000000-0005-0000-0000-000088770000}"/>
    <cellStyle name="Normal 28 7 2 3 2" xfId="30607" xr:uid="{00000000-0005-0000-0000-000089770000}"/>
    <cellStyle name="Normal 28 7 2 3 3" xfId="30608" xr:uid="{00000000-0005-0000-0000-00008A770000}"/>
    <cellStyle name="Normal 28 7 2 3 4" xfId="30609" xr:uid="{00000000-0005-0000-0000-00008B770000}"/>
    <cellStyle name="Normal 28 7 2 3 5" xfId="30610" xr:uid="{00000000-0005-0000-0000-00008C770000}"/>
    <cellStyle name="Normal 28 7 2 4" xfId="30611" xr:uid="{00000000-0005-0000-0000-00008D770000}"/>
    <cellStyle name="Normal 28 7 2 5" xfId="30612" xr:uid="{00000000-0005-0000-0000-00008E770000}"/>
    <cellStyle name="Normal 28 7 2 6" xfId="30613" xr:uid="{00000000-0005-0000-0000-00008F770000}"/>
    <cellStyle name="Normal 28 7 2 7" xfId="30614" xr:uid="{00000000-0005-0000-0000-000090770000}"/>
    <cellStyle name="Normal 28 7 2 8" xfId="30615" xr:uid="{00000000-0005-0000-0000-000091770000}"/>
    <cellStyle name="Normal 28 7 2_35. Propiedades de Inv" xfId="30616" xr:uid="{00000000-0005-0000-0000-000092770000}"/>
    <cellStyle name="Normal 28 7 3" xfId="30617" xr:uid="{00000000-0005-0000-0000-000093770000}"/>
    <cellStyle name="Normal 28 7 3 2" xfId="30618" xr:uid="{00000000-0005-0000-0000-000094770000}"/>
    <cellStyle name="Normal 28 7 3 2 2" xfId="30619" xr:uid="{00000000-0005-0000-0000-000095770000}"/>
    <cellStyle name="Normal 28 7 3 2 3" xfId="30620" xr:uid="{00000000-0005-0000-0000-000096770000}"/>
    <cellStyle name="Normal 28 7 3 2 4" xfId="30621" xr:uid="{00000000-0005-0000-0000-000097770000}"/>
    <cellStyle name="Normal 28 7 3 2 5" xfId="30622" xr:uid="{00000000-0005-0000-0000-000098770000}"/>
    <cellStyle name="Normal 28 7 3 3" xfId="30623" xr:uid="{00000000-0005-0000-0000-000099770000}"/>
    <cellStyle name="Normal 28 7 3 3 2" xfId="30624" xr:uid="{00000000-0005-0000-0000-00009A770000}"/>
    <cellStyle name="Normal 28 7 3 3 3" xfId="30625" xr:uid="{00000000-0005-0000-0000-00009B770000}"/>
    <cellStyle name="Normal 28 7 3 3 4" xfId="30626" xr:uid="{00000000-0005-0000-0000-00009C770000}"/>
    <cellStyle name="Normal 28 7 3 3 5" xfId="30627" xr:uid="{00000000-0005-0000-0000-00009D770000}"/>
    <cellStyle name="Normal 28 7 3 4" xfId="30628" xr:uid="{00000000-0005-0000-0000-00009E770000}"/>
    <cellStyle name="Normal 28 7 3 5" xfId="30629" xr:uid="{00000000-0005-0000-0000-00009F770000}"/>
    <cellStyle name="Normal 28 7 3 6" xfId="30630" xr:uid="{00000000-0005-0000-0000-0000A0770000}"/>
    <cellStyle name="Normal 28 7 3 7" xfId="30631" xr:uid="{00000000-0005-0000-0000-0000A1770000}"/>
    <cellStyle name="Normal 28 7 3 8" xfId="30632" xr:uid="{00000000-0005-0000-0000-0000A2770000}"/>
    <cellStyle name="Normal 28 7 3_35. Propiedades de Inv" xfId="30633" xr:uid="{00000000-0005-0000-0000-0000A3770000}"/>
    <cellStyle name="Normal 28 7 4" xfId="30634" xr:uid="{00000000-0005-0000-0000-0000A4770000}"/>
    <cellStyle name="Normal 28 7 4 2" xfId="30635" xr:uid="{00000000-0005-0000-0000-0000A5770000}"/>
    <cellStyle name="Normal 28 7 4 2 2" xfId="30636" xr:uid="{00000000-0005-0000-0000-0000A6770000}"/>
    <cellStyle name="Normal 28 7 4 2 3" xfId="30637" xr:uid="{00000000-0005-0000-0000-0000A7770000}"/>
    <cellStyle name="Normal 28 7 4 2 4" xfId="30638" xr:uid="{00000000-0005-0000-0000-0000A8770000}"/>
    <cellStyle name="Normal 28 7 4 2 5" xfId="30639" xr:uid="{00000000-0005-0000-0000-0000A9770000}"/>
    <cellStyle name="Normal 28 7 4 3" xfId="30640" xr:uid="{00000000-0005-0000-0000-0000AA770000}"/>
    <cellStyle name="Normal 28 7 4 3 2" xfId="30641" xr:uid="{00000000-0005-0000-0000-0000AB770000}"/>
    <cellStyle name="Normal 28 7 4 3 3" xfId="30642" xr:uid="{00000000-0005-0000-0000-0000AC770000}"/>
    <cellStyle name="Normal 28 7 4 3 4" xfId="30643" xr:uid="{00000000-0005-0000-0000-0000AD770000}"/>
    <cellStyle name="Normal 28 7 4 3 5" xfId="30644" xr:uid="{00000000-0005-0000-0000-0000AE770000}"/>
    <cellStyle name="Normal 28 7 4 4" xfId="30645" xr:uid="{00000000-0005-0000-0000-0000AF770000}"/>
    <cellStyle name="Normal 28 7 4 5" xfId="30646" xr:uid="{00000000-0005-0000-0000-0000B0770000}"/>
    <cellStyle name="Normal 28 7 4 6" xfId="30647" xr:uid="{00000000-0005-0000-0000-0000B1770000}"/>
    <cellStyle name="Normal 28 7 4 7" xfId="30648" xr:uid="{00000000-0005-0000-0000-0000B2770000}"/>
    <cellStyle name="Normal 28 7 4 8" xfId="30649" xr:uid="{00000000-0005-0000-0000-0000B3770000}"/>
    <cellStyle name="Normal 28 7 4_35. Propiedades de Inv" xfId="30650" xr:uid="{00000000-0005-0000-0000-0000B4770000}"/>
    <cellStyle name="Normal 28 7 5" xfId="30651" xr:uid="{00000000-0005-0000-0000-0000B5770000}"/>
    <cellStyle name="Normal 28 7 5 2" xfId="30652" xr:uid="{00000000-0005-0000-0000-0000B6770000}"/>
    <cellStyle name="Normal 28 7 5 2 2" xfId="30653" xr:uid="{00000000-0005-0000-0000-0000B7770000}"/>
    <cellStyle name="Normal 28 7 5 2 3" xfId="30654" xr:uid="{00000000-0005-0000-0000-0000B8770000}"/>
    <cellStyle name="Normal 28 7 5 2 4" xfId="30655" xr:uid="{00000000-0005-0000-0000-0000B9770000}"/>
    <cellStyle name="Normal 28 7 5 2 5" xfId="30656" xr:uid="{00000000-0005-0000-0000-0000BA770000}"/>
    <cellStyle name="Normal 28 7 5 3" xfId="30657" xr:uid="{00000000-0005-0000-0000-0000BB770000}"/>
    <cellStyle name="Normal 28 7 5 3 2" xfId="30658" xr:uid="{00000000-0005-0000-0000-0000BC770000}"/>
    <cellStyle name="Normal 28 7 5 3 3" xfId="30659" xr:uid="{00000000-0005-0000-0000-0000BD770000}"/>
    <cellStyle name="Normal 28 7 5 3 4" xfId="30660" xr:uid="{00000000-0005-0000-0000-0000BE770000}"/>
    <cellStyle name="Normal 28 7 5 3 5" xfId="30661" xr:uid="{00000000-0005-0000-0000-0000BF770000}"/>
    <cellStyle name="Normal 28 7 5 4" xfId="30662" xr:uid="{00000000-0005-0000-0000-0000C0770000}"/>
    <cellStyle name="Normal 28 7 5 5" xfId="30663" xr:uid="{00000000-0005-0000-0000-0000C1770000}"/>
    <cellStyle name="Normal 28 7 5 6" xfId="30664" xr:uid="{00000000-0005-0000-0000-0000C2770000}"/>
    <cellStyle name="Normal 28 7 5 7" xfId="30665" xr:uid="{00000000-0005-0000-0000-0000C3770000}"/>
    <cellStyle name="Normal 28 7 5 8" xfId="30666" xr:uid="{00000000-0005-0000-0000-0000C4770000}"/>
    <cellStyle name="Normal 28 7 5_35. Propiedades de Inv" xfId="30667" xr:uid="{00000000-0005-0000-0000-0000C5770000}"/>
    <cellStyle name="Normal 28 7 6" xfId="30668" xr:uid="{00000000-0005-0000-0000-0000C6770000}"/>
    <cellStyle name="Normal 28 7 6 2" xfId="30669" xr:uid="{00000000-0005-0000-0000-0000C7770000}"/>
    <cellStyle name="Normal 28 7 6 2 2" xfId="30670" xr:uid="{00000000-0005-0000-0000-0000C8770000}"/>
    <cellStyle name="Normal 28 7 6 2 3" xfId="30671" xr:uid="{00000000-0005-0000-0000-0000C9770000}"/>
    <cellStyle name="Normal 28 7 6 2 4" xfId="30672" xr:uid="{00000000-0005-0000-0000-0000CA770000}"/>
    <cellStyle name="Normal 28 7 6 2 5" xfId="30673" xr:uid="{00000000-0005-0000-0000-0000CB770000}"/>
    <cellStyle name="Normal 28 7 6 3" xfId="30674" xr:uid="{00000000-0005-0000-0000-0000CC770000}"/>
    <cellStyle name="Normal 28 7 6 3 2" xfId="30675" xr:uid="{00000000-0005-0000-0000-0000CD770000}"/>
    <cellStyle name="Normal 28 7 6 3 3" xfId="30676" xr:uid="{00000000-0005-0000-0000-0000CE770000}"/>
    <cellStyle name="Normal 28 7 6 3 4" xfId="30677" xr:uid="{00000000-0005-0000-0000-0000CF770000}"/>
    <cellStyle name="Normal 28 7 6 3 5" xfId="30678" xr:uid="{00000000-0005-0000-0000-0000D0770000}"/>
    <cellStyle name="Normal 28 7 6 4" xfId="30679" xr:uid="{00000000-0005-0000-0000-0000D1770000}"/>
    <cellStyle name="Normal 28 7 6 5" xfId="30680" xr:uid="{00000000-0005-0000-0000-0000D2770000}"/>
    <cellStyle name="Normal 28 7 6 6" xfId="30681" xr:uid="{00000000-0005-0000-0000-0000D3770000}"/>
    <cellStyle name="Normal 28 7 6 7" xfId="30682" xr:uid="{00000000-0005-0000-0000-0000D4770000}"/>
    <cellStyle name="Normal 28 7 6 8" xfId="30683" xr:uid="{00000000-0005-0000-0000-0000D5770000}"/>
    <cellStyle name="Normal 28 7 6_35. Propiedades de Inv" xfId="30684" xr:uid="{00000000-0005-0000-0000-0000D6770000}"/>
    <cellStyle name="Normal 28 7 7" xfId="30685" xr:uid="{00000000-0005-0000-0000-0000D7770000}"/>
    <cellStyle name="Normal 28 7 7 2" xfId="30686" xr:uid="{00000000-0005-0000-0000-0000D8770000}"/>
    <cellStyle name="Normal 28 7 7 3" xfId="30687" xr:uid="{00000000-0005-0000-0000-0000D9770000}"/>
    <cellStyle name="Normal 28 7 7 4" xfId="30688" xr:uid="{00000000-0005-0000-0000-0000DA770000}"/>
    <cellStyle name="Normal 28 7 7 5" xfId="30689" xr:uid="{00000000-0005-0000-0000-0000DB770000}"/>
    <cellStyle name="Normal 28 7 8" xfId="30690" xr:uid="{00000000-0005-0000-0000-0000DC770000}"/>
    <cellStyle name="Normal 28 7 8 2" xfId="30691" xr:uid="{00000000-0005-0000-0000-0000DD770000}"/>
    <cellStyle name="Normal 28 7 8 3" xfId="30692" xr:uid="{00000000-0005-0000-0000-0000DE770000}"/>
    <cellStyle name="Normal 28 7 8 4" xfId="30693" xr:uid="{00000000-0005-0000-0000-0000DF770000}"/>
    <cellStyle name="Normal 28 7 8 5" xfId="30694" xr:uid="{00000000-0005-0000-0000-0000E0770000}"/>
    <cellStyle name="Normal 28 7 9" xfId="30695" xr:uid="{00000000-0005-0000-0000-0000E1770000}"/>
    <cellStyle name="Normal 28 7_35. Propiedades de Inv" xfId="30696" xr:uid="{00000000-0005-0000-0000-0000E2770000}"/>
    <cellStyle name="Normal 28 8" xfId="30697" xr:uid="{00000000-0005-0000-0000-0000E3770000}"/>
    <cellStyle name="Normal 28 8 10" xfId="30698" xr:uid="{00000000-0005-0000-0000-0000E4770000}"/>
    <cellStyle name="Normal 28 8 11" xfId="30699" xr:uid="{00000000-0005-0000-0000-0000E5770000}"/>
    <cellStyle name="Normal 28 8 12" xfId="30700" xr:uid="{00000000-0005-0000-0000-0000E6770000}"/>
    <cellStyle name="Normal 28 8 13" xfId="30701" xr:uid="{00000000-0005-0000-0000-0000E7770000}"/>
    <cellStyle name="Normal 28 8 2" xfId="30702" xr:uid="{00000000-0005-0000-0000-0000E8770000}"/>
    <cellStyle name="Normal 28 8 2 2" xfId="30703" xr:uid="{00000000-0005-0000-0000-0000E9770000}"/>
    <cellStyle name="Normal 28 8 2 2 2" xfId="30704" xr:uid="{00000000-0005-0000-0000-0000EA770000}"/>
    <cellStyle name="Normal 28 8 2 2 3" xfId="30705" xr:uid="{00000000-0005-0000-0000-0000EB770000}"/>
    <cellStyle name="Normal 28 8 2 2 4" xfId="30706" xr:uid="{00000000-0005-0000-0000-0000EC770000}"/>
    <cellStyle name="Normal 28 8 2 2 5" xfId="30707" xr:uid="{00000000-0005-0000-0000-0000ED770000}"/>
    <cellStyle name="Normal 28 8 2 3" xfId="30708" xr:uid="{00000000-0005-0000-0000-0000EE770000}"/>
    <cellStyle name="Normal 28 8 2 3 2" xfId="30709" xr:uid="{00000000-0005-0000-0000-0000EF770000}"/>
    <cellStyle name="Normal 28 8 2 3 3" xfId="30710" xr:uid="{00000000-0005-0000-0000-0000F0770000}"/>
    <cellStyle name="Normal 28 8 2 3 4" xfId="30711" xr:uid="{00000000-0005-0000-0000-0000F1770000}"/>
    <cellStyle name="Normal 28 8 2 3 5" xfId="30712" xr:uid="{00000000-0005-0000-0000-0000F2770000}"/>
    <cellStyle name="Normal 28 8 2 4" xfId="30713" xr:uid="{00000000-0005-0000-0000-0000F3770000}"/>
    <cellStyle name="Normal 28 8 2 5" xfId="30714" xr:uid="{00000000-0005-0000-0000-0000F4770000}"/>
    <cellStyle name="Normal 28 8 2 6" xfId="30715" xr:uid="{00000000-0005-0000-0000-0000F5770000}"/>
    <cellStyle name="Normal 28 8 2 7" xfId="30716" xr:uid="{00000000-0005-0000-0000-0000F6770000}"/>
    <cellStyle name="Normal 28 8 2 8" xfId="30717" xr:uid="{00000000-0005-0000-0000-0000F7770000}"/>
    <cellStyle name="Normal 28 8 2_35. Propiedades de Inv" xfId="30718" xr:uid="{00000000-0005-0000-0000-0000F8770000}"/>
    <cellStyle name="Normal 28 8 3" xfId="30719" xr:uid="{00000000-0005-0000-0000-0000F9770000}"/>
    <cellStyle name="Normal 28 8 3 2" xfId="30720" xr:uid="{00000000-0005-0000-0000-0000FA770000}"/>
    <cellStyle name="Normal 28 8 3 2 2" xfId="30721" xr:uid="{00000000-0005-0000-0000-0000FB770000}"/>
    <cellStyle name="Normal 28 8 3 2 3" xfId="30722" xr:uid="{00000000-0005-0000-0000-0000FC770000}"/>
    <cellStyle name="Normal 28 8 3 2 4" xfId="30723" xr:uid="{00000000-0005-0000-0000-0000FD770000}"/>
    <cellStyle name="Normal 28 8 3 2 5" xfId="30724" xr:uid="{00000000-0005-0000-0000-0000FE770000}"/>
    <cellStyle name="Normal 28 8 3 3" xfId="30725" xr:uid="{00000000-0005-0000-0000-0000FF770000}"/>
    <cellStyle name="Normal 28 8 3 3 2" xfId="30726" xr:uid="{00000000-0005-0000-0000-000000780000}"/>
    <cellStyle name="Normal 28 8 3 3 3" xfId="30727" xr:uid="{00000000-0005-0000-0000-000001780000}"/>
    <cellStyle name="Normal 28 8 3 3 4" xfId="30728" xr:uid="{00000000-0005-0000-0000-000002780000}"/>
    <cellStyle name="Normal 28 8 3 3 5" xfId="30729" xr:uid="{00000000-0005-0000-0000-000003780000}"/>
    <cellStyle name="Normal 28 8 3 4" xfId="30730" xr:uid="{00000000-0005-0000-0000-000004780000}"/>
    <cellStyle name="Normal 28 8 3 5" xfId="30731" xr:uid="{00000000-0005-0000-0000-000005780000}"/>
    <cellStyle name="Normal 28 8 3 6" xfId="30732" xr:uid="{00000000-0005-0000-0000-000006780000}"/>
    <cellStyle name="Normal 28 8 3 7" xfId="30733" xr:uid="{00000000-0005-0000-0000-000007780000}"/>
    <cellStyle name="Normal 28 8 3 8" xfId="30734" xr:uid="{00000000-0005-0000-0000-000008780000}"/>
    <cellStyle name="Normal 28 8 3_35. Propiedades de Inv" xfId="30735" xr:uid="{00000000-0005-0000-0000-000009780000}"/>
    <cellStyle name="Normal 28 8 4" xfId="30736" xr:uid="{00000000-0005-0000-0000-00000A780000}"/>
    <cellStyle name="Normal 28 8 4 2" xfId="30737" xr:uid="{00000000-0005-0000-0000-00000B780000}"/>
    <cellStyle name="Normal 28 8 4 2 2" xfId="30738" xr:uid="{00000000-0005-0000-0000-00000C780000}"/>
    <cellStyle name="Normal 28 8 4 2 3" xfId="30739" xr:uid="{00000000-0005-0000-0000-00000D780000}"/>
    <cellStyle name="Normal 28 8 4 2 4" xfId="30740" xr:uid="{00000000-0005-0000-0000-00000E780000}"/>
    <cellStyle name="Normal 28 8 4 2 5" xfId="30741" xr:uid="{00000000-0005-0000-0000-00000F780000}"/>
    <cellStyle name="Normal 28 8 4 3" xfId="30742" xr:uid="{00000000-0005-0000-0000-000010780000}"/>
    <cellStyle name="Normal 28 8 4 3 2" xfId="30743" xr:uid="{00000000-0005-0000-0000-000011780000}"/>
    <cellStyle name="Normal 28 8 4 3 3" xfId="30744" xr:uid="{00000000-0005-0000-0000-000012780000}"/>
    <cellStyle name="Normal 28 8 4 3 4" xfId="30745" xr:uid="{00000000-0005-0000-0000-000013780000}"/>
    <cellStyle name="Normal 28 8 4 3 5" xfId="30746" xr:uid="{00000000-0005-0000-0000-000014780000}"/>
    <cellStyle name="Normal 28 8 4 4" xfId="30747" xr:uid="{00000000-0005-0000-0000-000015780000}"/>
    <cellStyle name="Normal 28 8 4 5" xfId="30748" xr:uid="{00000000-0005-0000-0000-000016780000}"/>
    <cellStyle name="Normal 28 8 4 6" xfId="30749" xr:uid="{00000000-0005-0000-0000-000017780000}"/>
    <cellStyle name="Normal 28 8 4 7" xfId="30750" xr:uid="{00000000-0005-0000-0000-000018780000}"/>
    <cellStyle name="Normal 28 8 4 8" xfId="30751" xr:uid="{00000000-0005-0000-0000-000019780000}"/>
    <cellStyle name="Normal 28 8 4_35. Propiedades de Inv" xfId="30752" xr:uid="{00000000-0005-0000-0000-00001A780000}"/>
    <cellStyle name="Normal 28 8 5" xfId="30753" xr:uid="{00000000-0005-0000-0000-00001B780000}"/>
    <cellStyle name="Normal 28 8 5 2" xfId="30754" xr:uid="{00000000-0005-0000-0000-00001C780000}"/>
    <cellStyle name="Normal 28 8 5 2 2" xfId="30755" xr:uid="{00000000-0005-0000-0000-00001D780000}"/>
    <cellStyle name="Normal 28 8 5 2 3" xfId="30756" xr:uid="{00000000-0005-0000-0000-00001E780000}"/>
    <cellStyle name="Normal 28 8 5 2 4" xfId="30757" xr:uid="{00000000-0005-0000-0000-00001F780000}"/>
    <cellStyle name="Normal 28 8 5 2 5" xfId="30758" xr:uid="{00000000-0005-0000-0000-000020780000}"/>
    <cellStyle name="Normal 28 8 5 3" xfId="30759" xr:uid="{00000000-0005-0000-0000-000021780000}"/>
    <cellStyle name="Normal 28 8 5 3 2" xfId="30760" xr:uid="{00000000-0005-0000-0000-000022780000}"/>
    <cellStyle name="Normal 28 8 5 3 3" xfId="30761" xr:uid="{00000000-0005-0000-0000-000023780000}"/>
    <cellStyle name="Normal 28 8 5 3 4" xfId="30762" xr:uid="{00000000-0005-0000-0000-000024780000}"/>
    <cellStyle name="Normal 28 8 5 3 5" xfId="30763" xr:uid="{00000000-0005-0000-0000-000025780000}"/>
    <cellStyle name="Normal 28 8 5 4" xfId="30764" xr:uid="{00000000-0005-0000-0000-000026780000}"/>
    <cellStyle name="Normal 28 8 5 5" xfId="30765" xr:uid="{00000000-0005-0000-0000-000027780000}"/>
    <cellStyle name="Normal 28 8 5 6" xfId="30766" xr:uid="{00000000-0005-0000-0000-000028780000}"/>
    <cellStyle name="Normal 28 8 5 7" xfId="30767" xr:uid="{00000000-0005-0000-0000-000029780000}"/>
    <cellStyle name="Normal 28 8 5 8" xfId="30768" xr:uid="{00000000-0005-0000-0000-00002A780000}"/>
    <cellStyle name="Normal 28 8 5_35. Propiedades de Inv" xfId="30769" xr:uid="{00000000-0005-0000-0000-00002B780000}"/>
    <cellStyle name="Normal 28 8 6" xfId="30770" xr:uid="{00000000-0005-0000-0000-00002C780000}"/>
    <cellStyle name="Normal 28 8 6 2" xfId="30771" xr:uid="{00000000-0005-0000-0000-00002D780000}"/>
    <cellStyle name="Normal 28 8 6 2 2" xfId="30772" xr:uid="{00000000-0005-0000-0000-00002E780000}"/>
    <cellStyle name="Normal 28 8 6 2 3" xfId="30773" xr:uid="{00000000-0005-0000-0000-00002F780000}"/>
    <cellStyle name="Normal 28 8 6 2 4" xfId="30774" xr:uid="{00000000-0005-0000-0000-000030780000}"/>
    <cellStyle name="Normal 28 8 6 2 5" xfId="30775" xr:uid="{00000000-0005-0000-0000-000031780000}"/>
    <cellStyle name="Normal 28 8 6 3" xfId="30776" xr:uid="{00000000-0005-0000-0000-000032780000}"/>
    <cellStyle name="Normal 28 8 6 3 2" xfId="30777" xr:uid="{00000000-0005-0000-0000-000033780000}"/>
    <cellStyle name="Normal 28 8 6 3 3" xfId="30778" xr:uid="{00000000-0005-0000-0000-000034780000}"/>
    <cellStyle name="Normal 28 8 6 3 4" xfId="30779" xr:uid="{00000000-0005-0000-0000-000035780000}"/>
    <cellStyle name="Normal 28 8 6 3 5" xfId="30780" xr:uid="{00000000-0005-0000-0000-000036780000}"/>
    <cellStyle name="Normal 28 8 6 4" xfId="30781" xr:uid="{00000000-0005-0000-0000-000037780000}"/>
    <cellStyle name="Normal 28 8 6 5" xfId="30782" xr:uid="{00000000-0005-0000-0000-000038780000}"/>
    <cellStyle name="Normal 28 8 6 6" xfId="30783" xr:uid="{00000000-0005-0000-0000-000039780000}"/>
    <cellStyle name="Normal 28 8 6 7" xfId="30784" xr:uid="{00000000-0005-0000-0000-00003A780000}"/>
    <cellStyle name="Normal 28 8 6 8" xfId="30785" xr:uid="{00000000-0005-0000-0000-00003B780000}"/>
    <cellStyle name="Normal 28 8 6_35. Propiedades de Inv" xfId="30786" xr:uid="{00000000-0005-0000-0000-00003C780000}"/>
    <cellStyle name="Normal 28 8 7" xfId="30787" xr:uid="{00000000-0005-0000-0000-00003D780000}"/>
    <cellStyle name="Normal 28 8 7 2" xfId="30788" xr:uid="{00000000-0005-0000-0000-00003E780000}"/>
    <cellStyle name="Normal 28 8 7 3" xfId="30789" xr:uid="{00000000-0005-0000-0000-00003F780000}"/>
    <cellStyle name="Normal 28 8 7 4" xfId="30790" xr:uid="{00000000-0005-0000-0000-000040780000}"/>
    <cellStyle name="Normal 28 8 7 5" xfId="30791" xr:uid="{00000000-0005-0000-0000-000041780000}"/>
    <cellStyle name="Normal 28 8 8" xfId="30792" xr:uid="{00000000-0005-0000-0000-000042780000}"/>
    <cellStyle name="Normal 28 8 8 2" xfId="30793" xr:uid="{00000000-0005-0000-0000-000043780000}"/>
    <cellStyle name="Normal 28 8 8 3" xfId="30794" xr:uid="{00000000-0005-0000-0000-000044780000}"/>
    <cellStyle name="Normal 28 8 8 4" xfId="30795" xr:uid="{00000000-0005-0000-0000-000045780000}"/>
    <cellStyle name="Normal 28 8 8 5" xfId="30796" xr:uid="{00000000-0005-0000-0000-000046780000}"/>
    <cellStyle name="Normal 28 8 9" xfId="30797" xr:uid="{00000000-0005-0000-0000-000047780000}"/>
    <cellStyle name="Normal 28 8_35. Propiedades de Inv" xfId="30798" xr:uid="{00000000-0005-0000-0000-000048780000}"/>
    <cellStyle name="Normal 28 9" xfId="30799" xr:uid="{00000000-0005-0000-0000-000049780000}"/>
    <cellStyle name="Normal 28 9 10" xfId="30800" xr:uid="{00000000-0005-0000-0000-00004A780000}"/>
    <cellStyle name="Normal 28 9 11" xfId="30801" xr:uid="{00000000-0005-0000-0000-00004B780000}"/>
    <cellStyle name="Normal 28 9 12" xfId="30802" xr:uid="{00000000-0005-0000-0000-00004C780000}"/>
    <cellStyle name="Normal 28 9 13" xfId="30803" xr:uid="{00000000-0005-0000-0000-00004D780000}"/>
    <cellStyle name="Normal 28 9 2" xfId="30804" xr:uid="{00000000-0005-0000-0000-00004E780000}"/>
    <cellStyle name="Normal 28 9 2 2" xfId="30805" xr:uid="{00000000-0005-0000-0000-00004F780000}"/>
    <cellStyle name="Normal 28 9 2 2 2" xfId="30806" xr:uid="{00000000-0005-0000-0000-000050780000}"/>
    <cellStyle name="Normal 28 9 2 2 3" xfId="30807" xr:uid="{00000000-0005-0000-0000-000051780000}"/>
    <cellStyle name="Normal 28 9 2 2 4" xfId="30808" xr:uid="{00000000-0005-0000-0000-000052780000}"/>
    <cellStyle name="Normal 28 9 2 2 5" xfId="30809" xr:uid="{00000000-0005-0000-0000-000053780000}"/>
    <cellStyle name="Normal 28 9 2 3" xfId="30810" xr:uid="{00000000-0005-0000-0000-000054780000}"/>
    <cellStyle name="Normal 28 9 2 3 2" xfId="30811" xr:uid="{00000000-0005-0000-0000-000055780000}"/>
    <cellStyle name="Normal 28 9 2 3 3" xfId="30812" xr:uid="{00000000-0005-0000-0000-000056780000}"/>
    <cellStyle name="Normal 28 9 2 3 4" xfId="30813" xr:uid="{00000000-0005-0000-0000-000057780000}"/>
    <cellStyle name="Normal 28 9 2 3 5" xfId="30814" xr:uid="{00000000-0005-0000-0000-000058780000}"/>
    <cellStyle name="Normal 28 9 2 4" xfId="30815" xr:uid="{00000000-0005-0000-0000-000059780000}"/>
    <cellStyle name="Normal 28 9 2 5" xfId="30816" xr:uid="{00000000-0005-0000-0000-00005A780000}"/>
    <cellStyle name="Normal 28 9 2 6" xfId="30817" xr:uid="{00000000-0005-0000-0000-00005B780000}"/>
    <cellStyle name="Normal 28 9 2 7" xfId="30818" xr:uid="{00000000-0005-0000-0000-00005C780000}"/>
    <cellStyle name="Normal 28 9 2 8" xfId="30819" xr:uid="{00000000-0005-0000-0000-00005D780000}"/>
    <cellStyle name="Normal 28 9 2_35. Propiedades de Inv" xfId="30820" xr:uid="{00000000-0005-0000-0000-00005E780000}"/>
    <cellStyle name="Normal 28 9 3" xfId="30821" xr:uid="{00000000-0005-0000-0000-00005F780000}"/>
    <cellStyle name="Normal 28 9 3 2" xfId="30822" xr:uid="{00000000-0005-0000-0000-000060780000}"/>
    <cellStyle name="Normal 28 9 3 2 2" xfId="30823" xr:uid="{00000000-0005-0000-0000-000061780000}"/>
    <cellStyle name="Normal 28 9 3 2 3" xfId="30824" xr:uid="{00000000-0005-0000-0000-000062780000}"/>
    <cellStyle name="Normal 28 9 3 2 4" xfId="30825" xr:uid="{00000000-0005-0000-0000-000063780000}"/>
    <cellStyle name="Normal 28 9 3 2 5" xfId="30826" xr:uid="{00000000-0005-0000-0000-000064780000}"/>
    <cellStyle name="Normal 28 9 3 3" xfId="30827" xr:uid="{00000000-0005-0000-0000-000065780000}"/>
    <cellStyle name="Normal 28 9 3 3 2" xfId="30828" xr:uid="{00000000-0005-0000-0000-000066780000}"/>
    <cellStyle name="Normal 28 9 3 3 3" xfId="30829" xr:uid="{00000000-0005-0000-0000-000067780000}"/>
    <cellStyle name="Normal 28 9 3 3 4" xfId="30830" xr:uid="{00000000-0005-0000-0000-000068780000}"/>
    <cellStyle name="Normal 28 9 3 3 5" xfId="30831" xr:uid="{00000000-0005-0000-0000-000069780000}"/>
    <cellStyle name="Normal 28 9 3 4" xfId="30832" xr:uid="{00000000-0005-0000-0000-00006A780000}"/>
    <cellStyle name="Normal 28 9 3 5" xfId="30833" xr:uid="{00000000-0005-0000-0000-00006B780000}"/>
    <cellStyle name="Normal 28 9 3 6" xfId="30834" xr:uid="{00000000-0005-0000-0000-00006C780000}"/>
    <cellStyle name="Normal 28 9 3 7" xfId="30835" xr:uid="{00000000-0005-0000-0000-00006D780000}"/>
    <cellStyle name="Normal 28 9 3 8" xfId="30836" xr:uid="{00000000-0005-0000-0000-00006E780000}"/>
    <cellStyle name="Normal 28 9 3_35. Propiedades de Inv" xfId="30837" xr:uid="{00000000-0005-0000-0000-00006F780000}"/>
    <cellStyle name="Normal 28 9 4" xfId="30838" xr:uid="{00000000-0005-0000-0000-000070780000}"/>
    <cellStyle name="Normal 28 9 4 2" xfId="30839" xr:uid="{00000000-0005-0000-0000-000071780000}"/>
    <cellStyle name="Normal 28 9 4 2 2" xfId="30840" xr:uid="{00000000-0005-0000-0000-000072780000}"/>
    <cellStyle name="Normal 28 9 4 2 3" xfId="30841" xr:uid="{00000000-0005-0000-0000-000073780000}"/>
    <cellStyle name="Normal 28 9 4 2 4" xfId="30842" xr:uid="{00000000-0005-0000-0000-000074780000}"/>
    <cellStyle name="Normal 28 9 4 2 5" xfId="30843" xr:uid="{00000000-0005-0000-0000-000075780000}"/>
    <cellStyle name="Normal 28 9 4 3" xfId="30844" xr:uid="{00000000-0005-0000-0000-000076780000}"/>
    <cellStyle name="Normal 28 9 4 3 2" xfId="30845" xr:uid="{00000000-0005-0000-0000-000077780000}"/>
    <cellStyle name="Normal 28 9 4 3 3" xfId="30846" xr:uid="{00000000-0005-0000-0000-000078780000}"/>
    <cellStyle name="Normal 28 9 4 3 4" xfId="30847" xr:uid="{00000000-0005-0000-0000-000079780000}"/>
    <cellStyle name="Normal 28 9 4 3 5" xfId="30848" xr:uid="{00000000-0005-0000-0000-00007A780000}"/>
    <cellStyle name="Normal 28 9 4 4" xfId="30849" xr:uid="{00000000-0005-0000-0000-00007B780000}"/>
    <cellStyle name="Normal 28 9 4 5" xfId="30850" xr:uid="{00000000-0005-0000-0000-00007C780000}"/>
    <cellStyle name="Normal 28 9 4 6" xfId="30851" xr:uid="{00000000-0005-0000-0000-00007D780000}"/>
    <cellStyle name="Normal 28 9 4 7" xfId="30852" xr:uid="{00000000-0005-0000-0000-00007E780000}"/>
    <cellStyle name="Normal 28 9 4 8" xfId="30853" xr:uid="{00000000-0005-0000-0000-00007F780000}"/>
    <cellStyle name="Normal 28 9 4_35. Propiedades de Inv" xfId="30854" xr:uid="{00000000-0005-0000-0000-000080780000}"/>
    <cellStyle name="Normal 28 9 5" xfId="30855" xr:uid="{00000000-0005-0000-0000-000081780000}"/>
    <cellStyle name="Normal 28 9 5 2" xfId="30856" xr:uid="{00000000-0005-0000-0000-000082780000}"/>
    <cellStyle name="Normal 28 9 5 2 2" xfId="30857" xr:uid="{00000000-0005-0000-0000-000083780000}"/>
    <cellStyle name="Normal 28 9 5 2 3" xfId="30858" xr:uid="{00000000-0005-0000-0000-000084780000}"/>
    <cellStyle name="Normal 28 9 5 2 4" xfId="30859" xr:uid="{00000000-0005-0000-0000-000085780000}"/>
    <cellStyle name="Normal 28 9 5 2 5" xfId="30860" xr:uid="{00000000-0005-0000-0000-000086780000}"/>
    <cellStyle name="Normal 28 9 5 3" xfId="30861" xr:uid="{00000000-0005-0000-0000-000087780000}"/>
    <cellStyle name="Normal 28 9 5 3 2" xfId="30862" xr:uid="{00000000-0005-0000-0000-000088780000}"/>
    <cellStyle name="Normal 28 9 5 3 3" xfId="30863" xr:uid="{00000000-0005-0000-0000-000089780000}"/>
    <cellStyle name="Normal 28 9 5 3 4" xfId="30864" xr:uid="{00000000-0005-0000-0000-00008A780000}"/>
    <cellStyle name="Normal 28 9 5 3 5" xfId="30865" xr:uid="{00000000-0005-0000-0000-00008B780000}"/>
    <cellStyle name="Normal 28 9 5 4" xfId="30866" xr:uid="{00000000-0005-0000-0000-00008C780000}"/>
    <cellStyle name="Normal 28 9 5 5" xfId="30867" xr:uid="{00000000-0005-0000-0000-00008D780000}"/>
    <cellStyle name="Normal 28 9 5 6" xfId="30868" xr:uid="{00000000-0005-0000-0000-00008E780000}"/>
    <cellStyle name="Normal 28 9 5 7" xfId="30869" xr:uid="{00000000-0005-0000-0000-00008F780000}"/>
    <cellStyle name="Normal 28 9 5 8" xfId="30870" xr:uid="{00000000-0005-0000-0000-000090780000}"/>
    <cellStyle name="Normal 28 9 5_35. Propiedades de Inv" xfId="30871" xr:uid="{00000000-0005-0000-0000-000091780000}"/>
    <cellStyle name="Normal 28 9 6" xfId="30872" xr:uid="{00000000-0005-0000-0000-000092780000}"/>
    <cellStyle name="Normal 28 9 6 2" xfId="30873" xr:uid="{00000000-0005-0000-0000-000093780000}"/>
    <cellStyle name="Normal 28 9 6 2 2" xfId="30874" xr:uid="{00000000-0005-0000-0000-000094780000}"/>
    <cellStyle name="Normal 28 9 6 2 3" xfId="30875" xr:uid="{00000000-0005-0000-0000-000095780000}"/>
    <cellStyle name="Normal 28 9 6 2 4" xfId="30876" xr:uid="{00000000-0005-0000-0000-000096780000}"/>
    <cellStyle name="Normal 28 9 6 2 5" xfId="30877" xr:uid="{00000000-0005-0000-0000-000097780000}"/>
    <cellStyle name="Normal 28 9 6 3" xfId="30878" xr:uid="{00000000-0005-0000-0000-000098780000}"/>
    <cellStyle name="Normal 28 9 6 3 2" xfId="30879" xr:uid="{00000000-0005-0000-0000-000099780000}"/>
    <cellStyle name="Normal 28 9 6 3 3" xfId="30880" xr:uid="{00000000-0005-0000-0000-00009A780000}"/>
    <cellStyle name="Normal 28 9 6 3 4" xfId="30881" xr:uid="{00000000-0005-0000-0000-00009B780000}"/>
    <cellStyle name="Normal 28 9 6 3 5" xfId="30882" xr:uid="{00000000-0005-0000-0000-00009C780000}"/>
    <cellStyle name="Normal 28 9 6 4" xfId="30883" xr:uid="{00000000-0005-0000-0000-00009D780000}"/>
    <cellStyle name="Normal 28 9 6 5" xfId="30884" xr:uid="{00000000-0005-0000-0000-00009E780000}"/>
    <cellStyle name="Normal 28 9 6 6" xfId="30885" xr:uid="{00000000-0005-0000-0000-00009F780000}"/>
    <cellStyle name="Normal 28 9 6 7" xfId="30886" xr:uid="{00000000-0005-0000-0000-0000A0780000}"/>
    <cellStyle name="Normal 28 9 6 8" xfId="30887" xr:uid="{00000000-0005-0000-0000-0000A1780000}"/>
    <cellStyle name="Normal 28 9 6_35. Propiedades de Inv" xfId="30888" xr:uid="{00000000-0005-0000-0000-0000A2780000}"/>
    <cellStyle name="Normal 28 9 7" xfId="30889" xr:uid="{00000000-0005-0000-0000-0000A3780000}"/>
    <cellStyle name="Normal 28 9 7 2" xfId="30890" xr:uid="{00000000-0005-0000-0000-0000A4780000}"/>
    <cellStyle name="Normal 28 9 7 3" xfId="30891" xr:uid="{00000000-0005-0000-0000-0000A5780000}"/>
    <cellStyle name="Normal 28 9 7 4" xfId="30892" xr:uid="{00000000-0005-0000-0000-0000A6780000}"/>
    <cellStyle name="Normal 28 9 7 5" xfId="30893" xr:uid="{00000000-0005-0000-0000-0000A7780000}"/>
    <cellStyle name="Normal 28 9 8" xfId="30894" xr:uid="{00000000-0005-0000-0000-0000A8780000}"/>
    <cellStyle name="Normal 28 9 8 2" xfId="30895" xr:uid="{00000000-0005-0000-0000-0000A9780000}"/>
    <cellStyle name="Normal 28 9 8 3" xfId="30896" xr:uid="{00000000-0005-0000-0000-0000AA780000}"/>
    <cellStyle name="Normal 28 9 8 4" xfId="30897" xr:uid="{00000000-0005-0000-0000-0000AB780000}"/>
    <cellStyle name="Normal 28 9 8 5" xfId="30898" xr:uid="{00000000-0005-0000-0000-0000AC780000}"/>
    <cellStyle name="Normal 28 9 9" xfId="30899" xr:uid="{00000000-0005-0000-0000-0000AD780000}"/>
    <cellStyle name="Normal 28 9_35. Propiedades de Inv" xfId="30900" xr:uid="{00000000-0005-0000-0000-0000AE780000}"/>
    <cellStyle name="Normal 28_35. Propiedades de Inv" xfId="30901" xr:uid="{00000000-0005-0000-0000-0000AF780000}"/>
    <cellStyle name="Normal 29" xfId="30902" xr:uid="{00000000-0005-0000-0000-0000B0780000}"/>
    <cellStyle name="Normal 29 2" xfId="30903" xr:uid="{00000000-0005-0000-0000-0000B1780000}"/>
    <cellStyle name="Normal 29 2 2" xfId="30904" xr:uid="{00000000-0005-0000-0000-0000B2780000}"/>
    <cellStyle name="Normal 29 2 2 2" xfId="30905" xr:uid="{00000000-0005-0000-0000-0000B3780000}"/>
    <cellStyle name="Normal 29 2 2 3" xfId="30906" xr:uid="{00000000-0005-0000-0000-0000B4780000}"/>
    <cellStyle name="Normal 29 2 2 3 2" xfId="30907" xr:uid="{00000000-0005-0000-0000-0000B5780000}"/>
    <cellStyle name="Normal 29 2 2 4" xfId="30908" xr:uid="{00000000-0005-0000-0000-0000B6780000}"/>
    <cellStyle name="Normal 29 2 2 4 2" xfId="30909" xr:uid="{00000000-0005-0000-0000-0000B7780000}"/>
    <cellStyle name="Normal 29 2 2 5" xfId="30910" xr:uid="{00000000-0005-0000-0000-0000B8780000}"/>
    <cellStyle name="Normal 29 2 3" xfId="30911" xr:uid="{00000000-0005-0000-0000-0000B9780000}"/>
    <cellStyle name="Normal 29 2 3 2" xfId="30912" xr:uid="{00000000-0005-0000-0000-0000BA780000}"/>
    <cellStyle name="Normal 29 2 3 2 2" xfId="30913" xr:uid="{00000000-0005-0000-0000-0000BB780000}"/>
    <cellStyle name="Normal 29 2 3 3" xfId="30914" xr:uid="{00000000-0005-0000-0000-0000BC780000}"/>
    <cellStyle name="Normal 29 2 3 3 2" xfId="30915" xr:uid="{00000000-0005-0000-0000-0000BD780000}"/>
    <cellStyle name="Normal 29 2 3 4" xfId="30916" xr:uid="{00000000-0005-0000-0000-0000BE780000}"/>
    <cellStyle name="Normal 29 2 4" xfId="30917" xr:uid="{00000000-0005-0000-0000-0000BF780000}"/>
    <cellStyle name="Normal 29 2 4 2" xfId="30918" xr:uid="{00000000-0005-0000-0000-0000C0780000}"/>
    <cellStyle name="Normal 29 2 5" xfId="30919" xr:uid="{00000000-0005-0000-0000-0000C1780000}"/>
    <cellStyle name="Normal 29 2 5 2" xfId="30920" xr:uid="{00000000-0005-0000-0000-0000C2780000}"/>
    <cellStyle name="Normal 29 2 6" xfId="30921" xr:uid="{00000000-0005-0000-0000-0000C3780000}"/>
    <cellStyle name="Normal 29 2 6 2" xfId="30922" xr:uid="{00000000-0005-0000-0000-0000C4780000}"/>
    <cellStyle name="Normal 29 2 7" xfId="30923" xr:uid="{00000000-0005-0000-0000-0000C5780000}"/>
    <cellStyle name="Normal 29 2 7 2" xfId="30924" xr:uid="{00000000-0005-0000-0000-0000C6780000}"/>
    <cellStyle name="Normal 29 3" xfId="30925" xr:uid="{00000000-0005-0000-0000-0000C7780000}"/>
    <cellStyle name="Normal 29 3 2" xfId="30926" xr:uid="{00000000-0005-0000-0000-0000C8780000}"/>
    <cellStyle name="Normal 29 3 2 2" xfId="30927" xr:uid="{00000000-0005-0000-0000-0000C9780000}"/>
    <cellStyle name="Normal 29 3 2 2 2" xfId="30928" xr:uid="{00000000-0005-0000-0000-0000CA780000}"/>
    <cellStyle name="Normal 29 3 3" xfId="30929" xr:uid="{00000000-0005-0000-0000-0000CB780000}"/>
    <cellStyle name="Normal 29 3 3 2" xfId="30930" xr:uid="{00000000-0005-0000-0000-0000CC780000}"/>
    <cellStyle name="Normal 29 3 4" xfId="30931" xr:uid="{00000000-0005-0000-0000-0000CD780000}"/>
    <cellStyle name="Normal 29 3 4 2" xfId="30932" xr:uid="{00000000-0005-0000-0000-0000CE780000}"/>
    <cellStyle name="Normal 29 3 5" xfId="30933" xr:uid="{00000000-0005-0000-0000-0000CF780000}"/>
    <cellStyle name="Normal 29 3 5 2" xfId="30934" xr:uid="{00000000-0005-0000-0000-0000D0780000}"/>
    <cellStyle name="Normal 29 4" xfId="30935" xr:uid="{00000000-0005-0000-0000-0000D1780000}"/>
    <cellStyle name="Normal 29 4 2" xfId="30936" xr:uid="{00000000-0005-0000-0000-0000D2780000}"/>
    <cellStyle name="Normal 29 4 2 2" xfId="30937" xr:uid="{00000000-0005-0000-0000-0000D3780000}"/>
    <cellStyle name="Normal 29 4 3" xfId="30938" xr:uid="{00000000-0005-0000-0000-0000D4780000}"/>
    <cellStyle name="Normal 29 4 3 2" xfId="30939" xr:uid="{00000000-0005-0000-0000-0000D5780000}"/>
    <cellStyle name="Normal 29 4 4" xfId="30940" xr:uid="{00000000-0005-0000-0000-0000D6780000}"/>
    <cellStyle name="Normal 29 5" xfId="30941" xr:uid="{00000000-0005-0000-0000-0000D7780000}"/>
    <cellStyle name="Normal 29 5 2" xfId="30942" xr:uid="{00000000-0005-0000-0000-0000D8780000}"/>
    <cellStyle name="Normal 29 5 2 2" xfId="30943" xr:uid="{00000000-0005-0000-0000-0000D9780000}"/>
    <cellStyle name="Normal 29 6" xfId="30944" xr:uid="{00000000-0005-0000-0000-0000DA780000}"/>
    <cellStyle name="Normal 29 6 2" xfId="30945" xr:uid="{00000000-0005-0000-0000-0000DB780000}"/>
    <cellStyle name="Normal 29 6 2 2" xfId="30946" xr:uid="{00000000-0005-0000-0000-0000DC780000}"/>
    <cellStyle name="Normal 29 7" xfId="30947" xr:uid="{00000000-0005-0000-0000-0000DD780000}"/>
    <cellStyle name="Normal 29 7 2" xfId="30948" xr:uid="{00000000-0005-0000-0000-0000DE780000}"/>
    <cellStyle name="Normal 29 7 2 2" xfId="30949" xr:uid="{00000000-0005-0000-0000-0000DF780000}"/>
    <cellStyle name="Normal 29 8" xfId="30950" xr:uid="{00000000-0005-0000-0000-0000E0780000}"/>
    <cellStyle name="Normal 29 8 2" xfId="30951" xr:uid="{00000000-0005-0000-0000-0000E1780000}"/>
    <cellStyle name="Normal 29 8 2 2" xfId="30952" xr:uid="{00000000-0005-0000-0000-0000E2780000}"/>
    <cellStyle name="Normal 29 9" xfId="30953" xr:uid="{00000000-0005-0000-0000-0000E3780000}"/>
    <cellStyle name="Normal 29 9 2" xfId="30954" xr:uid="{00000000-0005-0000-0000-0000E4780000}"/>
    <cellStyle name="Normal 3" xfId="30955" xr:uid="{00000000-0005-0000-0000-0000E5780000}"/>
    <cellStyle name="Normal 3 10" xfId="30956" xr:uid="{00000000-0005-0000-0000-0000E6780000}"/>
    <cellStyle name="Normal 3 10 10" xfId="30957" xr:uid="{00000000-0005-0000-0000-0000E7780000}"/>
    <cellStyle name="Normal 3 10 10 2" xfId="30958" xr:uid="{00000000-0005-0000-0000-0000E8780000}"/>
    <cellStyle name="Normal 3 10 10 3" xfId="30959" xr:uid="{00000000-0005-0000-0000-0000E9780000}"/>
    <cellStyle name="Normal 3 10 10 4" xfId="30960" xr:uid="{00000000-0005-0000-0000-0000EA780000}"/>
    <cellStyle name="Normal 3 10 10 5" xfId="30961" xr:uid="{00000000-0005-0000-0000-0000EB780000}"/>
    <cellStyle name="Normal 3 10 11" xfId="30962" xr:uid="{00000000-0005-0000-0000-0000EC780000}"/>
    <cellStyle name="Normal 3 10 11 2" xfId="30963" xr:uid="{00000000-0005-0000-0000-0000ED780000}"/>
    <cellStyle name="Normal 3 10 11 3" xfId="30964" xr:uid="{00000000-0005-0000-0000-0000EE780000}"/>
    <cellStyle name="Normal 3 10 11 4" xfId="30965" xr:uid="{00000000-0005-0000-0000-0000EF780000}"/>
    <cellStyle name="Normal 3 10 11 5" xfId="30966" xr:uid="{00000000-0005-0000-0000-0000F0780000}"/>
    <cellStyle name="Normal 3 10 12" xfId="30967" xr:uid="{00000000-0005-0000-0000-0000F1780000}"/>
    <cellStyle name="Normal 3 10 13" xfId="30968" xr:uid="{00000000-0005-0000-0000-0000F2780000}"/>
    <cellStyle name="Normal 3 10 14" xfId="30969" xr:uid="{00000000-0005-0000-0000-0000F3780000}"/>
    <cellStyle name="Normal 3 10 15" xfId="30970" xr:uid="{00000000-0005-0000-0000-0000F4780000}"/>
    <cellStyle name="Normal 3 10 16" xfId="30971" xr:uid="{00000000-0005-0000-0000-0000F5780000}"/>
    <cellStyle name="Normal 3 10 2" xfId="30972" xr:uid="{00000000-0005-0000-0000-0000F6780000}"/>
    <cellStyle name="Normal 3 10 2 2" xfId="30973" xr:uid="{00000000-0005-0000-0000-0000F7780000}"/>
    <cellStyle name="Normal 3 10 2 2 2" xfId="30974" xr:uid="{00000000-0005-0000-0000-0000F8780000}"/>
    <cellStyle name="Normal 3 10 2 2 3" xfId="30975" xr:uid="{00000000-0005-0000-0000-0000F9780000}"/>
    <cellStyle name="Normal 3 10 2 2 4" xfId="30976" xr:uid="{00000000-0005-0000-0000-0000FA780000}"/>
    <cellStyle name="Normal 3 10 2 2 5" xfId="30977" xr:uid="{00000000-0005-0000-0000-0000FB780000}"/>
    <cellStyle name="Normal 3 10 2 3" xfId="30978" xr:uid="{00000000-0005-0000-0000-0000FC780000}"/>
    <cellStyle name="Normal 3 10 2 3 2" xfId="30979" xr:uid="{00000000-0005-0000-0000-0000FD780000}"/>
    <cellStyle name="Normal 3 10 2 3 3" xfId="30980" xr:uid="{00000000-0005-0000-0000-0000FE780000}"/>
    <cellStyle name="Normal 3 10 2 3 4" xfId="30981" xr:uid="{00000000-0005-0000-0000-0000FF780000}"/>
    <cellStyle name="Normal 3 10 2 3 5" xfId="30982" xr:uid="{00000000-0005-0000-0000-000000790000}"/>
    <cellStyle name="Normal 3 10 2 4" xfId="30983" xr:uid="{00000000-0005-0000-0000-000001790000}"/>
    <cellStyle name="Normal 3 10 2 5" xfId="30984" xr:uid="{00000000-0005-0000-0000-000002790000}"/>
    <cellStyle name="Normal 3 10 2 6" xfId="30985" xr:uid="{00000000-0005-0000-0000-000003790000}"/>
    <cellStyle name="Normal 3 10 2 7" xfId="30986" xr:uid="{00000000-0005-0000-0000-000004790000}"/>
    <cellStyle name="Normal 3 10 2 8" xfId="30987" xr:uid="{00000000-0005-0000-0000-000005790000}"/>
    <cellStyle name="Normal 3 10 2_35. Propiedades de Inv" xfId="30988" xr:uid="{00000000-0005-0000-0000-000006790000}"/>
    <cellStyle name="Normal 3 10 3" xfId="30989" xr:uid="{00000000-0005-0000-0000-000007790000}"/>
    <cellStyle name="Normal 3 10 3 2" xfId="30990" xr:uid="{00000000-0005-0000-0000-000008790000}"/>
    <cellStyle name="Normal 3 10 3 2 2" xfId="30991" xr:uid="{00000000-0005-0000-0000-000009790000}"/>
    <cellStyle name="Normal 3 10 3 2 3" xfId="30992" xr:uid="{00000000-0005-0000-0000-00000A790000}"/>
    <cellStyle name="Normal 3 10 3 2 4" xfId="30993" xr:uid="{00000000-0005-0000-0000-00000B790000}"/>
    <cellStyle name="Normal 3 10 3 2 5" xfId="30994" xr:uid="{00000000-0005-0000-0000-00000C790000}"/>
    <cellStyle name="Normal 3 10 3 3" xfId="30995" xr:uid="{00000000-0005-0000-0000-00000D790000}"/>
    <cellStyle name="Normal 3 10 3 3 2" xfId="30996" xr:uid="{00000000-0005-0000-0000-00000E790000}"/>
    <cellStyle name="Normal 3 10 3 3 3" xfId="30997" xr:uid="{00000000-0005-0000-0000-00000F790000}"/>
    <cellStyle name="Normal 3 10 3 3 4" xfId="30998" xr:uid="{00000000-0005-0000-0000-000010790000}"/>
    <cellStyle name="Normal 3 10 3 3 5" xfId="30999" xr:uid="{00000000-0005-0000-0000-000011790000}"/>
    <cellStyle name="Normal 3 10 3 4" xfId="31000" xr:uid="{00000000-0005-0000-0000-000012790000}"/>
    <cellStyle name="Normal 3 10 3 5" xfId="31001" xr:uid="{00000000-0005-0000-0000-000013790000}"/>
    <cellStyle name="Normal 3 10 3 6" xfId="31002" xr:uid="{00000000-0005-0000-0000-000014790000}"/>
    <cellStyle name="Normal 3 10 3 7" xfId="31003" xr:uid="{00000000-0005-0000-0000-000015790000}"/>
    <cellStyle name="Normal 3 10 3 8" xfId="31004" xr:uid="{00000000-0005-0000-0000-000016790000}"/>
    <cellStyle name="Normal 3 10 3_35. Propiedades de Inv" xfId="31005" xr:uid="{00000000-0005-0000-0000-000017790000}"/>
    <cellStyle name="Normal 3 10 4" xfId="31006" xr:uid="{00000000-0005-0000-0000-000018790000}"/>
    <cellStyle name="Normal 3 10 4 2" xfId="31007" xr:uid="{00000000-0005-0000-0000-000019790000}"/>
    <cellStyle name="Normal 3 10 4 2 2" xfId="31008" xr:uid="{00000000-0005-0000-0000-00001A790000}"/>
    <cellStyle name="Normal 3 10 4 2 3" xfId="31009" xr:uid="{00000000-0005-0000-0000-00001B790000}"/>
    <cellStyle name="Normal 3 10 4 2 4" xfId="31010" xr:uid="{00000000-0005-0000-0000-00001C790000}"/>
    <cellStyle name="Normal 3 10 4 2 5" xfId="31011" xr:uid="{00000000-0005-0000-0000-00001D790000}"/>
    <cellStyle name="Normal 3 10 4 3" xfId="31012" xr:uid="{00000000-0005-0000-0000-00001E790000}"/>
    <cellStyle name="Normal 3 10 4 3 2" xfId="31013" xr:uid="{00000000-0005-0000-0000-00001F790000}"/>
    <cellStyle name="Normal 3 10 4 3 3" xfId="31014" xr:uid="{00000000-0005-0000-0000-000020790000}"/>
    <cellStyle name="Normal 3 10 4 3 4" xfId="31015" xr:uid="{00000000-0005-0000-0000-000021790000}"/>
    <cellStyle name="Normal 3 10 4 3 5" xfId="31016" xr:uid="{00000000-0005-0000-0000-000022790000}"/>
    <cellStyle name="Normal 3 10 4 4" xfId="31017" xr:uid="{00000000-0005-0000-0000-000023790000}"/>
    <cellStyle name="Normal 3 10 4 5" xfId="31018" xr:uid="{00000000-0005-0000-0000-000024790000}"/>
    <cellStyle name="Normal 3 10 4 6" xfId="31019" xr:uid="{00000000-0005-0000-0000-000025790000}"/>
    <cellStyle name="Normal 3 10 4 7" xfId="31020" xr:uid="{00000000-0005-0000-0000-000026790000}"/>
    <cellStyle name="Normal 3 10 4 8" xfId="31021" xr:uid="{00000000-0005-0000-0000-000027790000}"/>
    <cellStyle name="Normal 3 10 4_35. Propiedades de Inv" xfId="31022" xr:uid="{00000000-0005-0000-0000-000028790000}"/>
    <cellStyle name="Normal 3 10 5" xfId="31023" xr:uid="{00000000-0005-0000-0000-000029790000}"/>
    <cellStyle name="Normal 3 10 5 2" xfId="31024" xr:uid="{00000000-0005-0000-0000-00002A790000}"/>
    <cellStyle name="Normal 3 10 5 2 2" xfId="31025" xr:uid="{00000000-0005-0000-0000-00002B790000}"/>
    <cellStyle name="Normal 3 10 5 2 3" xfId="31026" xr:uid="{00000000-0005-0000-0000-00002C790000}"/>
    <cellStyle name="Normal 3 10 5 2 4" xfId="31027" xr:uid="{00000000-0005-0000-0000-00002D790000}"/>
    <cellStyle name="Normal 3 10 5 2 5" xfId="31028" xr:uid="{00000000-0005-0000-0000-00002E790000}"/>
    <cellStyle name="Normal 3 10 5 3" xfId="31029" xr:uid="{00000000-0005-0000-0000-00002F790000}"/>
    <cellStyle name="Normal 3 10 5 3 2" xfId="31030" xr:uid="{00000000-0005-0000-0000-000030790000}"/>
    <cellStyle name="Normal 3 10 5 3 3" xfId="31031" xr:uid="{00000000-0005-0000-0000-000031790000}"/>
    <cellStyle name="Normal 3 10 5 3 4" xfId="31032" xr:uid="{00000000-0005-0000-0000-000032790000}"/>
    <cellStyle name="Normal 3 10 5 3 5" xfId="31033" xr:uid="{00000000-0005-0000-0000-000033790000}"/>
    <cellStyle name="Normal 3 10 5 4" xfId="31034" xr:uid="{00000000-0005-0000-0000-000034790000}"/>
    <cellStyle name="Normal 3 10 5 5" xfId="31035" xr:uid="{00000000-0005-0000-0000-000035790000}"/>
    <cellStyle name="Normal 3 10 5 6" xfId="31036" xr:uid="{00000000-0005-0000-0000-000036790000}"/>
    <cellStyle name="Normal 3 10 5 7" xfId="31037" xr:uid="{00000000-0005-0000-0000-000037790000}"/>
    <cellStyle name="Normal 3 10 5 8" xfId="31038" xr:uid="{00000000-0005-0000-0000-000038790000}"/>
    <cellStyle name="Normal 3 10 5_35. Propiedades de Inv" xfId="31039" xr:uid="{00000000-0005-0000-0000-000039790000}"/>
    <cellStyle name="Normal 3 10 6" xfId="31040" xr:uid="{00000000-0005-0000-0000-00003A790000}"/>
    <cellStyle name="Normal 3 10 6 2" xfId="31041" xr:uid="{00000000-0005-0000-0000-00003B790000}"/>
    <cellStyle name="Normal 3 10 6 2 2" xfId="31042" xr:uid="{00000000-0005-0000-0000-00003C790000}"/>
    <cellStyle name="Normal 3 10 6 2 3" xfId="31043" xr:uid="{00000000-0005-0000-0000-00003D790000}"/>
    <cellStyle name="Normal 3 10 6 2 4" xfId="31044" xr:uid="{00000000-0005-0000-0000-00003E790000}"/>
    <cellStyle name="Normal 3 10 6 2 5" xfId="31045" xr:uid="{00000000-0005-0000-0000-00003F790000}"/>
    <cellStyle name="Normal 3 10 6 3" xfId="31046" xr:uid="{00000000-0005-0000-0000-000040790000}"/>
    <cellStyle name="Normal 3 10 6 3 2" xfId="31047" xr:uid="{00000000-0005-0000-0000-000041790000}"/>
    <cellStyle name="Normal 3 10 6 3 3" xfId="31048" xr:uid="{00000000-0005-0000-0000-000042790000}"/>
    <cellStyle name="Normal 3 10 6 3 4" xfId="31049" xr:uid="{00000000-0005-0000-0000-000043790000}"/>
    <cellStyle name="Normal 3 10 6 3 5" xfId="31050" xr:uid="{00000000-0005-0000-0000-000044790000}"/>
    <cellStyle name="Normal 3 10 6 4" xfId="31051" xr:uid="{00000000-0005-0000-0000-000045790000}"/>
    <cellStyle name="Normal 3 10 6 5" xfId="31052" xr:uid="{00000000-0005-0000-0000-000046790000}"/>
    <cellStyle name="Normal 3 10 6 6" xfId="31053" xr:uid="{00000000-0005-0000-0000-000047790000}"/>
    <cellStyle name="Normal 3 10 6 7" xfId="31054" xr:uid="{00000000-0005-0000-0000-000048790000}"/>
    <cellStyle name="Normal 3 10 6 8" xfId="31055" xr:uid="{00000000-0005-0000-0000-000049790000}"/>
    <cellStyle name="Normal 3 10 6_35. Propiedades de Inv" xfId="31056" xr:uid="{00000000-0005-0000-0000-00004A790000}"/>
    <cellStyle name="Normal 3 10 7" xfId="31057" xr:uid="{00000000-0005-0000-0000-00004B790000}"/>
    <cellStyle name="Normal 3 10 7 2" xfId="31058" xr:uid="{00000000-0005-0000-0000-00004C790000}"/>
    <cellStyle name="Normal 3 10 7 2 2" xfId="31059" xr:uid="{00000000-0005-0000-0000-00004D790000}"/>
    <cellStyle name="Normal 3 10 7 2 3" xfId="31060" xr:uid="{00000000-0005-0000-0000-00004E790000}"/>
    <cellStyle name="Normal 3 10 7 2 4" xfId="31061" xr:uid="{00000000-0005-0000-0000-00004F790000}"/>
    <cellStyle name="Normal 3 10 7 2 5" xfId="31062" xr:uid="{00000000-0005-0000-0000-000050790000}"/>
    <cellStyle name="Normal 3 10 7 3" xfId="31063" xr:uid="{00000000-0005-0000-0000-000051790000}"/>
    <cellStyle name="Normal 3 10 7 3 2" xfId="31064" xr:uid="{00000000-0005-0000-0000-000052790000}"/>
    <cellStyle name="Normal 3 10 7 3 3" xfId="31065" xr:uid="{00000000-0005-0000-0000-000053790000}"/>
    <cellStyle name="Normal 3 10 7 3 4" xfId="31066" xr:uid="{00000000-0005-0000-0000-000054790000}"/>
    <cellStyle name="Normal 3 10 7 3 5" xfId="31067" xr:uid="{00000000-0005-0000-0000-000055790000}"/>
    <cellStyle name="Normal 3 10 7 4" xfId="31068" xr:uid="{00000000-0005-0000-0000-000056790000}"/>
    <cellStyle name="Normal 3 10 7 5" xfId="31069" xr:uid="{00000000-0005-0000-0000-000057790000}"/>
    <cellStyle name="Normal 3 10 7 6" xfId="31070" xr:uid="{00000000-0005-0000-0000-000058790000}"/>
    <cellStyle name="Normal 3 10 7 7" xfId="31071" xr:uid="{00000000-0005-0000-0000-000059790000}"/>
    <cellStyle name="Normal 3 10 7_35. Propiedades de Inv" xfId="31072" xr:uid="{00000000-0005-0000-0000-00005A790000}"/>
    <cellStyle name="Normal 3 10 8" xfId="31073" xr:uid="{00000000-0005-0000-0000-00005B790000}"/>
    <cellStyle name="Normal 3 10 8 2" xfId="31074" xr:uid="{00000000-0005-0000-0000-00005C790000}"/>
    <cellStyle name="Normal 3 10 8 2 2" xfId="31075" xr:uid="{00000000-0005-0000-0000-00005D790000}"/>
    <cellStyle name="Normal 3 10 8 2 3" xfId="31076" xr:uid="{00000000-0005-0000-0000-00005E790000}"/>
    <cellStyle name="Normal 3 10 8 2 4" xfId="31077" xr:uid="{00000000-0005-0000-0000-00005F790000}"/>
    <cellStyle name="Normal 3 10 8 2 5" xfId="31078" xr:uid="{00000000-0005-0000-0000-000060790000}"/>
    <cellStyle name="Normal 3 10 8 3" xfId="31079" xr:uid="{00000000-0005-0000-0000-000061790000}"/>
    <cellStyle name="Normal 3 10 8 3 2" xfId="31080" xr:uid="{00000000-0005-0000-0000-000062790000}"/>
    <cellStyle name="Normal 3 10 8 3 3" xfId="31081" xr:uid="{00000000-0005-0000-0000-000063790000}"/>
    <cellStyle name="Normal 3 10 8 3 4" xfId="31082" xr:uid="{00000000-0005-0000-0000-000064790000}"/>
    <cellStyle name="Normal 3 10 8 3 5" xfId="31083" xr:uid="{00000000-0005-0000-0000-000065790000}"/>
    <cellStyle name="Normal 3 10 8 4" xfId="31084" xr:uid="{00000000-0005-0000-0000-000066790000}"/>
    <cellStyle name="Normal 3 10 8 5" xfId="31085" xr:uid="{00000000-0005-0000-0000-000067790000}"/>
    <cellStyle name="Normal 3 10 8 6" xfId="31086" xr:uid="{00000000-0005-0000-0000-000068790000}"/>
    <cellStyle name="Normal 3 10 8 7" xfId="31087" xr:uid="{00000000-0005-0000-0000-000069790000}"/>
    <cellStyle name="Normal 3 10 8_35. Propiedades de Inv" xfId="31088" xr:uid="{00000000-0005-0000-0000-00006A790000}"/>
    <cellStyle name="Normal 3 10 9" xfId="31089" xr:uid="{00000000-0005-0000-0000-00006B790000}"/>
    <cellStyle name="Normal 3 10 9 2" xfId="31090" xr:uid="{00000000-0005-0000-0000-00006C790000}"/>
    <cellStyle name="Normal 3 10 9 2 2" xfId="31091" xr:uid="{00000000-0005-0000-0000-00006D790000}"/>
    <cellStyle name="Normal 3 10 9 2 3" xfId="31092" xr:uid="{00000000-0005-0000-0000-00006E790000}"/>
    <cellStyle name="Normal 3 10 9 2 4" xfId="31093" xr:uid="{00000000-0005-0000-0000-00006F790000}"/>
    <cellStyle name="Normal 3 10 9 2 5" xfId="31094" xr:uid="{00000000-0005-0000-0000-000070790000}"/>
    <cellStyle name="Normal 3 10 9 3" xfId="31095" xr:uid="{00000000-0005-0000-0000-000071790000}"/>
    <cellStyle name="Normal 3 10 9 3 2" xfId="31096" xr:uid="{00000000-0005-0000-0000-000072790000}"/>
    <cellStyle name="Normal 3 10 9 3 3" xfId="31097" xr:uid="{00000000-0005-0000-0000-000073790000}"/>
    <cellStyle name="Normal 3 10 9 3 4" xfId="31098" xr:uid="{00000000-0005-0000-0000-000074790000}"/>
    <cellStyle name="Normal 3 10 9 3 5" xfId="31099" xr:uid="{00000000-0005-0000-0000-000075790000}"/>
    <cellStyle name="Normal 3 10 9 4" xfId="31100" xr:uid="{00000000-0005-0000-0000-000076790000}"/>
    <cellStyle name="Normal 3 10 9 5" xfId="31101" xr:uid="{00000000-0005-0000-0000-000077790000}"/>
    <cellStyle name="Normal 3 10 9 6" xfId="31102" xr:uid="{00000000-0005-0000-0000-000078790000}"/>
    <cellStyle name="Normal 3 10 9 7" xfId="31103" xr:uid="{00000000-0005-0000-0000-000079790000}"/>
    <cellStyle name="Normal 3 10 9_35. Propiedades de Inv" xfId="31104" xr:uid="{00000000-0005-0000-0000-00007A790000}"/>
    <cellStyle name="Normal 3 10_35. Propiedades de Inv" xfId="31105" xr:uid="{00000000-0005-0000-0000-00007B790000}"/>
    <cellStyle name="Normal 3 11" xfId="31106" xr:uid="{00000000-0005-0000-0000-00007C790000}"/>
    <cellStyle name="Normal 3 11 10" xfId="31107" xr:uid="{00000000-0005-0000-0000-00007D790000}"/>
    <cellStyle name="Normal 3 11 10 10" xfId="31108" xr:uid="{00000000-0005-0000-0000-00007E790000}"/>
    <cellStyle name="Normal 3 11 10 10 2" xfId="31109" xr:uid="{00000000-0005-0000-0000-00007F790000}"/>
    <cellStyle name="Normal 3 11 10 10 3" xfId="31110" xr:uid="{00000000-0005-0000-0000-000080790000}"/>
    <cellStyle name="Normal 3 11 10 10 4" xfId="31111" xr:uid="{00000000-0005-0000-0000-000081790000}"/>
    <cellStyle name="Normal 3 11 10 10 5" xfId="31112" xr:uid="{00000000-0005-0000-0000-000082790000}"/>
    <cellStyle name="Normal 3 11 10 11" xfId="31113" xr:uid="{00000000-0005-0000-0000-000083790000}"/>
    <cellStyle name="Normal 3 11 10 11 2" xfId="31114" xr:uid="{00000000-0005-0000-0000-000084790000}"/>
    <cellStyle name="Normal 3 11 10 11 3" xfId="31115" xr:uid="{00000000-0005-0000-0000-000085790000}"/>
    <cellStyle name="Normal 3 11 10 11 4" xfId="31116" xr:uid="{00000000-0005-0000-0000-000086790000}"/>
    <cellStyle name="Normal 3 11 10 11 5" xfId="31117" xr:uid="{00000000-0005-0000-0000-000087790000}"/>
    <cellStyle name="Normal 3 11 10 12" xfId="31118" xr:uid="{00000000-0005-0000-0000-000088790000}"/>
    <cellStyle name="Normal 3 11 10 12 2" xfId="31119" xr:uid="{00000000-0005-0000-0000-000089790000}"/>
    <cellStyle name="Normal 3 11 10 12 3" xfId="31120" xr:uid="{00000000-0005-0000-0000-00008A790000}"/>
    <cellStyle name="Normal 3 11 10 12 4" xfId="31121" xr:uid="{00000000-0005-0000-0000-00008B790000}"/>
    <cellStyle name="Normal 3 11 10 12 5" xfId="31122" xr:uid="{00000000-0005-0000-0000-00008C790000}"/>
    <cellStyle name="Normal 3 11 10 13" xfId="31123" xr:uid="{00000000-0005-0000-0000-00008D790000}"/>
    <cellStyle name="Normal 3 11 10 13 2" xfId="31124" xr:uid="{00000000-0005-0000-0000-00008E790000}"/>
    <cellStyle name="Normal 3 11 10 13 3" xfId="31125" xr:uid="{00000000-0005-0000-0000-00008F790000}"/>
    <cellStyle name="Normal 3 11 10 13 4" xfId="31126" xr:uid="{00000000-0005-0000-0000-000090790000}"/>
    <cellStyle name="Normal 3 11 10 13 5" xfId="31127" xr:uid="{00000000-0005-0000-0000-000091790000}"/>
    <cellStyle name="Normal 3 11 10 14" xfId="31128" xr:uid="{00000000-0005-0000-0000-000092790000}"/>
    <cellStyle name="Normal 3 11 10 14 2" xfId="31129" xr:uid="{00000000-0005-0000-0000-000093790000}"/>
    <cellStyle name="Normal 3 11 10 14 3" xfId="31130" xr:uid="{00000000-0005-0000-0000-000094790000}"/>
    <cellStyle name="Normal 3 11 10 14 4" xfId="31131" xr:uid="{00000000-0005-0000-0000-000095790000}"/>
    <cellStyle name="Normal 3 11 10 14 5" xfId="31132" xr:uid="{00000000-0005-0000-0000-000096790000}"/>
    <cellStyle name="Normal 3 11 10 15" xfId="31133" xr:uid="{00000000-0005-0000-0000-000097790000}"/>
    <cellStyle name="Normal 3 11 10 15 2" xfId="31134" xr:uid="{00000000-0005-0000-0000-000098790000}"/>
    <cellStyle name="Normal 3 11 10 16" xfId="31135" xr:uid="{00000000-0005-0000-0000-000099790000}"/>
    <cellStyle name="Normal 3 11 10 16 2" xfId="31136" xr:uid="{00000000-0005-0000-0000-00009A790000}"/>
    <cellStyle name="Normal 3 11 10 17" xfId="31137" xr:uid="{00000000-0005-0000-0000-00009B790000}"/>
    <cellStyle name="Normal 3 11 10 18" xfId="31138" xr:uid="{00000000-0005-0000-0000-00009C790000}"/>
    <cellStyle name="Normal 3 11 10 19" xfId="31139" xr:uid="{00000000-0005-0000-0000-00009D790000}"/>
    <cellStyle name="Normal 3 11 10 2" xfId="31140" xr:uid="{00000000-0005-0000-0000-00009E790000}"/>
    <cellStyle name="Normal 3 11 10 2 2" xfId="31141" xr:uid="{00000000-0005-0000-0000-00009F790000}"/>
    <cellStyle name="Normal 3 11 10 2 2 2" xfId="31142" xr:uid="{00000000-0005-0000-0000-0000A0790000}"/>
    <cellStyle name="Normal 3 11 10 2 2 3" xfId="31143" xr:uid="{00000000-0005-0000-0000-0000A1790000}"/>
    <cellStyle name="Normal 3 11 10 2 2 4" xfId="31144" xr:uid="{00000000-0005-0000-0000-0000A2790000}"/>
    <cellStyle name="Normal 3 11 10 2 2 5" xfId="31145" xr:uid="{00000000-0005-0000-0000-0000A3790000}"/>
    <cellStyle name="Normal 3 11 10 2 3" xfId="31146" xr:uid="{00000000-0005-0000-0000-0000A4790000}"/>
    <cellStyle name="Normal 3 11 10 2 3 2" xfId="31147" xr:uid="{00000000-0005-0000-0000-0000A5790000}"/>
    <cellStyle name="Normal 3 11 10 2 3 3" xfId="31148" xr:uid="{00000000-0005-0000-0000-0000A6790000}"/>
    <cellStyle name="Normal 3 11 10 2 3 4" xfId="31149" xr:uid="{00000000-0005-0000-0000-0000A7790000}"/>
    <cellStyle name="Normal 3 11 10 2 3 5" xfId="31150" xr:uid="{00000000-0005-0000-0000-0000A8790000}"/>
    <cellStyle name="Normal 3 11 10 2 4" xfId="31151" xr:uid="{00000000-0005-0000-0000-0000A9790000}"/>
    <cellStyle name="Normal 3 11 10 2 4 2" xfId="31152" xr:uid="{00000000-0005-0000-0000-0000AA790000}"/>
    <cellStyle name="Normal 3 11 10 2 5" xfId="31153" xr:uid="{00000000-0005-0000-0000-0000AB790000}"/>
    <cellStyle name="Normal 3 11 10 2 6" xfId="31154" xr:uid="{00000000-0005-0000-0000-0000AC790000}"/>
    <cellStyle name="Normal 3 11 10 2 7" xfId="31155" xr:uid="{00000000-0005-0000-0000-0000AD790000}"/>
    <cellStyle name="Normal 3 11 10 2 8" xfId="31156" xr:uid="{00000000-0005-0000-0000-0000AE790000}"/>
    <cellStyle name="Normal 3 11 10 2_35. Propiedades de Inv" xfId="31157" xr:uid="{00000000-0005-0000-0000-0000AF790000}"/>
    <cellStyle name="Normal 3 11 10 3" xfId="31158" xr:uid="{00000000-0005-0000-0000-0000B0790000}"/>
    <cellStyle name="Normal 3 11 10 3 2" xfId="31159" xr:uid="{00000000-0005-0000-0000-0000B1790000}"/>
    <cellStyle name="Normal 3 11 10 3 2 2" xfId="31160" xr:uid="{00000000-0005-0000-0000-0000B2790000}"/>
    <cellStyle name="Normal 3 11 10 3 2 3" xfId="31161" xr:uid="{00000000-0005-0000-0000-0000B3790000}"/>
    <cellStyle name="Normal 3 11 10 3 2 4" xfId="31162" xr:uid="{00000000-0005-0000-0000-0000B4790000}"/>
    <cellStyle name="Normal 3 11 10 3 2 5" xfId="31163" xr:uid="{00000000-0005-0000-0000-0000B5790000}"/>
    <cellStyle name="Normal 3 11 10 3 3" xfId="31164" xr:uid="{00000000-0005-0000-0000-0000B6790000}"/>
    <cellStyle name="Normal 3 11 10 3 3 2" xfId="31165" xr:uid="{00000000-0005-0000-0000-0000B7790000}"/>
    <cellStyle name="Normal 3 11 10 3 3 3" xfId="31166" xr:uid="{00000000-0005-0000-0000-0000B8790000}"/>
    <cellStyle name="Normal 3 11 10 3 3 4" xfId="31167" xr:uid="{00000000-0005-0000-0000-0000B9790000}"/>
    <cellStyle name="Normal 3 11 10 3 3 5" xfId="31168" xr:uid="{00000000-0005-0000-0000-0000BA790000}"/>
    <cellStyle name="Normal 3 11 10 3 4" xfId="31169" xr:uid="{00000000-0005-0000-0000-0000BB790000}"/>
    <cellStyle name="Normal 3 11 10 3 5" xfId="31170" xr:uid="{00000000-0005-0000-0000-0000BC790000}"/>
    <cellStyle name="Normal 3 11 10 3 6" xfId="31171" xr:uid="{00000000-0005-0000-0000-0000BD790000}"/>
    <cellStyle name="Normal 3 11 10 3 7" xfId="31172" xr:uid="{00000000-0005-0000-0000-0000BE790000}"/>
    <cellStyle name="Normal 3 11 10 3 8" xfId="31173" xr:uid="{00000000-0005-0000-0000-0000BF790000}"/>
    <cellStyle name="Normal 3 11 10 3_35. Propiedades de Inv" xfId="31174" xr:uid="{00000000-0005-0000-0000-0000C0790000}"/>
    <cellStyle name="Normal 3 11 10 4" xfId="31175" xr:uid="{00000000-0005-0000-0000-0000C1790000}"/>
    <cellStyle name="Normal 3 11 10 4 2" xfId="31176" xr:uid="{00000000-0005-0000-0000-0000C2790000}"/>
    <cellStyle name="Normal 3 11 10 4 2 2" xfId="31177" xr:uid="{00000000-0005-0000-0000-0000C3790000}"/>
    <cellStyle name="Normal 3 11 10 4 2 3" xfId="31178" xr:uid="{00000000-0005-0000-0000-0000C4790000}"/>
    <cellStyle name="Normal 3 11 10 4 2 4" xfId="31179" xr:uid="{00000000-0005-0000-0000-0000C5790000}"/>
    <cellStyle name="Normal 3 11 10 4 2 5" xfId="31180" xr:uid="{00000000-0005-0000-0000-0000C6790000}"/>
    <cellStyle name="Normal 3 11 10 4 3" xfId="31181" xr:uid="{00000000-0005-0000-0000-0000C7790000}"/>
    <cellStyle name="Normal 3 11 10 4 3 2" xfId="31182" xr:uid="{00000000-0005-0000-0000-0000C8790000}"/>
    <cellStyle name="Normal 3 11 10 4 3 3" xfId="31183" xr:uid="{00000000-0005-0000-0000-0000C9790000}"/>
    <cellStyle name="Normal 3 11 10 4 3 4" xfId="31184" xr:uid="{00000000-0005-0000-0000-0000CA790000}"/>
    <cellStyle name="Normal 3 11 10 4 3 5" xfId="31185" xr:uid="{00000000-0005-0000-0000-0000CB790000}"/>
    <cellStyle name="Normal 3 11 10 4 4" xfId="31186" xr:uid="{00000000-0005-0000-0000-0000CC790000}"/>
    <cellStyle name="Normal 3 11 10 4 5" xfId="31187" xr:uid="{00000000-0005-0000-0000-0000CD790000}"/>
    <cellStyle name="Normal 3 11 10 4 6" xfId="31188" xr:uid="{00000000-0005-0000-0000-0000CE790000}"/>
    <cellStyle name="Normal 3 11 10 4 7" xfId="31189" xr:uid="{00000000-0005-0000-0000-0000CF790000}"/>
    <cellStyle name="Normal 3 11 10 4 8" xfId="31190" xr:uid="{00000000-0005-0000-0000-0000D0790000}"/>
    <cellStyle name="Normal 3 11 10 4_35. Propiedades de Inv" xfId="31191" xr:uid="{00000000-0005-0000-0000-0000D1790000}"/>
    <cellStyle name="Normal 3 11 10 5" xfId="31192" xr:uid="{00000000-0005-0000-0000-0000D2790000}"/>
    <cellStyle name="Normal 3 11 10 5 2" xfId="31193" xr:uid="{00000000-0005-0000-0000-0000D3790000}"/>
    <cellStyle name="Normal 3 11 10 5 2 2" xfId="31194" xr:uid="{00000000-0005-0000-0000-0000D4790000}"/>
    <cellStyle name="Normal 3 11 10 5 2 3" xfId="31195" xr:uid="{00000000-0005-0000-0000-0000D5790000}"/>
    <cellStyle name="Normal 3 11 10 5 2 4" xfId="31196" xr:uid="{00000000-0005-0000-0000-0000D6790000}"/>
    <cellStyle name="Normal 3 11 10 5 2 5" xfId="31197" xr:uid="{00000000-0005-0000-0000-0000D7790000}"/>
    <cellStyle name="Normal 3 11 10 5 3" xfId="31198" xr:uid="{00000000-0005-0000-0000-0000D8790000}"/>
    <cellStyle name="Normal 3 11 10 5 3 2" xfId="31199" xr:uid="{00000000-0005-0000-0000-0000D9790000}"/>
    <cellStyle name="Normal 3 11 10 5 3 3" xfId="31200" xr:uid="{00000000-0005-0000-0000-0000DA790000}"/>
    <cellStyle name="Normal 3 11 10 5 3 4" xfId="31201" xr:uid="{00000000-0005-0000-0000-0000DB790000}"/>
    <cellStyle name="Normal 3 11 10 5 3 5" xfId="31202" xr:uid="{00000000-0005-0000-0000-0000DC790000}"/>
    <cellStyle name="Normal 3 11 10 5 4" xfId="31203" xr:uid="{00000000-0005-0000-0000-0000DD790000}"/>
    <cellStyle name="Normal 3 11 10 5 5" xfId="31204" xr:uid="{00000000-0005-0000-0000-0000DE790000}"/>
    <cellStyle name="Normal 3 11 10 5 6" xfId="31205" xr:uid="{00000000-0005-0000-0000-0000DF790000}"/>
    <cellStyle name="Normal 3 11 10 5 7" xfId="31206" xr:uid="{00000000-0005-0000-0000-0000E0790000}"/>
    <cellStyle name="Normal 3 11 10 5 8" xfId="31207" xr:uid="{00000000-0005-0000-0000-0000E1790000}"/>
    <cellStyle name="Normal 3 11 10 5_35. Propiedades de Inv" xfId="31208" xr:uid="{00000000-0005-0000-0000-0000E2790000}"/>
    <cellStyle name="Normal 3 11 10 6" xfId="31209" xr:uid="{00000000-0005-0000-0000-0000E3790000}"/>
    <cellStyle name="Normal 3 11 10 6 2" xfId="31210" xr:uid="{00000000-0005-0000-0000-0000E4790000}"/>
    <cellStyle name="Normal 3 11 10 6 2 2" xfId="31211" xr:uid="{00000000-0005-0000-0000-0000E5790000}"/>
    <cellStyle name="Normal 3 11 10 6 2 3" xfId="31212" xr:uid="{00000000-0005-0000-0000-0000E6790000}"/>
    <cellStyle name="Normal 3 11 10 6 2 4" xfId="31213" xr:uid="{00000000-0005-0000-0000-0000E7790000}"/>
    <cellStyle name="Normal 3 11 10 6 2 5" xfId="31214" xr:uid="{00000000-0005-0000-0000-0000E8790000}"/>
    <cellStyle name="Normal 3 11 10 6 3" xfId="31215" xr:uid="{00000000-0005-0000-0000-0000E9790000}"/>
    <cellStyle name="Normal 3 11 10 6 3 2" xfId="31216" xr:uid="{00000000-0005-0000-0000-0000EA790000}"/>
    <cellStyle name="Normal 3 11 10 6 3 3" xfId="31217" xr:uid="{00000000-0005-0000-0000-0000EB790000}"/>
    <cellStyle name="Normal 3 11 10 6 3 4" xfId="31218" xr:uid="{00000000-0005-0000-0000-0000EC790000}"/>
    <cellStyle name="Normal 3 11 10 6 3 5" xfId="31219" xr:uid="{00000000-0005-0000-0000-0000ED790000}"/>
    <cellStyle name="Normal 3 11 10 6 4" xfId="31220" xr:uid="{00000000-0005-0000-0000-0000EE790000}"/>
    <cellStyle name="Normal 3 11 10 6 5" xfId="31221" xr:uid="{00000000-0005-0000-0000-0000EF790000}"/>
    <cellStyle name="Normal 3 11 10 6 6" xfId="31222" xr:uid="{00000000-0005-0000-0000-0000F0790000}"/>
    <cellStyle name="Normal 3 11 10 6 7" xfId="31223" xr:uid="{00000000-0005-0000-0000-0000F1790000}"/>
    <cellStyle name="Normal 3 11 10 6 8" xfId="31224" xr:uid="{00000000-0005-0000-0000-0000F2790000}"/>
    <cellStyle name="Normal 3 11 10 6_35. Propiedades de Inv" xfId="31225" xr:uid="{00000000-0005-0000-0000-0000F3790000}"/>
    <cellStyle name="Normal 3 11 10 7" xfId="31226" xr:uid="{00000000-0005-0000-0000-0000F4790000}"/>
    <cellStyle name="Normal 3 11 10 7 2" xfId="31227" xr:uid="{00000000-0005-0000-0000-0000F5790000}"/>
    <cellStyle name="Normal 3 11 10 7 3" xfId="31228" xr:uid="{00000000-0005-0000-0000-0000F6790000}"/>
    <cellStyle name="Normal 3 11 10 7 4" xfId="31229" xr:uid="{00000000-0005-0000-0000-0000F7790000}"/>
    <cellStyle name="Normal 3 11 10 7 5" xfId="31230" xr:uid="{00000000-0005-0000-0000-0000F8790000}"/>
    <cellStyle name="Normal 3 11 10 8" xfId="31231" xr:uid="{00000000-0005-0000-0000-0000F9790000}"/>
    <cellStyle name="Normal 3 11 10 8 2" xfId="31232" xr:uid="{00000000-0005-0000-0000-0000FA790000}"/>
    <cellStyle name="Normal 3 11 10 8 3" xfId="31233" xr:uid="{00000000-0005-0000-0000-0000FB790000}"/>
    <cellStyle name="Normal 3 11 10 8 4" xfId="31234" xr:uid="{00000000-0005-0000-0000-0000FC790000}"/>
    <cellStyle name="Normal 3 11 10 8 5" xfId="31235" xr:uid="{00000000-0005-0000-0000-0000FD790000}"/>
    <cellStyle name="Normal 3 11 10 9" xfId="31236" xr:uid="{00000000-0005-0000-0000-0000FE790000}"/>
    <cellStyle name="Normal 3 11 10 9 2" xfId="31237" xr:uid="{00000000-0005-0000-0000-0000FF790000}"/>
    <cellStyle name="Normal 3 11 10 9 3" xfId="31238" xr:uid="{00000000-0005-0000-0000-0000007A0000}"/>
    <cellStyle name="Normal 3 11 10 9 4" xfId="31239" xr:uid="{00000000-0005-0000-0000-0000017A0000}"/>
    <cellStyle name="Normal 3 11 10 9 5" xfId="31240" xr:uid="{00000000-0005-0000-0000-0000027A0000}"/>
    <cellStyle name="Normal 3 11 10_35. Propiedades de Inv" xfId="31241" xr:uid="{00000000-0005-0000-0000-0000037A0000}"/>
    <cellStyle name="Normal 3 11 11" xfId="31242" xr:uid="{00000000-0005-0000-0000-0000047A0000}"/>
    <cellStyle name="Normal 3 11 11 10" xfId="31243" xr:uid="{00000000-0005-0000-0000-0000057A0000}"/>
    <cellStyle name="Normal 3 11 11 11" xfId="31244" xr:uid="{00000000-0005-0000-0000-0000067A0000}"/>
    <cellStyle name="Normal 3 11 11 12" xfId="31245" xr:uid="{00000000-0005-0000-0000-0000077A0000}"/>
    <cellStyle name="Normal 3 11 11 13" xfId="31246" xr:uid="{00000000-0005-0000-0000-0000087A0000}"/>
    <cellStyle name="Normal 3 11 11 2" xfId="31247" xr:uid="{00000000-0005-0000-0000-0000097A0000}"/>
    <cellStyle name="Normal 3 11 11 2 2" xfId="31248" xr:uid="{00000000-0005-0000-0000-00000A7A0000}"/>
    <cellStyle name="Normal 3 11 11 2 2 2" xfId="31249" xr:uid="{00000000-0005-0000-0000-00000B7A0000}"/>
    <cellStyle name="Normal 3 11 11 2 2 3" xfId="31250" xr:uid="{00000000-0005-0000-0000-00000C7A0000}"/>
    <cellStyle name="Normal 3 11 11 2 2 4" xfId="31251" xr:uid="{00000000-0005-0000-0000-00000D7A0000}"/>
    <cellStyle name="Normal 3 11 11 2 2 5" xfId="31252" xr:uid="{00000000-0005-0000-0000-00000E7A0000}"/>
    <cellStyle name="Normal 3 11 11 2 3" xfId="31253" xr:uid="{00000000-0005-0000-0000-00000F7A0000}"/>
    <cellStyle name="Normal 3 11 11 2 3 2" xfId="31254" xr:uid="{00000000-0005-0000-0000-0000107A0000}"/>
    <cellStyle name="Normal 3 11 11 2 3 3" xfId="31255" xr:uid="{00000000-0005-0000-0000-0000117A0000}"/>
    <cellStyle name="Normal 3 11 11 2 3 4" xfId="31256" xr:uid="{00000000-0005-0000-0000-0000127A0000}"/>
    <cellStyle name="Normal 3 11 11 2 3 5" xfId="31257" xr:uid="{00000000-0005-0000-0000-0000137A0000}"/>
    <cellStyle name="Normal 3 11 11 2 4" xfId="31258" xr:uid="{00000000-0005-0000-0000-0000147A0000}"/>
    <cellStyle name="Normal 3 11 11 2 5" xfId="31259" xr:uid="{00000000-0005-0000-0000-0000157A0000}"/>
    <cellStyle name="Normal 3 11 11 2 6" xfId="31260" xr:uid="{00000000-0005-0000-0000-0000167A0000}"/>
    <cellStyle name="Normal 3 11 11 2 7" xfId="31261" xr:uid="{00000000-0005-0000-0000-0000177A0000}"/>
    <cellStyle name="Normal 3 11 11 2 8" xfId="31262" xr:uid="{00000000-0005-0000-0000-0000187A0000}"/>
    <cellStyle name="Normal 3 11 11 2_35. Propiedades de Inv" xfId="31263" xr:uid="{00000000-0005-0000-0000-0000197A0000}"/>
    <cellStyle name="Normal 3 11 11 3" xfId="31264" xr:uid="{00000000-0005-0000-0000-00001A7A0000}"/>
    <cellStyle name="Normal 3 11 11 3 2" xfId="31265" xr:uid="{00000000-0005-0000-0000-00001B7A0000}"/>
    <cellStyle name="Normal 3 11 11 3 2 2" xfId="31266" xr:uid="{00000000-0005-0000-0000-00001C7A0000}"/>
    <cellStyle name="Normal 3 11 11 3 2 3" xfId="31267" xr:uid="{00000000-0005-0000-0000-00001D7A0000}"/>
    <cellStyle name="Normal 3 11 11 3 2 4" xfId="31268" xr:uid="{00000000-0005-0000-0000-00001E7A0000}"/>
    <cellStyle name="Normal 3 11 11 3 2 5" xfId="31269" xr:uid="{00000000-0005-0000-0000-00001F7A0000}"/>
    <cellStyle name="Normal 3 11 11 3 3" xfId="31270" xr:uid="{00000000-0005-0000-0000-0000207A0000}"/>
    <cellStyle name="Normal 3 11 11 3 3 2" xfId="31271" xr:uid="{00000000-0005-0000-0000-0000217A0000}"/>
    <cellStyle name="Normal 3 11 11 3 3 3" xfId="31272" xr:uid="{00000000-0005-0000-0000-0000227A0000}"/>
    <cellStyle name="Normal 3 11 11 3 3 4" xfId="31273" xr:uid="{00000000-0005-0000-0000-0000237A0000}"/>
    <cellStyle name="Normal 3 11 11 3 3 5" xfId="31274" xr:uid="{00000000-0005-0000-0000-0000247A0000}"/>
    <cellStyle name="Normal 3 11 11 3 4" xfId="31275" xr:uid="{00000000-0005-0000-0000-0000257A0000}"/>
    <cellStyle name="Normal 3 11 11 3 5" xfId="31276" xr:uid="{00000000-0005-0000-0000-0000267A0000}"/>
    <cellStyle name="Normal 3 11 11 3 6" xfId="31277" xr:uid="{00000000-0005-0000-0000-0000277A0000}"/>
    <cellStyle name="Normal 3 11 11 3 7" xfId="31278" xr:uid="{00000000-0005-0000-0000-0000287A0000}"/>
    <cellStyle name="Normal 3 11 11 3 8" xfId="31279" xr:uid="{00000000-0005-0000-0000-0000297A0000}"/>
    <cellStyle name="Normal 3 11 11 3_35. Propiedades de Inv" xfId="31280" xr:uid="{00000000-0005-0000-0000-00002A7A0000}"/>
    <cellStyle name="Normal 3 11 11 4" xfId="31281" xr:uid="{00000000-0005-0000-0000-00002B7A0000}"/>
    <cellStyle name="Normal 3 11 11 4 2" xfId="31282" xr:uid="{00000000-0005-0000-0000-00002C7A0000}"/>
    <cellStyle name="Normal 3 11 11 4 2 2" xfId="31283" xr:uid="{00000000-0005-0000-0000-00002D7A0000}"/>
    <cellStyle name="Normal 3 11 11 4 2 3" xfId="31284" xr:uid="{00000000-0005-0000-0000-00002E7A0000}"/>
    <cellStyle name="Normal 3 11 11 4 2 4" xfId="31285" xr:uid="{00000000-0005-0000-0000-00002F7A0000}"/>
    <cellStyle name="Normal 3 11 11 4 2 5" xfId="31286" xr:uid="{00000000-0005-0000-0000-0000307A0000}"/>
    <cellStyle name="Normal 3 11 11 4 3" xfId="31287" xr:uid="{00000000-0005-0000-0000-0000317A0000}"/>
    <cellStyle name="Normal 3 11 11 4 3 2" xfId="31288" xr:uid="{00000000-0005-0000-0000-0000327A0000}"/>
    <cellStyle name="Normal 3 11 11 4 3 3" xfId="31289" xr:uid="{00000000-0005-0000-0000-0000337A0000}"/>
    <cellStyle name="Normal 3 11 11 4 3 4" xfId="31290" xr:uid="{00000000-0005-0000-0000-0000347A0000}"/>
    <cellStyle name="Normal 3 11 11 4 3 5" xfId="31291" xr:uid="{00000000-0005-0000-0000-0000357A0000}"/>
    <cellStyle name="Normal 3 11 11 4 4" xfId="31292" xr:uid="{00000000-0005-0000-0000-0000367A0000}"/>
    <cellStyle name="Normal 3 11 11 4 5" xfId="31293" xr:uid="{00000000-0005-0000-0000-0000377A0000}"/>
    <cellStyle name="Normal 3 11 11 4 6" xfId="31294" xr:uid="{00000000-0005-0000-0000-0000387A0000}"/>
    <cellStyle name="Normal 3 11 11 4 7" xfId="31295" xr:uid="{00000000-0005-0000-0000-0000397A0000}"/>
    <cellStyle name="Normal 3 11 11 4 8" xfId="31296" xr:uid="{00000000-0005-0000-0000-00003A7A0000}"/>
    <cellStyle name="Normal 3 11 11 4_35. Propiedades de Inv" xfId="31297" xr:uid="{00000000-0005-0000-0000-00003B7A0000}"/>
    <cellStyle name="Normal 3 11 11 5" xfId="31298" xr:uid="{00000000-0005-0000-0000-00003C7A0000}"/>
    <cellStyle name="Normal 3 11 11 5 2" xfId="31299" xr:uid="{00000000-0005-0000-0000-00003D7A0000}"/>
    <cellStyle name="Normal 3 11 11 5 2 2" xfId="31300" xr:uid="{00000000-0005-0000-0000-00003E7A0000}"/>
    <cellStyle name="Normal 3 11 11 5 2 3" xfId="31301" xr:uid="{00000000-0005-0000-0000-00003F7A0000}"/>
    <cellStyle name="Normal 3 11 11 5 2 4" xfId="31302" xr:uid="{00000000-0005-0000-0000-0000407A0000}"/>
    <cellStyle name="Normal 3 11 11 5 2 5" xfId="31303" xr:uid="{00000000-0005-0000-0000-0000417A0000}"/>
    <cellStyle name="Normal 3 11 11 5 3" xfId="31304" xr:uid="{00000000-0005-0000-0000-0000427A0000}"/>
    <cellStyle name="Normal 3 11 11 5 3 2" xfId="31305" xr:uid="{00000000-0005-0000-0000-0000437A0000}"/>
    <cellStyle name="Normal 3 11 11 5 3 3" xfId="31306" xr:uid="{00000000-0005-0000-0000-0000447A0000}"/>
    <cellStyle name="Normal 3 11 11 5 3 4" xfId="31307" xr:uid="{00000000-0005-0000-0000-0000457A0000}"/>
    <cellStyle name="Normal 3 11 11 5 3 5" xfId="31308" xr:uid="{00000000-0005-0000-0000-0000467A0000}"/>
    <cellStyle name="Normal 3 11 11 5 4" xfId="31309" xr:uid="{00000000-0005-0000-0000-0000477A0000}"/>
    <cellStyle name="Normal 3 11 11 5 5" xfId="31310" xr:uid="{00000000-0005-0000-0000-0000487A0000}"/>
    <cellStyle name="Normal 3 11 11 5 6" xfId="31311" xr:uid="{00000000-0005-0000-0000-0000497A0000}"/>
    <cellStyle name="Normal 3 11 11 5 7" xfId="31312" xr:uid="{00000000-0005-0000-0000-00004A7A0000}"/>
    <cellStyle name="Normal 3 11 11 5 8" xfId="31313" xr:uid="{00000000-0005-0000-0000-00004B7A0000}"/>
    <cellStyle name="Normal 3 11 11 5_35. Propiedades de Inv" xfId="31314" xr:uid="{00000000-0005-0000-0000-00004C7A0000}"/>
    <cellStyle name="Normal 3 11 11 6" xfId="31315" xr:uid="{00000000-0005-0000-0000-00004D7A0000}"/>
    <cellStyle name="Normal 3 11 11 6 2" xfId="31316" xr:uid="{00000000-0005-0000-0000-00004E7A0000}"/>
    <cellStyle name="Normal 3 11 11 6 2 2" xfId="31317" xr:uid="{00000000-0005-0000-0000-00004F7A0000}"/>
    <cellStyle name="Normal 3 11 11 6 2 3" xfId="31318" xr:uid="{00000000-0005-0000-0000-0000507A0000}"/>
    <cellStyle name="Normal 3 11 11 6 2 4" xfId="31319" xr:uid="{00000000-0005-0000-0000-0000517A0000}"/>
    <cellStyle name="Normal 3 11 11 6 2 5" xfId="31320" xr:uid="{00000000-0005-0000-0000-0000527A0000}"/>
    <cellStyle name="Normal 3 11 11 6 3" xfId="31321" xr:uid="{00000000-0005-0000-0000-0000537A0000}"/>
    <cellStyle name="Normal 3 11 11 6 3 2" xfId="31322" xr:uid="{00000000-0005-0000-0000-0000547A0000}"/>
    <cellStyle name="Normal 3 11 11 6 3 3" xfId="31323" xr:uid="{00000000-0005-0000-0000-0000557A0000}"/>
    <cellStyle name="Normal 3 11 11 6 3 4" xfId="31324" xr:uid="{00000000-0005-0000-0000-0000567A0000}"/>
    <cellStyle name="Normal 3 11 11 6 3 5" xfId="31325" xr:uid="{00000000-0005-0000-0000-0000577A0000}"/>
    <cellStyle name="Normal 3 11 11 6 4" xfId="31326" xr:uid="{00000000-0005-0000-0000-0000587A0000}"/>
    <cellStyle name="Normal 3 11 11 6 5" xfId="31327" xr:uid="{00000000-0005-0000-0000-0000597A0000}"/>
    <cellStyle name="Normal 3 11 11 6 6" xfId="31328" xr:uid="{00000000-0005-0000-0000-00005A7A0000}"/>
    <cellStyle name="Normal 3 11 11 6 7" xfId="31329" xr:uid="{00000000-0005-0000-0000-00005B7A0000}"/>
    <cellStyle name="Normal 3 11 11 6 8" xfId="31330" xr:uid="{00000000-0005-0000-0000-00005C7A0000}"/>
    <cellStyle name="Normal 3 11 11 6_35. Propiedades de Inv" xfId="31331" xr:uid="{00000000-0005-0000-0000-00005D7A0000}"/>
    <cellStyle name="Normal 3 11 11 7" xfId="31332" xr:uid="{00000000-0005-0000-0000-00005E7A0000}"/>
    <cellStyle name="Normal 3 11 11 7 2" xfId="31333" xr:uid="{00000000-0005-0000-0000-00005F7A0000}"/>
    <cellStyle name="Normal 3 11 11 7 3" xfId="31334" xr:uid="{00000000-0005-0000-0000-0000607A0000}"/>
    <cellStyle name="Normal 3 11 11 7 4" xfId="31335" xr:uid="{00000000-0005-0000-0000-0000617A0000}"/>
    <cellStyle name="Normal 3 11 11 7 5" xfId="31336" xr:uid="{00000000-0005-0000-0000-0000627A0000}"/>
    <cellStyle name="Normal 3 11 11 8" xfId="31337" xr:uid="{00000000-0005-0000-0000-0000637A0000}"/>
    <cellStyle name="Normal 3 11 11 8 2" xfId="31338" xr:uid="{00000000-0005-0000-0000-0000647A0000}"/>
    <cellStyle name="Normal 3 11 11 8 3" xfId="31339" xr:uid="{00000000-0005-0000-0000-0000657A0000}"/>
    <cellStyle name="Normal 3 11 11 8 4" xfId="31340" xr:uid="{00000000-0005-0000-0000-0000667A0000}"/>
    <cellStyle name="Normal 3 11 11 8 5" xfId="31341" xr:uid="{00000000-0005-0000-0000-0000677A0000}"/>
    <cellStyle name="Normal 3 11 11 9" xfId="31342" xr:uid="{00000000-0005-0000-0000-0000687A0000}"/>
    <cellStyle name="Normal 3 11 11_35. Propiedades de Inv" xfId="31343" xr:uid="{00000000-0005-0000-0000-0000697A0000}"/>
    <cellStyle name="Normal 3 11 12" xfId="31344" xr:uid="{00000000-0005-0000-0000-00006A7A0000}"/>
    <cellStyle name="Normal 3 11 12 10" xfId="31345" xr:uid="{00000000-0005-0000-0000-00006B7A0000}"/>
    <cellStyle name="Normal 3 11 12 10 2" xfId="31346" xr:uid="{00000000-0005-0000-0000-00006C7A0000}"/>
    <cellStyle name="Normal 3 11 12 10 3" xfId="31347" xr:uid="{00000000-0005-0000-0000-00006D7A0000}"/>
    <cellStyle name="Normal 3 11 12 10 4" xfId="31348" xr:uid="{00000000-0005-0000-0000-00006E7A0000}"/>
    <cellStyle name="Normal 3 11 12 10 5" xfId="31349" xr:uid="{00000000-0005-0000-0000-00006F7A0000}"/>
    <cellStyle name="Normal 3 11 12 11" xfId="31350" xr:uid="{00000000-0005-0000-0000-0000707A0000}"/>
    <cellStyle name="Normal 3 11 12 11 2" xfId="31351" xr:uid="{00000000-0005-0000-0000-0000717A0000}"/>
    <cellStyle name="Normal 3 11 12 11 3" xfId="31352" xr:uid="{00000000-0005-0000-0000-0000727A0000}"/>
    <cellStyle name="Normal 3 11 12 11 4" xfId="31353" xr:uid="{00000000-0005-0000-0000-0000737A0000}"/>
    <cellStyle name="Normal 3 11 12 11 5" xfId="31354" xr:uid="{00000000-0005-0000-0000-0000747A0000}"/>
    <cellStyle name="Normal 3 11 12 12" xfId="31355" xr:uid="{00000000-0005-0000-0000-0000757A0000}"/>
    <cellStyle name="Normal 3 11 12 12 2" xfId="31356" xr:uid="{00000000-0005-0000-0000-0000767A0000}"/>
    <cellStyle name="Normal 3 11 12 12 3" xfId="31357" xr:uid="{00000000-0005-0000-0000-0000777A0000}"/>
    <cellStyle name="Normal 3 11 12 12 4" xfId="31358" xr:uid="{00000000-0005-0000-0000-0000787A0000}"/>
    <cellStyle name="Normal 3 11 12 12 5" xfId="31359" xr:uid="{00000000-0005-0000-0000-0000797A0000}"/>
    <cellStyle name="Normal 3 11 12 13" xfId="31360" xr:uid="{00000000-0005-0000-0000-00007A7A0000}"/>
    <cellStyle name="Normal 3 11 12 13 2" xfId="31361" xr:uid="{00000000-0005-0000-0000-00007B7A0000}"/>
    <cellStyle name="Normal 3 11 12 13 3" xfId="31362" xr:uid="{00000000-0005-0000-0000-00007C7A0000}"/>
    <cellStyle name="Normal 3 11 12 13 4" xfId="31363" xr:uid="{00000000-0005-0000-0000-00007D7A0000}"/>
    <cellStyle name="Normal 3 11 12 13 5" xfId="31364" xr:uid="{00000000-0005-0000-0000-00007E7A0000}"/>
    <cellStyle name="Normal 3 11 12 14" xfId="31365" xr:uid="{00000000-0005-0000-0000-00007F7A0000}"/>
    <cellStyle name="Normal 3 11 12 14 2" xfId="31366" xr:uid="{00000000-0005-0000-0000-0000807A0000}"/>
    <cellStyle name="Normal 3 11 12 14 2 2" xfId="31367" xr:uid="{00000000-0005-0000-0000-0000817A0000}"/>
    <cellStyle name="Normal 3 11 12 15" xfId="31368" xr:uid="{00000000-0005-0000-0000-0000827A0000}"/>
    <cellStyle name="Normal 3 11 12 15 2" xfId="31369" xr:uid="{00000000-0005-0000-0000-0000837A0000}"/>
    <cellStyle name="Normal 3 11 12 15 2 2" xfId="31370" xr:uid="{00000000-0005-0000-0000-0000847A0000}"/>
    <cellStyle name="Normal 3 11 12 16" xfId="31371" xr:uid="{00000000-0005-0000-0000-0000857A0000}"/>
    <cellStyle name="Normal 3 11 12 16 2" xfId="31372" xr:uid="{00000000-0005-0000-0000-0000867A0000}"/>
    <cellStyle name="Normal 3 11 12 16 2 2" xfId="31373" xr:uid="{00000000-0005-0000-0000-0000877A0000}"/>
    <cellStyle name="Normal 3 11 12 17" xfId="31374" xr:uid="{00000000-0005-0000-0000-0000887A0000}"/>
    <cellStyle name="Normal 3 11 12 17 2" xfId="31375" xr:uid="{00000000-0005-0000-0000-0000897A0000}"/>
    <cellStyle name="Normal 3 11 12 17 2 2" xfId="31376" xr:uid="{00000000-0005-0000-0000-00008A7A0000}"/>
    <cellStyle name="Normal 3 11 12 18" xfId="31377" xr:uid="{00000000-0005-0000-0000-00008B7A0000}"/>
    <cellStyle name="Normal 3 11 12 18 2" xfId="31378" xr:uid="{00000000-0005-0000-0000-00008C7A0000}"/>
    <cellStyle name="Normal 3 11 12 19" xfId="31379" xr:uid="{00000000-0005-0000-0000-00008D7A0000}"/>
    <cellStyle name="Normal 3 11 12 2" xfId="31380" xr:uid="{00000000-0005-0000-0000-00008E7A0000}"/>
    <cellStyle name="Normal 3 11 12 2 10" xfId="31381" xr:uid="{00000000-0005-0000-0000-00008F7A0000}"/>
    <cellStyle name="Normal 3 11 12 2 10 2" xfId="31382" xr:uid="{00000000-0005-0000-0000-0000907A0000}"/>
    <cellStyle name="Normal 3 11 12 2 10 2 2" xfId="31383" xr:uid="{00000000-0005-0000-0000-0000917A0000}"/>
    <cellStyle name="Normal 3 11 12 2 11" xfId="31384" xr:uid="{00000000-0005-0000-0000-0000927A0000}"/>
    <cellStyle name="Normal 3 11 12 2 11 2" xfId="31385" xr:uid="{00000000-0005-0000-0000-0000937A0000}"/>
    <cellStyle name="Normal 3 11 12 2 11 2 2" xfId="31386" xr:uid="{00000000-0005-0000-0000-0000947A0000}"/>
    <cellStyle name="Normal 3 11 12 2 12" xfId="31387" xr:uid="{00000000-0005-0000-0000-0000957A0000}"/>
    <cellStyle name="Normal 3 11 12 2 12 2" xfId="31388" xr:uid="{00000000-0005-0000-0000-0000967A0000}"/>
    <cellStyle name="Normal 3 11 12 2 12 2 2" xfId="31389" xr:uid="{00000000-0005-0000-0000-0000977A0000}"/>
    <cellStyle name="Normal 3 11 12 2 13" xfId="31390" xr:uid="{00000000-0005-0000-0000-0000987A0000}"/>
    <cellStyle name="Normal 3 11 12 2 14" xfId="31391" xr:uid="{00000000-0005-0000-0000-0000997A0000}"/>
    <cellStyle name="Normal 3 11 12 2 15" xfId="31392" xr:uid="{00000000-0005-0000-0000-00009A7A0000}"/>
    <cellStyle name="Normal 3 11 12 2 16" xfId="31393" xr:uid="{00000000-0005-0000-0000-00009B7A0000}"/>
    <cellStyle name="Normal 3 11 12 2 2" xfId="31394" xr:uid="{00000000-0005-0000-0000-00009C7A0000}"/>
    <cellStyle name="Normal 3 11 12 2 2 2" xfId="31395" xr:uid="{00000000-0005-0000-0000-00009D7A0000}"/>
    <cellStyle name="Normal 3 11 12 2 2 2 2" xfId="31396" xr:uid="{00000000-0005-0000-0000-00009E7A0000}"/>
    <cellStyle name="Normal 3 11 12 2 2 2 2 2" xfId="31397" xr:uid="{00000000-0005-0000-0000-00009F7A0000}"/>
    <cellStyle name="Normal 3 11 12 2 2 2 3" xfId="31398" xr:uid="{00000000-0005-0000-0000-0000A07A0000}"/>
    <cellStyle name="Normal 3 11 12 2 2 2 3 2" xfId="31399" xr:uid="{00000000-0005-0000-0000-0000A17A0000}"/>
    <cellStyle name="Normal 3 11 12 2 2 2 4" xfId="31400" xr:uid="{00000000-0005-0000-0000-0000A27A0000}"/>
    <cellStyle name="Normal 3 11 12 2 2 2 4 2" xfId="31401" xr:uid="{00000000-0005-0000-0000-0000A37A0000}"/>
    <cellStyle name="Normal 3 11 12 2 2 3" xfId="31402" xr:uid="{00000000-0005-0000-0000-0000A47A0000}"/>
    <cellStyle name="Normal 3 11 12 2 2 3 2" xfId="31403" xr:uid="{00000000-0005-0000-0000-0000A57A0000}"/>
    <cellStyle name="Normal 3 11 12 2 2 3 2 2" xfId="31404" xr:uid="{00000000-0005-0000-0000-0000A67A0000}"/>
    <cellStyle name="Normal 3 11 12 2 2 3 3" xfId="31405" xr:uid="{00000000-0005-0000-0000-0000A77A0000}"/>
    <cellStyle name="Normal 3 11 12 2 2 3 3 2" xfId="31406" xr:uid="{00000000-0005-0000-0000-0000A87A0000}"/>
    <cellStyle name="Normal 3 11 12 2 2 3 4" xfId="31407" xr:uid="{00000000-0005-0000-0000-0000A97A0000}"/>
    <cellStyle name="Normal 3 11 12 2 2 4" xfId="31408" xr:uid="{00000000-0005-0000-0000-0000AA7A0000}"/>
    <cellStyle name="Normal 3 11 12 2 2 4 2" xfId="31409" xr:uid="{00000000-0005-0000-0000-0000AB7A0000}"/>
    <cellStyle name="Normal 3 11 12 2 2 5" xfId="31410" xr:uid="{00000000-0005-0000-0000-0000AC7A0000}"/>
    <cellStyle name="Normal 3 11 12 2 2 5 2" xfId="31411" xr:uid="{00000000-0005-0000-0000-0000AD7A0000}"/>
    <cellStyle name="Normal 3 11 12 2 2 6" xfId="31412" xr:uid="{00000000-0005-0000-0000-0000AE7A0000}"/>
    <cellStyle name="Normal 3 11 12 2 2 6 2" xfId="31413" xr:uid="{00000000-0005-0000-0000-0000AF7A0000}"/>
    <cellStyle name="Normal 3 11 12 2 2 7" xfId="31414" xr:uid="{00000000-0005-0000-0000-0000B07A0000}"/>
    <cellStyle name="Normal 3 11 12 2 2 8" xfId="31415" xr:uid="{00000000-0005-0000-0000-0000B17A0000}"/>
    <cellStyle name="Normal 3 11 12 2 2 9" xfId="31416" xr:uid="{00000000-0005-0000-0000-0000B27A0000}"/>
    <cellStyle name="Normal 3 11 12 2 3" xfId="31417" xr:uid="{00000000-0005-0000-0000-0000B37A0000}"/>
    <cellStyle name="Normal 3 11 12 2 3 2" xfId="31418" xr:uid="{00000000-0005-0000-0000-0000B47A0000}"/>
    <cellStyle name="Normal 3 11 12 2 3 2 2" xfId="31419" xr:uid="{00000000-0005-0000-0000-0000B57A0000}"/>
    <cellStyle name="Normal 3 11 12 2 3 3" xfId="31420" xr:uid="{00000000-0005-0000-0000-0000B67A0000}"/>
    <cellStyle name="Normal 3 11 12 2 3 3 2" xfId="31421" xr:uid="{00000000-0005-0000-0000-0000B77A0000}"/>
    <cellStyle name="Normal 3 11 12 2 3 4" xfId="31422" xr:uid="{00000000-0005-0000-0000-0000B87A0000}"/>
    <cellStyle name="Normal 3 11 12 2 3 4 2" xfId="31423" xr:uid="{00000000-0005-0000-0000-0000B97A0000}"/>
    <cellStyle name="Normal 3 11 12 2 3 5" xfId="31424" xr:uid="{00000000-0005-0000-0000-0000BA7A0000}"/>
    <cellStyle name="Normal 3 11 12 2 3 5 2" xfId="31425" xr:uid="{00000000-0005-0000-0000-0000BB7A0000}"/>
    <cellStyle name="Normal 3 11 12 2 3 6" xfId="31426" xr:uid="{00000000-0005-0000-0000-0000BC7A0000}"/>
    <cellStyle name="Normal 3 11 12 2 3 7" xfId="31427" xr:uid="{00000000-0005-0000-0000-0000BD7A0000}"/>
    <cellStyle name="Normal 3 11 12 2 3 8" xfId="31428" xr:uid="{00000000-0005-0000-0000-0000BE7A0000}"/>
    <cellStyle name="Normal 3 11 12 2 4" xfId="31429" xr:uid="{00000000-0005-0000-0000-0000BF7A0000}"/>
    <cellStyle name="Normal 3 11 12 2 4 2" xfId="31430" xr:uid="{00000000-0005-0000-0000-0000C07A0000}"/>
    <cellStyle name="Normal 3 11 12 2 4 2 2" xfId="31431" xr:uid="{00000000-0005-0000-0000-0000C17A0000}"/>
    <cellStyle name="Normal 3 11 12 2 4 2 2 2" xfId="31432" xr:uid="{00000000-0005-0000-0000-0000C27A0000}"/>
    <cellStyle name="Normal 3 11 12 2 4 3" xfId="31433" xr:uid="{00000000-0005-0000-0000-0000C37A0000}"/>
    <cellStyle name="Normal 3 11 12 2 4 3 2" xfId="31434" xr:uid="{00000000-0005-0000-0000-0000C47A0000}"/>
    <cellStyle name="Normal 3 11 12 2 4 4" xfId="31435" xr:uid="{00000000-0005-0000-0000-0000C57A0000}"/>
    <cellStyle name="Normal 3 11 12 2 4 5" xfId="31436" xr:uid="{00000000-0005-0000-0000-0000C67A0000}"/>
    <cellStyle name="Normal 3 11 12 2 4 6" xfId="31437" xr:uid="{00000000-0005-0000-0000-0000C77A0000}"/>
    <cellStyle name="Normal 3 11 12 2 4 7" xfId="31438" xr:uid="{00000000-0005-0000-0000-0000C87A0000}"/>
    <cellStyle name="Normal 3 11 12 2 5" xfId="31439" xr:uid="{00000000-0005-0000-0000-0000C97A0000}"/>
    <cellStyle name="Normal 3 11 12 2 5 2" xfId="31440" xr:uid="{00000000-0005-0000-0000-0000CA7A0000}"/>
    <cellStyle name="Normal 3 11 12 2 5 3" xfId="31441" xr:uid="{00000000-0005-0000-0000-0000CB7A0000}"/>
    <cellStyle name="Normal 3 11 12 2 5 4" xfId="31442" xr:uid="{00000000-0005-0000-0000-0000CC7A0000}"/>
    <cellStyle name="Normal 3 11 12 2 5 5" xfId="31443" xr:uid="{00000000-0005-0000-0000-0000CD7A0000}"/>
    <cellStyle name="Normal 3 11 12 2 6" xfId="31444" xr:uid="{00000000-0005-0000-0000-0000CE7A0000}"/>
    <cellStyle name="Normal 3 11 12 2 6 2" xfId="31445" xr:uid="{00000000-0005-0000-0000-0000CF7A0000}"/>
    <cellStyle name="Normal 3 11 12 2 6 3" xfId="31446" xr:uid="{00000000-0005-0000-0000-0000D07A0000}"/>
    <cellStyle name="Normal 3 11 12 2 6 4" xfId="31447" xr:uid="{00000000-0005-0000-0000-0000D17A0000}"/>
    <cellStyle name="Normal 3 11 12 2 6 5" xfId="31448" xr:uid="{00000000-0005-0000-0000-0000D27A0000}"/>
    <cellStyle name="Normal 3 11 12 2 7" xfId="31449" xr:uid="{00000000-0005-0000-0000-0000D37A0000}"/>
    <cellStyle name="Normal 3 11 12 2 7 2" xfId="31450" xr:uid="{00000000-0005-0000-0000-0000D47A0000}"/>
    <cellStyle name="Normal 3 11 12 2 7 3" xfId="31451" xr:uid="{00000000-0005-0000-0000-0000D57A0000}"/>
    <cellStyle name="Normal 3 11 12 2 7 4" xfId="31452" xr:uid="{00000000-0005-0000-0000-0000D67A0000}"/>
    <cellStyle name="Normal 3 11 12 2 7 5" xfId="31453" xr:uid="{00000000-0005-0000-0000-0000D77A0000}"/>
    <cellStyle name="Normal 3 11 12 2 8" xfId="31454" xr:uid="{00000000-0005-0000-0000-0000D87A0000}"/>
    <cellStyle name="Normal 3 11 12 2 8 2" xfId="31455" xr:uid="{00000000-0005-0000-0000-0000D97A0000}"/>
    <cellStyle name="Normal 3 11 12 2 8 3" xfId="31456" xr:uid="{00000000-0005-0000-0000-0000DA7A0000}"/>
    <cellStyle name="Normal 3 11 12 2 8 4" xfId="31457" xr:uid="{00000000-0005-0000-0000-0000DB7A0000}"/>
    <cellStyle name="Normal 3 11 12 2 8 5" xfId="31458" xr:uid="{00000000-0005-0000-0000-0000DC7A0000}"/>
    <cellStyle name="Normal 3 11 12 2 9" xfId="31459" xr:uid="{00000000-0005-0000-0000-0000DD7A0000}"/>
    <cellStyle name="Normal 3 11 12 2 9 2" xfId="31460" xr:uid="{00000000-0005-0000-0000-0000DE7A0000}"/>
    <cellStyle name="Normal 3 11 12 2 9 2 2" xfId="31461" xr:uid="{00000000-0005-0000-0000-0000DF7A0000}"/>
    <cellStyle name="Normal 3 11 12 2_35. Propiedades de Inv" xfId="31462" xr:uid="{00000000-0005-0000-0000-0000E07A0000}"/>
    <cellStyle name="Normal 3 11 12 20" xfId="31463" xr:uid="{00000000-0005-0000-0000-0000E17A0000}"/>
    <cellStyle name="Normal 3 11 12 21" xfId="31464" xr:uid="{00000000-0005-0000-0000-0000E27A0000}"/>
    <cellStyle name="Normal 3 11 12 22" xfId="31465" xr:uid="{00000000-0005-0000-0000-0000E37A0000}"/>
    <cellStyle name="Normal 3 11 12 3" xfId="31466" xr:uid="{00000000-0005-0000-0000-0000E47A0000}"/>
    <cellStyle name="Normal 3 11 12 3 10" xfId="31467" xr:uid="{00000000-0005-0000-0000-0000E57A0000}"/>
    <cellStyle name="Normal 3 11 12 3 2" xfId="31468" xr:uid="{00000000-0005-0000-0000-0000E67A0000}"/>
    <cellStyle name="Normal 3 11 12 3 2 2" xfId="31469" xr:uid="{00000000-0005-0000-0000-0000E77A0000}"/>
    <cellStyle name="Normal 3 11 12 3 2 2 2" xfId="31470" xr:uid="{00000000-0005-0000-0000-0000E87A0000}"/>
    <cellStyle name="Normal 3 11 12 3 2 2 2 2" xfId="31471" xr:uid="{00000000-0005-0000-0000-0000E97A0000}"/>
    <cellStyle name="Normal 3 11 12 3 2 2 3" xfId="31472" xr:uid="{00000000-0005-0000-0000-0000EA7A0000}"/>
    <cellStyle name="Normal 3 11 12 3 2 2 3 2" xfId="31473" xr:uid="{00000000-0005-0000-0000-0000EB7A0000}"/>
    <cellStyle name="Normal 3 11 12 3 2 2 4" xfId="31474" xr:uid="{00000000-0005-0000-0000-0000EC7A0000}"/>
    <cellStyle name="Normal 3 11 12 3 2 3" xfId="31475" xr:uid="{00000000-0005-0000-0000-0000ED7A0000}"/>
    <cellStyle name="Normal 3 11 12 3 2 3 2" xfId="31476" xr:uid="{00000000-0005-0000-0000-0000EE7A0000}"/>
    <cellStyle name="Normal 3 11 12 3 2 3 2 2" xfId="31477" xr:uid="{00000000-0005-0000-0000-0000EF7A0000}"/>
    <cellStyle name="Normal 3 11 12 3 2 3 3" xfId="31478" xr:uid="{00000000-0005-0000-0000-0000F07A0000}"/>
    <cellStyle name="Normal 3 11 12 3 2 3 3 2" xfId="31479" xr:uid="{00000000-0005-0000-0000-0000F17A0000}"/>
    <cellStyle name="Normal 3 11 12 3 2 3 4" xfId="31480" xr:uid="{00000000-0005-0000-0000-0000F27A0000}"/>
    <cellStyle name="Normal 3 11 12 3 2 4" xfId="31481" xr:uid="{00000000-0005-0000-0000-0000F37A0000}"/>
    <cellStyle name="Normal 3 11 12 3 2 4 2" xfId="31482" xr:uid="{00000000-0005-0000-0000-0000F47A0000}"/>
    <cellStyle name="Normal 3 11 12 3 2 5" xfId="31483" xr:uid="{00000000-0005-0000-0000-0000F57A0000}"/>
    <cellStyle name="Normal 3 11 12 3 2 5 2" xfId="31484" xr:uid="{00000000-0005-0000-0000-0000F67A0000}"/>
    <cellStyle name="Normal 3 11 12 3 2 6" xfId="31485" xr:uid="{00000000-0005-0000-0000-0000F77A0000}"/>
    <cellStyle name="Normal 3 11 12 3 2 6 2" xfId="31486" xr:uid="{00000000-0005-0000-0000-0000F87A0000}"/>
    <cellStyle name="Normal 3 11 12 3 3" xfId="31487" xr:uid="{00000000-0005-0000-0000-0000F97A0000}"/>
    <cellStyle name="Normal 3 11 12 3 3 2" xfId="31488" xr:uid="{00000000-0005-0000-0000-0000FA7A0000}"/>
    <cellStyle name="Normal 3 11 12 3 3 2 2" xfId="31489" xr:uid="{00000000-0005-0000-0000-0000FB7A0000}"/>
    <cellStyle name="Normal 3 11 12 3 3 3" xfId="31490" xr:uid="{00000000-0005-0000-0000-0000FC7A0000}"/>
    <cellStyle name="Normal 3 11 12 3 3 3 2" xfId="31491" xr:uid="{00000000-0005-0000-0000-0000FD7A0000}"/>
    <cellStyle name="Normal 3 11 12 3 3 4" xfId="31492" xr:uid="{00000000-0005-0000-0000-0000FE7A0000}"/>
    <cellStyle name="Normal 3 11 12 3 3 4 2" xfId="31493" xr:uid="{00000000-0005-0000-0000-0000FF7A0000}"/>
    <cellStyle name="Normal 3 11 12 3 4" xfId="31494" xr:uid="{00000000-0005-0000-0000-0000007B0000}"/>
    <cellStyle name="Normal 3 11 12 3 4 2" xfId="31495" xr:uid="{00000000-0005-0000-0000-0000017B0000}"/>
    <cellStyle name="Normal 3 11 12 3 4 2 2" xfId="31496" xr:uid="{00000000-0005-0000-0000-0000027B0000}"/>
    <cellStyle name="Normal 3 11 12 3 4 3" xfId="31497" xr:uid="{00000000-0005-0000-0000-0000037B0000}"/>
    <cellStyle name="Normal 3 11 12 3 4 3 2" xfId="31498" xr:uid="{00000000-0005-0000-0000-0000047B0000}"/>
    <cellStyle name="Normal 3 11 12 3 4 4" xfId="31499" xr:uid="{00000000-0005-0000-0000-0000057B0000}"/>
    <cellStyle name="Normal 3 11 12 3 4 4 2" xfId="31500" xr:uid="{00000000-0005-0000-0000-0000067B0000}"/>
    <cellStyle name="Normal 3 11 12 3 5" xfId="31501" xr:uid="{00000000-0005-0000-0000-0000077B0000}"/>
    <cellStyle name="Normal 3 11 12 3 5 2" xfId="31502" xr:uid="{00000000-0005-0000-0000-0000087B0000}"/>
    <cellStyle name="Normal 3 11 12 3 5 2 2" xfId="31503" xr:uid="{00000000-0005-0000-0000-0000097B0000}"/>
    <cellStyle name="Normal 3 11 12 3 6" xfId="31504" xr:uid="{00000000-0005-0000-0000-00000A7B0000}"/>
    <cellStyle name="Normal 3 11 12 3 6 2" xfId="31505" xr:uid="{00000000-0005-0000-0000-00000B7B0000}"/>
    <cellStyle name="Normal 3 11 12 3 7" xfId="31506" xr:uid="{00000000-0005-0000-0000-00000C7B0000}"/>
    <cellStyle name="Normal 3 11 12 3 8" xfId="31507" xr:uid="{00000000-0005-0000-0000-00000D7B0000}"/>
    <cellStyle name="Normal 3 11 12 3 9" xfId="31508" xr:uid="{00000000-0005-0000-0000-00000E7B0000}"/>
    <cellStyle name="Normal 3 11 12 4" xfId="31509" xr:uid="{00000000-0005-0000-0000-00000F7B0000}"/>
    <cellStyle name="Normal 3 11 12 4 2" xfId="31510" xr:uid="{00000000-0005-0000-0000-0000107B0000}"/>
    <cellStyle name="Normal 3 11 12 4 2 2" xfId="31511" xr:uid="{00000000-0005-0000-0000-0000117B0000}"/>
    <cellStyle name="Normal 3 11 12 4 2 2 2" xfId="31512" xr:uid="{00000000-0005-0000-0000-0000127B0000}"/>
    <cellStyle name="Normal 3 11 12 4 2 3" xfId="31513" xr:uid="{00000000-0005-0000-0000-0000137B0000}"/>
    <cellStyle name="Normal 3 11 12 4 2 3 2" xfId="31514" xr:uid="{00000000-0005-0000-0000-0000147B0000}"/>
    <cellStyle name="Normal 3 11 12 4 2 4" xfId="31515" xr:uid="{00000000-0005-0000-0000-0000157B0000}"/>
    <cellStyle name="Normal 3 11 12 4 2 4 2" xfId="31516" xr:uid="{00000000-0005-0000-0000-0000167B0000}"/>
    <cellStyle name="Normal 3 11 12 4 3" xfId="31517" xr:uid="{00000000-0005-0000-0000-0000177B0000}"/>
    <cellStyle name="Normal 3 11 12 4 3 2" xfId="31518" xr:uid="{00000000-0005-0000-0000-0000187B0000}"/>
    <cellStyle name="Normal 3 11 12 4 3 2 2" xfId="31519" xr:uid="{00000000-0005-0000-0000-0000197B0000}"/>
    <cellStyle name="Normal 3 11 12 4 3 3" xfId="31520" xr:uid="{00000000-0005-0000-0000-00001A7B0000}"/>
    <cellStyle name="Normal 3 11 12 4 3 3 2" xfId="31521" xr:uid="{00000000-0005-0000-0000-00001B7B0000}"/>
    <cellStyle name="Normal 3 11 12 4 3 4" xfId="31522" xr:uid="{00000000-0005-0000-0000-00001C7B0000}"/>
    <cellStyle name="Normal 3 11 12 4 3 4 2" xfId="31523" xr:uid="{00000000-0005-0000-0000-00001D7B0000}"/>
    <cellStyle name="Normal 3 11 12 4 4" xfId="31524" xr:uid="{00000000-0005-0000-0000-00001E7B0000}"/>
    <cellStyle name="Normal 3 11 12 4 4 2" xfId="31525" xr:uid="{00000000-0005-0000-0000-00001F7B0000}"/>
    <cellStyle name="Normal 3 11 12 4 4 2 2" xfId="31526" xr:uid="{00000000-0005-0000-0000-0000207B0000}"/>
    <cellStyle name="Normal 3 11 12 4 5" xfId="31527" xr:uid="{00000000-0005-0000-0000-0000217B0000}"/>
    <cellStyle name="Normal 3 11 12 4 5 2" xfId="31528" xr:uid="{00000000-0005-0000-0000-0000227B0000}"/>
    <cellStyle name="Normal 3 11 12 4 5 2 2" xfId="31529" xr:uid="{00000000-0005-0000-0000-0000237B0000}"/>
    <cellStyle name="Normal 3 11 12 4 6" xfId="31530" xr:uid="{00000000-0005-0000-0000-0000247B0000}"/>
    <cellStyle name="Normal 3 11 12 4 6 2" xfId="31531" xr:uid="{00000000-0005-0000-0000-0000257B0000}"/>
    <cellStyle name="Normal 3 11 12 4 7" xfId="31532" xr:uid="{00000000-0005-0000-0000-0000267B0000}"/>
    <cellStyle name="Normal 3 11 12 4 8" xfId="31533" xr:uid="{00000000-0005-0000-0000-0000277B0000}"/>
    <cellStyle name="Normal 3 11 12 4 9" xfId="31534" xr:uid="{00000000-0005-0000-0000-0000287B0000}"/>
    <cellStyle name="Normal 3 11 12 5" xfId="31535" xr:uid="{00000000-0005-0000-0000-0000297B0000}"/>
    <cellStyle name="Normal 3 11 12 5 2" xfId="31536" xr:uid="{00000000-0005-0000-0000-00002A7B0000}"/>
    <cellStyle name="Normal 3 11 12 5 2 2" xfId="31537" xr:uid="{00000000-0005-0000-0000-00002B7B0000}"/>
    <cellStyle name="Normal 3 11 12 5 2 2 2" xfId="31538" xr:uid="{00000000-0005-0000-0000-00002C7B0000}"/>
    <cellStyle name="Normal 3 11 12 5 2 3" xfId="31539" xr:uid="{00000000-0005-0000-0000-00002D7B0000}"/>
    <cellStyle name="Normal 3 11 12 5 2 3 2" xfId="31540" xr:uid="{00000000-0005-0000-0000-00002E7B0000}"/>
    <cellStyle name="Normal 3 11 12 5 2 4" xfId="31541" xr:uid="{00000000-0005-0000-0000-00002F7B0000}"/>
    <cellStyle name="Normal 3 11 12 5 2 4 2" xfId="31542" xr:uid="{00000000-0005-0000-0000-0000307B0000}"/>
    <cellStyle name="Normal 3 11 12 5 3" xfId="31543" xr:uid="{00000000-0005-0000-0000-0000317B0000}"/>
    <cellStyle name="Normal 3 11 12 5 3 2" xfId="31544" xr:uid="{00000000-0005-0000-0000-0000327B0000}"/>
    <cellStyle name="Normal 3 11 12 5 3 2 2" xfId="31545" xr:uid="{00000000-0005-0000-0000-0000337B0000}"/>
    <cellStyle name="Normal 3 11 12 5 3 3" xfId="31546" xr:uid="{00000000-0005-0000-0000-0000347B0000}"/>
    <cellStyle name="Normal 3 11 12 5 3 3 2" xfId="31547" xr:uid="{00000000-0005-0000-0000-0000357B0000}"/>
    <cellStyle name="Normal 3 11 12 5 3 4" xfId="31548" xr:uid="{00000000-0005-0000-0000-0000367B0000}"/>
    <cellStyle name="Normal 3 11 12 5 3 4 2" xfId="31549" xr:uid="{00000000-0005-0000-0000-0000377B0000}"/>
    <cellStyle name="Normal 3 11 12 5 4" xfId="31550" xr:uid="{00000000-0005-0000-0000-0000387B0000}"/>
    <cellStyle name="Normal 3 11 12 5 4 2" xfId="31551" xr:uid="{00000000-0005-0000-0000-0000397B0000}"/>
    <cellStyle name="Normal 3 11 12 5 4 2 2" xfId="31552" xr:uid="{00000000-0005-0000-0000-00003A7B0000}"/>
    <cellStyle name="Normal 3 11 12 5 5" xfId="31553" xr:uid="{00000000-0005-0000-0000-00003B7B0000}"/>
    <cellStyle name="Normal 3 11 12 5 5 2" xfId="31554" xr:uid="{00000000-0005-0000-0000-00003C7B0000}"/>
    <cellStyle name="Normal 3 11 12 5 5 2 2" xfId="31555" xr:uid="{00000000-0005-0000-0000-00003D7B0000}"/>
    <cellStyle name="Normal 3 11 12 5 6" xfId="31556" xr:uid="{00000000-0005-0000-0000-00003E7B0000}"/>
    <cellStyle name="Normal 3 11 12 5 6 2" xfId="31557" xr:uid="{00000000-0005-0000-0000-00003F7B0000}"/>
    <cellStyle name="Normal 3 11 12 5 7" xfId="31558" xr:uid="{00000000-0005-0000-0000-0000407B0000}"/>
    <cellStyle name="Normal 3 11 12 5 8" xfId="31559" xr:uid="{00000000-0005-0000-0000-0000417B0000}"/>
    <cellStyle name="Normal 3 11 12 5 9" xfId="31560" xr:uid="{00000000-0005-0000-0000-0000427B0000}"/>
    <cellStyle name="Normal 3 11 12 6" xfId="31561" xr:uid="{00000000-0005-0000-0000-0000437B0000}"/>
    <cellStyle name="Normal 3 11 12 6 2" xfId="31562" xr:uid="{00000000-0005-0000-0000-0000447B0000}"/>
    <cellStyle name="Normal 3 11 12 6 2 2" xfId="31563" xr:uid="{00000000-0005-0000-0000-0000457B0000}"/>
    <cellStyle name="Normal 3 11 12 6 3" xfId="31564" xr:uid="{00000000-0005-0000-0000-0000467B0000}"/>
    <cellStyle name="Normal 3 11 12 6 3 2" xfId="31565" xr:uid="{00000000-0005-0000-0000-0000477B0000}"/>
    <cellStyle name="Normal 3 11 12 6 3 2 2" xfId="31566" xr:uid="{00000000-0005-0000-0000-0000487B0000}"/>
    <cellStyle name="Normal 3 11 12 6 4" xfId="31567" xr:uid="{00000000-0005-0000-0000-0000497B0000}"/>
    <cellStyle name="Normal 3 11 12 6 4 2" xfId="31568" xr:uid="{00000000-0005-0000-0000-00004A7B0000}"/>
    <cellStyle name="Normal 3 11 12 6 4 2 2" xfId="31569" xr:uid="{00000000-0005-0000-0000-00004B7B0000}"/>
    <cellStyle name="Normal 3 11 12 6 5" xfId="31570" xr:uid="{00000000-0005-0000-0000-00004C7B0000}"/>
    <cellStyle name="Normal 3 11 12 6 5 2" xfId="31571" xr:uid="{00000000-0005-0000-0000-00004D7B0000}"/>
    <cellStyle name="Normal 3 11 12 6 5 3" xfId="31572" xr:uid="{00000000-0005-0000-0000-00004E7B0000}"/>
    <cellStyle name="Normal 3 11 12 6 6" xfId="31573" xr:uid="{00000000-0005-0000-0000-00004F7B0000}"/>
    <cellStyle name="Normal 3 11 12 6 7" xfId="31574" xr:uid="{00000000-0005-0000-0000-0000507B0000}"/>
    <cellStyle name="Normal 3 11 12 6 8" xfId="31575" xr:uid="{00000000-0005-0000-0000-0000517B0000}"/>
    <cellStyle name="Normal 3 11 12 7" xfId="31576" xr:uid="{00000000-0005-0000-0000-0000527B0000}"/>
    <cellStyle name="Normal 3 11 12 7 2" xfId="31577" xr:uid="{00000000-0005-0000-0000-0000537B0000}"/>
    <cellStyle name="Normal 3 11 12 7 2 2" xfId="31578" xr:uid="{00000000-0005-0000-0000-0000547B0000}"/>
    <cellStyle name="Normal 3 11 12 7 2 2 2" xfId="31579" xr:uid="{00000000-0005-0000-0000-0000557B0000}"/>
    <cellStyle name="Normal 3 11 12 7 3" xfId="31580" xr:uid="{00000000-0005-0000-0000-0000567B0000}"/>
    <cellStyle name="Normal 3 11 12 7 3 2" xfId="31581" xr:uid="{00000000-0005-0000-0000-0000577B0000}"/>
    <cellStyle name="Normal 3 11 12 7 3 2 2" xfId="31582" xr:uid="{00000000-0005-0000-0000-0000587B0000}"/>
    <cellStyle name="Normal 3 11 12 7 4" xfId="31583" xr:uid="{00000000-0005-0000-0000-0000597B0000}"/>
    <cellStyle name="Normal 3 11 12 7 4 2" xfId="31584" xr:uid="{00000000-0005-0000-0000-00005A7B0000}"/>
    <cellStyle name="Normal 3 11 12 7 5" xfId="31585" xr:uid="{00000000-0005-0000-0000-00005B7B0000}"/>
    <cellStyle name="Normal 3 11 12 7 6" xfId="31586" xr:uid="{00000000-0005-0000-0000-00005C7B0000}"/>
    <cellStyle name="Normal 3 11 12 7 7" xfId="31587" xr:uid="{00000000-0005-0000-0000-00005D7B0000}"/>
    <cellStyle name="Normal 3 11 12 8" xfId="31588" xr:uid="{00000000-0005-0000-0000-00005E7B0000}"/>
    <cellStyle name="Normal 3 11 12 8 2" xfId="31589" xr:uid="{00000000-0005-0000-0000-00005F7B0000}"/>
    <cellStyle name="Normal 3 11 12 8 2 2" xfId="31590" xr:uid="{00000000-0005-0000-0000-0000607B0000}"/>
    <cellStyle name="Normal 3 11 12 8 3" xfId="31591" xr:uid="{00000000-0005-0000-0000-0000617B0000}"/>
    <cellStyle name="Normal 3 11 12 8 4" xfId="31592" xr:uid="{00000000-0005-0000-0000-0000627B0000}"/>
    <cellStyle name="Normal 3 11 12 8 5" xfId="31593" xr:uid="{00000000-0005-0000-0000-0000637B0000}"/>
    <cellStyle name="Normal 3 11 12 9" xfId="31594" xr:uid="{00000000-0005-0000-0000-0000647B0000}"/>
    <cellStyle name="Normal 3 11 12 9 2" xfId="31595" xr:uid="{00000000-0005-0000-0000-0000657B0000}"/>
    <cellStyle name="Normal 3 11 12 9 3" xfId="31596" xr:uid="{00000000-0005-0000-0000-0000667B0000}"/>
    <cellStyle name="Normal 3 11 12 9 4" xfId="31597" xr:uid="{00000000-0005-0000-0000-0000677B0000}"/>
    <cellStyle name="Normal 3 11 12 9 5" xfId="31598" xr:uid="{00000000-0005-0000-0000-0000687B0000}"/>
    <cellStyle name="Normal 3 11 12_35. Propiedades de Inv" xfId="31599" xr:uid="{00000000-0005-0000-0000-0000697B0000}"/>
    <cellStyle name="Normal 3 11 13" xfId="31600" xr:uid="{00000000-0005-0000-0000-00006A7B0000}"/>
    <cellStyle name="Normal 3 11 13 2" xfId="31601" xr:uid="{00000000-0005-0000-0000-00006B7B0000}"/>
    <cellStyle name="Normal 3 11 13 2 2" xfId="31602" xr:uid="{00000000-0005-0000-0000-00006C7B0000}"/>
    <cellStyle name="Normal 3 11 13 2 3" xfId="31603" xr:uid="{00000000-0005-0000-0000-00006D7B0000}"/>
    <cellStyle name="Normal 3 11 13 2 4" xfId="31604" xr:uid="{00000000-0005-0000-0000-00006E7B0000}"/>
    <cellStyle name="Normal 3 11 13 2 5" xfId="31605" xr:uid="{00000000-0005-0000-0000-00006F7B0000}"/>
    <cellStyle name="Normal 3 11 13 3" xfId="31606" xr:uid="{00000000-0005-0000-0000-0000707B0000}"/>
    <cellStyle name="Normal 3 11 13 3 2" xfId="31607" xr:uid="{00000000-0005-0000-0000-0000717B0000}"/>
    <cellStyle name="Normal 3 11 13 3 3" xfId="31608" xr:uid="{00000000-0005-0000-0000-0000727B0000}"/>
    <cellStyle name="Normal 3 11 13 3 4" xfId="31609" xr:uid="{00000000-0005-0000-0000-0000737B0000}"/>
    <cellStyle name="Normal 3 11 13 3 5" xfId="31610" xr:uid="{00000000-0005-0000-0000-0000747B0000}"/>
    <cellStyle name="Normal 3 11 13 4" xfId="31611" xr:uid="{00000000-0005-0000-0000-0000757B0000}"/>
    <cellStyle name="Normal 3 11 13 5" xfId="31612" xr:uid="{00000000-0005-0000-0000-0000767B0000}"/>
    <cellStyle name="Normal 3 11 13 6" xfId="31613" xr:uid="{00000000-0005-0000-0000-0000777B0000}"/>
    <cellStyle name="Normal 3 11 13 7" xfId="31614" xr:uid="{00000000-0005-0000-0000-0000787B0000}"/>
    <cellStyle name="Normal 3 11 13 8" xfId="31615" xr:uid="{00000000-0005-0000-0000-0000797B0000}"/>
    <cellStyle name="Normal 3 11 13_35. Propiedades de Inv" xfId="31616" xr:uid="{00000000-0005-0000-0000-00007A7B0000}"/>
    <cellStyle name="Normal 3 11 14" xfId="31617" xr:uid="{00000000-0005-0000-0000-00007B7B0000}"/>
    <cellStyle name="Normal 3 11 14 2" xfId="31618" xr:uid="{00000000-0005-0000-0000-00007C7B0000}"/>
    <cellStyle name="Normal 3 11 14 2 2" xfId="31619" xr:uid="{00000000-0005-0000-0000-00007D7B0000}"/>
    <cellStyle name="Normal 3 11 14 2 3" xfId="31620" xr:uid="{00000000-0005-0000-0000-00007E7B0000}"/>
    <cellStyle name="Normal 3 11 14 2 4" xfId="31621" xr:uid="{00000000-0005-0000-0000-00007F7B0000}"/>
    <cellStyle name="Normal 3 11 14 2 5" xfId="31622" xr:uid="{00000000-0005-0000-0000-0000807B0000}"/>
    <cellStyle name="Normal 3 11 14 3" xfId="31623" xr:uid="{00000000-0005-0000-0000-0000817B0000}"/>
    <cellStyle name="Normal 3 11 14 3 2" xfId="31624" xr:uid="{00000000-0005-0000-0000-0000827B0000}"/>
    <cellStyle name="Normal 3 11 14 3 3" xfId="31625" xr:uid="{00000000-0005-0000-0000-0000837B0000}"/>
    <cellStyle name="Normal 3 11 14 3 4" xfId="31626" xr:uid="{00000000-0005-0000-0000-0000847B0000}"/>
    <cellStyle name="Normal 3 11 14 3 5" xfId="31627" xr:uid="{00000000-0005-0000-0000-0000857B0000}"/>
    <cellStyle name="Normal 3 11 14 4" xfId="31628" xr:uid="{00000000-0005-0000-0000-0000867B0000}"/>
    <cellStyle name="Normal 3 11 14 5" xfId="31629" xr:uid="{00000000-0005-0000-0000-0000877B0000}"/>
    <cellStyle name="Normal 3 11 14 6" xfId="31630" xr:uid="{00000000-0005-0000-0000-0000887B0000}"/>
    <cellStyle name="Normal 3 11 14 7" xfId="31631" xr:uid="{00000000-0005-0000-0000-0000897B0000}"/>
    <cellStyle name="Normal 3 11 14 8" xfId="31632" xr:uid="{00000000-0005-0000-0000-00008A7B0000}"/>
    <cellStyle name="Normal 3 11 14_35. Propiedades de Inv" xfId="31633" xr:uid="{00000000-0005-0000-0000-00008B7B0000}"/>
    <cellStyle name="Normal 3 11 15" xfId="31634" xr:uid="{00000000-0005-0000-0000-00008C7B0000}"/>
    <cellStyle name="Normal 3 11 15 2" xfId="31635" xr:uid="{00000000-0005-0000-0000-00008D7B0000}"/>
    <cellStyle name="Normal 3 11 15 2 2" xfId="31636" xr:uid="{00000000-0005-0000-0000-00008E7B0000}"/>
    <cellStyle name="Normal 3 11 15 2 3" xfId="31637" xr:uid="{00000000-0005-0000-0000-00008F7B0000}"/>
    <cellStyle name="Normal 3 11 15 2 4" xfId="31638" xr:uid="{00000000-0005-0000-0000-0000907B0000}"/>
    <cellStyle name="Normal 3 11 15 2 5" xfId="31639" xr:uid="{00000000-0005-0000-0000-0000917B0000}"/>
    <cellStyle name="Normal 3 11 15 3" xfId="31640" xr:uid="{00000000-0005-0000-0000-0000927B0000}"/>
    <cellStyle name="Normal 3 11 15 3 2" xfId="31641" xr:uid="{00000000-0005-0000-0000-0000937B0000}"/>
    <cellStyle name="Normal 3 11 15 3 3" xfId="31642" xr:uid="{00000000-0005-0000-0000-0000947B0000}"/>
    <cellStyle name="Normal 3 11 15 3 4" xfId="31643" xr:uid="{00000000-0005-0000-0000-0000957B0000}"/>
    <cellStyle name="Normal 3 11 15 3 5" xfId="31644" xr:uid="{00000000-0005-0000-0000-0000967B0000}"/>
    <cellStyle name="Normal 3 11 15 4" xfId="31645" xr:uid="{00000000-0005-0000-0000-0000977B0000}"/>
    <cellStyle name="Normal 3 11 15 5" xfId="31646" xr:uid="{00000000-0005-0000-0000-0000987B0000}"/>
    <cellStyle name="Normal 3 11 15 6" xfId="31647" xr:uid="{00000000-0005-0000-0000-0000997B0000}"/>
    <cellStyle name="Normal 3 11 15 7" xfId="31648" xr:uid="{00000000-0005-0000-0000-00009A7B0000}"/>
    <cellStyle name="Normal 3 11 15 8" xfId="31649" xr:uid="{00000000-0005-0000-0000-00009B7B0000}"/>
    <cellStyle name="Normal 3 11 15_35. Propiedades de Inv" xfId="31650" xr:uid="{00000000-0005-0000-0000-00009C7B0000}"/>
    <cellStyle name="Normal 3 11 16" xfId="31651" xr:uid="{00000000-0005-0000-0000-00009D7B0000}"/>
    <cellStyle name="Normal 3 11 16 2" xfId="31652" xr:uid="{00000000-0005-0000-0000-00009E7B0000}"/>
    <cellStyle name="Normal 3 11 16 2 2" xfId="31653" xr:uid="{00000000-0005-0000-0000-00009F7B0000}"/>
    <cellStyle name="Normal 3 11 16 2 3" xfId="31654" xr:uid="{00000000-0005-0000-0000-0000A07B0000}"/>
    <cellStyle name="Normal 3 11 16 2 4" xfId="31655" xr:uid="{00000000-0005-0000-0000-0000A17B0000}"/>
    <cellStyle name="Normal 3 11 16 2 5" xfId="31656" xr:uid="{00000000-0005-0000-0000-0000A27B0000}"/>
    <cellStyle name="Normal 3 11 16 3" xfId="31657" xr:uid="{00000000-0005-0000-0000-0000A37B0000}"/>
    <cellStyle name="Normal 3 11 16 3 2" xfId="31658" xr:uid="{00000000-0005-0000-0000-0000A47B0000}"/>
    <cellStyle name="Normal 3 11 16 3 3" xfId="31659" xr:uid="{00000000-0005-0000-0000-0000A57B0000}"/>
    <cellStyle name="Normal 3 11 16 3 4" xfId="31660" xr:uid="{00000000-0005-0000-0000-0000A67B0000}"/>
    <cellStyle name="Normal 3 11 16 3 5" xfId="31661" xr:uid="{00000000-0005-0000-0000-0000A77B0000}"/>
    <cellStyle name="Normal 3 11 16 4" xfId="31662" xr:uid="{00000000-0005-0000-0000-0000A87B0000}"/>
    <cellStyle name="Normal 3 11 16 5" xfId="31663" xr:uid="{00000000-0005-0000-0000-0000A97B0000}"/>
    <cellStyle name="Normal 3 11 16 6" xfId="31664" xr:uid="{00000000-0005-0000-0000-0000AA7B0000}"/>
    <cellStyle name="Normal 3 11 16 7" xfId="31665" xr:uid="{00000000-0005-0000-0000-0000AB7B0000}"/>
    <cellStyle name="Normal 3 11 16 8" xfId="31666" xr:uid="{00000000-0005-0000-0000-0000AC7B0000}"/>
    <cellStyle name="Normal 3 11 16_35. Propiedades de Inv" xfId="31667" xr:uid="{00000000-0005-0000-0000-0000AD7B0000}"/>
    <cellStyle name="Normal 3 11 17" xfId="31668" xr:uid="{00000000-0005-0000-0000-0000AE7B0000}"/>
    <cellStyle name="Normal 3 11 17 2" xfId="31669" xr:uid="{00000000-0005-0000-0000-0000AF7B0000}"/>
    <cellStyle name="Normal 3 11 17 2 2" xfId="31670" xr:uid="{00000000-0005-0000-0000-0000B07B0000}"/>
    <cellStyle name="Normal 3 11 17 2 3" xfId="31671" xr:uid="{00000000-0005-0000-0000-0000B17B0000}"/>
    <cellStyle name="Normal 3 11 17 2 4" xfId="31672" xr:uid="{00000000-0005-0000-0000-0000B27B0000}"/>
    <cellStyle name="Normal 3 11 17 2 5" xfId="31673" xr:uid="{00000000-0005-0000-0000-0000B37B0000}"/>
    <cellStyle name="Normal 3 11 17 3" xfId="31674" xr:uid="{00000000-0005-0000-0000-0000B47B0000}"/>
    <cellStyle name="Normal 3 11 17 3 2" xfId="31675" xr:uid="{00000000-0005-0000-0000-0000B57B0000}"/>
    <cellStyle name="Normal 3 11 17 3 3" xfId="31676" xr:uid="{00000000-0005-0000-0000-0000B67B0000}"/>
    <cellStyle name="Normal 3 11 17 3 4" xfId="31677" xr:uid="{00000000-0005-0000-0000-0000B77B0000}"/>
    <cellStyle name="Normal 3 11 17 3 5" xfId="31678" xr:uid="{00000000-0005-0000-0000-0000B87B0000}"/>
    <cellStyle name="Normal 3 11 17 4" xfId="31679" xr:uid="{00000000-0005-0000-0000-0000B97B0000}"/>
    <cellStyle name="Normal 3 11 17 5" xfId="31680" xr:uid="{00000000-0005-0000-0000-0000BA7B0000}"/>
    <cellStyle name="Normal 3 11 17 6" xfId="31681" xr:uid="{00000000-0005-0000-0000-0000BB7B0000}"/>
    <cellStyle name="Normal 3 11 17 7" xfId="31682" xr:uid="{00000000-0005-0000-0000-0000BC7B0000}"/>
    <cellStyle name="Normal 3 11 17 8" xfId="31683" xr:uid="{00000000-0005-0000-0000-0000BD7B0000}"/>
    <cellStyle name="Normal 3 11 17_35. Propiedades de Inv" xfId="31684" xr:uid="{00000000-0005-0000-0000-0000BE7B0000}"/>
    <cellStyle name="Normal 3 11 18" xfId="31685" xr:uid="{00000000-0005-0000-0000-0000BF7B0000}"/>
    <cellStyle name="Normal 3 11 18 2" xfId="31686" xr:uid="{00000000-0005-0000-0000-0000C07B0000}"/>
    <cellStyle name="Normal 3 11 18 2 2" xfId="31687" xr:uid="{00000000-0005-0000-0000-0000C17B0000}"/>
    <cellStyle name="Normal 3 11 18 2 3" xfId="31688" xr:uid="{00000000-0005-0000-0000-0000C27B0000}"/>
    <cellStyle name="Normal 3 11 18 2 4" xfId="31689" xr:uid="{00000000-0005-0000-0000-0000C37B0000}"/>
    <cellStyle name="Normal 3 11 18 2 5" xfId="31690" xr:uid="{00000000-0005-0000-0000-0000C47B0000}"/>
    <cellStyle name="Normal 3 11 18 3" xfId="31691" xr:uid="{00000000-0005-0000-0000-0000C57B0000}"/>
    <cellStyle name="Normal 3 11 18 3 2" xfId="31692" xr:uid="{00000000-0005-0000-0000-0000C67B0000}"/>
    <cellStyle name="Normal 3 11 18 3 3" xfId="31693" xr:uid="{00000000-0005-0000-0000-0000C77B0000}"/>
    <cellStyle name="Normal 3 11 18 3 4" xfId="31694" xr:uid="{00000000-0005-0000-0000-0000C87B0000}"/>
    <cellStyle name="Normal 3 11 18 3 5" xfId="31695" xr:uid="{00000000-0005-0000-0000-0000C97B0000}"/>
    <cellStyle name="Normal 3 11 18 4" xfId="31696" xr:uid="{00000000-0005-0000-0000-0000CA7B0000}"/>
    <cellStyle name="Normal 3 11 18 5" xfId="31697" xr:uid="{00000000-0005-0000-0000-0000CB7B0000}"/>
    <cellStyle name="Normal 3 11 18 6" xfId="31698" xr:uid="{00000000-0005-0000-0000-0000CC7B0000}"/>
    <cellStyle name="Normal 3 11 18 7" xfId="31699" xr:uid="{00000000-0005-0000-0000-0000CD7B0000}"/>
    <cellStyle name="Normal 3 11 18 8" xfId="31700" xr:uid="{00000000-0005-0000-0000-0000CE7B0000}"/>
    <cellStyle name="Normal 3 11 18_35. Propiedades de Inv" xfId="31701" xr:uid="{00000000-0005-0000-0000-0000CF7B0000}"/>
    <cellStyle name="Normal 3 11 19" xfId="31702" xr:uid="{00000000-0005-0000-0000-0000D07B0000}"/>
    <cellStyle name="Normal 3 11 19 2" xfId="31703" xr:uid="{00000000-0005-0000-0000-0000D17B0000}"/>
    <cellStyle name="Normal 3 11 19 2 2" xfId="31704" xr:uid="{00000000-0005-0000-0000-0000D27B0000}"/>
    <cellStyle name="Normal 3 11 19 2 3" xfId="31705" xr:uid="{00000000-0005-0000-0000-0000D37B0000}"/>
    <cellStyle name="Normal 3 11 19 2 4" xfId="31706" xr:uid="{00000000-0005-0000-0000-0000D47B0000}"/>
    <cellStyle name="Normal 3 11 19 2 5" xfId="31707" xr:uid="{00000000-0005-0000-0000-0000D57B0000}"/>
    <cellStyle name="Normal 3 11 19 3" xfId="31708" xr:uid="{00000000-0005-0000-0000-0000D67B0000}"/>
    <cellStyle name="Normal 3 11 19 3 2" xfId="31709" xr:uid="{00000000-0005-0000-0000-0000D77B0000}"/>
    <cellStyle name="Normal 3 11 19 3 3" xfId="31710" xr:uid="{00000000-0005-0000-0000-0000D87B0000}"/>
    <cellStyle name="Normal 3 11 19 3 4" xfId="31711" xr:uid="{00000000-0005-0000-0000-0000D97B0000}"/>
    <cellStyle name="Normal 3 11 19 3 5" xfId="31712" xr:uid="{00000000-0005-0000-0000-0000DA7B0000}"/>
    <cellStyle name="Normal 3 11 19 4" xfId="31713" xr:uid="{00000000-0005-0000-0000-0000DB7B0000}"/>
    <cellStyle name="Normal 3 11 19 5" xfId="31714" xr:uid="{00000000-0005-0000-0000-0000DC7B0000}"/>
    <cellStyle name="Normal 3 11 19 6" xfId="31715" xr:uid="{00000000-0005-0000-0000-0000DD7B0000}"/>
    <cellStyle name="Normal 3 11 19 7" xfId="31716" xr:uid="{00000000-0005-0000-0000-0000DE7B0000}"/>
    <cellStyle name="Normal 3 11 19 8" xfId="31717" xr:uid="{00000000-0005-0000-0000-0000DF7B0000}"/>
    <cellStyle name="Normal 3 11 19_35. Propiedades de Inv" xfId="31718" xr:uid="{00000000-0005-0000-0000-0000E07B0000}"/>
    <cellStyle name="Normal 3 11 2" xfId="31719" xr:uid="{00000000-0005-0000-0000-0000E17B0000}"/>
    <cellStyle name="Normal 3 11 2 10" xfId="31720" xr:uid="{00000000-0005-0000-0000-0000E27B0000}"/>
    <cellStyle name="Normal 3 11 2 10 2" xfId="31721" xr:uid="{00000000-0005-0000-0000-0000E37B0000}"/>
    <cellStyle name="Normal 3 11 2 10 2 2" xfId="31722" xr:uid="{00000000-0005-0000-0000-0000E47B0000}"/>
    <cellStyle name="Normal 3 11 2 10 2 3" xfId="31723" xr:uid="{00000000-0005-0000-0000-0000E57B0000}"/>
    <cellStyle name="Normal 3 11 2 10 2 4" xfId="31724" xr:uid="{00000000-0005-0000-0000-0000E67B0000}"/>
    <cellStyle name="Normal 3 11 2 10 2 5" xfId="31725" xr:uid="{00000000-0005-0000-0000-0000E77B0000}"/>
    <cellStyle name="Normal 3 11 2 10 3" xfId="31726" xr:uid="{00000000-0005-0000-0000-0000E87B0000}"/>
    <cellStyle name="Normal 3 11 2 10 3 2" xfId="31727" xr:uid="{00000000-0005-0000-0000-0000E97B0000}"/>
    <cellStyle name="Normal 3 11 2 10 3 3" xfId="31728" xr:uid="{00000000-0005-0000-0000-0000EA7B0000}"/>
    <cellStyle name="Normal 3 11 2 10 3 4" xfId="31729" xr:uid="{00000000-0005-0000-0000-0000EB7B0000}"/>
    <cellStyle name="Normal 3 11 2 10 3 5" xfId="31730" xr:uid="{00000000-0005-0000-0000-0000EC7B0000}"/>
    <cellStyle name="Normal 3 11 2 10 4" xfId="31731" xr:uid="{00000000-0005-0000-0000-0000ED7B0000}"/>
    <cellStyle name="Normal 3 11 2 10 5" xfId="31732" xr:uid="{00000000-0005-0000-0000-0000EE7B0000}"/>
    <cellStyle name="Normal 3 11 2 10 6" xfId="31733" xr:uid="{00000000-0005-0000-0000-0000EF7B0000}"/>
    <cellStyle name="Normal 3 11 2 10 7" xfId="31734" xr:uid="{00000000-0005-0000-0000-0000F07B0000}"/>
    <cellStyle name="Normal 3 11 2 10 8" xfId="31735" xr:uid="{00000000-0005-0000-0000-0000F17B0000}"/>
    <cellStyle name="Normal 3 11 2 10_35. Propiedades de Inv" xfId="31736" xr:uid="{00000000-0005-0000-0000-0000F27B0000}"/>
    <cellStyle name="Normal 3 11 2 11" xfId="31737" xr:uid="{00000000-0005-0000-0000-0000F37B0000}"/>
    <cellStyle name="Normal 3 11 2 11 2" xfId="31738" xr:uid="{00000000-0005-0000-0000-0000F47B0000}"/>
    <cellStyle name="Normal 3 11 2 11 2 2" xfId="31739" xr:uid="{00000000-0005-0000-0000-0000F57B0000}"/>
    <cellStyle name="Normal 3 11 2 11 2 3" xfId="31740" xr:uid="{00000000-0005-0000-0000-0000F67B0000}"/>
    <cellStyle name="Normal 3 11 2 11 2 4" xfId="31741" xr:uid="{00000000-0005-0000-0000-0000F77B0000}"/>
    <cellStyle name="Normal 3 11 2 11 2 5" xfId="31742" xr:uid="{00000000-0005-0000-0000-0000F87B0000}"/>
    <cellStyle name="Normal 3 11 2 11 3" xfId="31743" xr:uid="{00000000-0005-0000-0000-0000F97B0000}"/>
    <cellStyle name="Normal 3 11 2 11 3 2" xfId="31744" xr:uid="{00000000-0005-0000-0000-0000FA7B0000}"/>
    <cellStyle name="Normal 3 11 2 11 3 3" xfId="31745" xr:uid="{00000000-0005-0000-0000-0000FB7B0000}"/>
    <cellStyle name="Normal 3 11 2 11 3 4" xfId="31746" xr:uid="{00000000-0005-0000-0000-0000FC7B0000}"/>
    <cellStyle name="Normal 3 11 2 11 3 5" xfId="31747" xr:uid="{00000000-0005-0000-0000-0000FD7B0000}"/>
    <cellStyle name="Normal 3 11 2 11 4" xfId="31748" xr:uid="{00000000-0005-0000-0000-0000FE7B0000}"/>
    <cellStyle name="Normal 3 11 2 11 5" xfId="31749" xr:uid="{00000000-0005-0000-0000-0000FF7B0000}"/>
    <cellStyle name="Normal 3 11 2 11 6" xfId="31750" xr:uid="{00000000-0005-0000-0000-0000007C0000}"/>
    <cellStyle name="Normal 3 11 2 11 7" xfId="31751" xr:uid="{00000000-0005-0000-0000-0000017C0000}"/>
    <cellStyle name="Normal 3 11 2 11 8" xfId="31752" xr:uid="{00000000-0005-0000-0000-0000027C0000}"/>
    <cellStyle name="Normal 3 11 2 11_35. Propiedades de Inv" xfId="31753" xr:uid="{00000000-0005-0000-0000-0000037C0000}"/>
    <cellStyle name="Normal 3 11 2 12" xfId="31754" xr:uid="{00000000-0005-0000-0000-0000047C0000}"/>
    <cellStyle name="Normal 3 11 2 12 2" xfId="31755" xr:uid="{00000000-0005-0000-0000-0000057C0000}"/>
    <cellStyle name="Normal 3 11 2 12 3" xfId="31756" xr:uid="{00000000-0005-0000-0000-0000067C0000}"/>
    <cellStyle name="Normal 3 11 2 12 4" xfId="31757" xr:uid="{00000000-0005-0000-0000-0000077C0000}"/>
    <cellStyle name="Normal 3 11 2 12 5" xfId="31758" xr:uid="{00000000-0005-0000-0000-0000087C0000}"/>
    <cellStyle name="Normal 3 11 2 13" xfId="31759" xr:uid="{00000000-0005-0000-0000-0000097C0000}"/>
    <cellStyle name="Normal 3 11 2 13 2" xfId="31760" xr:uid="{00000000-0005-0000-0000-00000A7C0000}"/>
    <cellStyle name="Normal 3 11 2 13 3" xfId="31761" xr:uid="{00000000-0005-0000-0000-00000B7C0000}"/>
    <cellStyle name="Normal 3 11 2 13 4" xfId="31762" xr:uid="{00000000-0005-0000-0000-00000C7C0000}"/>
    <cellStyle name="Normal 3 11 2 13 5" xfId="31763" xr:uid="{00000000-0005-0000-0000-00000D7C0000}"/>
    <cellStyle name="Normal 3 11 2 14" xfId="31764" xr:uid="{00000000-0005-0000-0000-00000E7C0000}"/>
    <cellStyle name="Normal 3 11 2 14 2" xfId="31765" xr:uid="{00000000-0005-0000-0000-00000F7C0000}"/>
    <cellStyle name="Normal 3 11 2 14 3" xfId="31766" xr:uid="{00000000-0005-0000-0000-0000107C0000}"/>
    <cellStyle name="Normal 3 11 2 14 4" xfId="31767" xr:uid="{00000000-0005-0000-0000-0000117C0000}"/>
    <cellStyle name="Normal 3 11 2 14 5" xfId="31768" xr:uid="{00000000-0005-0000-0000-0000127C0000}"/>
    <cellStyle name="Normal 3 11 2 15" xfId="31769" xr:uid="{00000000-0005-0000-0000-0000137C0000}"/>
    <cellStyle name="Normal 3 11 2 15 2" xfId="31770" xr:uid="{00000000-0005-0000-0000-0000147C0000}"/>
    <cellStyle name="Normal 3 11 2 15 3" xfId="31771" xr:uid="{00000000-0005-0000-0000-0000157C0000}"/>
    <cellStyle name="Normal 3 11 2 15 4" xfId="31772" xr:uid="{00000000-0005-0000-0000-0000167C0000}"/>
    <cellStyle name="Normal 3 11 2 15 5" xfId="31773" xr:uid="{00000000-0005-0000-0000-0000177C0000}"/>
    <cellStyle name="Normal 3 11 2 16" xfId="31774" xr:uid="{00000000-0005-0000-0000-0000187C0000}"/>
    <cellStyle name="Normal 3 11 2 16 2" xfId="31775" xr:uid="{00000000-0005-0000-0000-0000197C0000}"/>
    <cellStyle name="Normal 3 11 2 16 3" xfId="31776" xr:uid="{00000000-0005-0000-0000-00001A7C0000}"/>
    <cellStyle name="Normal 3 11 2 16 4" xfId="31777" xr:uid="{00000000-0005-0000-0000-00001B7C0000}"/>
    <cellStyle name="Normal 3 11 2 16 5" xfId="31778" xr:uid="{00000000-0005-0000-0000-00001C7C0000}"/>
    <cellStyle name="Normal 3 11 2 17" xfId="31779" xr:uid="{00000000-0005-0000-0000-00001D7C0000}"/>
    <cellStyle name="Normal 3 11 2 17 2" xfId="31780" xr:uid="{00000000-0005-0000-0000-00001E7C0000}"/>
    <cellStyle name="Normal 3 11 2 17 3" xfId="31781" xr:uid="{00000000-0005-0000-0000-00001F7C0000}"/>
    <cellStyle name="Normal 3 11 2 17 4" xfId="31782" xr:uid="{00000000-0005-0000-0000-0000207C0000}"/>
    <cellStyle name="Normal 3 11 2 17 5" xfId="31783" xr:uid="{00000000-0005-0000-0000-0000217C0000}"/>
    <cellStyle name="Normal 3 11 2 18" xfId="31784" xr:uid="{00000000-0005-0000-0000-0000227C0000}"/>
    <cellStyle name="Normal 3 11 2 18 2" xfId="31785" xr:uid="{00000000-0005-0000-0000-0000237C0000}"/>
    <cellStyle name="Normal 3 11 2 18 3" xfId="31786" xr:uid="{00000000-0005-0000-0000-0000247C0000}"/>
    <cellStyle name="Normal 3 11 2 18 4" xfId="31787" xr:uid="{00000000-0005-0000-0000-0000257C0000}"/>
    <cellStyle name="Normal 3 11 2 18 5" xfId="31788" xr:uid="{00000000-0005-0000-0000-0000267C0000}"/>
    <cellStyle name="Normal 3 11 2 19" xfId="31789" xr:uid="{00000000-0005-0000-0000-0000277C0000}"/>
    <cellStyle name="Normal 3 11 2 19 2" xfId="31790" xr:uid="{00000000-0005-0000-0000-0000287C0000}"/>
    <cellStyle name="Normal 3 11 2 19 3" xfId="31791" xr:uid="{00000000-0005-0000-0000-0000297C0000}"/>
    <cellStyle name="Normal 3 11 2 19 4" xfId="31792" xr:uid="{00000000-0005-0000-0000-00002A7C0000}"/>
    <cellStyle name="Normal 3 11 2 19 5" xfId="31793" xr:uid="{00000000-0005-0000-0000-00002B7C0000}"/>
    <cellStyle name="Normal 3 11 2 2" xfId="31794" xr:uid="{00000000-0005-0000-0000-00002C7C0000}"/>
    <cellStyle name="Normal 3 11 2 2 10" xfId="31795" xr:uid="{00000000-0005-0000-0000-00002D7C0000}"/>
    <cellStyle name="Normal 3 11 2 2 10 2" xfId="31796" xr:uid="{00000000-0005-0000-0000-00002E7C0000}"/>
    <cellStyle name="Normal 3 11 2 2 11" xfId="31797" xr:uid="{00000000-0005-0000-0000-00002F7C0000}"/>
    <cellStyle name="Normal 3 11 2 2 11 2" xfId="31798" xr:uid="{00000000-0005-0000-0000-0000307C0000}"/>
    <cellStyle name="Normal 3 11 2 2 12" xfId="31799" xr:uid="{00000000-0005-0000-0000-0000317C0000}"/>
    <cellStyle name="Normal 3 11 2 2 12 2" xfId="31800" xr:uid="{00000000-0005-0000-0000-0000327C0000}"/>
    <cellStyle name="Normal 3 11 2 2 13" xfId="31801" xr:uid="{00000000-0005-0000-0000-0000337C0000}"/>
    <cellStyle name="Normal 3 11 2 2 14" xfId="31802" xr:uid="{00000000-0005-0000-0000-0000347C0000}"/>
    <cellStyle name="Normal 3 11 2 2 15" xfId="31803" xr:uid="{00000000-0005-0000-0000-0000357C0000}"/>
    <cellStyle name="Normal 3 11 2 2 16" xfId="31804" xr:uid="{00000000-0005-0000-0000-0000367C0000}"/>
    <cellStyle name="Normal 3 11 2 2 2" xfId="31805" xr:uid="{00000000-0005-0000-0000-0000377C0000}"/>
    <cellStyle name="Normal 3 11 2 2 2 2" xfId="31806" xr:uid="{00000000-0005-0000-0000-0000387C0000}"/>
    <cellStyle name="Normal 3 11 2 2 2 3" xfId="31807" xr:uid="{00000000-0005-0000-0000-0000397C0000}"/>
    <cellStyle name="Normal 3 11 2 2 2 3 2" xfId="31808" xr:uid="{00000000-0005-0000-0000-00003A7C0000}"/>
    <cellStyle name="Normal 3 11 2 2 2 4" xfId="31809" xr:uid="{00000000-0005-0000-0000-00003B7C0000}"/>
    <cellStyle name="Normal 3 11 2 2 2 4 2" xfId="31810" xr:uid="{00000000-0005-0000-0000-00003C7C0000}"/>
    <cellStyle name="Normal 3 11 2 2 2 5" xfId="31811" xr:uid="{00000000-0005-0000-0000-00003D7C0000}"/>
    <cellStyle name="Normal 3 11 2 2 2 5 2" xfId="31812" xr:uid="{00000000-0005-0000-0000-00003E7C0000}"/>
    <cellStyle name="Normal 3 11 2 2 3" xfId="31813" xr:uid="{00000000-0005-0000-0000-00003F7C0000}"/>
    <cellStyle name="Normal 3 11 2 2 3 2" xfId="31814" xr:uid="{00000000-0005-0000-0000-0000407C0000}"/>
    <cellStyle name="Normal 3 11 2 2 3 2 2" xfId="31815" xr:uid="{00000000-0005-0000-0000-0000417C0000}"/>
    <cellStyle name="Normal 3 11 2 2 3 3" xfId="31816" xr:uid="{00000000-0005-0000-0000-0000427C0000}"/>
    <cellStyle name="Normal 3 11 2 2 3 3 2" xfId="31817" xr:uid="{00000000-0005-0000-0000-0000437C0000}"/>
    <cellStyle name="Normal 3 11 2 2 4" xfId="31818" xr:uid="{00000000-0005-0000-0000-0000447C0000}"/>
    <cellStyle name="Normal 3 11 2 2 5" xfId="31819" xr:uid="{00000000-0005-0000-0000-0000457C0000}"/>
    <cellStyle name="Normal 3 11 2 2 6" xfId="31820" xr:uid="{00000000-0005-0000-0000-0000467C0000}"/>
    <cellStyle name="Normal 3 11 2 2 7" xfId="31821" xr:uid="{00000000-0005-0000-0000-0000477C0000}"/>
    <cellStyle name="Normal 3 11 2 2 8" xfId="31822" xr:uid="{00000000-0005-0000-0000-0000487C0000}"/>
    <cellStyle name="Normal 3 11 2 2 9" xfId="31823" xr:uid="{00000000-0005-0000-0000-0000497C0000}"/>
    <cellStyle name="Normal 3 11 2 2 9 2" xfId="31824" xr:uid="{00000000-0005-0000-0000-00004A7C0000}"/>
    <cellStyle name="Normal 3 11 2 2_35. Propiedades de Inv" xfId="31825" xr:uid="{00000000-0005-0000-0000-00004B7C0000}"/>
    <cellStyle name="Normal 3 11 2 20" xfId="31826" xr:uid="{00000000-0005-0000-0000-00004C7C0000}"/>
    <cellStyle name="Normal 3 11 2 20 2" xfId="31827" xr:uid="{00000000-0005-0000-0000-00004D7C0000}"/>
    <cellStyle name="Normal 3 11 2 20 2 2" xfId="31828" xr:uid="{00000000-0005-0000-0000-00004E7C0000}"/>
    <cellStyle name="Normal 3 11 2 21" xfId="31829" xr:uid="{00000000-0005-0000-0000-00004F7C0000}"/>
    <cellStyle name="Normal 3 11 2 21 2" xfId="31830" xr:uid="{00000000-0005-0000-0000-0000507C0000}"/>
    <cellStyle name="Normal 3 11 2 22" xfId="31831" xr:uid="{00000000-0005-0000-0000-0000517C0000}"/>
    <cellStyle name="Normal 3 11 2 22 2" xfId="31832" xr:uid="{00000000-0005-0000-0000-0000527C0000}"/>
    <cellStyle name="Normal 3 11 2 23" xfId="31833" xr:uid="{00000000-0005-0000-0000-0000537C0000}"/>
    <cellStyle name="Normal 3 11 2 23 2" xfId="31834" xr:uid="{00000000-0005-0000-0000-0000547C0000}"/>
    <cellStyle name="Normal 3 11 2 24" xfId="31835" xr:uid="{00000000-0005-0000-0000-0000557C0000}"/>
    <cellStyle name="Normal 3 11 2 24 2" xfId="31836" xr:uid="{00000000-0005-0000-0000-0000567C0000}"/>
    <cellStyle name="Normal 3 11 2 25" xfId="31837" xr:uid="{00000000-0005-0000-0000-0000577C0000}"/>
    <cellStyle name="Normal 3 11 2 26" xfId="31838" xr:uid="{00000000-0005-0000-0000-0000587C0000}"/>
    <cellStyle name="Normal 3 11 2 27" xfId="31839" xr:uid="{00000000-0005-0000-0000-0000597C0000}"/>
    <cellStyle name="Normal 3 11 2 3" xfId="31840" xr:uid="{00000000-0005-0000-0000-00005A7C0000}"/>
    <cellStyle name="Normal 3 11 2 3 10" xfId="31841" xr:uid="{00000000-0005-0000-0000-00005B7C0000}"/>
    <cellStyle name="Normal 3 11 2 3 10 2" xfId="31842" xr:uid="{00000000-0005-0000-0000-00005C7C0000}"/>
    <cellStyle name="Normal 3 11 2 3 11" xfId="31843" xr:uid="{00000000-0005-0000-0000-00005D7C0000}"/>
    <cellStyle name="Normal 3 11 2 3 12" xfId="31844" xr:uid="{00000000-0005-0000-0000-00005E7C0000}"/>
    <cellStyle name="Normal 3 11 2 3 13" xfId="31845" xr:uid="{00000000-0005-0000-0000-00005F7C0000}"/>
    <cellStyle name="Normal 3 11 2 3 14" xfId="31846" xr:uid="{00000000-0005-0000-0000-0000607C0000}"/>
    <cellStyle name="Normal 3 11 2 3 2" xfId="31847" xr:uid="{00000000-0005-0000-0000-0000617C0000}"/>
    <cellStyle name="Normal 3 11 2 3 3" xfId="31848" xr:uid="{00000000-0005-0000-0000-0000627C0000}"/>
    <cellStyle name="Normal 3 11 2 3 4" xfId="31849" xr:uid="{00000000-0005-0000-0000-0000637C0000}"/>
    <cellStyle name="Normal 3 11 2 3 5" xfId="31850" xr:uid="{00000000-0005-0000-0000-0000647C0000}"/>
    <cellStyle name="Normal 3 11 2 3 6" xfId="31851" xr:uid="{00000000-0005-0000-0000-0000657C0000}"/>
    <cellStyle name="Normal 3 11 2 3 7" xfId="31852" xr:uid="{00000000-0005-0000-0000-0000667C0000}"/>
    <cellStyle name="Normal 3 11 2 3 8" xfId="31853" xr:uid="{00000000-0005-0000-0000-0000677C0000}"/>
    <cellStyle name="Normal 3 11 2 3 9" xfId="31854" xr:uid="{00000000-0005-0000-0000-0000687C0000}"/>
    <cellStyle name="Normal 3 11 2 3 9 2" xfId="31855" xr:uid="{00000000-0005-0000-0000-0000697C0000}"/>
    <cellStyle name="Normal 3 11 2 3_35. Propiedades de Inv" xfId="31856" xr:uid="{00000000-0005-0000-0000-00006A7C0000}"/>
    <cellStyle name="Normal 3 11 2 4" xfId="31857" xr:uid="{00000000-0005-0000-0000-00006B7C0000}"/>
    <cellStyle name="Normal 3 11 2 4 2" xfId="31858" xr:uid="{00000000-0005-0000-0000-00006C7C0000}"/>
    <cellStyle name="Normal 3 11 2 4 2 2" xfId="31859" xr:uid="{00000000-0005-0000-0000-00006D7C0000}"/>
    <cellStyle name="Normal 3 11 2 4 3" xfId="31860" xr:uid="{00000000-0005-0000-0000-00006E7C0000}"/>
    <cellStyle name="Normal 3 11 2 4 3 2" xfId="31861" xr:uid="{00000000-0005-0000-0000-00006F7C0000}"/>
    <cellStyle name="Normal 3 11 2 5" xfId="31862" xr:uid="{00000000-0005-0000-0000-0000707C0000}"/>
    <cellStyle name="Normal 3 11 2 6" xfId="31863" xr:uid="{00000000-0005-0000-0000-0000717C0000}"/>
    <cellStyle name="Normal 3 11 2 7" xfId="31864" xr:uid="{00000000-0005-0000-0000-0000727C0000}"/>
    <cellStyle name="Normal 3 11 2 7 2" xfId="31865" xr:uid="{00000000-0005-0000-0000-0000737C0000}"/>
    <cellStyle name="Normal 3 11 2 7 2 2" xfId="31866" xr:uid="{00000000-0005-0000-0000-0000747C0000}"/>
    <cellStyle name="Normal 3 11 2 7 2 3" xfId="31867" xr:uid="{00000000-0005-0000-0000-0000757C0000}"/>
    <cellStyle name="Normal 3 11 2 7 2 4" xfId="31868" xr:uid="{00000000-0005-0000-0000-0000767C0000}"/>
    <cellStyle name="Normal 3 11 2 7 2 5" xfId="31869" xr:uid="{00000000-0005-0000-0000-0000777C0000}"/>
    <cellStyle name="Normal 3 11 2 7 3" xfId="31870" xr:uid="{00000000-0005-0000-0000-0000787C0000}"/>
    <cellStyle name="Normal 3 11 2 7 3 2" xfId="31871" xr:uid="{00000000-0005-0000-0000-0000797C0000}"/>
    <cellStyle name="Normal 3 11 2 7 3 3" xfId="31872" xr:uid="{00000000-0005-0000-0000-00007A7C0000}"/>
    <cellStyle name="Normal 3 11 2 7 3 4" xfId="31873" xr:uid="{00000000-0005-0000-0000-00007B7C0000}"/>
    <cellStyle name="Normal 3 11 2 7 3 5" xfId="31874" xr:uid="{00000000-0005-0000-0000-00007C7C0000}"/>
    <cellStyle name="Normal 3 11 2 7 4" xfId="31875" xr:uid="{00000000-0005-0000-0000-00007D7C0000}"/>
    <cellStyle name="Normal 3 11 2 7 5" xfId="31876" xr:uid="{00000000-0005-0000-0000-00007E7C0000}"/>
    <cellStyle name="Normal 3 11 2 7 6" xfId="31877" xr:uid="{00000000-0005-0000-0000-00007F7C0000}"/>
    <cellStyle name="Normal 3 11 2 7 7" xfId="31878" xr:uid="{00000000-0005-0000-0000-0000807C0000}"/>
    <cellStyle name="Normal 3 11 2 7 8" xfId="31879" xr:uid="{00000000-0005-0000-0000-0000817C0000}"/>
    <cellStyle name="Normal 3 11 2 7_35. Propiedades de Inv" xfId="31880" xr:uid="{00000000-0005-0000-0000-0000827C0000}"/>
    <cellStyle name="Normal 3 11 2 8" xfId="31881" xr:uid="{00000000-0005-0000-0000-0000837C0000}"/>
    <cellStyle name="Normal 3 11 2 8 2" xfId="31882" xr:uid="{00000000-0005-0000-0000-0000847C0000}"/>
    <cellStyle name="Normal 3 11 2 8 2 2" xfId="31883" xr:uid="{00000000-0005-0000-0000-0000857C0000}"/>
    <cellStyle name="Normal 3 11 2 8 2 3" xfId="31884" xr:uid="{00000000-0005-0000-0000-0000867C0000}"/>
    <cellStyle name="Normal 3 11 2 8 2 4" xfId="31885" xr:uid="{00000000-0005-0000-0000-0000877C0000}"/>
    <cellStyle name="Normal 3 11 2 8 2 5" xfId="31886" xr:uid="{00000000-0005-0000-0000-0000887C0000}"/>
    <cellStyle name="Normal 3 11 2 8 3" xfId="31887" xr:uid="{00000000-0005-0000-0000-0000897C0000}"/>
    <cellStyle name="Normal 3 11 2 8 3 2" xfId="31888" xr:uid="{00000000-0005-0000-0000-00008A7C0000}"/>
    <cellStyle name="Normal 3 11 2 8 3 3" xfId="31889" xr:uid="{00000000-0005-0000-0000-00008B7C0000}"/>
    <cellStyle name="Normal 3 11 2 8 3 4" xfId="31890" xr:uid="{00000000-0005-0000-0000-00008C7C0000}"/>
    <cellStyle name="Normal 3 11 2 8 3 5" xfId="31891" xr:uid="{00000000-0005-0000-0000-00008D7C0000}"/>
    <cellStyle name="Normal 3 11 2 8 4" xfId="31892" xr:uid="{00000000-0005-0000-0000-00008E7C0000}"/>
    <cellStyle name="Normal 3 11 2 8 5" xfId="31893" xr:uid="{00000000-0005-0000-0000-00008F7C0000}"/>
    <cellStyle name="Normal 3 11 2 8 6" xfId="31894" xr:uid="{00000000-0005-0000-0000-0000907C0000}"/>
    <cellStyle name="Normal 3 11 2 8 7" xfId="31895" xr:uid="{00000000-0005-0000-0000-0000917C0000}"/>
    <cellStyle name="Normal 3 11 2 8 8" xfId="31896" xr:uid="{00000000-0005-0000-0000-0000927C0000}"/>
    <cellStyle name="Normal 3 11 2 8_35. Propiedades de Inv" xfId="31897" xr:uid="{00000000-0005-0000-0000-0000937C0000}"/>
    <cellStyle name="Normal 3 11 2 9" xfId="31898" xr:uid="{00000000-0005-0000-0000-0000947C0000}"/>
    <cellStyle name="Normal 3 11 2 9 2" xfId="31899" xr:uid="{00000000-0005-0000-0000-0000957C0000}"/>
    <cellStyle name="Normal 3 11 2 9 2 2" xfId="31900" xr:uid="{00000000-0005-0000-0000-0000967C0000}"/>
    <cellStyle name="Normal 3 11 2 9 2 3" xfId="31901" xr:uid="{00000000-0005-0000-0000-0000977C0000}"/>
    <cellStyle name="Normal 3 11 2 9 2 4" xfId="31902" xr:uid="{00000000-0005-0000-0000-0000987C0000}"/>
    <cellStyle name="Normal 3 11 2 9 2 5" xfId="31903" xr:uid="{00000000-0005-0000-0000-0000997C0000}"/>
    <cellStyle name="Normal 3 11 2 9 3" xfId="31904" xr:uid="{00000000-0005-0000-0000-00009A7C0000}"/>
    <cellStyle name="Normal 3 11 2 9 3 2" xfId="31905" xr:uid="{00000000-0005-0000-0000-00009B7C0000}"/>
    <cellStyle name="Normal 3 11 2 9 3 3" xfId="31906" xr:uid="{00000000-0005-0000-0000-00009C7C0000}"/>
    <cellStyle name="Normal 3 11 2 9 3 4" xfId="31907" xr:uid="{00000000-0005-0000-0000-00009D7C0000}"/>
    <cellStyle name="Normal 3 11 2 9 3 5" xfId="31908" xr:uid="{00000000-0005-0000-0000-00009E7C0000}"/>
    <cellStyle name="Normal 3 11 2 9 4" xfId="31909" xr:uid="{00000000-0005-0000-0000-00009F7C0000}"/>
    <cellStyle name="Normal 3 11 2 9 5" xfId="31910" xr:uid="{00000000-0005-0000-0000-0000A07C0000}"/>
    <cellStyle name="Normal 3 11 2 9 6" xfId="31911" xr:uid="{00000000-0005-0000-0000-0000A17C0000}"/>
    <cellStyle name="Normal 3 11 2 9 7" xfId="31912" xr:uid="{00000000-0005-0000-0000-0000A27C0000}"/>
    <cellStyle name="Normal 3 11 2 9 8" xfId="31913" xr:uid="{00000000-0005-0000-0000-0000A37C0000}"/>
    <cellStyle name="Normal 3 11 2 9_35. Propiedades de Inv" xfId="31914" xr:uid="{00000000-0005-0000-0000-0000A47C0000}"/>
    <cellStyle name="Normal 3 11 2_35. Propiedades de Inv" xfId="31915" xr:uid="{00000000-0005-0000-0000-0000A57C0000}"/>
    <cellStyle name="Normal 3 11 20" xfId="31916" xr:uid="{00000000-0005-0000-0000-0000A67C0000}"/>
    <cellStyle name="Normal 3 11 20 2" xfId="31917" xr:uid="{00000000-0005-0000-0000-0000A77C0000}"/>
    <cellStyle name="Normal 3 11 20 2 2" xfId="31918" xr:uid="{00000000-0005-0000-0000-0000A87C0000}"/>
    <cellStyle name="Normal 3 11 20 2 3" xfId="31919" xr:uid="{00000000-0005-0000-0000-0000A97C0000}"/>
    <cellStyle name="Normal 3 11 20 2 4" xfId="31920" xr:uid="{00000000-0005-0000-0000-0000AA7C0000}"/>
    <cellStyle name="Normal 3 11 20 2 5" xfId="31921" xr:uid="{00000000-0005-0000-0000-0000AB7C0000}"/>
    <cellStyle name="Normal 3 11 20 3" xfId="31922" xr:uid="{00000000-0005-0000-0000-0000AC7C0000}"/>
    <cellStyle name="Normal 3 11 20 3 2" xfId="31923" xr:uid="{00000000-0005-0000-0000-0000AD7C0000}"/>
    <cellStyle name="Normal 3 11 20 3 3" xfId="31924" xr:uid="{00000000-0005-0000-0000-0000AE7C0000}"/>
    <cellStyle name="Normal 3 11 20 3 4" xfId="31925" xr:uid="{00000000-0005-0000-0000-0000AF7C0000}"/>
    <cellStyle name="Normal 3 11 20 3 5" xfId="31926" xr:uid="{00000000-0005-0000-0000-0000B07C0000}"/>
    <cellStyle name="Normal 3 11 20 4" xfId="31927" xr:uid="{00000000-0005-0000-0000-0000B17C0000}"/>
    <cellStyle name="Normal 3 11 20 5" xfId="31928" xr:uid="{00000000-0005-0000-0000-0000B27C0000}"/>
    <cellStyle name="Normal 3 11 20 6" xfId="31929" xr:uid="{00000000-0005-0000-0000-0000B37C0000}"/>
    <cellStyle name="Normal 3 11 20 7" xfId="31930" xr:uid="{00000000-0005-0000-0000-0000B47C0000}"/>
    <cellStyle name="Normal 3 11 20 8" xfId="31931" xr:uid="{00000000-0005-0000-0000-0000B57C0000}"/>
    <cellStyle name="Normal 3 11 20_35. Propiedades de Inv" xfId="31932" xr:uid="{00000000-0005-0000-0000-0000B67C0000}"/>
    <cellStyle name="Normal 3 11 21" xfId="31933" xr:uid="{00000000-0005-0000-0000-0000B77C0000}"/>
    <cellStyle name="Normal 3 11 21 2" xfId="31934" xr:uid="{00000000-0005-0000-0000-0000B87C0000}"/>
    <cellStyle name="Normal 3 11 21 2 2" xfId="31935" xr:uid="{00000000-0005-0000-0000-0000B97C0000}"/>
    <cellStyle name="Normal 3 11 21 2 3" xfId="31936" xr:uid="{00000000-0005-0000-0000-0000BA7C0000}"/>
    <cellStyle name="Normal 3 11 21 2 4" xfId="31937" xr:uid="{00000000-0005-0000-0000-0000BB7C0000}"/>
    <cellStyle name="Normal 3 11 21 2 5" xfId="31938" xr:uid="{00000000-0005-0000-0000-0000BC7C0000}"/>
    <cellStyle name="Normal 3 11 21 3" xfId="31939" xr:uid="{00000000-0005-0000-0000-0000BD7C0000}"/>
    <cellStyle name="Normal 3 11 21 3 2" xfId="31940" xr:uid="{00000000-0005-0000-0000-0000BE7C0000}"/>
    <cellStyle name="Normal 3 11 21 3 3" xfId="31941" xr:uid="{00000000-0005-0000-0000-0000BF7C0000}"/>
    <cellStyle name="Normal 3 11 21 3 4" xfId="31942" xr:uid="{00000000-0005-0000-0000-0000C07C0000}"/>
    <cellStyle name="Normal 3 11 21 3 5" xfId="31943" xr:uid="{00000000-0005-0000-0000-0000C17C0000}"/>
    <cellStyle name="Normal 3 11 21 4" xfId="31944" xr:uid="{00000000-0005-0000-0000-0000C27C0000}"/>
    <cellStyle name="Normal 3 11 21 5" xfId="31945" xr:uid="{00000000-0005-0000-0000-0000C37C0000}"/>
    <cellStyle name="Normal 3 11 21 6" xfId="31946" xr:uid="{00000000-0005-0000-0000-0000C47C0000}"/>
    <cellStyle name="Normal 3 11 21 7" xfId="31947" xr:uid="{00000000-0005-0000-0000-0000C57C0000}"/>
    <cellStyle name="Normal 3 11 21 8" xfId="31948" xr:uid="{00000000-0005-0000-0000-0000C67C0000}"/>
    <cellStyle name="Normal 3 11 21_35. Propiedades de Inv" xfId="31949" xr:uid="{00000000-0005-0000-0000-0000C77C0000}"/>
    <cellStyle name="Normal 3 11 22" xfId="31950" xr:uid="{00000000-0005-0000-0000-0000C87C0000}"/>
    <cellStyle name="Normal 3 11 22 2" xfId="31951" xr:uid="{00000000-0005-0000-0000-0000C97C0000}"/>
    <cellStyle name="Normal 3 11 22 2 2" xfId="31952" xr:uid="{00000000-0005-0000-0000-0000CA7C0000}"/>
    <cellStyle name="Normal 3 11 22 2 3" xfId="31953" xr:uid="{00000000-0005-0000-0000-0000CB7C0000}"/>
    <cellStyle name="Normal 3 11 22 2 4" xfId="31954" xr:uid="{00000000-0005-0000-0000-0000CC7C0000}"/>
    <cellStyle name="Normal 3 11 22 2 5" xfId="31955" xr:uid="{00000000-0005-0000-0000-0000CD7C0000}"/>
    <cellStyle name="Normal 3 11 22 3" xfId="31956" xr:uid="{00000000-0005-0000-0000-0000CE7C0000}"/>
    <cellStyle name="Normal 3 11 22 3 2" xfId="31957" xr:uid="{00000000-0005-0000-0000-0000CF7C0000}"/>
    <cellStyle name="Normal 3 11 22 3 3" xfId="31958" xr:uid="{00000000-0005-0000-0000-0000D07C0000}"/>
    <cellStyle name="Normal 3 11 22 3 4" xfId="31959" xr:uid="{00000000-0005-0000-0000-0000D17C0000}"/>
    <cellStyle name="Normal 3 11 22 3 5" xfId="31960" xr:uid="{00000000-0005-0000-0000-0000D27C0000}"/>
    <cellStyle name="Normal 3 11 22 4" xfId="31961" xr:uid="{00000000-0005-0000-0000-0000D37C0000}"/>
    <cellStyle name="Normal 3 11 22 5" xfId="31962" xr:uid="{00000000-0005-0000-0000-0000D47C0000}"/>
    <cellStyle name="Normal 3 11 22 6" xfId="31963" xr:uid="{00000000-0005-0000-0000-0000D57C0000}"/>
    <cellStyle name="Normal 3 11 22 7" xfId="31964" xr:uid="{00000000-0005-0000-0000-0000D67C0000}"/>
    <cellStyle name="Normal 3 11 22_35. Propiedades de Inv" xfId="31965" xr:uid="{00000000-0005-0000-0000-0000D77C0000}"/>
    <cellStyle name="Normal 3 11 23" xfId="31966" xr:uid="{00000000-0005-0000-0000-0000D87C0000}"/>
    <cellStyle name="Normal 3 11 23 2" xfId="31967" xr:uid="{00000000-0005-0000-0000-0000D97C0000}"/>
    <cellStyle name="Normal 3 11 23 2 2" xfId="31968" xr:uid="{00000000-0005-0000-0000-0000DA7C0000}"/>
    <cellStyle name="Normal 3 11 23 2 3" xfId="31969" xr:uid="{00000000-0005-0000-0000-0000DB7C0000}"/>
    <cellStyle name="Normal 3 11 23 2 4" xfId="31970" xr:uid="{00000000-0005-0000-0000-0000DC7C0000}"/>
    <cellStyle name="Normal 3 11 23 2 5" xfId="31971" xr:uid="{00000000-0005-0000-0000-0000DD7C0000}"/>
    <cellStyle name="Normal 3 11 23 3" xfId="31972" xr:uid="{00000000-0005-0000-0000-0000DE7C0000}"/>
    <cellStyle name="Normal 3 11 23 3 2" xfId="31973" xr:uid="{00000000-0005-0000-0000-0000DF7C0000}"/>
    <cellStyle name="Normal 3 11 23 3 3" xfId="31974" xr:uid="{00000000-0005-0000-0000-0000E07C0000}"/>
    <cellStyle name="Normal 3 11 23 3 4" xfId="31975" xr:uid="{00000000-0005-0000-0000-0000E17C0000}"/>
    <cellStyle name="Normal 3 11 23 3 5" xfId="31976" xr:uid="{00000000-0005-0000-0000-0000E27C0000}"/>
    <cellStyle name="Normal 3 11 23 4" xfId="31977" xr:uid="{00000000-0005-0000-0000-0000E37C0000}"/>
    <cellStyle name="Normal 3 11 23 5" xfId="31978" xr:uid="{00000000-0005-0000-0000-0000E47C0000}"/>
    <cellStyle name="Normal 3 11 23 6" xfId="31979" xr:uid="{00000000-0005-0000-0000-0000E57C0000}"/>
    <cellStyle name="Normal 3 11 23 7" xfId="31980" xr:uid="{00000000-0005-0000-0000-0000E67C0000}"/>
    <cellStyle name="Normal 3 11 23_35. Propiedades de Inv" xfId="31981" xr:uid="{00000000-0005-0000-0000-0000E77C0000}"/>
    <cellStyle name="Normal 3 11 24" xfId="31982" xr:uid="{00000000-0005-0000-0000-0000E87C0000}"/>
    <cellStyle name="Normal 3 11 24 2" xfId="31983" xr:uid="{00000000-0005-0000-0000-0000E97C0000}"/>
    <cellStyle name="Normal 3 11 24 2 2" xfId="31984" xr:uid="{00000000-0005-0000-0000-0000EA7C0000}"/>
    <cellStyle name="Normal 3 11 24 2 3" xfId="31985" xr:uid="{00000000-0005-0000-0000-0000EB7C0000}"/>
    <cellStyle name="Normal 3 11 24 2 4" xfId="31986" xr:uid="{00000000-0005-0000-0000-0000EC7C0000}"/>
    <cellStyle name="Normal 3 11 24 2 5" xfId="31987" xr:uid="{00000000-0005-0000-0000-0000ED7C0000}"/>
    <cellStyle name="Normal 3 11 24 3" xfId="31988" xr:uid="{00000000-0005-0000-0000-0000EE7C0000}"/>
    <cellStyle name="Normal 3 11 24 3 2" xfId="31989" xr:uid="{00000000-0005-0000-0000-0000EF7C0000}"/>
    <cellStyle name="Normal 3 11 24 3 3" xfId="31990" xr:uid="{00000000-0005-0000-0000-0000F07C0000}"/>
    <cellStyle name="Normal 3 11 24 3 4" xfId="31991" xr:uid="{00000000-0005-0000-0000-0000F17C0000}"/>
    <cellStyle name="Normal 3 11 24 3 5" xfId="31992" xr:uid="{00000000-0005-0000-0000-0000F27C0000}"/>
    <cellStyle name="Normal 3 11 24 4" xfId="31993" xr:uid="{00000000-0005-0000-0000-0000F37C0000}"/>
    <cellStyle name="Normal 3 11 24 5" xfId="31994" xr:uid="{00000000-0005-0000-0000-0000F47C0000}"/>
    <cellStyle name="Normal 3 11 24 6" xfId="31995" xr:uid="{00000000-0005-0000-0000-0000F57C0000}"/>
    <cellStyle name="Normal 3 11 24 7" xfId="31996" xr:uid="{00000000-0005-0000-0000-0000F67C0000}"/>
    <cellStyle name="Normal 3 11 24_35. Propiedades de Inv" xfId="31997" xr:uid="{00000000-0005-0000-0000-0000F77C0000}"/>
    <cellStyle name="Normal 3 11 25" xfId="31998" xr:uid="{00000000-0005-0000-0000-0000F87C0000}"/>
    <cellStyle name="Normal 3 11 25 2" xfId="31999" xr:uid="{00000000-0005-0000-0000-0000F97C0000}"/>
    <cellStyle name="Normal 3 11 25 3" xfId="32000" xr:uid="{00000000-0005-0000-0000-0000FA7C0000}"/>
    <cellStyle name="Normal 3 11 25 4" xfId="32001" xr:uid="{00000000-0005-0000-0000-0000FB7C0000}"/>
    <cellStyle name="Normal 3 11 25 5" xfId="32002" xr:uid="{00000000-0005-0000-0000-0000FC7C0000}"/>
    <cellStyle name="Normal 3 11 26" xfId="32003" xr:uid="{00000000-0005-0000-0000-0000FD7C0000}"/>
    <cellStyle name="Normal 3 11 26 2" xfId="32004" xr:uid="{00000000-0005-0000-0000-0000FE7C0000}"/>
    <cellStyle name="Normal 3 11 26 3" xfId="32005" xr:uid="{00000000-0005-0000-0000-0000FF7C0000}"/>
    <cellStyle name="Normal 3 11 26 4" xfId="32006" xr:uid="{00000000-0005-0000-0000-0000007D0000}"/>
    <cellStyle name="Normal 3 11 26 5" xfId="32007" xr:uid="{00000000-0005-0000-0000-0000017D0000}"/>
    <cellStyle name="Normal 3 11 27" xfId="32008" xr:uid="{00000000-0005-0000-0000-0000027D0000}"/>
    <cellStyle name="Normal 3 11 27 2" xfId="32009" xr:uid="{00000000-0005-0000-0000-0000037D0000}"/>
    <cellStyle name="Normal 3 11 27 3" xfId="32010" xr:uid="{00000000-0005-0000-0000-0000047D0000}"/>
    <cellStyle name="Normal 3 11 27 4" xfId="32011" xr:uid="{00000000-0005-0000-0000-0000057D0000}"/>
    <cellStyle name="Normal 3 11 27 5" xfId="32012" xr:uid="{00000000-0005-0000-0000-0000067D0000}"/>
    <cellStyle name="Normal 3 11 28" xfId="32013" xr:uid="{00000000-0005-0000-0000-0000077D0000}"/>
    <cellStyle name="Normal 3 11 28 2" xfId="32014" xr:uid="{00000000-0005-0000-0000-0000087D0000}"/>
    <cellStyle name="Normal 3 11 28 3" xfId="32015" xr:uid="{00000000-0005-0000-0000-0000097D0000}"/>
    <cellStyle name="Normal 3 11 28 4" xfId="32016" xr:uid="{00000000-0005-0000-0000-00000A7D0000}"/>
    <cellStyle name="Normal 3 11 28 5" xfId="32017" xr:uid="{00000000-0005-0000-0000-00000B7D0000}"/>
    <cellStyle name="Normal 3 11 29" xfId="32018" xr:uid="{00000000-0005-0000-0000-00000C7D0000}"/>
    <cellStyle name="Normal 3 11 29 2" xfId="32019" xr:uid="{00000000-0005-0000-0000-00000D7D0000}"/>
    <cellStyle name="Normal 3 11 29 3" xfId="32020" xr:uid="{00000000-0005-0000-0000-00000E7D0000}"/>
    <cellStyle name="Normal 3 11 29 4" xfId="32021" xr:uid="{00000000-0005-0000-0000-00000F7D0000}"/>
    <cellStyle name="Normal 3 11 29 5" xfId="32022" xr:uid="{00000000-0005-0000-0000-0000107D0000}"/>
    <cellStyle name="Normal 3 11 3" xfId="32023" xr:uid="{00000000-0005-0000-0000-0000117D0000}"/>
    <cellStyle name="Normal 3 11 3 10" xfId="32024" xr:uid="{00000000-0005-0000-0000-0000127D0000}"/>
    <cellStyle name="Normal 3 11 3 10 2" xfId="32025" xr:uid="{00000000-0005-0000-0000-0000137D0000}"/>
    <cellStyle name="Normal 3 11 3 10 3" xfId="32026" xr:uid="{00000000-0005-0000-0000-0000147D0000}"/>
    <cellStyle name="Normal 3 11 3 10 4" xfId="32027" xr:uid="{00000000-0005-0000-0000-0000157D0000}"/>
    <cellStyle name="Normal 3 11 3 10 5" xfId="32028" xr:uid="{00000000-0005-0000-0000-0000167D0000}"/>
    <cellStyle name="Normal 3 11 3 11" xfId="32029" xr:uid="{00000000-0005-0000-0000-0000177D0000}"/>
    <cellStyle name="Normal 3 11 3 11 2" xfId="32030" xr:uid="{00000000-0005-0000-0000-0000187D0000}"/>
    <cellStyle name="Normal 3 11 3 11 3" xfId="32031" xr:uid="{00000000-0005-0000-0000-0000197D0000}"/>
    <cellStyle name="Normal 3 11 3 11 4" xfId="32032" xr:uid="{00000000-0005-0000-0000-00001A7D0000}"/>
    <cellStyle name="Normal 3 11 3 11 5" xfId="32033" xr:uid="{00000000-0005-0000-0000-00001B7D0000}"/>
    <cellStyle name="Normal 3 11 3 12" xfId="32034" xr:uid="{00000000-0005-0000-0000-00001C7D0000}"/>
    <cellStyle name="Normal 3 11 3 12 2" xfId="32035" xr:uid="{00000000-0005-0000-0000-00001D7D0000}"/>
    <cellStyle name="Normal 3 11 3 12 3" xfId="32036" xr:uid="{00000000-0005-0000-0000-00001E7D0000}"/>
    <cellStyle name="Normal 3 11 3 12 4" xfId="32037" xr:uid="{00000000-0005-0000-0000-00001F7D0000}"/>
    <cellStyle name="Normal 3 11 3 12 5" xfId="32038" xr:uid="{00000000-0005-0000-0000-0000207D0000}"/>
    <cellStyle name="Normal 3 11 3 13" xfId="32039" xr:uid="{00000000-0005-0000-0000-0000217D0000}"/>
    <cellStyle name="Normal 3 11 3 13 2" xfId="32040" xr:uid="{00000000-0005-0000-0000-0000227D0000}"/>
    <cellStyle name="Normal 3 11 3 13 3" xfId="32041" xr:uid="{00000000-0005-0000-0000-0000237D0000}"/>
    <cellStyle name="Normal 3 11 3 13 4" xfId="32042" xr:uid="{00000000-0005-0000-0000-0000247D0000}"/>
    <cellStyle name="Normal 3 11 3 13 5" xfId="32043" xr:uid="{00000000-0005-0000-0000-0000257D0000}"/>
    <cellStyle name="Normal 3 11 3 14" xfId="32044" xr:uid="{00000000-0005-0000-0000-0000267D0000}"/>
    <cellStyle name="Normal 3 11 3 14 2" xfId="32045" xr:uid="{00000000-0005-0000-0000-0000277D0000}"/>
    <cellStyle name="Normal 3 11 3 14 3" xfId="32046" xr:uid="{00000000-0005-0000-0000-0000287D0000}"/>
    <cellStyle name="Normal 3 11 3 14 4" xfId="32047" xr:uid="{00000000-0005-0000-0000-0000297D0000}"/>
    <cellStyle name="Normal 3 11 3 14 5" xfId="32048" xr:uid="{00000000-0005-0000-0000-00002A7D0000}"/>
    <cellStyle name="Normal 3 11 3 15" xfId="32049" xr:uid="{00000000-0005-0000-0000-00002B7D0000}"/>
    <cellStyle name="Normal 3 11 3 15 2" xfId="32050" xr:uid="{00000000-0005-0000-0000-00002C7D0000}"/>
    <cellStyle name="Normal 3 11 3 15 2 2" xfId="32051" xr:uid="{00000000-0005-0000-0000-00002D7D0000}"/>
    <cellStyle name="Normal 3 11 3 15 2 2 2" xfId="32052" xr:uid="{00000000-0005-0000-0000-00002E7D0000}"/>
    <cellStyle name="Normal 3 11 3 15 2 2 2 2" xfId="32053" xr:uid="{00000000-0005-0000-0000-00002F7D0000}"/>
    <cellStyle name="Normal 3 11 3 15 2 2 3" xfId="32054" xr:uid="{00000000-0005-0000-0000-0000307D0000}"/>
    <cellStyle name="Normal 3 11 3 15 2 2 3 2" xfId="32055" xr:uid="{00000000-0005-0000-0000-0000317D0000}"/>
    <cellStyle name="Normal 3 11 3 15 2 2 4" xfId="32056" xr:uid="{00000000-0005-0000-0000-0000327D0000}"/>
    <cellStyle name="Normal 3 11 3 15 2 3" xfId="32057" xr:uid="{00000000-0005-0000-0000-0000337D0000}"/>
    <cellStyle name="Normal 3 11 3 15 2 3 2" xfId="32058" xr:uid="{00000000-0005-0000-0000-0000347D0000}"/>
    <cellStyle name="Normal 3 11 3 15 2 3 2 2" xfId="32059" xr:uid="{00000000-0005-0000-0000-0000357D0000}"/>
    <cellStyle name="Normal 3 11 3 15 2 3 3" xfId="32060" xr:uid="{00000000-0005-0000-0000-0000367D0000}"/>
    <cellStyle name="Normal 3 11 3 15 2 3 3 2" xfId="32061" xr:uid="{00000000-0005-0000-0000-0000377D0000}"/>
    <cellStyle name="Normal 3 11 3 15 2 3 4" xfId="32062" xr:uid="{00000000-0005-0000-0000-0000387D0000}"/>
    <cellStyle name="Normal 3 11 3 15 2 4" xfId="32063" xr:uid="{00000000-0005-0000-0000-0000397D0000}"/>
    <cellStyle name="Normal 3 11 3 15 2 4 2" xfId="32064" xr:uid="{00000000-0005-0000-0000-00003A7D0000}"/>
    <cellStyle name="Normal 3 11 3 15 2 5" xfId="32065" xr:uid="{00000000-0005-0000-0000-00003B7D0000}"/>
    <cellStyle name="Normal 3 11 3 15 2 5 2" xfId="32066" xr:uid="{00000000-0005-0000-0000-00003C7D0000}"/>
    <cellStyle name="Normal 3 11 3 15 2 6" xfId="32067" xr:uid="{00000000-0005-0000-0000-00003D7D0000}"/>
    <cellStyle name="Normal 3 11 3 15 3" xfId="32068" xr:uid="{00000000-0005-0000-0000-00003E7D0000}"/>
    <cellStyle name="Normal 3 11 3 15 3 2" xfId="32069" xr:uid="{00000000-0005-0000-0000-00003F7D0000}"/>
    <cellStyle name="Normal 3 11 3 15 3 2 2" xfId="32070" xr:uid="{00000000-0005-0000-0000-0000407D0000}"/>
    <cellStyle name="Normal 3 11 3 15 3 3" xfId="32071" xr:uid="{00000000-0005-0000-0000-0000417D0000}"/>
    <cellStyle name="Normal 3 11 3 15 3 3 2" xfId="32072" xr:uid="{00000000-0005-0000-0000-0000427D0000}"/>
    <cellStyle name="Normal 3 11 3 15 3 4" xfId="32073" xr:uid="{00000000-0005-0000-0000-0000437D0000}"/>
    <cellStyle name="Normal 3 11 3 15 4" xfId="32074" xr:uid="{00000000-0005-0000-0000-0000447D0000}"/>
    <cellStyle name="Normal 3 11 3 15 4 2" xfId="32075" xr:uid="{00000000-0005-0000-0000-0000457D0000}"/>
    <cellStyle name="Normal 3 11 3 15 4 2 2" xfId="32076" xr:uid="{00000000-0005-0000-0000-0000467D0000}"/>
    <cellStyle name="Normal 3 11 3 15 4 3" xfId="32077" xr:uid="{00000000-0005-0000-0000-0000477D0000}"/>
    <cellStyle name="Normal 3 11 3 15 4 3 2" xfId="32078" xr:uid="{00000000-0005-0000-0000-0000487D0000}"/>
    <cellStyle name="Normal 3 11 3 15 4 4" xfId="32079" xr:uid="{00000000-0005-0000-0000-0000497D0000}"/>
    <cellStyle name="Normal 3 11 3 15 5" xfId="32080" xr:uid="{00000000-0005-0000-0000-00004A7D0000}"/>
    <cellStyle name="Normal 3 11 3 15 5 2" xfId="32081" xr:uid="{00000000-0005-0000-0000-00004B7D0000}"/>
    <cellStyle name="Normal 3 11 3 15 6" xfId="32082" xr:uid="{00000000-0005-0000-0000-00004C7D0000}"/>
    <cellStyle name="Normal 3 11 3 15 6 2" xfId="32083" xr:uid="{00000000-0005-0000-0000-00004D7D0000}"/>
    <cellStyle name="Normal 3 11 3 15 7" xfId="32084" xr:uid="{00000000-0005-0000-0000-00004E7D0000}"/>
    <cellStyle name="Normal 3 11 3 16" xfId="32085" xr:uid="{00000000-0005-0000-0000-00004F7D0000}"/>
    <cellStyle name="Normal 3 11 3 16 2" xfId="32086" xr:uid="{00000000-0005-0000-0000-0000507D0000}"/>
    <cellStyle name="Normal 3 11 3 17" xfId="32087" xr:uid="{00000000-0005-0000-0000-0000517D0000}"/>
    <cellStyle name="Normal 3 11 3 17 2" xfId="32088" xr:uid="{00000000-0005-0000-0000-0000527D0000}"/>
    <cellStyle name="Normal 3 11 3 18" xfId="32089" xr:uid="{00000000-0005-0000-0000-0000537D0000}"/>
    <cellStyle name="Normal 3 11 3 18 2" xfId="32090" xr:uid="{00000000-0005-0000-0000-0000547D0000}"/>
    <cellStyle name="Normal 3 11 3 19" xfId="32091" xr:uid="{00000000-0005-0000-0000-0000557D0000}"/>
    <cellStyle name="Normal 3 11 3 19 2" xfId="32092" xr:uid="{00000000-0005-0000-0000-0000567D0000}"/>
    <cellStyle name="Normal 3 11 3 2" xfId="32093" xr:uid="{00000000-0005-0000-0000-0000577D0000}"/>
    <cellStyle name="Normal 3 11 3 2 10" xfId="32094" xr:uid="{00000000-0005-0000-0000-0000587D0000}"/>
    <cellStyle name="Normal 3 11 3 2 10 2" xfId="32095" xr:uid="{00000000-0005-0000-0000-0000597D0000}"/>
    <cellStyle name="Normal 3 11 3 2 11" xfId="32096" xr:uid="{00000000-0005-0000-0000-00005A7D0000}"/>
    <cellStyle name="Normal 3 11 3 2 11 2" xfId="32097" xr:uid="{00000000-0005-0000-0000-00005B7D0000}"/>
    <cellStyle name="Normal 3 11 3 2 12" xfId="32098" xr:uid="{00000000-0005-0000-0000-00005C7D0000}"/>
    <cellStyle name="Normal 3 11 3 2 12 2" xfId="32099" xr:uid="{00000000-0005-0000-0000-00005D7D0000}"/>
    <cellStyle name="Normal 3 11 3 2 13" xfId="32100" xr:uid="{00000000-0005-0000-0000-00005E7D0000}"/>
    <cellStyle name="Normal 3 11 3 2 14" xfId="32101" xr:uid="{00000000-0005-0000-0000-00005F7D0000}"/>
    <cellStyle name="Normal 3 11 3 2 15" xfId="32102" xr:uid="{00000000-0005-0000-0000-0000607D0000}"/>
    <cellStyle name="Normal 3 11 3 2 16" xfId="32103" xr:uid="{00000000-0005-0000-0000-0000617D0000}"/>
    <cellStyle name="Normal 3 11 3 2 17" xfId="32104" xr:uid="{00000000-0005-0000-0000-0000627D0000}"/>
    <cellStyle name="Normal 3 11 3 2 2" xfId="32105" xr:uid="{00000000-0005-0000-0000-0000637D0000}"/>
    <cellStyle name="Normal 3 11 3 2 2 2" xfId="32106" xr:uid="{00000000-0005-0000-0000-0000647D0000}"/>
    <cellStyle name="Normal 3 11 3 2 2 2 2" xfId="32107" xr:uid="{00000000-0005-0000-0000-0000657D0000}"/>
    <cellStyle name="Normal 3 11 3 2 2 3" xfId="32108" xr:uid="{00000000-0005-0000-0000-0000667D0000}"/>
    <cellStyle name="Normal 3 11 3 2 2 3 2" xfId="32109" xr:uid="{00000000-0005-0000-0000-0000677D0000}"/>
    <cellStyle name="Normal 3 11 3 2 2 4" xfId="32110" xr:uid="{00000000-0005-0000-0000-0000687D0000}"/>
    <cellStyle name="Normal 3 11 3 2 2 5" xfId="32111" xr:uid="{00000000-0005-0000-0000-0000697D0000}"/>
    <cellStyle name="Normal 3 11 3 2 2 6" xfId="32112" xr:uid="{00000000-0005-0000-0000-00006A7D0000}"/>
    <cellStyle name="Normal 3 11 3 2 2 7" xfId="32113" xr:uid="{00000000-0005-0000-0000-00006B7D0000}"/>
    <cellStyle name="Normal 3 11 3 2 3" xfId="32114" xr:uid="{00000000-0005-0000-0000-00006C7D0000}"/>
    <cellStyle name="Normal 3 11 3 2 3 2" xfId="32115" xr:uid="{00000000-0005-0000-0000-00006D7D0000}"/>
    <cellStyle name="Normal 3 11 3 2 3 2 2" xfId="32116" xr:uid="{00000000-0005-0000-0000-00006E7D0000}"/>
    <cellStyle name="Normal 3 11 3 2 3 3" xfId="32117" xr:uid="{00000000-0005-0000-0000-00006F7D0000}"/>
    <cellStyle name="Normal 3 11 3 2 3 3 2" xfId="32118" xr:uid="{00000000-0005-0000-0000-0000707D0000}"/>
    <cellStyle name="Normal 3 11 3 2 3 4" xfId="32119" xr:uid="{00000000-0005-0000-0000-0000717D0000}"/>
    <cellStyle name="Normal 3 11 3 2 3 5" xfId="32120" xr:uid="{00000000-0005-0000-0000-0000727D0000}"/>
    <cellStyle name="Normal 3 11 3 2 3 6" xfId="32121" xr:uid="{00000000-0005-0000-0000-0000737D0000}"/>
    <cellStyle name="Normal 3 11 3 2 3 7" xfId="32122" xr:uid="{00000000-0005-0000-0000-0000747D0000}"/>
    <cellStyle name="Normal 3 11 3 2 4" xfId="32123" xr:uid="{00000000-0005-0000-0000-0000757D0000}"/>
    <cellStyle name="Normal 3 11 3 2 4 2" xfId="32124" xr:uid="{00000000-0005-0000-0000-0000767D0000}"/>
    <cellStyle name="Normal 3 11 3 2 4 3" xfId="32125" xr:uid="{00000000-0005-0000-0000-0000777D0000}"/>
    <cellStyle name="Normal 3 11 3 2 4 4" xfId="32126" xr:uid="{00000000-0005-0000-0000-0000787D0000}"/>
    <cellStyle name="Normal 3 11 3 2 4 5" xfId="32127" xr:uid="{00000000-0005-0000-0000-0000797D0000}"/>
    <cellStyle name="Normal 3 11 3 2 5" xfId="32128" xr:uid="{00000000-0005-0000-0000-00007A7D0000}"/>
    <cellStyle name="Normal 3 11 3 2 5 2" xfId="32129" xr:uid="{00000000-0005-0000-0000-00007B7D0000}"/>
    <cellStyle name="Normal 3 11 3 2 5 3" xfId="32130" xr:uid="{00000000-0005-0000-0000-00007C7D0000}"/>
    <cellStyle name="Normal 3 11 3 2 5 4" xfId="32131" xr:uid="{00000000-0005-0000-0000-00007D7D0000}"/>
    <cellStyle name="Normal 3 11 3 2 5 5" xfId="32132" xr:uid="{00000000-0005-0000-0000-00007E7D0000}"/>
    <cellStyle name="Normal 3 11 3 2 6" xfId="32133" xr:uid="{00000000-0005-0000-0000-00007F7D0000}"/>
    <cellStyle name="Normal 3 11 3 2 6 2" xfId="32134" xr:uid="{00000000-0005-0000-0000-0000807D0000}"/>
    <cellStyle name="Normal 3 11 3 2 6 3" xfId="32135" xr:uid="{00000000-0005-0000-0000-0000817D0000}"/>
    <cellStyle name="Normal 3 11 3 2 6 4" xfId="32136" xr:uid="{00000000-0005-0000-0000-0000827D0000}"/>
    <cellStyle name="Normal 3 11 3 2 6 5" xfId="32137" xr:uid="{00000000-0005-0000-0000-0000837D0000}"/>
    <cellStyle name="Normal 3 11 3 2 7" xfId="32138" xr:uid="{00000000-0005-0000-0000-0000847D0000}"/>
    <cellStyle name="Normal 3 11 3 2 7 2" xfId="32139" xr:uid="{00000000-0005-0000-0000-0000857D0000}"/>
    <cellStyle name="Normal 3 11 3 2 7 3" xfId="32140" xr:uid="{00000000-0005-0000-0000-0000867D0000}"/>
    <cellStyle name="Normal 3 11 3 2 7 4" xfId="32141" xr:uid="{00000000-0005-0000-0000-0000877D0000}"/>
    <cellStyle name="Normal 3 11 3 2 7 5" xfId="32142" xr:uid="{00000000-0005-0000-0000-0000887D0000}"/>
    <cellStyle name="Normal 3 11 3 2 8" xfId="32143" xr:uid="{00000000-0005-0000-0000-0000897D0000}"/>
    <cellStyle name="Normal 3 11 3 2 8 2" xfId="32144" xr:uid="{00000000-0005-0000-0000-00008A7D0000}"/>
    <cellStyle name="Normal 3 11 3 2 8 3" xfId="32145" xr:uid="{00000000-0005-0000-0000-00008B7D0000}"/>
    <cellStyle name="Normal 3 11 3 2 8 4" xfId="32146" xr:uid="{00000000-0005-0000-0000-00008C7D0000}"/>
    <cellStyle name="Normal 3 11 3 2 8 5" xfId="32147" xr:uid="{00000000-0005-0000-0000-00008D7D0000}"/>
    <cellStyle name="Normal 3 11 3 2 9" xfId="32148" xr:uid="{00000000-0005-0000-0000-00008E7D0000}"/>
    <cellStyle name="Normal 3 11 3 2 9 2" xfId="32149" xr:uid="{00000000-0005-0000-0000-00008F7D0000}"/>
    <cellStyle name="Normal 3 11 3 2 9 3" xfId="32150" xr:uid="{00000000-0005-0000-0000-0000907D0000}"/>
    <cellStyle name="Normal 3 11 3 2 9 4" xfId="32151" xr:uid="{00000000-0005-0000-0000-0000917D0000}"/>
    <cellStyle name="Normal 3 11 3 2 9 5" xfId="32152" xr:uid="{00000000-0005-0000-0000-0000927D0000}"/>
    <cellStyle name="Normal 3 11 3 2_35. Propiedades de Inv" xfId="32153" xr:uid="{00000000-0005-0000-0000-0000937D0000}"/>
    <cellStyle name="Normal 3 11 3 20" xfId="32154" xr:uid="{00000000-0005-0000-0000-0000947D0000}"/>
    <cellStyle name="Normal 3 11 3 20 2" xfId="32155" xr:uid="{00000000-0005-0000-0000-0000957D0000}"/>
    <cellStyle name="Normal 3 11 3 21" xfId="32156" xr:uid="{00000000-0005-0000-0000-0000967D0000}"/>
    <cellStyle name="Normal 3 11 3 22" xfId="32157" xr:uid="{00000000-0005-0000-0000-0000977D0000}"/>
    <cellStyle name="Normal 3 11 3 23" xfId="32158" xr:uid="{00000000-0005-0000-0000-0000987D0000}"/>
    <cellStyle name="Normal 3 11 3 3" xfId="32159" xr:uid="{00000000-0005-0000-0000-0000997D0000}"/>
    <cellStyle name="Normal 3 11 3 3 10" xfId="32160" xr:uid="{00000000-0005-0000-0000-00009A7D0000}"/>
    <cellStyle name="Normal 3 11 3 3 2" xfId="32161" xr:uid="{00000000-0005-0000-0000-00009B7D0000}"/>
    <cellStyle name="Normal 3 11 3 3 2 2" xfId="32162" xr:uid="{00000000-0005-0000-0000-00009C7D0000}"/>
    <cellStyle name="Normal 3 11 3 3 2 3" xfId="32163" xr:uid="{00000000-0005-0000-0000-00009D7D0000}"/>
    <cellStyle name="Normal 3 11 3 3 2 4" xfId="32164" xr:uid="{00000000-0005-0000-0000-00009E7D0000}"/>
    <cellStyle name="Normal 3 11 3 3 2 5" xfId="32165" xr:uid="{00000000-0005-0000-0000-00009F7D0000}"/>
    <cellStyle name="Normal 3 11 3 3 3" xfId="32166" xr:uid="{00000000-0005-0000-0000-0000A07D0000}"/>
    <cellStyle name="Normal 3 11 3 3 3 2" xfId="32167" xr:uid="{00000000-0005-0000-0000-0000A17D0000}"/>
    <cellStyle name="Normal 3 11 3 3 3 3" xfId="32168" xr:uid="{00000000-0005-0000-0000-0000A27D0000}"/>
    <cellStyle name="Normal 3 11 3 3 3 4" xfId="32169" xr:uid="{00000000-0005-0000-0000-0000A37D0000}"/>
    <cellStyle name="Normal 3 11 3 3 3 5" xfId="32170" xr:uid="{00000000-0005-0000-0000-0000A47D0000}"/>
    <cellStyle name="Normal 3 11 3 3 4" xfId="32171" xr:uid="{00000000-0005-0000-0000-0000A57D0000}"/>
    <cellStyle name="Normal 3 11 3 3 4 2" xfId="32172" xr:uid="{00000000-0005-0000-0000-0000A67D0000}"/>
    <cellStyle name="Normal 3 11 3 3 5" xfId="32173" xr:uid="{00000000-0005-0000-0000-0000A77D0000}"/>
    <cellStyle name="Normal 3 11 3 3 5 2" xfId="32174" xr:uid="{00000000-0005-0000-0000-0000A87D0000}"/>
    <cellStyle name="Normal 3 11 3 3 6" xfId="32175" xr:uid="{00000000-0005-0000-0000-0000A97D0000}"/>
    <cellStyle name="Normal 3 11 3 3 7" xfId="32176" xr:uid="{00000000-0005-0000-0000-0000AA7D0000}"/>
    <cellStyle name="Normal 3 11 3 3 8" xfId="32177" xr:uid="{00000000-0005-0000-0000-0000AB7D0000}"/>
    <cellStyle name="Normal 3 11 3 3 9" xfId="32178" xr:uid="{00000000-0005-0000-0000-0000AC7D0000}"/>
    <cellStyle name="Normal 3 11 3 3_35. Propiedades de Inv" xfId="32179" xr:uid="{00000000-0005-0000-0000-0000AD7D0000}"/>
    <cellStyle name="Normal 3 11 3 4" xfId="32180" xr:uid="{00000000-0005-0000-0000-0000AE7D0000}"/>
    <cellStyle name="Normal 3 11 3 4 10" xfId="32181" xr:uid="{00000000-0005-0000-0000-0000AF7D0000}"/>
    <cellStyle name="Normal 3 11 3 4 2" xfId="32182" xr:uid="{00000000-0005-0000-0000-0000B07D0000}"/>
    <cellStyle name="Normal 3 11 3 4 2 2" xfId="32183" xr:uid="{00000000-0005-0000-0000-0000B17D0000}"/>
    <cellStyle name="Normal 3 11 3 4 2 3" xfId="32184" xr:uid="{00000000-0005-0000-0000-0000B27D0000}"/>
    <cellStyle name="Normal 3 11 3 4 2 4" xfId="32185" xr:uid="{00000000-0005-0000-0000-0000B37D0000}"/>
    <cellStyle name="Normal 3 11 3 4 2 5" xfId="32186" xr:uid="{00000000-0005-0000-0000-0000B47D0000}"/>
    <cellStyle name="Normal 3 11 3 4 3" xfId="32187" xr:uid="{00000000-0005-0000-0000-0000B57D0000}"/>
    <cellStyle name="Normal 3 11 3 4 3 2" xfId="32188" xr:uid="{00000000-0005-0000-0000-0000B67D0000}"/>
    <cellStyle name="Normal 3 11 3 4 3 3" xfId="32189" xr:uid="{00000000-0005-0000-0000-0000B77D0000}"/>
    <cellStyle name="Normal 3 11 3 4 3 4" xfId="32190" xr:uid="{00000000-0005-0000-0000-0000B87D0000}"/>
    <cellStyle name="Normal 3 11 3 4 3 5" xfId="32191" xr:uid="{00000000-0005-0000-0000-0000B97D0000}"/>
    <cellStyle name="Normal 3 11 3 4 4" xfId="32192" xr:uid="{00000000-0005-0000-0000-0000BA7D0000}"/>
    <cellStyle name="Normal 3 11 3 4 4 2" xfId="32193" xr:uid="{00000000-0005-0000-0000-0000BB7D0000}"/>
    <cellStyle name="Normal 3 11 3 4 5" xfId="32194" xr:uid="{00000000-0005-0000-0000-0000BC7D0000}"/>
    <cellStyle name="Normal 3 11 3 4 5 2" xfId="32195" xr:uid="{00000000-0005-0000-0000-0000BD7D0000}"/>
    <cellStyle name="Normal 3 11 3 4 6" xfId="32196" xr:uid="{00000000-0005-0000-0000-0000BE7D0000}"/>
    <cellStyle name="Normal 3 11 3 4 7" xfId="32197" xr:uid="{00000000-0005-0000-0000-0000BF7D0000}"/>
    <cellStyle name="Normal 3 11 3 4 8" xfId="32198" xr:uid="{00000000-0005-0000-0000-0000C07D0000}"/>
    <cellStyle name="Normal 3 11 3 4 9" xfId="32199" xr:uid="{00000000-0005-0000-0000-0000C17D0000}"/>
    <cellStyle name="Normal 3 11 3 4_35. Propiedades de Inv" xfId="32200" xr:uid="{00000000-0005-0000-0000-0000C27D0000}"/>
    <cellStyle name="Normal 3 11 3 5" xfId="32201" xr:uid="{00000000-0005-0000-0000-0000C37D0000}"/>
    <cellStyle name="Normal 3 11 3 5 2" xfId="32202" xr:uid="{00000000-0005-0000-0000-0000C47D0000}"/>
    <cellStyle name="Normal 3 11 3 5 2 2" xfId="32203" xr:uid="{00000000-0005-0000-0000-0000C57D0000}"/>
    <cellStyle name="Normal 3 11 3 5 2 3" xfId="32204" xr:uid="{00000000-0005-0000-0000-0000C67D0000}"/>
    <cellStyle name="Normal 3 11 3 5 2 4" xfId="32205" xr:uid="{00000000-0005-0000-0000-0000C77D0000}"/>
    <cellStyle name="Normal 3 11 3 5 2 5" xfId="32206" xr:uid="{00000000-0005-0000-0000-0000C87D0000}"/>
    <cellStyle name="Normal 3 11 3 5 3" xfId="32207" xr:uid="{00000000-0005-0000-0000-0000C97D0000}"/>
    <cellStyle name="Normal 3 11 3 5 3 2" xfId="32208" xr:uid="{00000000-0005-0000-0000-0000CA7D0000}"/>
    <cellStyle name="Normal 3 11 3 5 3 3" xfId="32209" xr:uid="{00000000-0005-0000-0000-0000CB7D0000}"/>
    <cellStyle name="Normal 3 11 3 5 3 4" xfId="32210" xr:uid="{00000000-0005-0000-0000-0000CC7D0000}"/>
    <cellStyle name="Normal 3 11 3 5 3 5" xfId="32211" xr:uid="{00000000-0005-0000-0000-0000CD7D0000}"/>
    <cellStyle name="Normal 3 11 3 5 4" xfId="32212" xr:uid="{00000000-0005-0000-0000-0000CE7D0000}"/>
    <cellStyle name="Normal 3 11 3 5 5" xfId="32213" xr:uid="{00000000-0005-0000-0000-0000CF7D0000}"/>
    <cellStyle name="Normal 3 11 3 5 6" xfId="32214" xr:uid="{00000000-0005-0000-0000-0000D07D0000}"/>
    <cellStyle name="Normal 3 11 3 5 7" xfId="32215" xr:uid="{00000000-0005-0000-0000-0000D17D0000}"/>
    <cellStyle name="Normal 3 11 3 5 8" xfId="32216" xr:uid="{00000000-0005-0000-0000-0000D27D0000}"/>
    <cellStyle name="Normal 3 11 3 5_35. Propiedades de Inv" xfId="32217" xr:uid="{00000000-0005-0000-0000-0000D37D0000}"/>
    <cellStyle name="Normal 3 11 3 6" xfId="32218" xr:uid="{00000000-0005-0000-0000-0000D47D0000}"/>
    <cellStyle name="Normal 3 11 3 6 2" xfId="32219" xr:uid="{00000000-0005-0000-0000-0000D57D0000}"/>
    <cellStyle name="Normal 3 11 3 6 2 2" xfId="32220" xr:uid="{00000000-0005-0000-0000-0000D67D0000}"/>
    <cellStyle name="Normal 3 11 3 6 2 3" xfId="32221" xr:uid="{00000000-0005-0000-0000-0000D77D0000}"/>
    <cellStyle name="Normal 3 11 3 6 2 4" xfId="32222" xr:uid="{00000000-0005-0000-0000-0000D87D0000}"/>
    <cellStyle name="Normal 3 11 3 6 2 5" xfId="32223" xr:uid="{00000000-0005-0000-0000-0000D97D0000}"/>
    <cellStyle name="Normal 3 11 3 6 3" xfId="32224" xr:uid="{00000000-0005-0000-0000-0000DA7D0000}"/>
    <cellStyle name="Normal 3 11 3 6 3 2" xfId="32225" xr:uid="{00000000-0005-0000-0000-0000DB7D0000}"/>
    <cellStyle name="Normal 3 11 3 6 3 3" xfId="32226" xr:uid="{00000000-0005-0000-0000-0000DC7D0000}"/>
    <cellStyle name="Normal 3 11 3 6 3 4" xfId="32227" xr:uid="{00000000-0005-0000-0000-0000DD7D0000}"/>
    <cellStyle name="Normal 3 11 3 6 3 5" xfId="32228" xr:uid="{00000000-0005-0000-0000-0000DE7D0000}"/>
    <cellStyle name="Normal 3 11 3 6 4" xfId="32229" xr:uid="{00000000-0005-0000-0000-0000DF7D0000}"/>
    <cellStyle name="Normal 3 11 3 6 5" xfId="32230" xr:uid="{00000000-0005-0000-0000-0000E07D0000}"/>
    <cellStyle name="Normal 3 11 3 6 6" xfId="32231" xr:uid="{00000000-0005-0000-0000-0000E17D0000}"/>
    <cellStyle name="Normal 3 11 3 6 7" xfId="32232" xr:uid="{00000000-0005-0000-0000-0000E27D0000}"/>
    <cellStyle name="Normal 3 11 3 6 8" xfId="32233" xr:uid="{00000000-0005-0000-0000-0000E37D0000}"/>
    <cellStyle name="Normal 3 11 3 6_35. Propiedades de Inv" xfId="32234" xr:uid="{00000000-0005-0000-0000-0000E47D0000}"/>
    <cellStyle name="Normal 3 11 3 7" xfId="32235" xr:uid="{00000000-0005-0000-0000-0000E57D0000}"/>
    <cellStyle name="Normal 3 11 3 7 2" xfId="32236" xr:uid="{00000000-0005-0000-0000-0000E67D0000}"/>
    <cellStyle name="Normal 3 11 3 7 3" xfId="32237" xr:uid="{00000000-0005-0000-0000-0000E77D0000}"/>
    <cellStyle name="Normal 3 11 3 7 4" xfId="32238" xr:uid="{00000000-0005-0000-0000-0000E87D0000}"/>
    <cellStyle name="Normal 3 11 3 7 5" xfId="32239" xr:uid="{00000000-0005-0000-0000-0000E97D0000}"/>
    <cellStyle name="Normal 3 11 3 8" xfId="32240" xr:uid="{00000000-0005-0000-0000-0000EA7D0000}"/>
    <cellStyle name="Normal 3 11 3 8 2" xfId="32241" xr:uid="{00000000-0005-0000-0000-0000EB7D0000}"/>
    <cellStyle name="Normal 3 11 3 8 3" xfId="32242" xr:uid="{00000000-0005-0000-0000-0000EC7D0000}"/>
    <cellStyle name="Normal 3 11 3 8 4" xfId="32243" xr:uid="{00000000-0005-0000-0000-0000ED7D0000}"/>
    <cellStyle name="Normal 3 11 3 8 5" xfId="32244" xr:uid="{00000000-0005-0000-0000-0000EE7D0000}"/>
    <cellStyle name="Normal 3 11 3 9" xfId="32245" xr:uid="{00000000-0005-0000-0000-0000EF7D0000}"/>
    <cellStyle name="Normal 3 11 3 9 2" xfId="32246" xr:uid="{00000000-0005-0000-0000-0000F07D0000}"/>
    <cellStyle name="Normal 3 11 3 9 3" xfId="32247" xr:uid="{00000000-0005-0000-0000-0000F17D0000}"/>
    <cellStyle name="Normal 3 11 3 9 4" xfId="32248" xr:uid="{00000000-0005-0000-0000-0000F27D0000}"/>
    <cellStyle name="Normal 3 11 3 9 5" xfId="32249" xr:uid="{00000000-0005-0000-0000-0000F37D0000}"/>
    <cellStyle name="Normal 3 11 3_35. Propiedades de Inv" xfId="32250" xr:uid="{00000000-0005-0000-0000-0000F47D0000}"/>
    <cellStyle name="Normal 3 11 30" xfId="32251" xr:uid="{00000000-0005-0000-0000-0000F57D0000}"/>
    <cellStyle name="Normal 3 11 30 2" xfId="32252" xr:uid="{00000000-0005-0000-0000-0000F67D0000}"/>
    <cellStyle name="Normal 3 11 30 3" xfId="32253" xr:uid="{00000000-0005-0000-0000-0000F77D0000}"/>
    <cellStyle name="Normal 3 11 30 4" xfId="32254" xr:uid="{00000000-0005-0000-0000-0000F87D0000}"/>
    <cellStyle name="Normal 3 11 30 5" xfId="32255" xr:uid="{00000000-0005-0000-0000-0000F97D0000}"/>
    <cellStyle name="Normal 3 11 31" xfId="32256" xr:uid="{00000000-0005-0000-0000-0000FA7D0000}"/>
    <cellStyle name="Normal 3 11 31 2" xfId="32257" xr:uid="{00000000-0005-0000-0000-0000FB7D0000}"/>
    <cellStyle name="Normal 3 11 31 3" xfId="32258" xr:uid="{00000000-0005-0000-0000-0000FC7D0000}"/>
    <cellStyle name="Normal 3 11 31 4" xfId="32259" xr:uid="{00000000-0005-0000-0000-0000FD7D0000}"/>
    <cellStyle name="Normal 3 11 31 5" xfId="32260" xr:uid="{00000000-0005-0000-0000-0000FE7D0000}"/>
    <cellStyle name="Normal 3 11 32" xfId="32261" xr:uid="{00000000-0005-0000-0000-0000FF7D0000}"/>
    <cellStyle name="Normal 3 11 32 2" xfId="32262" xr:uid="{00000000-0005-0000-0000-0000007E0000}"/>
    <cellStyle name="Normal 3 11 32 3" xfId="32263" xr:uid="{00000000-0005-0000-0000-0000017E0000}"/>
    <cellStyle name="Normal 3 11 32 4" xfId="32264" xr:uid="{00000000-0005-0000-0000-0000027E0000}"/>
    <cellStyle name="Normal 3 11 32 5" xfId="32265" xr:uid="{00000000-0005-0000-0000-0000037E0000}"/>
    <cellStyle name="Normal 3 11 33" xfId="32266" xr:uid="{00000000-0005-0000-0000-0000047E0000}"/>
    <cellStyle name="Normal 3 11 33 2" xfId="32267" xr:uid="{00000000-0005-0000-0000-0000057E0000}"/>
    <cellStyle name="Normal 3 11 33 3" xfId="32268" xr:uid="{00000000-0005-0000-0000-0000067E0000}"/>
    <cellStyle name="Normal 3 11 33 4" xfId="32269" xr:uid="{00000000-0005-0000-0000-0000077E0000}"/>
    <cellStyle name="Normal 3 11 33 5" xfId="32270" xr:uid="{00000000-0005-0000-0000-0000087E0000}"/>
    <cellStyle name="Normal 3 11 34" xfId="32271" xr:uid="{00000000-0005-0000-0000-0000097E0000}"/>
    <cellStyle name="Normal 3 11 34 2" xfId="32272" xr:uid="{00000000-0005-0000-0000-00000A7E0000}"/>
    <cellStyle name="Normal 3 11 34 3" xfId="32273" xr:uid="{00000000-0005-0000-0000-00000B7E0000}"/>
    <cellStyle name="Normal 3 11 34 4" xfId="32274" xr:uid="{00000000-0005-0000-0000-00000C7E0000}"/>
    <cellStyle name="Normal 3 11 34 5" xfId="32275" xr:uid="{00000000-0005-0000-0000-00000D7E0000}"/>
    <cellStyle name="Normal 3 11 35" xfId="32276" xr:uid="{00000000-0005-0000-0000-00000E7E0000}"/>
    <cellStyle name="Normal 3 11 35 2" xfId="32277" xr:uid="{00000000-0005-0000-0000-00000F7E0000}"/>
    <cellStyle name="Normal 3 11 35 3" xfId="32278" xr:uid="{00000000-0005-0000-0000-0000107E0000}"/>
    <cellStyle name="Normal 3 11 35 4" xfId="32279" xr:uid="{00000000-0005-0000-0000-0000117E0000}"/>
    <cellStyle name="Normal 3 11 35 5" xfId="32280" xr:uid="{00000000-0005-0000-0000-0000127E0000}"/>
    <cellStyle name="Normal 3 11 36" xfId="32281" xr:uid="{00000000-0005-0000-0000-0000137E0000}"/>
    <cellStyle name="Normal 3 11 36 2" xfId="32282" xr:uid="{00000000-0005-0000-0000-0000147E0000}"/>
    <cellStyle name="Normal 3 11 36 3" xfId="32283" xr:uid="{00000000-0005-0000-0000-0000157E0000}"/>
    <cellStyle name="Normal 3 11 36 4" xfId="32284" xr:uid="{00000000-0005-0000-0000-0000167E0000}"/>
    <cellStyle name="Normal 3 11 36 5" xfId="32285" xr:uid="{00000000-0005-0000-0000-0000177E0000}"/>
    <cellStyle name="Normal 3 11 37" xfId="32286" xr:uid="{00000000-0005-0000-0000-0000187E0000}"/>
    <cellStyle name="Normal 3 11 37 2" xfId="32287" xr:uid="{00000000-0005-0000-0000-0000197E0000}"/>
    <cellStyle name="Normal 3 11 37 3" xfId="32288" xr:uid="{00000000-0005-0000-0000-00001A7E0000}"/>
    <cellStyle name="Normal 3 11 37 4" xfId="32289" xr:uid="{00000000-0005-0000-0000-00001B7E0000}"/>
    <cellStyle name="Normal 3 11 37 5" xfId="32290" xr:uid="{00000000-0005-0000-0000-00001C7E0000}"/>
    <cellStyle name="Normal 3 11 38" xfId="32291" xr:uid="{00000000-0005-0000-0000-00001D7E0000}"/>
    <cellStyle name="Normal 3 11 38 2" xfId="32292" xr:uid="{00000000-0005-0000-0000-00001E7E0000}"/>
    <cellStyle name="Normal 3 11 38 3" xfId="32293" xr:uid="{00000000-0005-0000-0000-00001F7E0000}"/>
    <cellStyle name="Normal 3 11 38 4" xfId="32294" xr:uid="{00000000-0005-0000-0000-0000207E0000}"/>
    <cellStyle name="Normal 3 11 38 5" xfId="32295" xr:uid="{00000000-0005-0000-0000-0000217E0000}"/>
    <cellStyle name="Normal 3 11 39" xfId="32296" xr:uid="{00000000-0005-0000-0000-0000227E0000}"/>
    <cellStyle name="Normal 3 11 39 2" xfId="32297" xr:uid="{00000000-0005-0000-0000-0000237E0000}"/>
    <cellStyle name="Normal 3 11 39 2 2" xfId="32298" xr:uid="{00000000-0005-0000-0000-0000247E0000}"/>
    <cellStyle name="Normal 3 11 4" xfId="32299" xr:uid="{00000000-0005-0000-0000-0000257E0000}"/>
    <cellStyle name="Normal 3 11 4 10" xfId="32300" xr:uid="{00000000-0005-0000-0000-0000267E0000}"/>
    <cellStyle name="Normal 3 11 4 10 2" xfId="32301" xr:uid="{00000000-0005-0000-0000-0000277E0000}"/>
    <cellStyle name="Normal 3 11 4 10 3" xfId="32302" xr:uid="{00000000-0005-0000-0000-0000287E0000}"/>
    <cellStyle name="Normal 3 11 4 10 4" xfId="32303" xr:uid="{00000000-0005-0000-0000-0000297E0000}"/>
    <cellStyle name="Normal 3 11 4 10 5" xfId="32304" xr:uid="{00000000-0005-0000-0000-00002A7E0000}"/>
    <cellStyle name="Normal 3 11 4 11" xfId="32305" xr:uid="{00000000-0005-0000-0000-00002B7E0000}"/>
    <cellStyle name="Normal 3 11 4 11 2" xfId="32306" xr:uid="{00000000-0005-0000-0000-00002C7E0000}"/>
    <cellStyle name="Normal 3 11 4 11 3" xfId="32307" xr:uid="{00000000-0005-0000-0000-00002D7E0000}"/>
    <cellStyle name="Normal 3 11 4 11 4" xfId="32308" xr:uid="{00000000-0005-0000-0000-00002E7E0000}"/>
    <cellStyle name="Normal 3 11 4 11 5" xfId="32309" xr:uid="{00000000-0005-0000-0000-00002F7E0000}"/>
    <cellStyle name="Normal 3 11 4 12" xfId="32310" xr:uid="{00000000-0005-0000-0000-0000307E0000}"/>
    <cellStyle name="Normal 3 11 4 12 2" xfId="32311" xr:uid="{00000000-0005-0000-0000-0000317E0000}"/>
    <cellStyle name="Normal 3 11 4 12 3" xfId="32312" xr:uid="{00000000-0005-0000-0000-0000327E0000}"/>
    <cellStyle name="Normal 3 11 4 12 4" xfId="32313" xr:uid="{00000000-0005-0000-0000-0000337E0000}"/>
    <cellStyle name="Normal 3 11 4 12 5" xfId="32314" xr:uid="{00000000-0005-0000-0000-0000347E0000}"/>
    <cellStyle name="Normal 3 11 4 13" xfId="32315" xr:uid="{00000000-0005-0000-0000-0000357E0000}"/>
    <cellStyle name="Normal 3 11 4 13 2" xfId="32316" xr:uid="{00000000-0005-0000-0000-0000367E0000}"/>
    <cellStyle name="Normal 3 11 4 13 3" xfId="32317" xr:uid="{00000000-0005-0000-0000-0000377E0000}"/>
    <cellStyle name="Normal 3 11 4 13 4" xfId="32318" xr:uid="{00000000-0005-0000-0000-0000387E0000}"/>
    <cellStyle name="Normal 3 11 4 13 5" xfId="32319" xr:uid="{00000000-0005-0000-0000-0000397E0000}"/>
    <cellStyle name="Normal 3 11 4 14" xfId="32320" xr:uid="{00000000-0005-0000-0000-00003A7E0000}"/>
    <cellStyle name="Normal 3 11 4 14 2" xfId="32321" xr:uid="{00000000-0005-0000-0000-00003B7E0000}"/>
    <cellStyle name="Normal 3 11 4 14 3" xfId="32322" xr:uid="{00000000-0005-0000-0000-00003C7E0000}"/>
    <cellStyle name="Normal 3 11 4 14 4" xfId="32323" xr:uid="{00000000-0005-0000-0000-00003D7E0000}"/>
    <cellStyle name="Normal 3 11 4 14 5" xfId="32324" xr:uid="{00000000-0005-0000-0000-00003E7E0000}"/>
    <cellStyle name="Normal 3 11 4 15" xfId="32325" xr:uid="{00000000-0005-0000-0000-00003F7E0000}"/>
    <cellStyle name="Normal 3 11 4 15 2" xfId="32326" xr:uid="{00000000-0005-0000-0000-0000407E0000}"/>
    <cellStyle name="Normal 3 11 4 15 2 2" xfId="32327" xr:uid="{00000000-0005-0000-0000-0000417E0000}"/>
    <cellStyle name="Normal 3 11 4 16" xfId="32328" xr:uid="{00000000-0005-0000-0000-0000427E0000}"/>
    <cellStyle name="Normal 3 11 4 16 2" xfId="32329" xr:uid="{00000000-0005-0000-0000-0000437E0000}"/>
    <cellStyle name="Normal 3 11 4 17" xfId="32330" xr:uid="{00000000-0005-0000-0000-0000447E0000}"/>
    <cellStyle name="Normal 3 11 4 17 2" xfId="32331" xr:uid="{00000000-0005-0000-0000-0000457E0000}"/>
    <cellStyle name="Normal 3 11 4 18" xfId="32332" xr:uid="{00000000-0005-0000-0000-0000467E0000}"/>
    <cellStyle name="Normal 3 11 4 18 2" xfId="32333" xr:uid="{00000000-0005-0000-0000-0000477E0000}"/>
    <cellStyle name="Normal 3 11 4 19" xfId="32334" xr:uid="{00000000-0005-0000-0000-0000487E0000}"/>
    <cellStyle name="Normal 3 11 4 19 2" xfId="32335" xr:uid="{00000000-0005-0000-0000-0000497E0000}"/>
    <cellStyle name="Normal 3 11 4 2" xfId="32336" xr:uid="{00000000-0005-0000-0000-00004A7E0000}"/>
    <cellStyle name="Normal 3 11 4 2 10" xfId="32337" xr:uid="{00000000-0005-0000-0000-00004B7E0000}"/>
    <cellStyle name="Normal 3 11 4 2 10 2" xfId="32338" xr:uid="{00000000-0005-0000-0000-00004C7E0000}"/>
    <cellStyle name="Normal 3 11 4 2 10 2 2" xfId="32339" xr:uid="{00000000-0005-0000-0000-00004D7E0000}"/>
    <cellStyle name="Normal 3 11 4 2 11" xfId="32340" xr:uid="{00000000-0005-0000-0000-00004E7E0000}"/>
    <cellStyle name="Normal 3 11 4 2 11 2" xfId="32341" xr:uid="{00000000-0005-0000-0000-00004F7E0000}"/>
    <cellStyle name="Normal 3 11 4 2 12" xfId="32342" xr:uid="{00000000-0005-0000-0000-0000507E0000}"/>
    <cellStyle name="Normal 3 11 4 2 12 2" xfId="32343" xr:uid="{00000000-0005-0000-0000-0000517E0000}"/>
    <cellStyle name="Normal 3 11 4 2 13" xfId="32344" xr:uid="{00000000-0005-0000-0000-0000527E0000}"/>
    <cellStyle name="Normal 3 11 4 2 14" xfId="32345" xr:uid="{00000000-0005-0000-0000-0000537E0000}"/>
    <cellStyle name="Normal 3 11 4 2 15" xfId="32346" xr:uid="{00000000-0005-0000-0000-0000547E0000}"/>
    <cellStyle name="Normal 3 11 4 2 16" xfId="32347" xr:uid="{00000000-0005-0000-0000-0000557E0000}"/>
    <cellStyle name="Normal 3 11 4 2 2" xfId="32348" xr:uid="{00000000-0005-0000-0000-0000567E0000}"/>
    <cellStyle name="Normal 3 11 4 2 2 2" xfId="32349" xr:uid="{00000000-0005-0000-0000-0000577E0000}"/>
    <cellStyle name="Normal 3 11 4 2 2 3" xfId="32350" xr:uid="{00000000-0005-0000-0000-0000587E0000}"/>
    <cellStyle name="Normal 3 11 4 2 2 4" xfId="32351" xr:uid="{00000000-0005-0000-0000-0000597E0000}"/>
    <cellStyle name="Normal 3 11 4 2 2 5" xfId="32352" xr:uid="{00000000-0005-0000-0000-00005A7E0000}"/>
    <cellStyle name="Normal 3 11 4 2 3" xfId="32353" xr:uid="{00000000-0005-0000-0000-00005B7E0000}"/>
    <cellStyle name="Normal 3 11 4 2 3 2" xfId="32354" xr:uid="{00000000-0005-0000-0000-00005C7E0000}"/>
    <cellStyle name="Normal 3 11 4 2 3 3" xfId="32355" xr:uid="{00000000-0005-0000-0000-00005D7E0000}"/>
    <cellStyle name="Normal 3 11 4 2 3 4" xfId="32356" xr:uid="{00000000-0005-0000-0000-00005E7E0000}"/>
    <cellStyle name="Normal 3 11 4 2 3 5" xfId="32357" xr:uid="{00000000-0005-0000-0000-00005F7E0000}"/>
    <cellStyle name="Normal 3 11 4 2 4" xfId="32358" xr:uid="{00000000-0005-0000-0000-0000607E0000}"/>
    <cellStyle name="Normal 3 11 4 2 4 2" xfId="32359" xr:uid="{00000000-0005-0000-0000-0000617E0000}"/>
    <cellStyle name="Normal 3 11 4 2 4 3" xfId="32360" xr:uid="{00000000-0005-0000-0000-0000627E0000}"/>
    <cellStyle name="Normal 3 11 4 2 4 4" xfId="32361" xr:uid="{00000000-0005-0000-0000-0000637E0000}"/>
    <cellStyle name="Normal 3 11 4 2 4 5" xfId="32362" xr:uid="{00000000-0005-0000-0000-0000647E0000}"/>
    <cellStyle name="Normal 3 11 4 2 5" xfId="32363" xr:uid="{00000000-0005-0000-0000-0000657E0000}"/>
    <cellStyle name="Normal 3 11 4 2 5 2" xfId="32364" xr:uid="{00000000-0005-0000-0000-0000667E0000}"/>
    <cellStyle name="Normal 3 11 4 2 5 3" xfId="32365" xr:uid="{00000000-0005-0000-0000-0000677E0000}"/>
    <cellStyle name="Normal 3 11 4 2 5 4" xfId="32366" xr:uid="{00000000-0005-0000-0000-0000687E0000}"/>
    <cellStyle name="Normal 3 11 4 2 5 5" xfId="32367" xr:uid="{00000000-0005-0000-0000-0000697E0000}"/>
    <cellStyle name="Normal 3 11 4 2 6" xfId="32368" xr:uid="{00000000-0005-0000-0000-00006A7E0000}"/>
    <cellStyle name="Normal 3 11 4 2 6 2" xfId="32369" xr:uid="{00000000-0005-0000-0000-00006B7E0000}"/>
    <cellStyle name="Normal 3 11 4 2 6 3" xfId="32370" xr:uid="{00000000-0005-0000-0000-00006C7E0000}"/>
    <cellStyle name="Normal 3 11 4 2 6 4" xfId="32371" xr:uid="{00000000-0005-0000-0000-00006D7E0000}"/>
    <cellStyle name="Normal 3 11 4 2 6 5" xfId="32372" xr:uid="{00000000-0005-0000-0000-00006E7E0000}"/>
    <cellStyle name="Normal 3 11 4 2 7" xfId="32373" xr:uid="{00000000-0005-0000-0000-00006F7E0000}"/>
    <cellStyle name="Normal 3 11 4 2 7 2" xfId="32374" xr:uid="{00000000-0005-0000-0000-0000707E0000}"/>
    <cellStyle name="Normal 3 11 4 2 7 3" xfId="32375" xr:uid="{00000000-0005-0000-0000-0000717E0000}"/>
    <cellStyle name="Normal 3 11 4 2 7 4" xfId="32376" xr:uid="{00000000-0005-0000-0000-0000727E0000}"/>
    <cellStyle name="Normal 3 11 4 2 7 5" xfId="32377" xr:uid="{00000000-0005-0000-0000-0000737E0000}"/>
    <cellStyle name="Normal 3 11 4 2 8" xfId="32378" xr:uid="{00000000-0005-0000-0000-0000747E0000}"/>
    <cellStyle name="Normal 3 11 4 2 8 2" xfId="32379" xr:uid="{00000000-0005-0000-0000-0000757E0000}"/>
    <cellStyle name="Normal 3 11 4 2 8 3" xfId="32380" xr:uid="{00000000-0005-0000-0000-0000767E0000}"/>
    <cellStyle name="Normal 3 11 4 2 8 4" xfId="32381" xr:uid="{00000000-0005-0000-0000-0000777E0000}"/>
    <cellStyle name="Normal 3 11 4 2 8 5" xfId="32382" xr:uid="{00000000-0005-0000-0000-0000787E0000}"/>
    <cellStyle name="Normal 3 11 4 2 9" xfId="32383" xr:uid="{00000000-0005-0000-0000-0000797E0000}"/>
    <cellStyle name="Normal 3 11 4 2 9 2" xfId="32384" xr:uid="{00000000-0005-0000-0000-00007A7E0000}"/>
    <cellStyle name="Normal 3 11 4 2 9 3" xfId="32385" xr:uid="{00000000-0005-0000-0000-00007B7E0000}"/>
    <cellStyle name="Normal 3 11 4 2 9 4" xfId="32386" xr:uid="{00000000-0005-0000-0000-00007C7E0000}"/>
    <cellStyle name="Normal 3 11 4 2 9 5" xfId="32387" xr:uid="{00000000-0005-0000-0000-00007D7E0000}"/>
    <cellStyle name="Normal 3 11 4 2_35. Propiedades de Inv" xfId="32388" xr:uid="{00000000-0005-0000-0000-00007E7E0000}"/>
    <cellStyle name="Normal 3 11 4 20" xfId="32389" xr:uid="{00000000-0005-0000-0000-00007F7E0000}"/>
    <cellStyle name="Normal 3 11 4 21" xfId="32390" xr:uid="{00000000-0005-0000-0000-0000807E0000}"/>
    <cellStyle name="Normal 3 11 4 22" xfId="32391" xr:uid="{00000000-0005-0000-0000-0000817E0000}"/>
    <cellStyle name="Normal 3 11 4 23" xfId="32392" xr:uid="{00000000-0005-0000-0000-0000827E0000}"/>
    <cellStyle name="Normal 3 11 4 3" xfId="32393" xr:uid="{00000000-0005-0000-0000-0000837E0000}"/>
    <cellStyle name="Normal 3 11 4 3 10" xfId="32394" xr:uid="{00000000-0005-0000-0000-0000847E0000}"/>
    <cellStyle name="Normal 3 11 4 3 2" xfId="32395" xr:uid="{00000000-0005-0000-0000-0000857E0000}"/>
    <cellStyle name="Normal 3 11 4 3 2 2" xfId="32396" xr:uid="{00000000-0005-0000-0000-0000867E0000}"/>
    <cellStyle name="Normal 3 11 4 3 2 3" xfId="32397" xr:uid="{00000000-0005-0000-0000-0000877E0000}"/>
    <cellStyle name="Normal 3 11 4 3 2 4" xfId="32398" xr:uid="{00000000-0005-0000-0000-0000887E0000}"/>
    <cellStyle name="Normal 3 11 4 3 2 5" xfId="32399" xr:uid="{00000000-0005-0000-0000-0000897E0000}"/>
    <cellStyle name="Normal 3 11 4 3 3" xfId="32400" xr:uid="{00000000-0005-0000-0000-00008A7E0000}"/>
    <cellStyle name="Normal 3 11 4 3 3 2" xfId="32401" xr:uid="{00000000-0005-0000-0000-00008B7E0000}"/>
    <cellStyle name="Normal 3 11 4 3 3 3" xfId="32402" xr:uid="{00000000-0005-0000-0000-00008C7E0000}"/>
    <cellStyle name="Normal 3 11 4 3 3 4" xfId="32403" xr:uid="{00000000-0005-0000-0000-00008D7E0000}"/>
    <cellStyle name="Normal 3 11 4 3 3 5" xfId="32404" xr:uid="{00000000-0005-0000-0000-00008E7E0000}"/>
    <cellStyle name="Normal 3 11 4 3 4" xfId="32405" xr:uid="{00000000-0005-0000-0000-00008F7E0000}"/>
    <cellStyle name="Normal 3 11 4 3 4 2" xfId="32406" xr:uid="{00000000-0005-0000-0000-0000907E0000}"/>
    <cellStyle name="Normal 3 11 4 3 4 2 2" xfId="32407" xr:uid="{00000000-0005-0000-0000-0000917E0000}"/>
    <cellStyle name="Normal 3 11 4 3 5" xfId="32408" xr:uid="{00000000-0005-0000-0000-0000927E0000}"/>
    <cellStyle name="Normal 3 11 4 3 5 2" xfId="32409" xr:uid="{00000000-0005-0000-0000-0000937E0000}"/>
    <cellStyle name="Normal 3 11 4 3 6" xfId="32410" xr:uid="{00000000-0005-0000-0000-0000947E0000}"/>
    <cellStyle name="Normal 3 11 4 3 7" xfId="32411" xr:uid="{00000000-0005-0000-0000-0000957E0000}"/>
    <cellStyle name="Normal 3 11 4 3 8" xfId="32412" xr:uid="{00000000-0005-0000-0000-0000967E0000}"/>
    <cellStyle name="Normal 3 11 4 3 9" xfId="32413" xr:uid="{00000000-0005-0000-0000-0000977E0000}"/>
    <cellStyle name="Normal 3 11 4 3_35. Propiedades de Inv" xfId="32414" xr:uid="{00000000-0005-0000-0000-0000987E0000}"/>
    <cellStyle name="Normal 3 11 4 4" xfId="32415" xr:uid="{00000000-0005-0000-0000-0000997E0000}"/>
    <cellStyle name="Normal 3 11 4 4 2" xfId="32416" xr:uid="{00000000-0005-0000-0000-00009A7E0000}"/>
    <cellStyle name="Normal 3 11 4 4 2 2" xfId="32417" xr:uid="{00000000-0005-0000-0000-00009B7E0000}"/>
    <cellStyle name="Normal 3 11 4 4 2 3" xfId="32418" xr:uid="{00000000-0005-0000-0000-00009C7E0000}"/>
    <cellStyle name="Normal 3 11 4 4 2 4" xfId="32419" xr:uid="{00000000-0005-0000-0000-00009D7E0000}"/>
    <cellStyle name="Normal 3 11 4 4 2 5" xfId="32420" xr:uid="{00000000-0005-0000-0000-00009E7E0000}"/>
    <cellStyle name="Normal 3 11 4 4 3" xfId="32421" xr:uid="{00000000-0005-0000-0000-00009F7E0000}"/>
    <cellStyle name="Normal 3 11 4 4 3 2" xfId="32422" xr:uid="{00000000-0005-0000-0000-0000A07E0000}"/>
    <cellStyle name="Normal 3 11 4 4 3 3" xfId="32423" xr:uid="{00000000-0005-0000-0000-0000A17E0000}"/>
    <cellStyle name="Normal 3 11 4 4 3 4" xfId="32424" xr:uid="{00000000-0005-0000-0000-0000A27E0000}"/>
    <cellStyle name="Normal 3 11 4 4 3 5" xfId="32425" xr:uid="{00000000-0005-0000-0000-0000A37E0000}"/>
    <cellStyle name="Normal 3 11 4 4 4" xfId="32426" xr:uid="{00000000-0005-0000-0000-0000A47E0000}"/>
    <cellStyle name="Normal 3 11 4 4 5" xfId="32427" xr:uid="{00000000-0005-0000-0000-0000A57E0000}"/>
    <cellStyle name="Normal 3 11 4 4 6" xfId="32428" xr:uid="{00000000-0005-0000-0000-0000A67E0000}"/>
    <cellStyle name="Normal 3 11 4 4 7" xfId="32429" xr:uid="{00000000-0005-0000-0000-0000A77E0000}"/>
    <cellStyle name="Normal 3 11 4 4 8" xfId="32430" xr:uid="{00000000-0005-0000-0000-0000A87E0000}"/>
    <cellStyle name="Normal 3 11 4 4_35. Propiedades de Inv" xfId="32431" xr:uid="{00000000-0005-0000-0000-0000A97E0000}"/>
    <cellStyle name="Normal 3 11 4 5" xfId="32432" xr:uid="{00000000-0005-0000-0000-0000AA7E0000}"/>
    <cellStyle name="Normal 3 11 4 5 2" xfId="32433" xr:uid="{00000000-0005-0000-0000-0000AB7E0000}"/>
    <cellStyle name="Normal 3 11 4 5 2 2" xfId="32434" xr:uid="{00000000-0005-0000-0000-0000AC7E0000}"/>
    <cellStyle name="Normal 3 11 4 5 2 3" xfId="32435" xr:uid="{00000000-0005-0000-0000-0000AD7E0000}"/>
    <cellStyle name="Normal 3 11 4 5 2 4" xfId="32436" xr:uid="{00000000-0005-0000-0000-0000AE7E0000}"/>
    <cellStyle name="Normal 3 11 4 5 2 5" xfId="32437" xr:uid="{00000000-0005-0000-0000-0000AF7E0000}"/>
    <cellStyle name="Normal 3 11 4 5 3" xfId="32438" xr:uid="{00000000-0005-0000-0000-0000B07E0000}"/>
    <cellStyle name="Normal 3 11 4 5 3 2" xfId="32439" xr:uid="{00000000-0005-0000-0000-0000B17E0000}"/>
    <cellStyle name="Normal 3 11 4 5 3 3" xfId="32440" xr:uid="{00000000-0005-0000-0000-0000B27E0000}"/>
    <cellStyle name="Normal 3 11 4 5 3 4" xfId="32441" xr:uid="{00000000-0005-0000-0000-0000B37E0000}"/>
    <cellStyle name="Normal 3 11 4 5 3 5" xfId="32442" xr:uid="{00000000-0005-0000-0000-0000B47E0000}"/>
    <cellStyle name="Normal 3 11 4 5 4" xfId="32443" xr:uid="{00000000-0005-0000-0000-0000B57E0000}"/>
    <cellStyle name="Normal 3 11 4 5 5" xfId="32444" xr:uid="{00000000-0005-0000-0000-0000B67E0000}"/>
    <cellStyle name="Normal 3 11 4 5 6" xfId="32445" xr:uid="{00000000-0005-0000-0000-0000B77E0000}"/>
    <cellStyle name="Normal 3 11 4 5 7" xfId="32446" xr:uid="{00000000-0005-0000-0000-0000B87E0000}"/>
    <cellStyle name="Normal 3 11 4 5 8" xfId="32447" xr:uid="{00000000-0005-0000-0000-0000B97E0000}"/>
    <cellStyle name="Normal 3 11 4 5_35. Propiedades de Inv" xfId="32448" xr:uid="{00000000-0005-0000-0000-0000BA7E0000}"/>
    <cellStyle name="Normal 3 11 4 6" xfId="32449" xr:uid="{00000000-0005-0000-0000-0000BB7E0000}"/>
    <cellStyle name="Normal 3 11 4 6 2" xfId="32450" xr:uid="{00000000-0005-0000-0000-0000BC7E0000}"/>
    <cellStyle name="Normal 3 11 4 6 2 2" xfId="32451" xr:uid="{00000000-0005-0000-0000-0000BD7E0000}"/>
    <cellStyle name="Normal 3 11 4 6 2 3" xfId="32452" xr:uid="{00000000-0005-0000-0000-0000BE7E0000}"/>
    <cellStyle name="Normal 3 11 4 6 2 4" xfId="32453" xr:uid="{00000000-0005-0000-0000-0000BF7E0000}"/>
    <cellStyle name="Normal 3 11 4 6 2 5" xfId="32454" xr:uid="{00000000-0005-0000-0000-0000C07E0000}"/>
    <cellStyle name="Normal 3 11 4 6 3" xfId="32455" xr:uid="{00000000-0005-0000-0000-0000C17E0000}"/>
    <cellStyle name="Normal 3 11 4 6 3 2" xfId="32456" xr:uid="{00000000-0005-0000-0000-0000C27E0000}"/>
    <cellStyle name="Normal 3 11 4 6 3 3" xfId="32457" xr:uid="{00000000-0005-0000-0000-0000C37E0000}"/>
    <cellStyle name="Normal 3 11 4 6 3 4" xfId="32458" xr:uid="{00000000-0005-0000-0000-0000C47E0000}"/>
    <cellStyle name="Normal 3 11 4 6 3 5" xfId="32459" xr:uid="{00000000-0005-0000-0000-0000C57E0000}"/>
    <cellStyle name="Normal 3 11 4 6 4" xfId="32460" xr:uid="{00000000-0005-0000-0000-0000C67E0000}"/>
    <cellStyle name="Normal 3 11 4 6 5" xfId="32461" xr:uid="{00000000-0005-0000-0000-0000C77E0000}"/>
    <cellStyle name="Normal 3 11 4 6 6" xfId="32462" xr:uid="{00000000-0005-0000-0000-0000C87E0000}"/>
    <cellStyle name="Normal 3 11 4 6 7" xfId="32463" xr:uid="{00000000-0005-0000-0000-0000C97E0000}"/>
    <cellStyle name="Normal 3 11 4 6 8" xfId="32464" xr:uid="{00000000-0005-0000-0000-0000CA7E0000}"/>
    <cellStyle name="Normal 3 11 4 6_35. Propiedades de Inv" xfId="32465" xr:uid="{00000000-0005-0000-0000-0000CB7E0000}"/>
    <cellStyle name="Normal 3 11 4 7" xfId="32466" xr:uid="{00000000-0005-0000-0000-0000CC7E0000}"/>
    <cellStyle name="Normal 3 11 4 7 2" xfId="32467" xr:uid="{00000000-0005-0000-0000-0000CD7E0000}"/>
    <cellStyle name="Normal 3 11 4 7 3" xfId="32468" xr:uid="{00000000-0005-0000-0000-0000CE7E0000}"/>
    <cellStyle name="Normal 3 11 4 7 4" xfId="32469" xr:uid="{00000000-0005-0000-0000-0000CF7E0000}"/>
    <cellStyle name="Normal 3 11 4 7 5" xfId="32470" xr:uid="{00000000-0005-0000-0000-0000D07E0000}"/>
    <cellStyle name="Normal 3 11 4 8" xfId="32471" xr:uid="{00000000-0005-0000-0000-0000D17E0000}"/>
    <cellStyle name="Normal 3 11 4 8 2" xfId="32472" xr:uid="{00000000-0005-0000-0000-0000D27E0000}"/>
    <cellStyle name="Normal 3 11 4 8 3" xfId="32473" xr:uid="{00000000-0005-0000-0000-0000D37E0000}"/>
    <cellStyle name="Normal 3 11 4 8 4" xfId="32474" xr:uid="{00000000-0005-0000-0000-0000D47E0000}"/>
    <cellStyle name="Normal 3 11 4 8 5" xfId="32475" xr:uid="{00000000-0005-0000-0000-0000D57E0000}"/>
    <cellStyle name="Normal 3 11 4 9" xfId="32476" xr:uid="{00000000-0005-0000-0000-0000D67E0000}"/>
    <cellStyle name="Normal 3 11 4 9 2" xfId="32477" xr:uid="{00000000-0005-0000-0000-0000D77E0000}"/>
    <cellStyle name="Normal 3 11 4 9 3" xfId="32478" xr:uid="{00000000-0005-0000-0000-0000D87E0000}"/>
    <cellStyle name="Normal 3 11 4 9 4" xfId="32479" xr:uid="{00000000-0005-0000-0000-0000D97E0000}"/>
    <cellStyle name="Normal 3 11 4 9 5" xfId="32480" xr:uid="{00000000-0005-0000-0000-0000DA7E0000}"/>
    <cellStyle name="Normal 3 11 4_35. Propiedades de Inv" xfId="32481" xr:uid="{00000000-0005-0000-0000-0000DB7E0000}"/>
    <cellStyle name="Normal 3 11 40" xfId="32482" xr:uid="{00000000-0005-0000-0000-0000DC7E0000}"/>
    <cellStyle name="Normal 3 11 40 2" xfId="32483" xr:uid="{00000000-0005-0000-0000-0000DD7E0000}"/>
    <cellStyle name="Normal 3 11 40 2 2" xfId="32484" xr:uid="{00000000-0005-0000-0000-0000DE7E0000}"/>
    <cellStyle name="Normal 3 11 41" xfId="32485" xr:uid="{00000000-0005-0000-0000-0000DF7E0000}"/>
    <cellStyle name="Normal 3 11 41 2" xfId="32486" xr:uid="{00000000-0005-0000-0000-0000E07E0000}"/>
    <cellStyle name="Normal 3 11 41 2 2" xfId="32487" xr:uid="{00000000-0005-0000-0000-0000E17E0000}"/>
    <cellStyle name="Normal 3 11 42" xfId="32488" xr:uid="{00000000-0005-0000-0000-0000E27E0000}"/>
    <cellStyle name="Normal 3 11 42 2" xfId="32489" xr:uid="{00000000-0005-0000-0000-0000E37E0000}"/>
    <cellStyle name="Normal 3 11 42 2 2" xfId="32490" xr:uid="{00000000-0005-0000-0000-0000E47E0000}"/>
    <cellStyle name="Normal 3 11 43" xfId="32491" xr:uid="{00000000-0005-0000-0000-0000E57E0000}"/>
    <cellStyle name="Normal 3 11 43 2" xfId="32492" xr:uid="{00000000-0005-0000-0000-0000E67E0000}"/>
    <cellStyle name="Normal 3 11 44" xfId="32493" xr:uid="{00000000-0005-0000-0000-0000E77E0000}"/>
    <cellStyle name="Normal 3 11 45" xfId="32494" xr:uid="{00000000-0005-0000-0000-0000E87E0000}"/>
    <cellStyle name="Normal 3 11 46" xfId="32495" xr:uid="{00000000-0005-0000-0000-0000E97E0000}"/>
    <cellStyle name="Normal 3 11 47" xfId="32496" xr:uid="{00000000-0005-0000-0000-0000EA7E0000}"/>
    <cellStyle name="Normal 3 11 5" xfId="32497" xr:uid="{00000000-0005-0000-0000-0000EB7E0000}"/>
    <cellStyle name="Normal 3 11 5 10" xfId="32498" xr:uid="{00000000-0005-0000-0000-0000EC7E0000}"/>
    <cellStyle name="Normal 3 11 5 10 2" xfId="32499" xr:uid="{00000000-0005-0000-0000-0000ED7E0000}"/>
    <cellStyle name="Normal 3 11 5 10 3" xfId="32500" xr:uid="{00000000-0005-0000-0000-0000EE7E0000}"/>
    <cellStyle name="Normal 3 11 5 10 4" xfId="32501" xr:uid="{00000000-0005-0000-0000-0000EF7E0000}"/>
    <cellStyle name="Normal 3 11 5 10 5" xfId="32502" xr:uid="{00000000-0005-0000-0000-0000F07E0000}"/>
    <cellStyle name="Normal 3 11 5 11" xfId="32503" xr:uid="{00000000-0005-0000-0000-0000F17E0000}"/>
    <cellStyle name="Normal 3 11 5 11 2" xfId="32504" xr:uid="{00000000-0005-0000-0000-0000F27E0000}"/>
    <cellStyle name="Normal 3 11 5 11 3" xfId="32505" xr:uid="{00000000-0005-0000-0000-0000F37E0000}"/>
    <cellStyle name="Normal 3 11 5 11 4" xfId="32506" xr:uid="{00000000-0005-0000-0000-0000F47E0000}"/>
    <cellStyle name="Normal 3 11 5 11 5" xfId="32507" xr:uid="{00000000-0005-0000-0000-0000F57E0000}"/>
    <cellStyle name="Normal 3 11 5 12" xfId="32508" xr:uid="{00000000-0005-0000-0000-0000F67E0000}"/>
    <cellStyle name="Normal 3 11 5 12 2" xfId="32509" xr:uid="{00000000-0005-0000-0000-0000F77E0000}"/>
    <cellStyle name="Normal 3 11 5 12 3" xfId="32510" xr:uid="{00000000-0005-0000-0000-0000F87E0000}"/>
    <cellStyle name="Normal 3 11 5 12 4" xfId="32511" xr:uid="{00000000-0005-0000-0000-0000F97E0000}"/>
    <cellStyle name="Normal 3 11 5 12 5" xfId="32512" xr:uid="{00000000-0005-0000-0000-0000FA7E0000}"/>
    <cellStyle name="Normal 3 11 5 13" xfId="32513" xr:uid="{00000000-0005-0000-0000-0000FB7E0000}"/>
    <cellStyle name="Normal 3 11 5 13 2" xfId="32514" xr:uid="{00000000-0005-0000-0000-0000FC7E0000}"/>
    <cellStyle name="Normal 3 11 5 13 3" xfId="32515" xr:uid="{00000000-0005-0000-0000-0000FD7E0000}"/>
    <cellStyle name="Normal 3 11 5 13 4" xfId="32516" xr:uid="{00000000-0005-0000-0000-0000FE7E0000}"/>
    <cellStyle name="Normal 3 11 5 13 5" xfId="32517" xr:uid="{00000000-0005-0000-0000-0000FF7E0000}"/>
    <cellStyle name="Normal 3 11 5 14" xfId="32518" xr:uid="{00000000-0005-0000-0000-0000007F0000}"/>
    <cellStyle name="Normal 3 11 5 14 2" xfId="32519" xr:uid="{00000000-0005-0000-0000-0000017F0000}"/>
    <cellStyle name="Normal 3 11 5 14 3" xfId="32520" xr:uid="{00000000-0005-0000-0000-0000027F0000}"/>
    <cellStyle name="Normal 3 11 5 14 4" xfId="32521" xr:uid="{00000000-0005-0000-0000-0000037F0000}"/>
    <cellStyle name="Normal 3 11 5 14 5" xfId="32522" xr:uid="{00000000-0005-0000-0000-0000047F0000}"/>
    <cellStyle name="Normal 3 11 5 15" xfId="32523" xr:uid="{00000000-0005-0000-0000-0000057F0000}"/>
    <cellStyle name="Normal 3 11 5 15 2" xfId="32524" xr:uid="{00000000-0005-0000-0000-0000067F0000}"/>
    <cellStyle name="Normal 3 11 5 15 2 2" xfId="32525" xr:uid="{00000000-0005-0000-0000-0000077F0000}"/>
    <cellStyle name="Normal 3 11 5 16" xfId="32526" xr:uid="{00000000-0005-0000-0000-0000087F0000}"/>
    <cellStyle name="Normal 3 11 5 16 2" xfId="32527" xr:uid="{00000000-0005-0000-0000-0000097F0000}"/>
    <cellStyle name="Normal 3 11 5 17" xfId="32528" xr:uid="{00000000-0005-0000-0000-00000A7F0000}"/>
    <cellStyle name="Normal 3 11 5 17 2" xfId="32529" xr:uid="{00000000-0005-0000-0000-00000B7F0000}"/>
    <cellStyle name="Normal 3 11 5 18" xfId="32530" xr:uid="{00000000-0005-0000-0000-00000C7F0000}"/>
    <cellStyle name="Normal 3 11 5 18 2" xfId="32531" xr:uid="{00000000-0005-0000-0000-00000D7F0000}"/>
    <cellStyle name="Normal 3 11 5 19" xfId="32532" xr:uid="{00000000-0005-0000-0000-00000E7F0000}"/>
    <cellStyle name="Normal 3 11 5 19 2" xfId="32533" xr:uid="{00000000-0005-0000-0000-00000F7F0000}"/>
    <cellStyle name="Normal 3 11 5 2" xfId="32534" xr:uid="{00000000-0005-0000-0000-0000107F0000}"/>
    <cellStyle name="Normal 3 11 5 2 10" xfId="32535" xr:uid="{00000000-0005-0000-0000-0000117F0000}"/>
    <cellStyle name="Normal 3 11 5 2 10 2" xfId="32536" xr:uid="{00000000-0005-0000-0000-0000127F0000}"/>
    <cellStyle name="Normal 3 11 5 2 10 2 2" xfId="32537" xr:uid="{00000000-0005-0000-0000-0000137F0000}"/>
    <cellStyle name="Normal 3 11 5 2 11" xfId="32538" xr:uid="{00000000-0005-0000-0000-0000147F0000}"/>
    <cellStyle name="Normal 3 11 5 2 11 2" xfId="32539" xr:uid="{00000000-0005-0000-0000-0000157F0000}"/>
    <cellStyle name="Normal 3 11 5 2 12" xfId="32540" xr:uid="{00000000-0005-0000-0000-0000167F0000}"/>
    <cellStyle name="Normal 3 11 5 2 12 2" xfId="32541" xr:uid="{00000000-0005-0000-0000-0000177F0000}"/>
    <cellStyle name="Normal 3 11 5 2 13" xfId="32542" xr:uid="{00000000-0005-0000-0000-0000187F0000}"/>
    <cellStyle name="Normal 3 11 5 2 14" xfId="32543" xr:uid="{00000000-0005-0000-0000-0000197F0000}"/>
    <cellStyle name="Normal 3 11 5 2 15" xfId="32544" xr:uid="{00000000-0005-0000-0000-00001A7F0000}"/>
    <cellStyle name="Normal 3 11 5 2 16" xfId="32545" xr:uid="{00000000-0005-0000-0000-00001B7F0000}"/>
    <cellStyle name="Normal 3 11 5 2 2" xfId="32546" xr:uid="{00000000-0005-0000-0000-00001C7F0000}"/>
    <cellStyle name="Normal 3 11 5 2 2 2" xfId="32547" xr:uid="{00000000-0005-0000-0000-00001D7F0000}"/>
    <cellStyle name="Normal 3 11 5 2 2 3" xfId="32548" xr:uid="{00000000-0005-0000-0000-00001E7F0000}"/>
    <cellStyle name="Normal 3 11 5 2 2 4" xfId="32549" xr:uid="{00000000-0005-0000-0000-00001F7F0000}"/>
    <cellStyle name="Normal 3 11 5 2 2 5" xfId="32550" xr:uid="{00000000-0005-0000-0000-0000207F0000}"/>
    <cellStyle name="Normal 3 11 5 2 3" xfId="32551" xr:uid="{00000000-0005-0000-0000-0000217F0000}"/>
    <cellStyle name="Normal 3 11 5 2 3 2" xfId="32552" xr:uid="{00000000-0005-0000-0000-0000227F0000}"/>
    <cellStyle name="Normal 3 11 5 2 3 3" xfId="32553" xr:uid="{00000000-0005-0000-0000-0000237F0000}"/>
    <cellStyle name="Normal 3 11 5 2 3 4" xfId="32554" xr:uid="{00000000-0005-0000-0000-0000247F0000}"/>
    <cellStyle name="Normal 3 11 5 2 3 5" xfId="32555" xr:uid="{00000000-0005-0000-0000-0000257F0000}"/>
    <cellStyle name="Normal 3 11 5 2 4" xfId="32556" xr:uid="{00000000-0005-0000-0000-0000267F0000}"/>
    <cellStyle name="Normal 3 11 5 2 4 2" xfId="32557" xr:uid="{00000000-0005-0000-0000-0000277F0000}"/>
    <cellStyle name="Normal 3 11 5 2 4 3" xfId="32558" xr:uid="{00000000-0005-0000-0000-0000287F0000}"/>
    <cellStyle name="Normal 3 11 5 2 4 4" xfId="32559" xr:uid="{00000000-0005-0000-0000-0000297F0000}"/>
    <cellStyle name="Normal 3 11 5 2 4 5" xfId="32560" xr:uid="{00000000-0005-0000-0000-00002A7F0000}"/>
    <cellStyle name="Normal 3 11 5 2 5" xfId="32561" xr:uid="{00000000-0005-0000-0000-00002B7F0000}"/>
    <cellStyle name="Normal 3 11 5 2 5 2" xfId="32562" xr:uid="{00000000-0005-0000-0000-00002C7F0000}"/>
    <cellStyle name="Normal 3 11 5 2 5 3" xfId="32563" xr:uid="{00000000-0005-0000-0000-00002D7F0000}"/>
    <cellStyle name="Normal 3 11 5 2 5 4" xfId="32564" xr:uid="{00000000-0005-0000-0000-00002E7F0000}"/>
    <cellStyle name="Normal 3 11 5 2 5 5" xfId="32565" xr:uid="{00000000-0005-0000-0000-00002F7F0000}"/>
    <cellStyle name="Normal 3 11 5 2 6" xfId="32566" xr:uid="{00000000-0005-0000-0000-0000307F0000}"/>
    <cellStyle name="Normal 3 11 5 2 6 2" xfId="32567" xr:uid="{00000000-0005-0000-0000-0000317F0000}"/>
    <cellStyle name="Normal 3 11 5 2 6 3" xfId="32568" xr:uid="{00000000-0005-0000-0000-0000327F0000}"/>
    <cellStyle name="Normal 3 11 5 2 6 4" xfId="32569" xr:uid="{00000000-0005-0000-0000-0000337F0000}"/>
    <cellStyle name="Normal 3 11 5 2 6 5" xfId="32570" xr:uid="{00000000-0005-0000-0000-0000347F0000}"/>
    <cellStyle name="Normal 3 11 5 2 7" xfId="32571" xr:uid="{00000000-0005-0000-0000-0000357F0000}"/>
    <cellStyle name="Normal 3 11 5 2 7 2" xfId="32572" xr:uid="{00000000-0005-0000-0000-0000367F0000}"/>
    <cellStyle name="Normal 3 11 5 2 7 3" xfId="32573" xr:uid="{00000000-0005-0000-0000-0000377F0000}"/>
    <cellStyle name="Normal 3 11 5 2 7 4" xfId="32574" xr:uid="{00000000-0005-0000-0000-0000387F0000}"/>
    <cellStyle name="Normal 3 11 5 2 7 5" xfId="32575" xr:uid="{00000000-0005-0000-0000-0000397F0000}"/>
    <cellStyle name="Normal 3 11 5 2 8" xfId="32576" xr:uid="{00000000-0005-0000-0000-00003A7F0000}"/>
    <cellStyle name="Normal 3 11 5 2 8 2" xfId="32577" xr:uid="{00000000-0005-0000-0000-00003B7F0000}"/>
    <cellStyle name="Normal 3 11 5 2 8 3" xfId="32578" xr:uid="{00000000-0005-0000-0000-00003C7F0000}"/>
    <cellStyle name="Normal 3 11 5 2 8 4" xfId="32579" xr:uid="{00000000-0005-0000-0000-00003D7F0000}"/>
    <cellStyle name="Normal 3 11 5 2 8 5" xfId="32580" xr:uid="{00000000-0005-0000-0000-00003E7F0000}"/>
    <cellStyle name="Normal 3 11 5 2 9" xfId="32581" xr:uid="{00000000-0005-0000-0000-00003F7F0000}"/>
    <cellStyle name="Normal 3 11 5 2 9 2" xfId="32582" xr:uid="{00000000-0005-0000-0000-0000407F0000}"/>
    <cellStyle name="Normal 3 11 5 2 9 3" xfId="32583" xr:uid="{00000000-0005-0000-0000-0000417F0000}"/>
    <cellStyle name="Normal 3 11 5 2 9 4" xfId="32584" xr:uid="{00000000-0005-0000-0000-0000427F0000}"/>
    <cellStyle name="Normal 3 11 5 2 9 5" xfId="32585" xr:uid="{00000000-0005-0000-0000-0000437F0000}"/>
    <cellStyle name="Normal 3 11 5 2_35. Propiedades de Inv" xfId="32586" xr:uid="{00000000-0005-0000-0000-0000447F0000}"/>
    <cellStyle name="Normal 3 11 5 20" xfId="32587" xr:uid="{00000000-0005-0000-0000-0000457F0000}"/>
    <cellStyle name="Normal 3 11 5 21" xfId="32588" xr:uid="{00000000-0005-0000-0000-0000467F0000}"/>
    <cellStyle name="Normal 3 11 5 22" xfId="32589" xr:uid="{00000000-0005-0000-0000-0000477F0000}"/>
    <cellStyle name="Normal 3 11 5 23" xfId="32590" xr:uid="{00000000-0005-0000-0000-0000487F0000}"/>
    <cellStyle name="Normal 3 11 5 3" xfId="32591" xr:uid="{00000000-0005-0000-0000-0000497F0000}"/>
    <cellStyle name="Normal 3 11 5 3 10" xfId="32592" xr:uid="{00000000-0005-0000-0000-00004A7F0000}"/>
    <cellStyle name="Normal 3 11 5 3 2" xfId="32593" xr:uid="{00000000-0005-0000-0000-00004B7F0000}"/>
    <cellStyle name="Normal 3 11 5 3 2 2" xfId="32594" xr:uid="{00000000-0005-0000-0000-00004C7F0000}"/>
    <cellStyle name="Normal 3 11 5 3 2 3" xfId="32595" xr:uid="{00000000-0005-0000-0000-00004D7F0000}"/>
    <cellStyle name="Normal 3 11 5 3 2 4" xfId="32596" xr:uid="{00000000-0005-0000-0000-00004E7F0000}"/>
    <cellStyle name="Normal 3 11 5 3 2 5" xfId="32597" xr:uid="{00000000-0005-0000-0000-00004F7F0000}"/>
    <cellStyle name="Normal 3 11 5 3 3" xfId="32598" xr:uid="{00000000-0005-0000-0000-0000507F0000}"/>
    <cellStyle name="Normal 3 11 5 3 3 2" xfId="32599" xr:uid="{00000000-0005-0000-0000-0000517F0000}"/>
    <cellStyle name="Normal 3 11 5 3 3 3" xfId="32600" xr:uid="{00000000-0005-0000-0000-0000527F0000}"/>
    <cellStyle name="Normal 3 11 5 3 3 4" xfId="32601" xr:uid="{00000000-0005-0000-0000-0000537F0000}"/>
    <cellStyle name="Normal 3 11 5 3 3 5" xfId="32602" xr:uid="{00000000-0005-0000-0000-0000547F0000}"/>
    <cellStyle name="Normal 3 11 5 3 4" xfId="32603" xr:uid="{00000000-0005-0000-0000-0000557F0000}"/>
    <cellStyle name="Normal 3 11 5 3 4 2" xfId="32604" xr:uid="{00000000-0005-0000-0000-0000567F0000}"/>
    <cellStyle name="Normal 3 11 5 3 4 2 2" xfId="32605" xr:uid="{00000000-0005-0000-0000-0000577F0000}"/>
    <cellStyle name="Normal 3 11 5 3 5" xfId="32606" xr:uid="{00000000-0005-0000-0000-0000587F0000}"/>
    <cellStyle name="Normal 3 11 5 3 5 2" xfId="32607" xr:uid="{00000000-0005-0000-0000-0000597F0000}"/>
    <cellStyle name="Normal 3 11 5 3 6" xfId="32608" xr:uid="{00000000-0005-0000-0000-00005A7F0000}"/>
    <cellStyle name="Normal 3 11 5 3 7" xfId="32609" xr:uid="{00000000-0005-0000-0000-00005B7F0000}"/>
    <cellStyle name="Normal 3 11 5 3 8" xfId="32610" xr:uid="{00000000-0005-0000-0000-00005C7F0000}"/>
    <cellStyle name="Normal 3 11 5 3 9" xfId="32611" xr:uid="{00000000-0005-0000-0000-00005D7F0000}"/>
    <cellStyle name="Normal 3 11 5 3_35. Propiedades de Inv" xfId="32612" xr:uid="{00000000-0005-0000-0000-00005E7F0000}"/>
    <cellStyle name="Normal 3 11 5 4" xfId="32613" xr:uid="{00000000-0005-0000-0000-00005F7F0000}"/>
    <cellStyle name="Normal 3 11 5 4 2" xfId="32614" xr:uid="{00000000-0005-0000-0000-0000607F0000}"/>
    <cellStyle name="Normal 3 11 5 4 2 2" xfId="32615" xr:uid="{00000000-0005-0000-0000-0000617F0000}"/>
    <cellStyle name="Normal 3 11 5 4 2 3" xfId="32616" xr:uid="{00000000-0005-0000-0000-0000627F0000}"/>
    <cellStyle name="Normal 3 11 5 4 2 4" xfId="32617" xr:uid="{00000000-0005-0000-0000-0000637F0000}"/>
    <cellStyle name="Normal 3 11 5 4 2 5" xfId="32618" xr:uid="{00000000-0005-0000-0000-0000647F0000}"/>
    <cellStyle name="Normal 3 11 5 4 3" xfId="32619" xr:uid="{00000000-0005-0000-0000-0000657F0000}"/>
    <cellStyle name="Normal 3 11 5 4 3 2" xfId="32620" xr:uid="{00000000-0005-0000-0000-0000667F0000}"/>
    <cellStyle name="Normal 3 11 5 4 3 3" xfId="32621" xr:uid="{00000000-0005-0000-0000-0000677F0000}"/>
    <cellStyle name="Normal 3 11 5 4 3 4" xfId="32622" xr:uid="{00000000-0005-0000-0000-0000687F0000}"/>
    <cellStyle name="Normal 3 11 5 4 3 5" xfId="32623" xr:uid="{00000000-0005-0000-0000-0000697F0000}"/>
    <cellStyle name="Normal 3 11 5 4 4" xfId="32624" xr:uid="{00000000-0005-0000-0000-00006A7F0000}"/>
    <cellStyle name="Normal 3 11 5 4 5" xfId="32625" xr:uid="{00000000-0005-0000-0000-00006B7F0000}"/>
    <cellStyle name="Normal 3 11 5 4 6" xfId="32626" xr:uid="{00000000-0005-0000-0000-00006C7F0000}"/>
    <cellStyle name="Normal 3 11 5 4 7" xfId="32627" xr:uid="{00000000-0005-0000-0000-00006D7F0000}"/>
    <cellStyle name="Normal 3 11 5 4 8" xfId="32628" xr:uid="{00000000-0005-0000-0000-00006E7F0000}"/>
    <cellStyle name="Normal 3 11 5 4_35. Propiedades de Inv" xfId="32629" xr:uid="{00000000-0005-0000-0000-00006F7F0000}"/>
    <cellStyle name="Normal 3 11 5 5" xfId="32630" xr:uid="{00000000-0005-0000-0000-0000707F0000}"/>
    <cellStyle name="Normal 3 11 5 5 2" xfId="32631" xr:uid="{00000000-0005-0000-0000-0000717F0000}"/>
    <cellStyle name="Normal 3 11 5 5 2 2" xfId="32632" xr:uid="{00000000-0005-0000-0000-0000727F0000}"/>
    <cellStyle name="Normal 3 11 5 5 2 3" xfId="32633" xr:uid="{00000000-0005-0000-0000-0000737F0000}"/>
    <cellStyle name="Normal 3 11 5 5 2 4" xfId="32634" xr:uid="{00000000-0005-0000-0000-0000747F0000}"/>
    <cellStyle name="Normal 3 11 5 5 2 5" xfId="32635" xr:uid="{00000000-0005-0000-0000-0000757F0000}"/>
    <cellStyle name="Normal 3 11 5 5 3" xfId="32636" xr:uid="{00000000-0005-0000-0000-0000767F0000}"/>
    <cellStyle name="Normal 3 11 5 5 3 2" xfId="32637" xr:uid="{00000000-0005-0000-0000-0000777F0000}"/>
    <cellStyle name="Normal 3 11 5 5 3 3" xfId="32638" xr:uid="{00000000-0005-0000-0000-0000787F0000}"/>
    <cellStyle name="Normal 3 11 5 5 3 4" xfId="32639" xr:uid="{00000000-0005-0000-0000-0000797F0000}"/>
    <cellStyle name="Normal 3 11 5 5 3 5" xfId="32640" xr:uid="{00000000-0005-0000-0000-00007A7F0000}"/>
    <cellStyle name="Normal 3 11 5 5 4" xfId="32641" xr:uid="{00000000-0005-0000-0000-00007B7F0000}"/>
    <cellStyle name="Normal 3 11 5 5 5" xfId="32642" xr:uid="{00000000-0005-0000-0000-00007C7F0000}"/>
    <cellStyle name="Normal 3 11 5 5 6" xfId="32643" xr:uid="{00000000-0005-0000-0000-00007D7F0000}"/>
    <cellStyle name="Normal 3 11 5 5 7" xfId="32644" xr:uid="{00000000-0005-0000-0000-00007E7F0000}"/>
    <cellStyle name="Normal 3 11 5 5 8" xfId="32645" xr:uid="{00000000-0005-0000-0000-00007F7F0000}"/>
    <cellStyle name="Normal 3 11 5 5_35. Propiedades de Inv" xfId="32646" xr:uid="{00000000-0005-0000-0000-0000807F0000}"/>
    <cellStyle name="Normal 3 11 5 6" xfId="32647" xr:uid="{00000000-0005-0000-0000-0000817F0000}"/>
    <cellStyle name="Normal 3 11 5 6 2" xfId="32648" xr:uid="{00000000-0005-0000-0000-0000827F0000}"/>
    <cellStyle name="Normal 3 11 5 6 2 2" xfId="32649" xr:uid="{00000000-0005-0000-0000-0000837F0000}"/>
    <cellStyle name="Normal 3 11 5 6 2 3" xfId="32650" xr:uid="{00000000-0005-0000-0000-0000847F0000}"/>
    <cellStyle name="Normal 3 11 5 6 2 4" xfId="32651" xr:uid="{00000000-0005-0000-0000-0000857F0000}"/>
    <cellStyle name="Normal 3 11 5 6 2 5" xfId="32652" xr:uid="{00000000-0005-0000-0000-0000867F0000}"/>
    <cellStyle name="Normal 3 11 5 6 3" xfId="32653" xr:uid="{00000000-0005-0000-0000-0000877F0000}"/>
    <cellStyle name="Normal 3 11 5 6 3 2" xfId="32654" xr:uid="{00000000-0005-0000-0000-0000887F0000}"/>
    <cellStyle name="Normal 3 11 5 6 3 3" xfId="32655" xr:uid="{00000000-0005-0000-0000-0000897F0000}"/>
    <cellStyle name="Normal 3 11 5 6 3 4" xfId="32656" xr:uid="{00000000-0005-0000-0000-00008A7F0000}"/>
    <cellStyle name="Normal 3 11 5 6 3 5" xfId="32657" xr:uid="{00000000-0005-0000-0000-00008B7F0000}"/>
    <cellStyle name="Normal 3 11 5 6 4" xfId="32658" xr:uid="{00000000-0005-0000-0000-00008C7F0000}"/>
    <cellStyle name="Normal 3 11 5 6 5" xfId="32659" xr:uid="{00000000-0005-0000-0000-00008D7F0000}"/>
    <cellStyle name="Normal 3 11 5 6 6" xfId="32660" xr:uid="{00000000-0005-0000-0000-00008E7F0000}"/>
    <cellStyle name="Normal 3 11 5 6 7" xfId="32661" xr:uid="{00000000-0005-0000-0000-00008F7F0000}"/>
    <cellStyle name="Normal 3 11 5 6 8" xfId="32662" xr:uid="{00000000-0005-0000-0000-0000907F0000}"/>
    <cellStyle name="Normal 3 11 5 6_35. Propiedades de Inv" xfId="32663" xr:uid="{00000000-0005-0000-0000-0000917F0000}"/>
    <cellStyle name="Normal 3 11 5 7" xfId="32664" xr:uid="{00000000-0005-0000-0000-0000927F0000}"/>
    <cellStyle name="Normal 3 11 5 7 2" xfId="32665" xr:uid="{00000000-0005-0000-0000-0000937F0000}"/>
    <cellStyle name="Normal 3 11 5 7 3" xfId="32666" xr:uid="{00000000-0005-0000-0000-0000947F0000}"/>
    <cellStyle name="Normal 3 11 5 7 4" xfId="32667" xr:uid="{00000000-0005-0000-0000-0000957F0000}"/>
    <cellStyle name="Normal 3 11 5 7 5" xfId="32668" xr:uid="{00000000-0005-0000-0000-0000967F0000}"/>
    <cellStyle name="Normal 3 11 5 8" xfId="32669" xr:uid="{00000000-0005-0000-0000-0000977F0000}"/>
    <cellStyle name="Normal 3 11 5 8 2" xfId="32670" xr:uid="{00000000-0005-0000-0000-0000987F0000}"/>
    <cellStyle name="Normal 3 11 5 8 3" xfId="32671" xr:uid="{00000000-0005-0000-0000-0000997F0000}"/>
    <cellStyle name="Normal 3 11 5 8 4" xfId="32672" xr:uid="{00000000-0005-0000-0000-00009A7F0000}"/>
    <cellStyle name="Normal 3 11 5 8 5" xfId="32673" xr:uid="{00000000-0005-0000-0000-00009B7F0000}"/>
    <cellStyle name="Normal 3 11 5 9" xfId="32674" xr:uid="{00000000-0005-0000-0000-00009C7F0000}"/>
    <cellStyle name="Normal 3 11 5 9 2" xfId="32675" xr:uid="{00000000-0005-0000-0000-00009D7F0000}"/>
    <cellStyle name="Normal 3 11 5 9 3" xfId="32676" xr:uid="{00000000-0005-0000-0000-00009E7F0000}"/>
    <cellStyle name="Normal 3 11 5 9 4" xfId="32677" xr:uid="{00000000-0005-0000-0000-00009F7F0000}"/>
    <cellStyle name="Normal 3 11 5 9 5" xfId="32678" xr:uid="{00000000-0005-0000-0000-0000A07F0000}"/>
    <cellStyle name="Normal 3 11 5_35. Propiedades de Inv" xfId="32679" xr:uid="{00000000-0005-0000-0000-0000A17F0000}"/>
    <cellStyle name="Normal 3 11 6" xfId="32680" xr:uid="{00000000-0005-0000-0000-0000A27F0000}"/>
    <cellStyle name="Normal 3 11 6 10" xfId="32681" xr:uid="{00000000-0005-0000-0000-0000A37F0000}"/>
    <cellStyle name="Normal 3 11 6 10 2" xfId="32682" xr:uid="{00000000-0005-0000-0000-0000A47F0000}"/>
    <cellStyle name="Normal 3 11 6 10 2 2" xfId="32683" xr:uid="{00000000-0005-0000-0000-0000A57F0000}"/>
    <cellStyle name="Normal 3 11 6 10 2 3" xfId="32684" xr:uid="{00000000-0005-0000-0000-0000A67F0000}"/>
    <cellStyle name="Normal 3 11 6 10 2 4" xfId="32685" xr:uid="{00000000-0005-0000-0000-0000A77F0000}"/>
    <cellStyle name="Normal 3 11 6 10 2 5" xfId="32686" xr:uid="{00000000-0005-0000-0000-0000A87F0000}"/>
    <cellStyle name="Normal 3 11 6 10 3" xfId="32687" xr:uid="{00000000-0005-0000-0000-0000A97F0000}"/>
    <cellStyle name="Normal 3 11 6 10 3 2" xfId="32688" xr:uid="{00000000-0005-0000-0000-0000AA7F0000}"/>
    <cellStyle name="Normal 3 11 6 10 3 3" xfId="32689" xr:uid="{00000000-0005-0000-0000-0000AB7F0000}"/>
    <cellStyle name="Normal 3 11 6 10 3 4" xfId="32690" xr:uid="{00000000-0005-0000-0000-0000AC7F0000}"/>
    <cellStyle name="Normal 3 11 6 10 3 5" xfId="32691" xr:uid="{00000000-0005-0000-0000-0000AD7F0000}"/>
    <cellStyle name="Normal 3 11 6 10 4" xfId="32692" xr:uid="{00000000-0005-0000-0000-0000AE7F0000}"/>
    <cellStyle name="Normal 3 11 6 10 5" xfId="32693" xr:uid="{00000000-0005-0000-0000-0000AF7F0000}"/>
    <cellStyle name="Normal 3 11 6 10 6" xfId="32694" xr:uid="{00000000-0005-0000-0000-0000B07F0000}"/>
    <cellStyle name="Normal 3 11 6 10 7" xfId="32695" xr:uid="{00000000-0005-0000-0000-0000B17F0000}"/>
    <cellStyle name="Normal 3 11 6 10 8" xfId="32696" xr:uid="{00000000-0005-0000-0000-0000B27F0000}"/>
    <cellStyle name="Normal 3 11 6 10_35. Propiedades de Inv" xfId="32697" xr:uid="{00000000-0005-0000-0000-0000B37F0000}"/>
    <cellStyle name="Normal 3 11 6 11" xfId="32698" xr:uid="{00000000-0005-0000-0000-0000B47F0000}"/>
    <cellStyle name="Normal 3 11 6 11 2" xfId="32699" xr:uid="{00000000-0005-0000-0000-0000B57F0000}"/>
    <cellStyle name="Normal 3 11 6 11 2 2" xfId="32700" xr:uid="{00000000-0005-0000-0000-0000B67F0000}"/>
    <cellStyle name="Normal 3 11 6 11 2 3" xfId="32701" xr:uid="{00000000-0005-0000-0000-0000B77F0000}"/>
    <cellStyle name="Normal 3 11 6 11 2 4" xfId="32702" xr:uid="{00000000-0005-0000-0000-0000B87F0000}"/>
    <cellStyle name="Normal 3 11 6 11 2 5" xfId="32703" xr:uid="{00000000-0005-0000-0000-0000B97F0000}"/>
    <cellStyle name="Normal 3 11 6 11 3" xfId="32704" xr:uid="{00000000-0005-0000-0000-0000BA7F0000}"/>
    <cellStyle name="Normal 3 11 6 11 3 2" xfId="32705" xr:uid="{00000000-0005-0000-0000-0000BB7F0000}"/>
    <cellStyle name="Normal 3 11 6 11 3 3" xfId="32706" xr:uid="{00000000-0005-0000-0000-0000BC7F0000}"/>
    <cellStyle name="Normal 3 11 6 11 3 4" xfId="32707" xr:uid="{00000000-0005-0000-0000-0000BD7F0000}"/>
    <cellStyle name="Normal 3 11 6 11 3 5" xfId="32708" xr:uid="{00000000-0005-0000-0000-0000BE7F0000}"/>
    <cellStyle name="Normal 3 11 6 11 4" xfId="32709" xr:uid="{00000000-0005-0000-0000-0000BF7F0000}"/>
    <cellStyle name="Normal 3 11 6 11 5" xfId="32710" xr:uid="{00000000-0005-0000-0000-0000C07F0000}"/>
    <cellStyle name="Normal 3 11 6 11 6" xfId="32711" xr:uid="{00000000-0005-0000-0000-0000C17F0000}"/>
    <cellStyle name="Normal 3 11 6 11 7" xfId="32712" xr:uid="{00000000-0005-0000-0000-0000C27F0000}"/>
    <cellStyle name="Normal 3 11 6 11 8" xfId="32713" xr:uid="{00000000-0005-0000-0000-0000C37F0000}"/>
    <cellStyle name="Normal 3 11 6 11_35. Propiedades de Inv" xfId="32714" xr:uid="{00000000-0005-0000-0000-0000C47F0000}"/>
    <cellStyle name="Normal 3 11 6 12" xfId="32715" xr:uid="{00000000-0005-0000-0000-0000C57F0000}"/>
    <cellStyle name="Normal 3 11 6 12 2" xfId="32716" xr:uid="{00000000-0005-0000-0000-0000C67F0000}"/>
    <cellStyle name="Normal 3 11 6 12 3" xfId="32717" xr:uid="{00000000-0005-0000-0000-0000C77F0000}"/>
    <cellStyle name="Normal 3 11 6 12 4" xfId="32718" xr:uid="{00000000-0005-0000-0000-0000C87F0000}"/>
    <cellStyle name="Normal 3 11 6 12 5" xfId="32719" xr:uid="{00000000-0005-0000-0000-0000C97F0000}"/>
    <cellStyle name="Normal 3 11 6 13" xfId="32720" xr:uid="{00000000-0005-0000-0000-0000CA7F0000}"/>
    <cellStyle name="Normal 3 11 6 13 2" xfId="32721" xr:uid="{00000000-0005-0000-0000-0000CB7F0000}"/>
    <cellStyle name="Normal 3 11 6 13 3" xfId="32722" xr:uid="{00000000-0005-0000-0000-0000CC7F0000}"/>
    <cellStyle name="Normal 3 11 6 13 4" xfId="32723" xr:uid="{00000000-0005-0000-0000-0000CD7F0000}"/>
    <cellStyle name="Normal 3 11 6 13 5" xfId="32724" xr:uid="{00000000-0005-0000-0000-0000CE7F0000}"/>
    <cellStyle name="Normal 3 11 6 14" xfId="32725" xr:uid="{00000000-0005-0000-0000-0000CF7F0000}"/>
    <cellStyle name="Normal 3 11 6 14 2" xfId="32726" xr:uid="{00000000-0005-0000-0000-0000D07F0000}"/>
    <cellStyle name="Normal 3 11 6 14 3" xfId="32727" xr:uid="{00000000-0005-0000-0000-0000D17F0000}"/>
    <cellStyle name="Normal 3 11 6 14 4" xfId="32728" xr:uid="{00000000-0005-0000-0000-0000D27F0000}"/>
    <cellStyle name="Normal 3 11 6 14 5" xfId="32729" xr:uid="{00000000-0005-0000-0000-0000D37F0000}"/>
    <cellStyle name="Normal 3 11 6 15" xfId="32730" xr:uid="{00000000-0005-0000-0000-0000D47F0000}"/>
    <cellStyle name="Normal 3 11 6 15 2" xfId="32731" xr:uid="{00000000-0005-0000-0000-0000D57F0000}"/>
    <cellStyle name="Normal 3 11 6 15 3" xfId="32732" xr:uid="{00000000-0005-0000-0000-0000D67F0000}"/>
    <cellStyle name="Normal 3 11 6 15 4" xfId="32733" xr:uid="{00000000-0005-0000-0000-0000D77F0000}"/>
    <cellStyle name="Normal 3 11 6 15 5" xfId="32734" xr:uid="{00000000-0005-0000-0000-0000D87F0000}"/>
    <cellStyle name="Normal 3 11 6 16" xfId="32735" xr:uid="{00000000-0005-0000-0000-0000D97F0000}"/>
    <cellStyle name="Normal 3 11 6 16 2" xfId="32736" xr:uid="{00000000-0005-0000-0000-0000DA7F0000}"/>
    <cellStyle name="Normal 3 11 6 16 3" xfId="32737" xr:uid="{00000000-0005-0000-0000-0000DB7F0000}"/>
    <cellStyle name="Normal 3 11 6 16 4" xfId="32738" xr:uid="{00000000-0005-0000-0000-0000DC7F0000}"/>
    <cellStyle name="Normal 3 11 6 16 5" xfId="32739" xr:uid="{00000000-0005-0000-0000-0000DD7F0000}"/>
    <cellStyle name="Normal 3 11 6 17" xfId="32740" xr:uid="{00000000-0005-0000-0000-0000DE7F0000}"/>
    <cellStyle name="Normal 3 11 6 17 2" xfId="32741" xr:uid="{00000000-0005-0000-0000-0000DF7F0000}"/>
    <cellStyle name="Normal 3 11 6 17 3" xfId="32742" xr:uid="{00000000-0005-0000-0000-0000E07F0000}"/>
    <cellStyle name="Normal 3 11 6 17 4" xfId="32743" xr:uid="{00000000-0005-0000-0000-0000E17F0000}"/>
    <cellStyle name="Normal 3 11 6 17 5" xfId="32744" xr:uid="{00000000-0005-0000-0000-0000E27F0000}"/>
    <cellStyle name="Normal 3 11 6 18" xfId="32745" xr:uid="{00000000-0005-0000-0000-0000E37F0000}"/>
    <cellStyle name="Normal 3 11 6 18 2" xfId="32746" xr:uid="{00000000-0005-0000-0000-0000E47F0000}"/>
    <cellStyle name="Normal 3 11 6 18 3" xfId="32747" xr:uid="{00000000-0005-0000-0000-0000E57F0000}"/>
    <cellStyle name="Normal 3 11 6 18 4" xfId="32748" xr:uid="{00000000-0005-0000-0000-0000E67F0000}"/>
    <cellStyle name="Normal 3 11 6 18 5" xfId="32749" xr:uid="{00000000-0005-0000-0000-0000E77F0000}"/>
    <cellStyle name="Normal 3 11 6 19" xfId="32750" xr:uid="{00000000-0005-0000-0000-0000E87F0000}"/>
    <cellStyle name="Normal 3 11 6 19 2" xfId="32751" xr:uid="{00000000-0005-0000-0000-0000E97F0000}"/>
    <cellStyle name="Normal 3 11 6 19 3" xfId="32752" xr:uid="{00000000-0005-0000-0000-0000EA7F0000}"/>
    <cellStyle name="Normal 3 11 6 19 4" xfId="32753" xr:uid="{00000000-0005-0000-0000-0000EB7F0000}"/>
    <cellStyle name="Normal 3 11 6 19 5" xfId="32754" xr:uid="{00000000-0005-0000-0000-0000EC7F0000}"/>
    <cellStyle name="Normal 3 11 6 2" xfId="32755" xr:uid="{00000000-0005-0000-0000-0000ED7F0000}"/>
    <cellStyle name="Normal 3 11 6 2 10" xfId="32756" xr:uid="{00000000-0005-0000-0000-0000EE7F0000}"/>
    <cellStyle name="Normal 3 11 6 2 11" xfId="32757" xr:uid="{00000000-0005-0000-0000-0000EF7F0000}"/>
    <cellStyle name="Normal 3 11 6 2 12" xfId="32758" xr:uid="{00000000-0005-0000-0000-0000F07F0000}"/>
    <cellStyle name="Normal 3 11 6 2 2" xfId="32759" xr:uid="{00000000-0005-0000-0000-0000F17F0000}"/>
    <cellStyle name="Normal 3 11 6 2 3" xfId="32760" xr:uid="{00000000-0005-0000-0000-0000F27F0000}"/>
    <cellStyle name="Normal 3 11 6 2 4" xfId="32761" xr:uid="{00000000-0005-0000-0000-0000F37F0000}"/>
    <cellStyle name="Normal 3 11 6 2 5" xfId="32762" xr:uid="{00000000-0005-0000-0000-0000F47F0000}"/>
    <cellStyle name="Normal 3 11 6 2 6" xfId="32763" xr:uid="{00000000-0005-0000-0000-0000F57F0000}"/>
    <cellStyle name="Normal 3 11 6 2 7" xfId="32764" xr:uid="{00000000-0005-0000-0000-0000F67F0000}"/>
    <cellStyle name="Normal 3 11 6 2 8" xfId="32765" xr:uid="{00000000-0005-0000-0000-0000F77F0000}"/>
    <cellStyle name="Normal 3 11 6 2 9" xfId="32766" xr:uid="{00000000-0005-0000-0000-0000F87F0000}"/>
    <cellStyle name="Normal 3 11 6 2_35. Propiedades de Inv" xfId="32767" xr:uid="{00000000-0005-0000-0000-0000F97F0000}"/>
    <cellStyle name="Normal 3 11 6 20" xfId="32768" xr:uid="{00000000-0005-0000-0000-0000FA7F0000}"/>
    <cellStyle name="Normal 3 11 6 20 2" xfId="32769" xr:uid="{00000000-0005-0000-0000-0000FB7F0000}"/>
    <cellStyle name="Normal 3 11 6 20 2 2" xfId="32770" xr:uid="{00000000-0005-0000-0000-0000FC7F0000}"/>
    <cellStyle name="Normal 3 11 6 21" xfId="32771" xr:uid="{00000000-0005-0000-0000-0000FD7F0000}"/>
    <cellStyle name="Normal 3 11 6 21 2" xfId="32772" xr:uid="{00000000-0005-0000-0000-0000FE7F0000}"/>
    <cellStyle name="Normal 3 11 6 22" xfId="32773" xr:uid="{00000000-0005-0000-0000-0000FF7F0000}"/>
    <cellStyle name="Normal 3 11 6 22 2" xfId="32774" xr:uid="{00000000-0005-0000-0000-000000800000}"/>
    <cellStyle name="Normal 3 11 6 23" xfId="32775" xr:uid="{00000000-0005-0000-0000-000001800000}"/>
    <cellStyle name="Normal 3 11 6 24" xfId="32776" xr:uid="{00000000-0005-0000-0000-000002800000}"/>
    <cellStyle name="Normal 3 11 6 25" xfId="32777" xr:uid="{00000000-0005-0000-0000-000003800000}"/>
    <cellStyle name="Normal 3 11 6 26" xfId="32778" xr:uid="{00000000-0005-0000-0000-000004800000}"/>
    <cellStyle name="Normal 3 11 6 3" xfId="32779" xr:uid="{00000000-0005-0000-0000-000005800000}"/>
    <cellStyle name="Normal 3 11 6 3 10" xfId="32780" xr:uid="{00000000-0005-0000-0000-000006800000}"/>
    <cellStyle name="Normal 3 11 6 3 11" xfId="32781" xr:uid="{00000000-0005-0000-0000-000007800000}"/>
    <cellStyle name="Normal 3 11 6 3 12" xfId="32782" xr:uid="{00000000-0005-0000-0000-000008800000}"/>
    <cellStyle name="Normal 3 11 6 3 2" xfId="32783" xr:uid="{00000000-0005-0000-0000-000009800000}"/>
    <cellStyle name="Normal 3 11 6 3 3" xfId="32784" xr:uid="{00000000-0005-0000-0000-00000A800000}"/>
    <cellStyle name="Normal 3 11 6 3 4" xfId="32785" xr:uid="{00000000-0005-0000-0000-00000B800000}"/>
    <cellStyle name="Normal 3 11 6 3 5" xfId="32786" xr:uid="{00000000-0005-0000-0000-00000C800000}"/>
    <cellStyle name="Normal 3 11 6 3 6" xfId="32787" xr:uid="{00000000-0005-0000-0000-00000D800000}"/>
    <cellStyle name="Normal 3 11 6 3 7" xfId="32788" xr:uid="{00000000-0005-0000-0000-00000E800000}"/>
    <cellStyle name="Normal 3 11 6 3 8" xfId="32789" xr:uid="{00000000-0005-0000-0000-00000F800000}"/>
    <cellStyle name="Normal 3 11 6 3 9" xfId="32790" xr:uid="{00000000-0005-0000-0000-000010800000}"/>
    <cellStyle name="Normal 3 11 6 3_35. Propiedades de Inv" xfId="32791" xr:uid="{00000000-0005-0000-0000-000011800000}"/>
    <cellStyle name="Normal 3 11 6 4" xfId="32792" xr:uid="{00000000-0005-0000-0000-000012800000}"/>
    <cellStyle name="Normal 3 11 6 5" xfId="32793" xr:uid="{00000000-0005-0000-0000-000013800000}"/>
    <cellStyle name="Normal 3 11 6 6" xfId="32794" xr:uid="{00000000-0005-0000-0000-000014800000}"/>
    <cellStyle name="Normal 3 11 6 7" xfId="32795" xr:uid="{00000000-0005-0000-0000-000015800000}"/>
    <cellStyle name="Normal 3 11 6 7 2" xfId="32796" xr:uid="{00000000-0005-0000-0000-000016800000}"/>
    <cellStyle name="Normal 3 11 6 7 2 2" xfId="32797" xr:uid="{00000000-0005-0000-0000-000017800000}"/>
    <cellStyle name="Normal 3 11 6 7 2 3" xfId="32798" xr:uid="{00000000-0005-0000-0000-000018800000}"/>
    <cellStyle name="Normal 3 11 6 7 2 4" xfId="32799" xr:uid="{00000000-0005-0000-0000-000019800000}"/>
    <cellStyle name="Normal 3 11 6 7 2 5" xfId="32800" xr:uid="{00000000-0005-0000-0000-00001A800000}"/>
    <cellStyle name="Normal 3 11 6 7 3" xfId="32801" xr:uid="{00000000-0005-0000-0000-00001B800000}"/>
    <cellStyle name="Normal 3 11 6 7 3 2" xfId="32802" xr:uid="{00000000-0005-0000-0000-00001C800000}"/>
    <cellStyle name="Normal 3 11 6 7 3 3" xfId="32803" xr:uid="{00000000-0005-0000-0000-00001D800000}"/>
    <cellStyle name="Normal 3 11 6 7 3 4" xfId="32804" xr:uid="{00000000-0005-0000-0000-00001E800000}"/>
    <cellStyle name="Normal 3 11 6 7 3 5" xfId="32805" xr:uid="{00000000-0005-0000-0000-00001F800000}"/>
    <cellStyle name="Normal 3 11 6 7 4" xfId="32806" xr:uid="{00000000-0005-0000-0000-000020800000}"/>
    <cellStyle name="Normal 3 11 6 7 5" xfId="32807" xr:uid="{00000000-0005-0000-0000-000021800000}"/>
    <cellStyle name="Normal 3 11 6 7 6" xfId="32808" xr:uid="{00000000-0005-0000-0000-000022800000}"/>
    <cellStyle name="Normal 3 11 6 7 7" xfId="32809" xr:uid="{00000000-0005-0000-0000-000023800000}"/>
    <cellStyle name="Normal 3 11 6 7 8" xfId="32810" xr:uid="{00000000-0005-0000-0000-000024800000}"/>
    <cellStyle name="Normal 3 11 6 7_35. Propiedades de Inv" xfId="32811" xr:uid="{00000000-0005-0000-0000-000025800000}"/>
    <cellStyle name="Normal 3 11 6 8" xfId="32812" xr:uid="{00000000-0005-0000-0000-000026800000}"/>
    <cellStyle name="Normal 3 11 6 8 2" xfId="32813" xr:uid="{00000000-0005-0000-0000-000027800000}"/>
    <cellStyle name="Normal 3 11 6 8 2 2" xfId="32814" xr:uid="{00000000-0005-0000-0000-000028800000}"/>
    <cellStyle name="Normal 3 11 6 8 2 3" xfId="32815" xr:uid="{00000000-0005-0000-0000-000029800000}"/>
    <cellStyle name="Normal 3 11 6 8 2 4" xfId="32816" xr:uid="{00000000-0005-0000-0000-00002A800000}"/>
    <cellStyle name="Normal 3 11 6 8 2 5" xfId="32817" xr:uid="{00000000-0005-0000-0000-00002B800000}"/>
    <cellStyle name="Normal 3 11 6 8 3" xfId="32818" xr:uid="{00000000-0005-0000-0000-00002C800000}"/>
    <cellStyle name="Normal 3 11 6 8 3 2" xfId="32819" xr:uid="{00000000-0005-0000-0000-00002D800000}"/>
    <cellStyle name="Normal 3 11 6 8 3 3" xfId="32820" xr:uid="{00000000-0005-0000-0000-00002E800000}"/>
    <cellStyle name="Normal 3 11 6 8 3 4" xfId="32821" xr:uid="{00000000-0005-0000-0000-00002F800000}"/>
    <cellStyle name="Normal 3 11 6 8 3 5" xfId="32822" xr:uid="{00000000-0005-0000-0000-000030800000}"/>
    <cellStyle name="Normal 3 11 6 8 4" xfId="32823" xr:uid="{00000000-0005-0000-0000-000031800000}"/>
    <cellStyle name="Normal 3 11 6 8 5" xfId="32824" xr:uid="{00000000-0005-0000-0000-000032800000}"/>
    <cellStyle name="Normal 3 11 6 8 6" xfId="32825" xr:uid="{00000000-0005-0000-0000-000033800000}"/>
    <cellStyle name="Normal 3 11 6 8 7" xfId="32826" xr:uid="{00000000-0005-0000-0000-000034800000}"/>
    <cellStyle name="Normal 3 11 6 8 8" xfId="32827" xr:uid="{00000000-0005-0000-0000-000035800000}"/>
    <cellStyle name="Normal 3 11 6 8_35. Propiedades de Inv" xfId="32828" xr:uid="{00000000-0005-0000-0000-000036800000}"/>
    <cellStyle name="Normal 3 11 6 9" xfId="32829" xr:uid="{00000000-0005-0000-0000-000037800000}"/>
    <cellStyle name="Normal 3 11 6 9 2" xfId="32830" xr:uid="{00000000-0005-0000-0000-000038800000}"/>
    <cellStyle name="Normal 3 11 6 9 2 2" xfId="32831" xr:uid="{00000000-0005-0000-0000-000039800000}"/>
    <cellStyle name="Normal 3 11 6 9 2 3" xfId="32832" xr:uid="{00000000-0005-0000-0000-00003A800000}"/>
    <cellStyle name="Normal 3 11 6 9 2 4" xfId="32833" xr:uid="{00000000-0005-0000-0000-00003B800000}"/>
    <cellStyle name="Normal 3 11 6 9 2 5" xfId="32834" xr:uid="{00000000-0005-0000-0000-00003C800000}"/>
    <cellStyle name="Normal 3 11 6 9 3" xfId="32835" xr:uid="{00000000-0005-0000-0000-00003D800000}"/>
    <cellStyle name="Normal 3 11 6 9 3 2" xfId="32836" xr:uid="{00000000-0005-0000-0000-00003E800000}"/>
    <cellStyle name="Normal 3 11 6 9 3 3" xfId="32837" xr:uid="{00000000-0005-0000-0000-00003F800000}"/>
    <cellStyle name="Normal 3 11 6 9 3 4" xfId="32838" xr:uid="{00000000-0005-0000-0000-000040800000}"/>
    <cellStyle name="Normal 3 11 6 9 3 5" xfId="32839" xr:uid="{00000000-0005-0000-0000-000041800000}"/>
    <cellStyle name="Normal 3 11 6 9 4" xfId="32840" xr:uid="{00000000-0005-0000-0000-000042800000}"/>
    <cellStyle name="Normal 3 11 6 9 5" xfId="32841" xr:uid="{00000000-0005-0000-0000-000043800000}"/>
    <cellStyle name="Normal 3 11 6 9 6" xfId="32842" xr:uid="{00000000-0005-0000-0000-000044800000}"/>
    <cellStyle name="Normal 3 11 6 9 7" xfId="32843" xr:uid="{00000000-0005-0000-0000-000045800000}"/>
    <cellStyle name="Normal 3 11 6 9 8" xfId="32844" xr:uid="{00000000-0005-0000-0000-000046800000}"/>
    <cellStyle name="Normal 3 11 6 9_35. Propiedades de Inv" xfId="32845" xr:uid="{00000000-0005-0000-0000-000047800000}"/>
    <cellStyle name="Normal 3 11 6_35. Propiedades de Inv" xfId="32846" xr:uid="{00000000-0005-0000-0000-000048800000}"/>
    <cellStyle name="Normal 3 11 7" xfId="32847" xr:uid="{00000000-0005-0000-0000-000049800000}"/>
    <cellStyle name="Normal 3 11 7 10" xfId="32848" xr:uid="{00000000-0005-0000-0000-00004A800000}"/>
    <cellStyle name="Normal 3 11 7 10 2" xfId="32849" xr:uid="{00000000-0005-0000-0000-00004B800000}"/>
    <cellStyle name="Normal 3 11 7 10 3" xfId="32850" xr:uid="{00000000-0005-0000-0000-00004C800000}"/>
    <cellStyle name="Normal 3 11 7 10 4" xfId="32851" xr:uid="{00000000-0005-0000-0000-00004D800000}"/>
    <cellStyle name="Normal 3 11 7 10 5" xfId="32852" xr:uid="{00000000-0005-0000-0000-00004E800000}"/>
    <cellStyle name="Normal 3 11 7 11" xfId="32853" xr:uid="{00000000-0005-0000-0000-00004F800000}"/>
    <cellStyle name="Normal 3 11 7 11 2" xfId="32854" xr:uid="{00000000-0005-0000-0000-000050800000}"/>
    <cellStyle name="Normal 3 11 7 11 3" xfId="32855" xr:uid="{00000000-0005-0000-0000-000051800000}"/>
    <cellStyle name="Normal 3 11 7 11 4" xfId="32856" xr:uid="{00000000-0005-0000-0000-000052800000}"/>
    <cellStyle name="Normal 3 11 7 11 5" xfId="32857" xr:uid="{00000000-0005-0000-0000-000053800000}"/>
    <cellStyle name="Normal 3 11 7 12" xfId="32858" xr:uid="{00000000-0005-0000-0000-000054800000}"/>
    <cellStyle name="Normal 3 11 7 12 2" xfId="32859" xr:uid="{00000000-0005-0000-0000-000055800000}"/>
    <cellStyle name="Normal 3 11 7 12 3" xfId="32860" xr:uid="{00000000-0005-0000-0000-000056800000}"/>
    <cellStyle name="Normal 3 11 7 12 4" xfId="32861" xr:uid="{00000000-0005-0000-0000-000057800000}"/>
    <cellStyle name="Normal 3 11 7 12 5" xfId="32862" xr:uid="{00000000-0005-0000-0000-000058800000}"/>
    <cellStyle name="Normal 3 11 7 13" xfId="32863" xr:uid="{00000000-0005-0000-0000-000059800000}"/>
    <cellStyle name="Normal 3 11 7 13 2" xfId="32864" xr:uid="{00000000-0005-0000-0000-00005A800000}"/>
    <cellStyle name="Normal 3 11 7 13 3" xfId="32865" xr:uid="{00000000-0005-0000-0000-00005B800000}"/>
    <cellStyle name="Normal 3 11 7 13 4" xfId="32866" xr:uid="{00000000-0005-0000-0000-00005C800000}"/>
    <cellStyle name="Normal 3 11 7 13 5" xfId="32867" xr:uid="{00000000-0005-0000-0000-00005D800000}"/>
    <cellStyle name="Normal 3 11 7 14" xfId="32868" xr:uid="{00000000-0005-0000-0000-00005E800000}"/>
    <cellStyle name="Normal 3 11 7 14 2" xfId="32869" xr:uid="{00000000-0005-0000-0000-00005F800000}"/>
    <cellStyle name="Normal 3 11 7 14 3" xfId="32870" xr:uid="{00000000-0005-0000-0000-000060800000}"/>
    <cellStyle name="Normal 3 11 7 14 4" xfId="32871" xr:uid="{00000000-0005-0000-0000-000061800000}"/>
    <cellStyle name="Normal 3 11 7 14 5" xfId="32872" xr:uid="{00000000-0005-0000-0000-000062800000}"/>
    <cellStyle name="Normal 3 11 7 15" xfId="32873" xr:uid="{00000000-0005-0000-0000-000063800000}"/>
    <cellStyle name="Normal 3 11 7 15 2" xfId="32874" xr:uid="{00000000-0005-0000-0000-000064800000}"/>
    <cellStyle name="Normal 3 11 7 15 2 2" xfId="32875" xr:uid="{00000000-0005-0000-0000-000065800000}"/>
    <cellStyle name="Normal 3 11 7 16" xfId="32876" xr:uid="{00000000-0005-0000-0000-000066800000}"/>
    <cellStyle name="Normal 3 11 7 16 2" xfId="32877" xr:uid="{00000000-0005-0000-0000-000067800000}"/>
    <cellStyle name="Normal 3 11 7 17" xfId="32878" xr:uid="{00000000-0005-0000-0000-000068800000}"/>
    <cellStyle name="Normal 3 11 7 18" xfId="32879" xr:uid="{00000000-0005-0000-0000-000069800000}"/>
    <cellStyle name="Normal 3 11 7 19" xfId="32880" xr:uid="{00000000-0005-0000-0000-00006A800000}"/>
    <cellStyle name="Normal 3 11 7 2" xfId="32881" xr:uid="{00000000-0005-0000-0000-00006B800000}"/>
    <cellStyle name="Normal 3 11 7 2 10" xfId="32882" xr:uid="{00000000-0005-0000-0000-00006C800000}"/>
    <cellStyle name="Normal 3 11 7 2 11" xfId="32883" xr:uid="{00000000-0005-0000-0000-00006D800000}"/>
    <cellStyle name="Normal 3 11 7 2 12" xfId="32884" xr:uid="{00000000-0005-0000-0000-00006E800000}"/>
    <cellStyle name="Normal 3 11 7 2 13" xfId="32885" xr:uid="{00000000-0005-0000-0000-00006F800000}"/>
    <cellStyle name="Normal 3 11 7 2 14" xfId="32886" xr:uid="{00000000-0005-0000-0000-000070800000}"/>
    <cellStyle name="Normal 3 11 7 2 2" xfId="32887" xr:uid="{00000000-0005-0000-0000-000071800000}"/>
    <cellStyle name="Normal 3 11 7 2 2 2" xfId="32888" xr:uid="{00000000-0005-0000-0000-000072800000}"/>
    <cellStyle name="Normal 3 11 7 2 2 3" xfId="32889" xr:uid="{00000000-0005-0000-0000-000073800000}"/>
    <cellStyle name="Normal 3 11 7 2 2 4" xfId="32890" xr:uid="{00000000-0005-0000-0000-000074800000}"/>
    <cellStyle name="Normal 3 11 7 2 2 5" xfId="32891" xr:uid="{00000000-0005-0000-0000-000075800000}"/>
    <cellStyle name="Normal 3 11 7 2 3" xfId="32892" xr:uid="{00000000-0005-0000-0000-000076800000}"/>
    <cellStyle name="Normal 3 11 7 2 3 2" xfId="32893" xr:uid="{00000000-0005-0000-0000-000077800000}"/>
    <cellStyle name="Normal 3 11 7 2 3 3" xfId="32894" xr:uid="{00000000-0005-0000-0000-000078800000}"/>
    <cellStyle name="Normal 3 11 7 2 3 4" xfId="32895" xr:uid="{00000000-0005-0000-0000-000079800000}"/>
    <cellStyle name="Normal 3 11 7 2 3 5" xfId="32896" xr:uid="{00000000-0005-0000-0000-00007A800000}"/>
    <cellStyle name="Normal 3 11 7 2 4" xfId="32897" xr:uid="{00000000-0005-0000-0000-00007B800000}"/>
    <cellStyle name="Normal 3 11 7 2 4 2" xfId="32898" xr:uid="{00000000-0005-0000-0000-00007C800000}"/>
    <cellStyle name="Normal 3 11 7 2 4 3" xfId="32899" xr:uid="{00000000-0005-0000-0000-00007D800000}"/>
    <cellStyle name="Normal 3 11 7 2 4 4" xfId="32900" xr:uid="{00000000-0005-0000-0000-00007E800000}"/>
    <cellStyle name="Normal 3 11 7 2 4 5" xfId="32901" xr:uid="{00000000-0005-0000-0000-00007F800000}"/>
    <cellStyle name="Normal 3 11 7 2 5" xfId="32902" xr:uid="{00000000-0005-0000-0000-000080800000}"/>
    <cellStyle name="Normal 3 11 7 2 5 2" xfId="32903" xr:uid="{00000000-0005-0000-0000-000081800000}"/>
    <cellStyle name="Normal 3 11 7 2 5 3" xfId="32904" xr:uid="{00000000-0005-0000-0000-000082800000}"/>
    <cellStyle name="Normal 3 11 7 2 5 4" xfId="32905" xr:uid="{00000000-0005-0000-0000-000083800000}"/>
    <cellStyle name="Normal 3 11 7 2 5 5" xfId="32906" xr:uid="{00000000-0005-0000-0000-000084800000}"/>
    <cellStyle name="Normal 3 11 7 2 6" xfId="32907" xr:uid="{00000000-0005-0000-0000-000085800000}"/>
    <cellStyle name="Normal 3 11 7 2 6 2" xfId="32908" xr:uid="{00000000-0005-0000-0000-000086800000}"/>
    <cellStyle name="Normal 3 11 7 2 6 3" xfId="32909" xr:uid="{00000000-0005-0000-0000-000087800000}"/>
    <cellStyle name="Normal 3 11 7 2 6 4" xfId="32910" xr:uid="{00000000-0005-0000-0000-000088800000}"/>
    <cellStyle name="Normal 3 11 7 2 6 5" xfId="32911" xr:uid="{00000000-0005-0000-0000-000089800000}"/>
    <cellStyle name="Normal 3 11 7 2 7" xfId="32912" xr:uid="{00000000-0005-0000-0000-00008A800000}"/>
    <cellStyle name="Normal 3 11 7 2 7 2" xfId="32913" xr:uid="{00000000-0005-0000-0000-00008B800000}"/>
    <cellStyle name="Normal 3 11 7 2 7 3" xfId="32914" xr:uid="{00000000-0005-0000-0000-00008C800000}"/>
    <cellStyle name="Normal 3 11 7 2 7 4" xfId="32915" xr:uid="{00000000-0005-0000-0000-00008D800000}"/>
    <cellStyle name="Normal 3 11 7 2 7 5" xfId="32916" xr:uid="{00000000-0005-0000-0000-00008E800000}"/>
    <cellStyle name="Normal 3 11 7 2 8" xfId="32917" xr:uid="{00000000-0005-0000-0000-00008F800000}"/>
    <cellStyle name="Normal 3 11 7 2 8 2" xfId="32918" xr:uid="{00000000-0005-0000-0000-000090800000}"/>
    <cellStyle name="Normal 3 11 7 2 8 3" xfId="32919" xr:uid="{00000000-0005-0000-0000-000091800000}"/>
    <cellStyle name="Normal 3 11 7 2 8 4" xfId="32920" xr:uid="{00000000-0005-0000-0000-000092800000}"/>
    <cellStyle name="Normal 3 11 7 2 8 5" xfId="32921" xr:uid="{00000000-0005-0000-0000-000093800000}"/>
    <cellStyle name="Normal 3 11 7 2 9" xfId="32922" xr:uid="{00000000-0005-0000-0000-000094800000}"/>
    <cellStyle name="Normal 3 11 7 2 9 2" xfId="32923" xr:uid="{00000000-0005-0000-0000-000095800000}"/>
    <cellStyle name="Normal 3 11 7 2 9 3" xfId="32924" xr:uid="{00000000-0005-0000-0000-000096800000}"/>
    <cellStyle name="Normal 3 11 7 2 9 4" xfId="32925" xr:uid="{00000000-0005-0000-0000-000097800000}"/>
    <cellStyle name="Normal 3 11 7 2 9 5" xfId="32926" xr:uid="{00000000-0005-0000-0000-000098800000}"/>
    <cellStyle name="Normal 3 11 7 2_35. Propiedades de Inv" xfId="32927" xr:uid="{00000000-0005-0000-0000-000099800000}"/>
    <cellStyle name="Normal 3 11 7 20" xfId="32928" xr:uid="{00000000-0005-0000-0000-00009A800000}"/>
    <cellStyle name="Normal 3 11 7 21" xfId="32929" xr:uid="{00000000-0005-0000-0000-00009B800000}"/>
    <cellStyle name="Normal 3 11 7 3" xfId="32930" xr:uid="{00000000-0005-0000-0000-00009C800000}"/>
    <cellStyle name="Normal 3 11 7 3 2" xfId="32931" xr:uid="{00000000-0005-0000-0000-00009D800000}"/>
    <cellStyle name="Normal 3 11 7 3 2 2" xfId="32932" xr:uid="{00000000-0005-0000-0000-00009E800000}"/>
    <cellStyle name="Normal 3 11 7 3 2 3" xfId="32933" xr:uid="{00000000-0005-0000-0000-00009F800000}"/>
    <cellStyle name="Normal 3 11 7 3 2 4" xfId="32934" xr:uid="{00000000-0005-0000-0000-0000A0800000}"/>
    <cellStyle name="Normal 3 11 7 3 2 5" xfId="32935" xr:uid="{00000000-0005-0000-0000-0000A1800000}"/>
    <cellStyle name="Normal 3 11 7 3 3" xfId="32936" xr:uid="{00000000-0005-0000-0000-0000A2800000}"/>
    <cellStyle name="Normal 3 11 7 3 3 2" xfId="32937" xr:uid="{00000000-0005-0000-0000-0000A3800000}"/>
    <cellStyle name="Normal 3 11 7 3 3 3" xfId="32938" xr:uid="{00000000-0005-0000-0000-0000A4800000}"/>
    <cellStyle name="Normal 3 11 7 3 3 4" xfId="32939" xr:uid="{00000000-0005-0000-0000-0000A5800000}"/>
    <cellStyle name="Normal 3 11 7 3 3 5" xfId="32940" xr:uid="{00000000-0005-0000-0000-0000A6800000}"/>
    <cellStyle name="Normal 3 11 7 3 4" xfId="32941" xr:uid="{00000000-0005-0000-0000-0000A7800000}"/>
    <cellStyle name="Normal 3 11 7 3 5" xfId="32942" xr:uid="{00000000-0005-0000-0000-0000A8800000}"/>
    <cellStyle name="Normal 3 11 7 3 6" xfId="32943" xr:uid="{00000000-0005-0000-0000-0000A9800000}"/>
    <cellStyle name="Normal 3 11 7 3 7" xfId="32944" xr:uid="{00000000-0005-0000-0000-0000AA800000}"/>
    <cellStyle name="Normal 3 11 7 3 8" xfId="32945" xr:uid="{00000000-0005-0000-0000-0000AB800000}"/>
    <cellStyle name="Normal 3 11 7 3_35. Propiedades de Inv" xfId="32946" xr:uid="{00000000-0005-0000-0000-0000AC800000}"/>
    <cellStyle name="Normal 3 11 7 4" xfId="32947" xr:uid="{00000000-0005-0000-0000-0000AD800000}"/>
    <cellStyle name="Normal 3 11 7 4 2" xfId="32948" xr:uid="{00000000-0005-0000-0000-0000AE800000}"/>
    <cellStyle name="Normal 3 11 7 4 2 2" xfId="32949" xr:uid="{00000000-0005-0000-0000-0000AF800000}"/>
    <cellStyle name="Normal 3 11 7 4 2 3" xfId="32950" xr:uid="{00000000-0005-0000-0000-0000B0800000}"/>
    <cellStyle name="Normal 3 11 7 4 2 4" xfId="32951" xr:uid="{00000000-0005-0000-0000-0000B1800000}"/>
    <cellStyle name="Normal 3 11 7 4 2 5" xfId="32952" xr:uid="{00000000-0005-0000-0000-0000B2800000}"/>
    <cellStyle name="Normal 3 11 7 4 3" xfId="32953" xr:uid="{00000000-0005-0000-0000-0000B3800000}"/>
    <cellStyle name="Normal 3 11 7 4 3 2" xfId="32954" xr:uid="{00000000-0005-0000-0000-0000B4800000}"/>
    <cellStyle name="Normal 3 11 7 4 3 3" xfId="32955" xr:uid="{00000000-0005-0000-0000-0000B5800000}"/>
    <cellStyle name="Normal 3 11 7 4 3 4" xfId="32956" xr:uid="{00000000-0005-0000-0000-0000B6800000}"/>
    <cellStyle name="Normal 3 11 7 4 3 5" xfId="32957" xr:uid="{00000000-0005-0000-0000-0000B7800000}"/>
    <cellStyle name="Normal 3 11 7 4 4" xfId="32958" xr:uid="{00000000-0005-0000-0000-0000B8800000}"/>
    <cellStyle name="Normal 3 11 7 4 5" xfId="32959" xr:uid="{00000000-0005-0000-0000-0000B9800000}"/>
    <cellStyle name="Normal 3 11 7 4 6" xfId="32960" xr:uid="{00000000-0005-0000-0000-0000BA800000}"/>
    <cellStyle name="Normal 3 11 7 4 7" xfId="32961" xr:uid="{00000000-0005-0000-0000-0000BB800000}"/>
    <cellStyle name="Normal 3 11 7 4 8" xfId="32962" xr:uid="{00000000-0005-0000-0000-0000BC800000}"/>
    <cellStyle name="Normal 3 11 7 4_35. Propiedades de Inv" xfId="32963" xr:uid="{00000000-0005-0000-0000-0000BD800000}"/>
    <cellStyle name="Normal 3 11 7 5" xfId="32964" xr:uid="{00000000-0005-0000-0000-0000BE800000}"/>
    <cellStyle name="Normal 3 11 7 5 2" xfId="32965" xr:uid="{00000000-0005-0000-0000-0000BF800000}"/>
    <cellStyle name="Normal 3 11 7 5 2 2" xfId="32966" xr:uid="{00000000-0005-0000-0000-0000C0800000}"/>
    <cellStyle name="Normal 3 11 7 5 2 3" xfId="32967" xr:uid="{00000000-0005-0000-0000-0000C1800000}"/>
    <cellStyle name="Normal 3 11 7 5 2 4" xfId="32968" xr:uid="{00000000-0005-0000-0000-0000C2800000}"/>
    <cellStyle name="Normal 3 11 7 5 2 5" xfId="32969" xr:uid="{00000000-0005-0000-0000-0000C3800000}"/>
    <cellStyle name="Normal 3 11 7 5 3" xfId="32970" xr:uid="{00000000-0005-0000-0000-0000C4800000}"/>
    <cellStyle name="Normal 3 11 7 5 3 2" xfId="32971" xr:uid="{00000000-0005-0000-0000-0000C5800000}"/>
    <cellStyle name="Normal 3 11 7 5 3 3" xfId="32972" xr:uid="{00000000-0005-0000-0000-0000C6800000}"/>
    <cellStyle name="Normal 3 11 7 5 3 4" xfId="32973" xr:uid="{00000000-0005-0000-0000-0000C7800000}"/>
    <cellStyle name="Normal 3 11 7 5 3 5" xfId="32974" xr:uid="{00000000-0005-0000-0000-0000C8800000}"/>
    <cellStyle name="Normal 3 11 7 5 4" xfId="32975" xr:uid="{00000000-0005-0000-0000-0000C9800000}"/>
    <cellStyle name="Normal 3 11 7 5 5" xfId="32976" xr:uid="{00000000-0005-0000-0000-0000CA800000}"/>
    <cellStyle name="Normal 3 11 7 5 6" xfId="32977" xr:uid="{00000000-0005-0000-0000-0000CB800000}"/>
    <cellStyle name="Normal 3 11 7 5 7" xfId="32978" xr:uid="{00000000-0005-0000-0000-0000CC800000}"/>
    <cellStyle name="Normal 3 11 7 5 8" xfId="32979" xr:uid="{00000000-0005-0000-0000-0000CD800000}"/>
    <cellStyle name="Normal 3 11 7 5_35. Propiedades de Inv" xfId="32980" xr:uid="{00000000-0005-0000-0000-0000CE800000}"/>
    <cellStyle name="Normal 3 11 7 6" xfId="32981" xr:uid="{00000000-0005-0000-0000-0000CF800000}"/>
    <cellStyle name="Normal 3 11 7 6 2" xfId="32982" xr:uid="{00000000-0005-0000-0000-0000D0800000}"/>
    <cellStyle name="Normal 3 11 7 6 2 2" xfId="32983" xr:uid="{00000000-0005-0000-0000-0000D1800000}"/>
    <cellStyle name="Normal 3 11 7 6 2 3" xfId="32984" xr:uid="{00000000-0005-0000-0000-0000D2800000}"/>
    <cellStyle name="Normal 3 11 7 6 2 4" xfId="32985" xr:uid="{00000000-0005-0000-0000-0000D3800000}"/>
    <cellStyle name="Normal 3 11 7 6 2 5" xfId="32986" xr:uid="{00000000-0005-0000-0000-0000D4800000}"/>
    <cellStyle name="Normal 3 11 7 6 3" xfId="32987" xr:uid="{00000000-0005-0000-0000-0000D5800000}"/>
    <cellStyle name="Normal 3 11 7 6 3 2" xfId="32988" xr:uid="{00000000-0005-0000-0000-0000D6800000}"/>
    <cellStyle name="Normal 3 11 7 6 3 3" xfId="32989" xr:uid="{00000000-0005-0000-0000-0000D7800000}"/>
    <cellStyle name="Normal 3 11 7 6 3 4" xfId="32990" xr:uid="{00000000-0005-0000-0000-0000D8800000}"/>
    <cellStyle name="Normal 3 11 7 6 3 5" xfId="32991" xr:uid="{00000000-0005-0000-0000-0000D9800000}"/>
    <cellStyle name="Normal 3 11 7 6 4" xfId="32992" xr:uid="{00000000-0005-0000-0000-0000DA800000}"/>
    <cellStyle name="Normal 3 11 7 6 5" xfId="32993" xr:uid="{00000000-0005-0000-0000-0000DB800000}"/>
    <cellStyle name="Normal 3 11 7 6 6" xfId="32994" xr:uid="{00000000-0005-0000-0000-0000DC800000}"/>
    <cellStyle name="Normal 3 11 7 6 7" xfId="32995" xr:uid="{00000000-0005-0000-0000-0000DD800000}"/>
    <cellStyle name="Normal 3 11 7 6 8" xfId="32996" xr:uid="{00000000-0005-0000-0000-0000DE800000}"/>
    <cellStyle name="Normal 3 11 7 6_35. Propiedades de Inv" xfId="32997" xr:uid="{00000000-0005-0000-0000-0000DF800000}"/>
    <cellStyle name="Normal 3 11 7 7" xfId="32998" xr:uid="{00000000-0005-0000-0000-0000E0800000}"/>
    <cellStyle name="Normal 3 11 7 7 2" xfId="32999" xr:uid="{00000000-0005-0000-0000-0000E1800000}"/>
    <cellStyle name="Normal 3 11 7 7 3" xfId="33000" xr:uid="{00000000-0005-0000-0000-0000E2800000}"/>
    <cellStyle name="Normal 3 11 7 7 4" xfId="33001" xr:uid="{00000000-0005-0000-0000-0000E3800000}"/>
    <cellStyle name="Normal 3 11 7 7 5" xfId="33002" xr:uid="{00000000-0005-0000-0000-0000E4800000}"/>
    <cellStyle name="Normal 3 11 7 8" xfId="33003" xr:uid="{00000000-0005-0000-0000-0000E5800000}"/>
    <cellStyle name="Normal 3 11 7 8 2" xfId="33004" xr:uid="{00000000-0005-0000-0000-0000E6800000}"/>
    <cellStyle name="Normal 3 11 7 8 3" xfId="33005" xr:uid="{00000000-0005-0000-0000-0000E7800000}"/>
    <cellStyle name="Normal 3 11 7 8 4" xfId="33006" xr:uid="{00000000-0005-0000-0000-0000E8800000}"/>
    <cellStyle name="Normal 3 11 7 8 5" xfId="33007" xr:uid="{00000000-0005-0000-0000-0000E9800000}"/>
    <cellStyle name="Normal 3 11 7 9" xfId="33008" xr:uid="{00000000-0005-0000-0000-0000EA800000}"/>
    <cellStyle name="Normal 3 11 7 9 2" xfId="33009" xr:uid="{00000000-0005-0000-0000-0000EB800000}"/>
    <cellStyle name="Normal 3 11 7 9 3" xfId="33010" xr:uid="{00000000-0005-0000-0000-0000EC800000}"/>
    <cellStyle name="Normal 3 11 7 9 4" xfId="33011" xr:uid="{00000000-0005-0000-0000-0000ED800000}"/>
    <cellStyle name="Normal 3 11 7 9 5" xfId="33012" xr:uid="{00000000-0005-0000-0000-0000EE800000}"/>
    <cellStyle name="Normal 3 11 7_35. Propiedades de Inv" xfId="33013" xr:uid="{00000000-0005-0000-0000-0000EF800000}"/>
    <cellStyle name="Normal 3 11 8" xfId="33014" xr:uid="{00000000-0005-0000-0000-0000F0800000}"/>
    <cellStyle name="Normal 3 11 8 10" xfId="33015" xr:uid="{00000000-0005-0000-0000-0000F1800000}"/>
    <cellStyle name="Normal 3 11 8 10 2" xfId="33016" xr:uid="{00000000-0005-0000-0000-0000F2800000}"/>
    <cellStyle name="Normal 3 11 8 10 3" xfId="33017" xr:uid="{00000000-0005-0000-0000-0000F3800000}"/>
    <cellStyle name="Normal 3 11 8 10 4" xfId="33018" xr:uid="{00000000-0005-0000-0000-0000F4800000}"/>
    <cellStyle name="Normal 3 11 8 10 5" xfId="33019" xr:uid="{00000000-0005-0000-0000-0000F5800000}"/>
    <cellStyle name="Normal 3 11 8 11" xfId="33020" xr:uid="{00000000-0005-0000-0000-0000F6800000}"/>
    <cellStyle name="Normal 3 11 8 11 2" xfId="33021" xr:uid="{00000000-0005-0000-0000-0000F7800000}"/>
    <cellStyle name="Normal 3 11 8 11 3" xfId="33022" xr:uid="{00000000-0005-0000-0000-0000F8800000}"/>
    <cellStyle name="Normal 3 11 8 11 4" xfId="33023" xr:uid="{00000000-0005-0000-0000-0000F9800000}"/>
    <cellStyle name="Normal 3 11 8 11 5" xfId="33024" xr:uid="{00000000-0005-0000-0000-0000FA800000}"/>
    <cellStyle name="Normal 3 11 8 12" xfId="33025" xr:uid="{00000000-0005-0000-0000-0000FB800000}"/>
    <cellStyle name="Normal 3 11 8 12 2" xfId="33026" xr:uid="{00000000-0005-0000-0000-0000FC800000}"/>
    <cellStyle name="Normal 3 11 8 12 3" xfId="33027" xr:uid="{00000000-0005-0000-0000-0000FD800000}"/>
    <cellStyle name="Normal 3 11 8 12 4" xfId="33028" xr:uid="{00000000-0005-0000-0000-0000FE800000}"/>
    <cellStyle name="Normal 3 11 8 12 5" xfId="33029" xr:uid="{00000000-0005-0000-0000-0000FF800000}"/>
    <cellStyle name="Normal 3 11 8 13" xfId="33030" xr:uid="{00000000-0005-0000-0000-000000810000}"/>
    <cellStyle name="Normal 3 11 8 13 2" xfId="33031" xr:uid="{00000000-0005-0000-0000-000001810000}"/>
    <cellStyle name="Normal 3 11 8 13 3" xfId="33032" xr:uid="{00000000-0005-0000-0000-000002810000}"/>
    <cellStyle name="Normal 3 11 8 13 4" xfId="33033" xr:uid="{00000000-0005-0000-0000-000003810000}"/>
    <cellStyle name="Normal 3 11 8 13 5" xfId="33034" xr:uid="{00000000-0005-0000-0000-000004810000}"/>
    <cellStyle name="Normal 3 11 8 14" xfId="33035" xr:uid="{00000000-0005-0000-0000-000005810000}"/>
    <cellStyle name="Normal 3 11 8 14 2" xfId="33036" xr:uid="{00000000-0005-0000-0000-000006810000}"/>
    <cellStyle name="Normal 3 11 8 14 3" xfId="33037" xr:uid="{00000000-0005-0000-0000-000007810000}"/>
    <cellStyle name="Normal 3 11 8 14 4" xfId="33038" xr:uid="{00000000-0005-0000-0000-000008810000}"/>
    <cellStyle name="Normal 3 11 8 14 5" xfId="33039" xr:uid="{00000000-0005-0000-0000-000009810000}"/>
    <cellStyle name="Normal 3 11 8 15" xfId="33040" xr:uid="{00000000-0005-0000-0000-00000A810000}"/>
    <cellStyle name="Normal 3 11 8 16" xfId="33041" xr:uid="{00000000-0005-0000-0000-00000B810000}"/>
    <cellStyle name="Normal 3 11 8 17" xfId="33042" xr:uid="{00000000-0005-0000-0000-00000C810000}"/>
    <cellStyle name="Normal 3 11 8 18" xfId="33043" xr:uid="{00000000-0005-0000-0000-00000D810000}"/>
    <cellStyle name="Normal 3 11 8 19" xfId="33044" xr:uid="{00000000-0005-0000-0000-00000E810000}"/>
    <cellStyle name="Normal 3 11 8 2" xfId="33045" xr:uid="{00000000-0005-0000-0000-00000F810000}"/>
    <cellStyle name="Normal 3 11 8 2 10" xfId="33046" xr:uid="{00000000-0005-0000-0000-000010810000}"/>
    <cellStyle name="Normal 3 11 8 2 11" xfId="33047" xr:uid="{00000000-0005-0000-0000-000011810000}"/>
    <cellStyle name="Normal 3 11 8 2 12" xfId="33048" xr:uid="{00000000-0005-0000-0000-000012810000}"/>
    <cellStyle name="Normal 3 11 8 2 13" xfId="33049" xr:uid="{00000000-0005-0000-0000-000013810000}"/>
    <cellStyle name="Normal 3 11 8 2 14" xfId="33050" xr:uid="{00000000-0005-0000-0000-000014810000}"/>
    <cellStyle name="Normal 3 11 8 2 2" xfId="33051" xr:uid="{00000000-0005-0000-0000-000015810000}"/>
    <cellStyle name="Normal 3 11 8 2 2 2" xfId="33052" xr:uid="{00000000-0005-0000-0000-000016810000}"/>
    <cellStyle name="Normal 3 11 8 2 2 3" xfId="33053" xr:uid="{00000000-0005-0000-0000-000017810000}"/>
    <cellStyle name="Normal 3 11 8 2 2 4" xfId="33054" xr:uid="{00000000-0005-0000-0000-000018810000}"/>
    <cellStyle name="Normal 3 11 8 2 2 5" xfId="33055" xr:uid="{00000000-0005-0000-0000-000019810000}"/>
    <cellStyle name="Normal 3 11 8 2 3" xfId="33056" xr:uid="{00000000-0005-0000-0000-00001A810000}"/>
    <cellStyle name="Normal 3 11 8 2 3 2" xfId="33057" xr:uid="{00000000-0005-0000-0000-00001B810000}"/>
    <cellStyle name="Normal 3 11 8 2 3 3" xfId="33058" xr:uid="{00000000-0005-0000-0000-00001C810000}"/>
    <cellStyle name="Normal 3 11 8 2 3 4" xfId="33059" xr:uid="{00000000-0005-0000-0000-00001D810000}"/>
    <cellStyle name="Normal 3 11 8 2 3 5" xfId="33060" xr:uid="{00000000-0005-0000-0000-00001E810000}"/>
    <cellStyle name="Normal 3 11 8 2 4" xfId="33061" xr:uid="{00000000-0005-0000-0000-00001F810000}"/>
    <cellStyle name="Normal 3 11 8 2 4 2" xfId="33062" xr:uid="{00000000-0005-0000-0000-000020810000}"/>
    <cellStyle name="Normal 3 11 8 2 4 3" xfId="33063" xr:uid="{00000000-0005-0000-0000-000021810000}"/>
    <cellStyle name="Normal 3 11 8 2 4 4" xfId="33064" xr:uid="{00000000-0005-0000-0000-000022810000}"/>
    <cellStyle name="Normal 3 11 8 2 4 5" xfId="33065" xr:uid="{00000000-0005-0000-0000-000023810000}"/>
    <cellStyle name="Normal 3 11 8 2 5" xfId="33066" xr:uid="{00000000-0005-0000-0000-000024810000}"/>
    <cellStyle name="Normal 3 11 8 2 5 2" xfId="33067" xr:uid="{00000000-0005-0000-0000-000025810000}"/>
    <cellStyle name="Normal 3 11 8 2 5 3" xfId="33068" xr:uid="{00000000-0005-0000-0000-000026810000}"/>
    <cellStyle name="Normal 3 11 8 2 5 4" xfId="33069" xr:uid="{00000000-0005-0000-0000-000027810000}"/>
    <cellStyle name="Normal 3 11 8 2 5 5" xfId="33070" xr:uid="{00000000-0005-0000-0000-000028810000}"/>
    <cellStyle name="Normal 3 11 8 2 6" xfId="33071" xr:uid="{00000000-0005-0000-0000-000029810000}"/>
    <cellStyle name="Normal 3 11 8 2 6 2" xfId="33072" xr:uid="{00000000-0005-0000-0000-00002A810000}"/>
    <cellStyle name="Normal 3 11 8 2 6 3" xfId="33073" xr:uid="{00000000-0005-0000-0000-00002B810000}"/>
    <cellStyle name="Normal 3 11 8 2 6 4" xfId="33074" xr:uid="{00000000-0005-0000-0000-00002C810000}"/>
    <cellStyle name="Normal 3 11 8 2 6 5" xfId="33075" xr:uid="{00000000-0005-0000-0000-00002D810000}"/>
    <cellStyle name="Normal 3 11 8 2 7" xfId="33076" xr:uid="{00000000-0005-0000-0000-00002E810000}"/>
    <cellStyle name="Normal 3 11 8 2 7 2" xfId="33077" xr:uid="{00000000-0005-0000-0000-00002F810000}"/>
    <cellStyle name="Normal 3 11 8 2 7 3" xfId="33078" xr:uid="{00000000-0005-0000-0000-000030810000}"/>
    <cellStyle name="Normal 3 11 8 2 7 4" xfId="33079" xr:uid="{00000000-0005-0000-0000-000031810000}"/>
    <cellStyle name="Normal 3 11 8 2 7 5" xfId="33080" xr:uid="{00000000-0005-0000-0000-000032810000}"/>
    <cellStyle name="Normal 3 11 8 2 8" xfId="33081" xr:uid="{00000000-0005-0000-0000-000033810000}"/>
    <cellStyle name="Normal 3 11 8 2 8 2" xfId="33082" xr:uid="{00000000-0005-0000-0000-000034810000}"/>
    <cellStyle name="Normal 3 11 8 2 8 3" xfId="33083" xr:uid="{00000000-0005-0000-0000-000035810000}"/>
    <cellStyle name="Normal 3 11 8 2 8 4" xfId="33084" xr:uid="{00000000-0005-0000-0000-000036810000}"/>
    <cellStyle name="Normal 3 11 8 2 8 5" xfId="33085" xr:uid="{00000000-0005-0000-0000-000037810000}"/>
    <cellStyle name="Normal 3 11 8 2 9" xfId="33086" xr:uid="{00000000-0005-0000-0000-000038810000}"/>
    <cellStyle name="Normal 3 11 8 2 9 2" xfId="33087" xr:uid="{00000000-0005-0000-0000-000039810000}"/>
    <cellStyle name="Normal 3 11 8 2 9 3" xfId="33088" xr:uid="{00000000-0005-0000-0000-00003A810000}"/>
    <cellStyle name="Normal 3 11 8 2 9 4" xfId="33089" xr:uid="{00000000-0005-0000-0000-00003B810000}"/>
    <cellStyle name="Normal 3 11 8 2 9 5" xfId="33090" xr:uid="{00000000-0005-0000-0000-00003C810000}"/>
    <cellStyle name="Normal 3 11 8 2_35. Propiedades de Inv" xfId="33091" xr:uid="{00000000-0005-0000-0000-00003D810000}"/>
    <cellStyle name="Normal 3 11 8 3" xfId="33092" xr:uid="{00000000-0005-0000-0000-00003E810000}"/>
    <cellStyle name="Normal 3 11 8 3 2" xfId="33093" xr:uid="{00000000-0005-0000-0000-00003F810000}"/>
    <cellStyle name="Normal 3 11 8 3 2 2" xfId="33094" xr:uid="{00000000-0005-0000-0000-000040810000}"/>
    <cellStyle name="Normal 3 11 8 3 2 3" xfId="33095" xr:uid="{00000000-0005-0000-0000-000041810000}"/>
    <cellStyle name="Normal 3 11 8 3 2 4" xfId="33096" xr:uid="{00000000-0005-0000-0000-000042810000}"/>
    <cellStyle name="Normal 3 11 8 3 2 5" xfId="33097" xr:uid="{00000000-0005-0000-0000-000043810000}"/>
    <cellStyle name="Normal 3 11 8 3 3" xfId="33098" xr:uid="{00000000-0005-0000-0000-000044810000}"/>
    <cellStyle name="Normal 3 11 8 3 3 2" xfId="33099" xr:uid="{00000000-0005-0000-0000-000045810000}"/>
    <cellStyle name="Normal 3 11 8 3 3 3" xfId="33100" xr:uid="{00000000-0005-0000-0000-000046810000}"/>
    <cellStyle name="Normal 3 11 8 3 3 4" xfId="33101" xr:uid="{00000000-0005-0000-0000-000047810000}"/>
    <cellStyle name="Normal 3 11 8 3 3 5" xfId="33102" xr:uid="{00000000-0005-0000-0000-000048810000}"/>
    <cellStyle name="Normal 3 11 8 3 4" xfId="33103" xr:uid="{00000000-0005-0000-0000-000049810000}"/>
    <cellStyle name="Normal 3 11 8 3 5" xfId="33104" xr:uid="{00000000-0005-0000-0000-00004A810000}"/>
    <cellStyle name="Normal 3 11 8 3 6" xfId="33105" xr:uid="{00000000-0005-0000-0000-00004B810000}"/>
    <cellStyle name="Normal 3 11 8 3 7" xfId="33106" xr:uid="{00000000-0005-0000-0000-00004C810000}"/>
    <cellStyle name="Normal 3 11 8 3 8" xfId="33107" xr:uid="{00000000-0005-0000-0000-00004D810000}"/>
    <cellStyle name="Normal 3 11 8 3_35. Propiedades de Inv" xfId="33108" xr:uid="{00000000-0005-0000-0000-00004E810000}"/>
    <cellStyle name="Normal 3 11 8 4" xfId="33109" xr:uid="{00000000-0005-0000-0000-00004F810000}"/>
    <cellStyle name="Normal 3 11 8 4 2" xfId="33110" xr:uid="{00000000-0005-0000-0000-000050810000}"/>
    <cellStyle name="Normal 3 11 8 4 2 2" xfId="33111" xr:uid="{00000000-0005-0000-0000-000051810000}"/>
    <cellStyle name="Normal 3 11 8 4 2 3" xfId="33112" xr:uid="{00000000-0005-0000-0000-000052810000}"/>
    <cellStyle name="Normal 3 11 8 4 2 4" xfId="33113" xr:uid="{00000000-0005-0000-0000-000053810000}"/>
    <cellStyle name="Normal 3 11 8 4 2 5" xfId="33114" xr:uid="{00000000-0005-0000-0000-000054810000}"/>
    <cellStyle name="Normal 3 11 8 4 3" xfId="33115" xr:uid="{00000000-0005-0000-0000-000055810000}"/>
    <cellStyle name="Normal 3 11 8 4 3 2" xfId="33116" xr:uid="{00000000-0005-0000-0000-000056810000}"/>
    <cellStyle name="Normal 3 11 8 4 3 3" xfId="33117" xr:uid="{00000000-0005-0000-0000-000057810000}"/>
    <cellStyle name="Normal 3 11 8 4 3 4" xfId="33118" xr:uid="{00000000-0005-0000-0000-000058810000}"/>
    <cellStyle name="Normal 3 11 8 4 3 5" xfId="33119" xr:uid="{00000000-0005-0000-0000-000059810000}"/>
    <cellStyle name="Normal 3 11 8 4 4" xfId="33120" xr:uid="{00000000-0005-0000-0000-00005A810000}"/>
    <cellStyle name="Normal 3 11 8 4 5" xfId="33121" xr:uid="{00000000-0005-0000-0000-00005B810000}"/>
    <cellStyle name="Normal 3 11 8 4 6" xfId="33122" xr:uid="{00000000-0005-0000-0000-00005C810000}"/>
    <cellStyle name="Normal 3 11 8 4 7" xfId="33123" xr:uid="{00000000-0005-0000-0000-00005D810000}"/>
    <cellStyle name="Normal 3 11 8 4 8" xfId="33124" xr:uid="{00000000-0005-0000-0000-00005E810000}"/>
    <cellStyle name="Normal 3 11 8 4_35. Propiedades de Inv" xfId="33125" xr:uid="{00000000-0005-0000-0000-00005F810000}"/>
    <cellStyle name="Normal 3 11 8 5" xfId="33126" xr:uid="{00000000-0005-0000-0000-000060810000}"/>
    <cellStyle name="Normal 3 11 8 5 2" xfId="33127" xr:uid="{00000000-0005-0000-0000-000061810000}"/>
    <cellStyle name="Normal 3 11 8 5 2 2" xfId="33128" xr:uid="{00000000-0005-0000-0000-000062810000}"/>
    <cellStyle name="Normal 3 11 8 5 2 3" xfId="33129" xr:uid="{00000000-0005-0000-0000-000063810000}"/>
    <cellStyle name="Normal 3 11 8 5 2 4" xfId="33130" xr:uid="{00000000-0005-0000-0000-000064810000}"/>
    <cellStyle name="Normal 3 11 8 5 2 5" xfId="33131" xr:uid="{00000000-0005-0000-0000-000065810000}"/>
    <cellStyle name="Normal 3 11 8 5 3" xfId="33132" xr:uid="{00000000-0005-0000-0000-000066810000}"/>
    <cellStyle name="Normal 3 11 8 5 3 2" xfId="33133" xr:uid="{00000000-0005-0000-0000-000067810000}"/>
    <cellStyle name="Normal 3 11 8 5 3 3" xfId="33134" xr:uid="{00000000-0005-0000-0000-000068810000}"/>
    <cellStyle name="Normal 3 11 8 5 3 4" xfId="33135" xr:uid="{00000000-0005-0000-0000-000069810000}"/>
    <cellStyle name="Normal 3 11 8 5 3 5" xfId="33136" xr:uid="{00000000-0005-0000-0000-00006A810000}"/>
    <cellStyle name="Normal 3 11 8 5 4" xfId="33137" xr:uid="{00000000-0005-0000-0000-00006B810000}"/>
    <cellStyle name="Normal 3 11 8 5 5" xfId="33138" xr:uid="{00000000-0005-0000-0000-00006C810000}"/>
    <cellStyle name="Normal 3 11 8 5 6" xfId="33139" xr:uid="{00000000-0005-0000-0000-00006D810000}"/>
    <cellStyle name="Normal 3 11 8 5 7" xfId="33140" xr:uid="{00000000-0005-0000-0000-00006E810000}"/>
    <cellStyle name="Normal 3 11 8 5 8" xfId="33141" xr:uid="{00000000-0005-0000-0000-00006F810000}"/>
    <cellStyle name="Normal 3 11 8 5_35. Propiedades de Inv" xfId="33142" xr:uid="{00000000-0005-0000-0000-000070810000}"/>
    <cellStyle name="Normal 3 11 8 6" xfId="33143" xr:uid="{00000000-0005-0000-0000-000071810000}"/>
    <cellStyle name="Normal 3 11 8 6 2" xfId="33144" xr:uid="{00000000-0005-0000-0000-000072810000}"/>
    <cellStyle name="Normal 3 11 8 6 2 2" xfId="33145" xr:uid="{00000000-0005-0000-0000-000073810000}"/>
    <cellStyle name="Normal 3 11 8 6 2 3" xfId="33146" xr:uid="{00000000-0005-0000-0000-000074810000}"/>
    <cellStyle name="Normal 3 11 8 6 2 4" xfId="33147" xr:uid="{00000000-0005-0000-0000-000075810000}"/>
    <cellStyle name="Normal 3 11 8 6 2 5" xfId="33148" xr:uid="{00000000-0005-0000-0000-000076810000}"/>
    <cellStyle name="Normal 3 11 8 6 3" xfId="33149" xr:uid="{00000000-0005-0000-0000-000077810000}"/>
    <cellStyle name="Normal 3 11 8 6 3 2" xfId="33150" xr:uid="{00000000-0005-0000-0000-000078810000}"/>
    <cellStyle name="Normal 3 11 8 6 3 3" xfId="33151" xr:uid="{00000000-0005-0000-0000-000079810000}"/>
    <cellStyle name="Normal 3 11 8 6 3 4" xfId="33152" xr:uid="{00000000-0005-0000-0000-00007A810000}"/>
    <cellStyle name="Normal 3 11 8 6 3 5" xfId="33153" xr:uid="{00000000-0005-0000-0000-00007B810000}"/>
    <cellStyle name="Normal 3 11 8 6 4" xfId="33154" xr:uid="{00000000-0005-0000-0000-00007C810000}"/>
    <cellStyle name="Normal 3 11 8 6 5" xfId="33155" xr:uid="{00000000-0005-0000-0000-00007D810000}"/>
    <cellStyle name="Normal 3 11 8 6 6" xfId="33156" xr:uid="{00000000-0005-0000-0000-00007E810000}"/>
    <cellStyle name="Normal 3 11 8 6 7" xfId="33157" xr:uid="{00000000-0005-0000-0000-00007F810000}"/>
    <cellStyle name="Normal 3 11 8 6 8" xfId="33158" xr:uid="{00000000-0005-0000-0000-000080810000}"/>
    <cellStyle name="Normal 3 11 8 6_35. Propiedades de Inv" xfId="33159" xr:uid="{00000000-0005-0000-0000-000081810000}"/>
    <cellStyle name="Normal 3 11 8 7" xfId="33160" xr:uid="{00000000-0005-0000-0000-000082810000}"/>
    <cellStyle name="Normal 3 11 8 7 2" xfId="33161" xr:uid="{00000000-0005-0000-0000-000083810000}"/>
    <cellStyle name="Normal 3 11 8 7 3" xfId="33162" xr:uid="{00000000-0005-0000-0000-000084810000}"/>
    <cellStyle name="Normal 3 11 8 7 4" xfId="33163" xr:uid="{00000000-0005-0000-0000-000085810000}"/>
    <cellStyle name="Normal 3 11 8 7 5" xfId="33164" xr:uid="{00000000-0005-0000-0000-000086810000}"/>
    <cellStyle name="Normal 3 11 8 8" xfId="33165" xr:uid="{00000000-0005-0000-0000-000087810000}"/>
    <cellStyle name="Normal 3 11 8 8 2" xfId="33166" xr:uid="{00000000-0005-0000-0000-000088810000}"/>
    <cellStyle name="Normal 3 11 8 8 3" xfId="33167" xr:uid="{00000000-0005-0000-0000-000089810000}"/>
    <cellStyle name="Normal 3 11 8 8 4" xfId="33168" xr:uid="{00000000-0005-0000-0000-00008A810000}"/>
    <cellStyle name="Normal 3 11 8 8 5" xfId="33169" xr:uid="{00000000-0005-0000-0000-00008B810000}"/>
    <cellStyle name="Normal 3 11 8 9" xfId="33170" xr:uid="{00000000-0005-0000-0000-00008C810000}"/>
    <cellStyle name="Normal 3 11 8 9 2" xfId="33171" xr:uid="{00000000-0005-0000-0000-00008D810000}"/>
    <cellStyle name="Normal 3 11 8 9 3" xfId="33172" xr:uid="{00000000-0005-0000-0000-00008E810000}"/>
    <cellStyle name="Normal 3 11 8 9 4" xfId="33173" xr:uid="{00000000-0005-0000-0000-00008F810000}"/>
    <cellStyle name="Normal 3 11 8 9 5" xfId="33174" xr:uid="{00000000-0005-0000-0000-000090810000}"/>
    <cellStyle name="Normal 3 11 8_35. Propiedades de Inv" xfId="33175" xr:uid="{00000000-0005-0000-0000-000091810000}"/>
    <cellStyle name="Normal 3 11 9" xfId="33176" xr:uid="{00000000-0005-0000-0000-000092810000}"/>
    <cellStyle name="Normal 3 11 9 10" xfId="33177" xr:uid="{00000000-0005-0000-0000-000093810000}"/>
    <cellStyle name="Normal 3 11 9 10 2" xfId="33178" xr:uid="{00000000-0005-0000-0000-000094810000}"/>
    <cellStyle name="Normal 3 11 9 10 3" xfId="33179" xr:uid="{00000000-0005-0000-0000-000095810000}"/>
    <cellStyle name="Normal 3 11 9 10 4" xfId="33180" xr:uid="{00000000-0005-0000-0000-000096810000}"/>
    <cellStyle name="Normal 3 11 9 10 5" xfId="33181" xr:uid="{00000000-0005-0000-0000-000097810000}"/>
    <cellStyle name="Normal 3 11 9 11" xfId="33182" xr:uid="{00000000-0005-0000-0000-000098810000}"/>
    <cellStyle name="Normal 3 11 9 11 2" xfId="33183" xr:uid="{00000000-0005-0000-0000-000099810000}"/>
    <cellStyle name="Normal 3 11 9 11 3" xfId="33184" xr:uid="{00000000-0005-0000-0000-00009A810000}"/>
    <cellStyle name="Normal 3 11 9 11 4" xfId="33185" xr:uid="{00000000-0005-0000-0000-00009B810000}"/>
    <cellStyle name="Normal 3 11 9 11 5" xfId="33186" xr:uid="{00000000-0005-0000-0000-00009C810000}"/>
    <cellStyle name="Normal 3 11 9 12" xfId="33187" xr:uid="{00000000-0005-0000-0000-00009D810000}"/>
    <cellStyle name="Normal 3 11 9 12 2" xfId="33188" xr:uid="{00000000-0005-0000-0000-00009E810000}"/>
    <cellStyle name="Normal 3 11 9 12 3" xfId="33189" xr:uid="{00000000-0005-0000-0000-00009F810000}"/>
    <cellStyle name="Normal 3 11 9 12 4" xfId="33190" xr:uid="{00000000-0005-0000-0000-0000A0810000}"/>
    <cellStyle name="Normal 3 11 9 12 5" xfId="33191" xr:uid="{00000000-0005-0000-0000-0000A1810000}"/>
    <cellStyle name="Normal 3 11 9 13" xfId="33192" xr:uid="{00000000-0005-0000-0000-0000A2810000}"/>
    <cellStyle name="Normal 3 11 9 13 2" xfId="33193" xr:uid="{00000000-0005-0000-0000-0000A3810000}"/>
    <cellStyle name="Normal 3 11 9 13 3" xfId="33194" xr:uid="{00000000-0005-0000-0000-0000A4810000}"/>
    <cellStyle name="Normal 3 11 9 13 4" xfId="33195" xr:uid="{00000000-0005-0000-0000-0000A5810000}"/>
    <cellStyle name="Normal 3 11 9 13 5" xfId="33196" xr:uid="{00000000-0005-0000-0000-0000A6810000}"/>
    <cellStyle name="Normal 3 11 9 14" xfId="33197" xr:uid="{00000000-0005-0000-0000-0000A7810000}"/>
    <cellStyle name="Normal 3 11 9 14 2" xfId="33198" xr:uid="{00000000-0005-0000-0000-0000A8810000}"/>
    <cellStyle name="Normal 3 11 9 14 3" xfId="33199" xr:uid="{00000000-0005-0000-0000-0000A9810000}"/>
    <cellStyle name="Normal 3 11 9 14 4" xfId="33200" xr:uid="{00000000-0005-0000-0000-0000AA810000}"/>
    <cellStyle name="Normal 3 11 9 14 5" xfId="33201" xr:uid="{00000000-0005-0000-0000-0000AB810000}"/>
    <cellStyle name="Normal 3 11 9 15" xfId="33202" xr:uid="{00000000-0005-0000-0000-0000AC810000}"/>
    <cellStyle name="Normal 3 11 9 15 2" xfId="33203" xr:uid="{00000000-0005-0000-0000-0000AD810000}"/>
    <cellStyle name="Normal 3 11 9 16" xfId="33204" xr:uid="{00000000-0005-0000-0000-0000AE810000}"/>
    <cellStyle name="Normal 3 11 9 16 2" xfId="33205" xr:uid="{00000000-0005-0000-0000-0000AF810000}"/>
    <cellStyle name="Normal 3 11 9 17" xfId="33206" xr:uid="{00000000-0005-0000-0000-0000B0810000}"/>
    <cellStyle name="Normal 3 11 9 18" xfId="33207" xr:uid="{00000000-0005-0000-0000-0000B1810000}"/>
    <cellStyle name="Normal 3 11 9 19" xfId="33208" xr:uid="{00000000-0005-0000-0000-0000B2810000}"/>
    <cellStyle name="Normal 3 11 9 2" xfId="33209" xr:uid="{00000000-0005-0000-0000-0000B3810000}"/>
    <cellStyle name="Normal 3 11 9 2 2" xfId="33210" xr:uid="{00000000-0005-0000-0000-0000B4810000}"/>
    <cellStyle name="Normal 3 11 9 2 2 2" xfId="33211" xr:uid="{00000000-0005-0000-0000-0000B5810000}"/>
    <cellStyle name="Normal 3 11 9 2 2 3" xfId="33212" xr:uid="{00000000-0005-0000-0000-0000B6810000}"/>
    <cellStyle name="Normal 3 11 9 2 2 4" xfId="33213" xr:uid="{00000000-0005-0000-0000-0000B7810000}"/>
    <cellStyle name="Normal 3 11 9 2 2 5" xfId="33214" xr:uid="{00000000-0005-0000-0000-0000B8810000}"/>
    <cellStyle name="Normal 3 11 9 2 3" xfId="33215" xr:uid="{00000000-0005-0000-0000-0000B9810000}"/>
    <cellStyle name="Normal 3 11 9 2 3 2" xfId="33216" xr:uid="{00000000-0005-0000-0000-0000BA810000}"/>
    <cellStyle name="Normal 3 11 9 2 3 3" xfId="33217" xr:uid="{00000000-0005-0000-0000-0000BB810000}"/>
    <cellStyle name="Normal 3 11 9 2 3 4" xfId="33218" xr:uid="{00000000-0005-0000-0000-0000BC810000}"/>
    <cellStyle name="Normal 3 11 9 2 3 5" xfId="33219" xr:uid="{00000000-0005-0000-0000-0000BD810000}"/>
    <cellStyle name="Normal 3 11 9 2 4" xfId="33220" xr:uid="{00000000-0005-0000-0000-0000BE810000}"/>
    <cellStyle name="Normal 3 11 9 2 4 2" xfId="33221" xr:uid="{00000000-0005-0000-0000-0000BF810000}"/>
    <cellStyle name="Normal 3 11 9 2 5" xfId="33222" xr:uid="{00000000-0005-0000-0000-0000C0810000}"/>
    <cellStyle name="Normal 3 11 9 2 6" xfId="33223" xr:uid="{00000000-0005-0000-0000-0000C1810000}"/>
    <cellStyle name="Normal 3 11 9 2 7" xfId="33224" xr:uid="{00000000-0005-0000-0000-0000C2810000}"/>
    <cellStyle name="Normal 3 11 9 2 8" xfId="33225" xr:uid="{00000000-0005-0000-0000-0000C3810000}"/>
    <cellStyle name="Normal 3 11 9 2_35. Propiedades de Inv" xfId="33226" xr:uid="{00000000-0005-0000-0000-0000C4810000}"/>
    <cellStyle name="Normal 3 11 9 3" xfId="33227" xr:uid="{00000000-0005-0000-0000-0000C5810000}"/>
    <cellStyle name="Normal 3 11 9 3 2" xfId="33228" xr:uid="{00000000-0005-0000-0000-0000C6810000}"/>
    <cellStyle name="Normal 3 11 9 3 2 2" xfId="33229" xr:uid="{00000000-0005-0000-0000-0000C7810000}"/>
    <cellStyle name="Normal 3 11 9 3 2 3" xfId="33230" xr:uid="{00000000-0005-0000-0000-0000C8810000}"/>
    <cellStyle name="Normal 3 11 9 3 2 4" xfId="33231" xr:uid="{00000000-0005-0000-0000-0000C9810000}"/>
    <cellStyle name="Normal 3 11 9 3 2 5" xfId="33232" xr:uid="{00000000-0005-0000-0000-0000CA810000}"/>
    <cellStyle name="Normal 3 11 9 3 3" xfId="33233" xr:uid="{00000000-0005-0000-0000-0000CB810000}"/>
    <cellStyle name="Normal 3 11 9 3 3 2" xfId="33234" xr:uid="{00000000-0005-0000-0000-0000CC810000}"/>
    <cellStyle name="Normal 3 11 9 3 3 3" xfId="33235" xr:uid="{00000000-0005-0000-0000-0000CD810000}"/>
    <cellStyle name="Normal 3 11 9 3 3 4" xfId="33236" xr:uid="{00000000-0005-0000-0000-0000CE810000}"/>
    <cellStyle name="Normal 3 11 9 3 3 5" xfId="33237" xr:uid="{00000000-0005-0000-0000-0000CF810000}"/>
    <cellStyle name="Normal 3 11 9 3 4" xfId="33238" xr:uid="{00000000-0005-0000-0000-0000D0810000}"/>
    <cellStyle name="Normal 3 11 9 3 5" xfId="33239" xr:uid="{00000000-0005-0000-0000-0000D1810000}"/>
    <cellStyle name="Normal 3 11 9 3 6" xfId="33240" xr:uid="{00000000-0005-0000-0000-0000D2810000}"/>
    <cellStyle name="Normal 3 11 9 3 7" xfId="33241" xr:uid="{00000000-0005-0000-0000-0000D3810000}"/>
    <cellStyle name="Normal 3 11 9 3 8" xfId="33242" xr:uid="{00000000-0005-0000-0000-0000D4810000}"/>
    <cellStyle name="Normal 3 11 9 3_35. Propiedades de Inv" xfId="33243" xr:uid="{00000000-0005-0000-0000-0000D5810000}"/>
    <cellStyle name="Normal 3 11 9 4" xfId="33244" xr:uid="{00000000-0005-0000-0000-0000D6810000}"/>
    <cellStyle name="Normal 3 11 9 4 2" xfId="33245" xr:uid="{00000000-0005-0000-0000-0000D7810000}"/>
    <cellStyle name="Normal 3 11 9 4 2 2" xfId="33246" xr:uid="{00000000-0005-0000-0000-0000D8810000}"/>
    <cellStyle name="Normal 3 11 9 4 2 3" xfId="33247" xr:uid="{00000000-0005-0000-0000-0000D9810000}"/>
    <cellStyle name="Normal 3 11 9 4 2 4" xfId="33248" xr:uid="{00000000-0005-0000-0000-0000DA810000}"/>
    <cellStyle name="Normal 3 11 9 4 2 5" xfId="33249" xr:uid="{00000000-0005-0000-0000-0000DB810000}"/>
    <cellStyle name="Normal 3 11 9 4 3" xfId="33250" xr:uid="{00000000-0005-0000-0000-0000DC810000}"/>
    <cellStyle name="Normal 3 11 9 4 3 2" xfId="33251" xr:uid="{00000000-0005-0000-0000-0000DD810000}"/>
    <cellStyle name="Normal 3 11 9 4 3 3" xfId="33252" xr:uid="{00000000-0005-0000-0000-0000DE810000}"/>
    <cellStyle name="Normal 3 11 9 4 3 4" xfId="33253" xr:uid="{00000000-0005-0000-0000-0000DF810000}"/>
    <cellStyle name="Normal 3 11 9 4 3 5" xfId="33254" xr:uid="{00000000-0005-0000-0000-0000E0810000}"/>
    <cellStyle name="Normal 3 11 9 4 4" xfId="33255" xr:uid="{00000000-0005-0000-0000-0000E1810000}"/>
    <cellStyle name="Normal 3 11 9 4 5" xfId="33256" xr:uid="{00000000-0005-0000-0000-0000E2810000}"/>
    <cellStyle name="Normal 3 11 9 4 6" xfId="33257" xr:uid="{00000000-0005-0000-0000-0000E3810000}"/>
    <cellStyle name="Normal 3 11 9 4 7" xfId="33258" xr:uid="{00000000-0005-0000-0000-0000E4810000}"/>
    <cellStyle name="Normal 3 11 9 4 8" xfId="33259" xr:uid="{00000000-0005-0000-0000-0000E5810000}"/>
    <cellStyle name="Normal 3 11 9 4_35. Propiedades de Inv" xfId="33260" xr:uid="{00000000-0005-0000-0000-0000E6810000}"/>
    <cellStyle name="Normal 3 11 9 5" xfId="33261" xr:uid="{00000000-0005-0000-0000-0000E7810000}"/>
    <cellStyle name="Normal 3 11 9 5 2" xfId="33262" xr:uid="{00000000-0005-0000-0000-0000E8810000}"/>
    <cellStyle name="Normal 3 11 9 5 2 2" xfId="33263" xr:uid="{00000000-0005-0000-0000-0000E9810000}"/>
    <cellStyle name="Normal 3 11 9 5 2 3" xfId="33264" xr:uid="{00000000-0005-0000-0000-0000EA810000}"/>
    <cellStyle name="Normal 3 11 9 5 2 4" xfId="33265" xr:uid="{00000000-0005-0000-0000-0000EB810000}"/>
    <cellStyle name="Normal 3 11 9 5 2 5" xfId="33266" xr:uid="{00000000-0005-0000-0000-0000EC810000}"/>
    <cellStyle name="Normal 3 11 9 5 3" xfId="33267" xr:uid="{00000000-0005-0000-0000-0000ED810000}"/>
    <cellStyle name="Normal 3 11 9 5 3 2" xfId="33268" xr:uid="{00000000-0005-0000-0000-0000EE810000}"/>
    <cellStyle name="Normal 3 11 9 5 3 3" xfId="33269" xr:uid="{00000000-0005-0000-0000-0000EF810000}"/>
    <cellStyle name="Normal 3 11 9 5 3 4" xfId="33270" xr:uid="{00000000-0005-0000-0000-0000F0810000}"/>
    <cellStyle name="Normal 3 11 9 5 3 5" xfId="33271" xr:uid="{00000000-0005-0000-0000-0000F1810000}"/>
    <cellStyle name="Normal 3 11 9 5 4" xfId="33272" xr:uid="{00000000-0005-0000-0000-0000F2810000}"/>
    <cellStyle name="Normal 3 11 9 5 5" xfId="33273" xr:uid="{00000000-0005-0000-0000-0000F3810000}"/>
    <cellStyle name="Normal 3 11 9 5 6" xfId="33274" xr:uid="{00000000-0005-0000-0000-0000F4810000}"/>
    <cellStyle name="Normal 3 11 9 5 7" xfId="33275" xr:uid="{00000000-0005-0000-0000-0000F5810000}"/>
    <cellStyle name="Normal 3 11 9 5 8" xfId="33276" xr:uid="{00000000-0005-0000-0000-0000F6810000}"/>
    <cellStyle name="Normal 3 11 9 5_35. Propiedades de Inv" xfId="33277" xr:uid="{00000000-0005-0000-0000-0000F7810000}"/>
    <cellStyle name="Normal 3 11 9 6" xfId="33278" xr:uid="{00000000-0005-0000-0000-0000F8810000}"/>
    <cellStyle name="Normal 3 11 9 6 2" xfId="33279" xr:uid="{00000000-0005-0000-0000-0000F9810000}"/>
    <cellStyle name="Normal 3 11 9 6 2 2" xfId="33280" xr:uid="{00000000-0005-0000-0000-0000FA810000}"/>
    <cellStyle name="Normal 3 11 9 6 2 3" xfId="33281" xr:uid="{00000000-0005-0000-0000-0000FB810000}"/>
    <cellStyle name="Normal 3 11 9 6 2 4" xfId="33282" xr:uid="{00000000-0005-0000-0000-0000FC810000}"/>
    <cellStyle name="Normal 3 11 9 6 2 5" xfId="33283" xr:uid="{00000000-0005-0000-0000-0000FD810000}"/>
    <cellStyle name="Normal 3 11 9 6 3" xfId="33284" xr:uid="{00000000-0005-0000-0000-0000FE810000}"/>
    <cellStyle name="Normal 3 11 9 6 3 2" xfId="33285" xr:uid="{00000000-0005-0000-0000-0000FF810000}"/>
    <cellStyle name="Normal 3 11 9 6 3 3" xfId="33286" xr:uid="{00000000-0005-0000-0000-000000820000}"/>
    <cellStyle name="Normal 3 11 9 6 3 4" xfId="33287" xr:uid="{00000000-0005-0000-0000-000001820000}"/>
    <cellStyle name="Normal 3 11 9 6 3 5" xfId="33288" xr:uid="{00000000-0005-0000-0000-000002820000}"/>
    <cellStyle name="Normal 3 11 9 6 4" xfId="33289" xr:uid="{00000000-0005-0000-0000-000003820000}"/>
    <cellStyle name="Normal 3 11 9 6 5" xfId="33290" xr:uid="{00000000-0005-0000-0000-000004820000}"/>
    <cellStyle name="Normal 3 11 9 6 6" xfId="33291" xr:uid="{00000000-0005-0000-0000-000005820000}"/>
    <cellStyle name="Normal 3 11 9 6 7" xfId="33292" xr:uid="{00000000-0005-0000-0000-000006820000}"/>
    <cellStyle name="Normal 3 11 9 6 8" xfId="33293" xr:uid="{00000000-0005-0000-0000-000007820000}"/>
    <cellStyle name="Normal 3 11 9 6_35. Propiedades de Inv" xfId="33294" xr:uid="{00000000-0005-0000-0000-000008820000}"/>
    <cellStyle name="Normal 3 11 9 7" xfId="33295" xr:uid="{00000000-0005-0000-0000-000009820000}"/>
    <cellStyle name="Normal 3 11 9 7 2" xfId="33296" xr:uid="{00000000-0005-0000-0000-00000A820000}"/>
    <cellStyle name="Normal 3 11 9 7 3" xfId="33297" xr:uid="{00000000-0005-0000-0000-00000B820000}"/>
    <cellStyle name="Normal 3 11 9 7 4" xfId="33298" xr:uid="{00000000-0005-0000-0000-00000C820000}"/>
    <cellStyle name="Normal 3 11 9 7 5" xfId="33299" xr:uid="{00000000-0005-0000-0000-00000D820000}"/>
    <cellStyle name="Normal 3 11 9 8" xfId="33300" xr:uid="{00000000-0005-0000-0000-00000E820000}"/>
    <cellStyle name="Normal 3 11 9 8 2" xfId="33301" xr:uid="{00000000-0005-0000-0000-00000F820000}"/>
    <cellStyle name="Normal 3 11 9 8 3" xfId="33302" xr:uid="{00000000-0005-0000-0000-000010820000}"/>
    <cellStyle name="Normal 3 11 9 8 4" xfId="33303" xr:uid="{00000000-0005-0000-0000-000011820000}"/>
    <cellStyle name="Normal 3 11 9 8 5" xfId="33304" xr:uid="{00000000-0005-0000-0000-000012820000}"/>
    <cellStyle name="Normal 3 11 9 9" xfId="33305" xr:uid="{00000000-0005-0000-0000-000013820000}"/>
    <cellStyle name="Normal 3 11 9 9 2" xfId="33306" xr:uid="{00000000-0005-0000-0000-000014820000}"/>
    <cellStyle name="Normal 3 11 9 9 3" xfId="33307" xr:uid="{00000000-0005-0000-0000-000015820000}"/>
    <cellStyle name="Normal 3 11 9 9 4" xfId="33308" xr:uid="{00000000-0005-0000-0000-000016820000}"/>
    <cellStyle name="Normal 3 11 9 9 5" xfId="33309" xr:uid="{00000000-0005-0000-0000-000017820000}"/>
    <cellStyle name="Normal 3 11 9_35. Propiedades de Inv" xfId="33310" xr:uid="{00000000-0005-0000-0000-000018820000}"/>
    <cellStyle name="Normal 3 11_35. Propiedades de Inv" xfId="33311" xr:uid="{00000000-0005-0000-0000-000019820000}"/>
    <cellStyle name="Normal 3 12" xfId="33312" xr:uid="{00000000-0005-0000-0000-00001A820000}"/>
    <cellStyle name="Normal 3 12 10" xfId="33313" xr:uid="{00000000-0005-0000-0000-00001B820000}"/>
    <cellStyle name="Normal 3 12 11" xfId="33314" xr:uid="{00000000-0005-0000-0000-00001C820000}"/>
    <cellStyle name="Normal 3 12 12" xfId="33315" xr:uid="{00000000-0005-0000-0000-00001D820000}"/>
    <cellStyle name="Normal 3 12 13" xfId="33316" xr:uid="{00000000-0005-0000-0000-00001E820000}"/>
    <cellStyle name="Normal 3 12 14" xfId="33317" xr:uid="{00000000-0005-0000-0000-00001F820000}"/>
    <cellStyle name="Normal 3 12 2" xfId="33318" xr:uid="{00000000-0005-0000-0000-000020820000}"/>
    <cellStyle name="Normal 3 12 2 2" xfId="33319" xr:uid="{00000000-0005-0000-0000-000021820000}"/>
    <cellStyle name="Normal 3 12 2 2 2" xfId="33320" xr:uid="{00000000-0005-0000-0000-000022820000}"/>
    <cellStyle name="Normal 3 12 2 2 3" xfId="33321" xr:uid="{00000000-0005-0000-0000-000023820000}"/>
    <cellStyle name="Normal 3 12 2 2 4" xfId="33322" xr:uid="{00000000-0005-0000-0000-000024820000}"/>
    <cellStyle name="Normal 3 12 2 2 5" xfId="33323" xr:uid="{00000000-0005-0000-0000-000025820000}"/>
    <cellStyle name="Normal 3 12 2 3" xfId="33324" xr:uid="{00000000-0005-0000-0000-000026820000}"/>
    <cellStyle name="Normal 3 12 2 3 2" xfId="33325" xr:uid="{00000000-0005-0000-0000-000027820000}"/>
    <cellStyle name="Normal 3 12 2 3 3" xfId="33326" xr:uid="{00000000-0005-0000-0000-000028820000}"/>
    <cellStyle name="Normal 3 12 2 3 4" xfId="33327" xr:uid="{00000000-0005-0000-0000-000029820000}"/>
    <cellStyle name="Normal 3 12 2 3 5" xfId="33328" xr:uid="{00000000-0005-0000-0000-00002A820000}"/>
    <cellStyle name="Normal 3 12 2 4" xfId="33329" xr:uid="{00000000-0005-0000-0000-00002B820000}"/>
    <cellStyle name="Normal 3 12 2 5" xfId="33330" xr:uid="{00000000-0005-0000-0000-00002C820000}"/>
    <cellStyle name="Normal 3 12 2 6" xfId="33331" xr:uid="{00000000-0005-0000-0000-00002D820000}"/>
    <cellStyle name="Normal 3 12 2 7" xfId="33332" xr:uid="{00000000-0005-0000-0000-00002E820000}"/>
    <cellStyle name="Normal 3 12 2 8" xfId="33333" xr:uid="{00000000-0005-0000-0000-00002F820000}"/>
    <cellStyle name="Normal 3 12 2_35. Propiedades de Inv" xfId="33334" xr:uid="{00000000-0005-0000-0000-000030820000}"/>
    <cellStyle name="Normal 3 12 3" xfId="33335" xr:uid="{00000000-0005-0000-0000-000031820000}"/>
    <cellStyle name="Normal 3 12 3 2" xfId="33336" xr:uid="{00000000-0005-0000-0000-000032820000}"/>
    <cellStyle name="Normal 3 12 3 2 2" xfId="33337" xr:uid="{00000000-0005-0000-0000-000033820000}"/>
    <cellStyle name="Normal 3 12 3 2 3" xfId="33338" xr:uid="{00000000-0005-0000-0000-000034820000}"/>
    <cellStyle name="Normal 3 12 3 2 4" xfId="33339" xr:uid="{00000000-0005-0000-0000-000035820000}"/>
    <cellStyle name="Normal 3 12 3 2 5" xfId="33340" xr:uid="{00000000-0005-0000-0000-000036820000}"/>
    <cellStyle name="Normal 3 12 3 3" xfId="33341" xr:uid="{00000000-0005-0000-0000-000037820000}"/>
    <cellStyle name="Normal 3 12 3 3 2" xfId="33342" xr:uid="{00000000-0005-0000-0000-000038820000}"/>
    <cellStyle name="Normal 3 12 3 3 3" xfId="33343" xr:uid="{00000000-0005-0000-0000-000039820000}"/>
    <cellStyle name="Normal 3 12 3 3 4" xfId="33344" xr:uid="{00000000-0005-0000-0000-00003A820000}"/>
    <cellStyle name="Normal 3 12 3 3 5" xfId="33345" xr:uid="{00000000-0005-0000-0000-00003B820000}"/>
    <cellStyle name="Normal 3 12 3 4" xfId="33346" xr:uid="{00000000-0005-0000-0000-00003C820000}"/>
    <cellStyle name="Normal 3 12 3 5" xfId="33347" xr:uid="{00000000-0005-0000-0000-00003D820000}"/>
    <cellStyle name="Normal 3 12 3 6" xfId="33348" xr:uid="{00000000-0005-0000-0000-00003E820000}"/>
    <cellStyle name="Normal 3 12 3 7" xfId="33349" xr:uid="{00000000-0005-0000-0000-00003F820000}"/>
    <cellStyle name="Normal 3 12 3 8" xfId="33350" xr:uid="{00000000-0005-0000-0000-000040820000}"/>
    <cellStyle name="Normal 3 12 3_35. Propiedades de Inv" xfId="33351" xr:uid="{00000000-0005-0000-0000-000041820000}"/>
    <cellStyle name="Normal 3 12 4" xfId="33352" xr:uid="{00000000-0005-0000-0000-000042820000}"/>
    <cellStyle name="Normal 3 12 4 2" xfId="33353" xr:uid="{00000000-0005-0000-0000-000043820000}"/>
    <cellStyle name="Normal 3 12 4 2 2" xfId="33354" xr:uid="{00000000-0005-0000-0000-000044820000}"/>
    <cellStyle name="Normal 3 12 4 2 3" xfId="33355" xr:uid="{00000000-0005-0000-0000-000045820000}"/>
    <cellStyle name="Normal 3 12 4 2 4" xfId="33356" xr:uid="{00000000-0005-0000-0000-000046820000}"/>
    <cellStyle name="Normal 3 12 4 2 5" xfId="33357" xr:uid="{00000000-0005-0000-0000-000047820000}"/>
    <cellStyle name="Normal 3 12 4 3" xfId="33358" xr:uid="{00000000-0005-0000-0000-000048820000}"/>
    <cellStyle name="Normal 3 12 4 3 2" xfId="33359" xr:uid="{00000000-0005-0000-0000-000049820000}"/>
    <cellStyle name="Normal 3 12 4 3 3" xfId="33360" xr:uid="{00000000-0005-0000-0000-00004A820000}"/>
    <cellStyle name="Normal 3 12 4 3 4" xfId="33361" xr:uid="{00000000-0005-0000-0000-00004B820000}"/>
    <cellStyle name="Normal 3 12 4 3 5" xfId="33362" xr:uid="{00000000-0005-0000-0000-00004C820000}"/>
    <cellStyle name="Normal 3 12 4 4" xfId="33363" xr:uid="{00000000-0005-0000-0000-00004D820000}"/>
    <cellStyle name="Normal 3 12 4 5" xfId="33364" xr:uid="{00000000-0005-0000-0000-00004E820000}"/>
    <cellStyle name="Normal 3 12 4 6" xfId="33365" xr:uid="{00000000-0005-0000-0000-00004F820000}"/>
    <cellStyle name="Normal 3 12 4 7" xfId="33366" xr:uid="{00000000-0005-0000-0000-000050820000}"/>
    <cellStyle name="Normal 3 12 4 8" xfId="33367" xr:uid="{00000000-0005-0000-0000-000051820000}"/>
    <cellStyle name="Normal 3 12 4_35. Propiedades de Inv" xfId="33368" xr:uid="{00000000-0005-0000-0000-000052820000}"/>
    <cellStyle name="Normal 3 12 5" xfId="33369" xr:uid="{00000000-0005-0000-0000-000053820000}"/>
    <cellStyle name="Normal 3 12 5 2" xfId="33370" xr:uid="{00000000-0005-0000-0000-000054820000}"/>
    <cellStyle name="Normal 3 12 5 2 2" xfId="33371" xr:uid="{00000000-0005-0000-0000-000055820000}"/>
    <cellStyle name="Normal 3 12 5 2 3" xfId="33372" xr:uid="{00000000-0005-0000-0000-000056820000}"/>
    <cellStyle name="Normal 3 12 5 2 4" xfId="33373" xr:uid="{00000000-0005-0000-0000-000057820000}"/>
    <cellStyle name="Normal 3 12 5 2 5" xfId="33374" xr:uid="{00000000-0005-0000-0000-000058820000}"/>
    <cellStyle name="Normal 3 12 5 3" xfId="33375" xr:uid="{00000000-0005-0000-0000-000059820000}"/>
    <cellStyle name="Normal 3 12 5 3 2" xfId="33376" xr:uid="{00000000-0005-0000-0000-00005A820000}"/>
    <cellStyle name="Normal 3 12 5 3 3" xfId="33377" xr:uid="{00000000-0005-0000-0000-00005B820000}"/>
    <cellStyle name="Normal 3 12 5 3 4" xfId="33378" xr:uid="{00000000-0005-0000-0000-00005C820000}"/>
    <cellStyle name="Normal 3 12 5 3 5" xfId="33379" xr:uid="{00000000-0005-0000-0000-00005D820000}"/>
    <cellStyle name="Normal 3 12 5 4" xfId="33380" xr:uid="{00000000-0005-0000-0000-00005E820000}"/>
    <cellStyle name="Normal 3 12 5 5" xfId="33381" xr:uid="{00000000-0005-0000-0000-00005F820000}"/>
    <cellStyle name="Normal 3 12 5 6" xfId="33382" xr:uid="{00000000-0005-0000-0000-000060820000}"/>
    <cellStyle name="Normal 3 12 5 7" xfId="33383" xr:uid="{00000000-0005-0000-0000-000061820000}"/>
    <cellStyle name="Normal 3 12 5 8" xfId="33384" xr:uid="{00000000-0005-0000-0000-000062820000}"/>
    <cellStyle name="Normal 3 12 5_35. Propiedades de Inv" xfId="33385" xr:uid="{00000000-0005-0000-0000-000063820000}"/>
    <cellStyle name="Normal 3 12 6" xfId="33386" xr:uid="{00000000-0005-0000-0000-000064820000}"/>
    <cellStyle name="Normal 3 12 6 2" xfId="33387" xr:uid="{00000000-0005-0000-0000-000065820000}"/>
    <cellStyle name="Normal 3 12 6 2 2" xfId="33388" xr:uid="{00000000-0005-0000-0000-000066820000}"/>
    <cellStyle name="Normal 3 12 6 2 3" xfId="33389" xr:uid="{00000000-0005-0000-0000-000067820000}"/>
    <cellStyle name="Normal 3 12 6 2 4" xfId="33390" xr:uid="{00000000-0005-0000-0000-000068820000}"/>
    <cellStyle name="Normal 3 12 6 2 5" xfId="33391" xr:uid="{00000000-0005-0000-0000-000069820000}"/>
    <cellStyle name="Normal 3 12 6 3" xfId="33392" xr:uid="{00000000-0005-0000-0000-00006A820000}"/>
    <cellStyle name="Normal 3 12 6 3 2" xfId="33393" xr:uid="{00000000-0005-0000-0000-00006B820000}"/>
    <cellStyle name="Normal 3 12 6 3 3" xfId="33394" xr:uid="{00000000-0005-0000-0000-00006C820000}"/>
    <cellStyle name="Normal 3 12 6 3 4" xfId="33395" xr:uid="{00000000-0005-0000-0000-00006D820000}"/>
    <cellStyle name="Normal 3 12 6 3 5" xfId="33396" xr:uid="{00000000-0005-0000-0000-00006E820000}"/>
    <cellStyle name="Normal 3 12 6 4" xfId="33397" xr:uid="{00000000-0005-0000-0000-00006F820000}"/>
    <cellStyle name="Normal 3 12 6 5" xfId="33398" xr:uid="{00000000-0005-0000-0000-000070820000}"/>
    <cellStyle name="Normal 3 12 6 6" xfId="33399" xr:uid="{00000000-0005-0000-0000-000071820000}"/>
    <cellStyle name="Normal 3 12 6 7" xfId="33400" xr:uid="{00000000-0005-0000-0000-000072820000}"/>
    <cellStyle name="Normal 3 12 6 8" xfId="33401" xr:uid="{00000000-0005-0000-0000-000073820000}"/>
    <cellStyle name="Normal 3 12 6_35. Propiedades de Inv" xfId="33402" xr:uid="{00000000-0005-0000-0000-000074820000}"/>
    <cellStyle name="Normal 3 12 7" xfId="33403" xr:uid="{00000000-0005-0000-0000-000075820000}"/>
    <cellStyle name="Normal 3 12 7 2" xfId="33404" xr:uid="{00000000-0005-0000-0000-000076820000}"/>
    <cellStyle name="Normal 3 12 7 3" xfId="33405" xr:uid="{00000000-0005-0000-0000-000077820000}"/>
    <cellStyle name="Normal 3 12 7 4" xfId="33406" xr:uid="{00000000-0005-0000-0000-000078820000}"/>
    <cellStyle name="Normal 3 12 7 5" xfId="33407" xr:uid="{00000000-0005-0000-0000-000079820000}"/>
    <cellStyle name="Normal 3 12 8" xfId="33408" xr:uid="{00000000-0005-0000-0000-00007A820000}"/>
    <cellStyle name="Normal 3 12 8 2" xfId="33409" xr:uid="{00000000-0005-0000-0000-00007B820000}"/>
    <cellStyle name="Normal 3 12 8 3" xfId="33410" xr:uid="{00000000-0005-0000-0000-00007C820000}"/>
    <cellStyle name="Normal 3 12 8 4" xfId="33411" xr:uid="{00000000-0005-0000-0000-00007D820000}"/>
    <cellStyle name="Normal 3 12 8 5" xfId="33412" xr:uid="{00000000-0005-0000-0000-00007E820000}"/>
    <cellStyle name="Normal 3 12 9" xfId="33413" xr:uid="{00000000-0005-0000-0000-00007F820000}"/>
    <cellStyle name="Normal 3 12 9 2" xfId="33414" xr:uid="{00000000-0005-0000-0000-000080820000}"/>
    <cellStyle name="Normal 3 12_35. Propiedades de Inv" xfId="33415" xr:uid="{00000000-0005-0000-0000-000081820000}"/>
    <cellStyle name="Normal 3 13" xfId="33416" xr:uid="{00000000-0005-0000-0000-000082820000}"/>
    <cellStyle name="Normal 3 13 10" xfId="33417" xr:uid="{00000000-0005-0000-0000-000083820000}"/>
    <cellStyle name="Normal 3 13 11" xfId="33418" xr:uid="{00000000-0005-0000-0000-000084820000}"/>
    <cellStyle name="Normal 3 13 12" xfId="33419" xr:uid="{00000000-0005-0000-0000-000085820000}"/>
    <cellStyle name="Normal 3 13 13" xfId="33420" xr:uid="{00000000-0005-0000-0000-000086820000}"/>
    <cellStyle name="Normal 3 13 14" xfId="33421" xr:uid="{00000000-0005-0000-0000-000087820000}"/>
    <cellStyle name="Normal 3 13 2" xfId="33422" xr:uid="{00000000-0005-0000-0000-000088820000}"/>
    <cellStyle name="Normal 3 13 2 2" xfId="33423" xr:uid="{00000000-0005-0000-0000-000089820000}"/>
    <cellStyle name="Normal 3 13 2 2 2" xfId="33424" xr:uid="{00000000-0005-0000-0000-00008A820000}"/>
    <cellStyle name="Normal 3 13 2 2 3" xfId="33425" xr:uid="{00000000-0005-0000-0000-00008B820000}"/>
    <cellStyle name="Normal 3 13 2 2 4" xfId="33426" xr:uid="{00000000-0005-0000-0000-00008C820000}"/>
    <cellStyle name="Normal 3 13 2 2 5" xfId="33427" xr:uid="{00000000-0005-0000-0000-00008D820000}"/>
    <cellStyle name="Normal 3 13 2 3" xfId="33428" xr:uid="{00000000-0005-0000-0000-00008E820000}"/>
    <cellStyle name="Normal 3 13 2 3 2" xfId="33429" xr:uid="{00000000-0005-0000-0000-00008F820000}"/>
    <cellStyle name="Normal 3 13 2 3 3" xfId="33430" xr:uid="{00000000-0005-0000-0000-000090820000}"/>
    <cellStyle name="Normal 3 13 2 3 4" xfId="33431" xr:uid="{00000000-0005-0000-0000-000091820000}"/>
    <cellStyle name="Normal 3 13 2 3 5" xfId="33432" xr:uid="{00000000-0005-0000-0000-000092820000}"/>
    <cellStyle name="Normal 3 13 2 4" xfId="33433" xr:uid="{00000000-0005-0000-0000-000093820000}"/>
    <cellStyle name="Normal 3 13 2 5" xfId="33434" xr:uid="{00000000-0005-0000-0000-000094820000}"/>
    <cellStyle name="Normal 3 13 2 6" xfId="33435" xr:uid="{00000000-0005-0000-0000-000095820000}"/>
    <cellStyle name="Normal 3 13 2 7" xfId="33436" xr:uid="{00000000-0005-0000-0000-000096820000}"/>
    <cellStyle name="Normal 3 13 2 8" xfId="33437" xr:uid="{00000000-0005-0000-0000-000097820000}"/>
    <cellStyle name="Normal 3 13 2_35. Propiedades de Inv" xfId="33438" xr:uid="{00000000-0005-0000-0000-000098820000}"/>
    <cellStyle name="Normal 3 13 3" xfId="33439" xr:uid="{00000000-0005-0000-0000-000099820000}"/>
    <cellStyle name="Normal 3 13 3 2" xfId="33440" xr:uid="{00000000-0005-0000-0000-00009A820000}"/>
    <cellStyle name="Normal 3 13 3 2 2" xfId="33441" xr:uid="{00000000-0005-0000-0000-00009B820000}"/>
    <cellStyle name="Normal 3 13 3 2 3" xfId="33442" xr:uid="{00000000-0005-0000-0000-00009C820000}"/>
    <cellStyle name="Normal 3 13 3 2 4" xfId="33443" xr:uid="{00000000-0005-0000-0000-00009D820000}"/>
    <cellStyle name="Normal 3 13 3 2 5" xfId="33444" xr:uid="{00000000-0005-0000-0000-00009E820000}"/>
    <cellStyle name="Normal 3 13 3 3" xfId="33445" xr:uid="{00000000-0005-0000-0000-00009F820000}"/>
    <cellStyle name="Normal 3 13 3 3 2" xfId="33446" xr:uid="{00000000-0005-0000-0000-0000A0820000}"/>
    <cellStyle name="Normal 3 13 3 3 3" xfId="33447" xr:uid="{00000000-0005-0000-0000-0000A1820000}"/>
    <cellStyle name="Normal 3 13 3 3 4" xfId="33448" xr:uid="{00000000-0005-0000-0000-0000A2820000}"/>
    <cellStyle name="Normal 3 13 3 3 5" xfId="33449" xr:uid="{00000000-0005-0000-0000-0000A3820000}"/>
    <cellStyle name="Normal 3 13 3 4" xfId="33450" xr:uid="{00000000-0005-0000-0000-0000A4820000}"/>
    <cellStyle name="Normal 3 13 3 5" xfId="33451" xr:uid="{00000000-0005-0000-0000-0000A5820000}"/>
    <cellStyle name="Normal 3 13 3 6" xfId="33452" xr:uid="{00000000-0005-0000-0000-0000A6820000}"/>
    <cellStyle name="Normal 3 13 3 7" xfId="33453" xr:uid="{00000000-0005-0000-0000-0000A7820000}"/>
    <cellStyle name="Normal 3 13 3 8" xfId="33454" xr:uid="{00000000-0005-0000-0000-0000A8820000}"/>
    <cellStyle name="Normal 3 13 3_35. Propiedades de Inv" xfId="33455" xr:uid="{00000000-0005-0000-0000-0000A9820000}"/>
    <cellStyle name="Normal 3 13 4" xfId="33456" xr:uid="{00000000-0005-0000-0000-0000AA820000}"/>
    <cellStyle name="Normal 3 13 4 2" xfId="33457" xr:uid="{00000000-0005-0000-0000-0000AB820000}"/>
    <cellStyle name="Normal 3 13 4 2 2" xfId="33458" xr:uid="{00000000-0005-0000-0000-0000AC820000}"/>
    <cellStyle name="Normal 3 13 4 2 3" xfId="33459" xr:uid="{00000000-0005-0000-0000-0000AD820000}"/>
    <cellStyle name="Normal 3 13 4 2 4" xfId="33460" xr:uid="{00000000-0005-0000-0000-0000AE820000}"/>
    <cellStyle name="Normal 3 13 4 2 5" xfId="33461" xr:uid="{00000000-0005-0000-0000-0000AF820000}"/>
    <cellStyle name="Normal 3 13 4 3" xfId="33462" xr:uid="{00000000-0005-0000-0000-0000B0820000}"/>
    <cellStyle name="Normal 3 13 4 3 2" xfId="33463" xr:uid="{00000000-0005-0000-0000-0000B1820000}"/>
    <cellStyle name="Normal 3 13 4 3 3" xfId="33464" xr:uid="{00000000-0005-0000-0000-0000B2820000}"/>
    <cellStyle name="Normal 3 13 4 3 4" xfId="33465" xr:uid="{00000000-0005-0000-0000-0000B3820000}"/>
    <cellStyle name="Normal 3 13 4 3 5" xfId="33466" xr:uid="{00000000-0005-0000-0000-0000B4820000}"/>
    <cellStyle name="Normal 3 13 4 4" xfId="33467" xr:uid="{00000000-0005-0000-0000-0000B5820000}"/>
    <cellStyle name="Normal 3 13 4 5" xfId="33468" xr:uid="{00000000-0005-0000-0000-0000B6820000}"/>
    <cellStyle name="Normal 3 13 4 6" xfId="33469" xr:uid="{00000000-0005-0000-0000-0000B7820000}"/>
    <cellStyle name="Normal 3 13 4 7" xfId="33470" xr:uid="{00000000-0005-0000-0000-0000B8820000}"/>
    <cellStyle name="Normal 3 13 4 8" xfId="33471" xr:uid="{00000000-0005-0000-0000-0000B9820000}"/>
    <cellStyle name="Normal 3 13 4_35. Propiedades de Inv" xfId="33472" xr:uid="{00000000-0005-0000-0000-0000BA820000}"/>
    <cellStyle name="Normal 3 13 5" xfId="33473" xr:uid="{00000000-0005-0000-0000-0000BB820000}"/>
    <cellStyle name="Normal 3 13 5 2" xfId="33474" xr:uid="{00000000-0005-0000-0000-0000BC820000}"/>
    <cellStyle name="Normal 3 13 5 2 2" xfId="33475" xr:uid="{00000000-0005-0000-0000-0000BD820000}"/>
    <cellStyle name="Normal 3 13 5 2 3" xfId="33476" xr:uid="{00000000-0005-0000-0000-0000BE820000}"/>
    <cellStyle name="Normal 3 13 5 2 4" xfId="33477" xr:uid="{00000000-0005-0000-0000-0000BF820000}"/>
    <cellStyle name="Normal 3 13 5 2 5" xfId="33478" xr:uid="{00000000-0005-0000-0000-0000C0820000}"/>
    <cellStyle name="Normal 3 13 5 3" xfId="33479" xr:uid="{00000000-0005-0000-0000-0000C1820000}"/>
    <cellStyle name="Normal 3 13 5 3 2" xfId="33480" xr:uid="{00000000-0005-0000-0000-0000C2820000}"/>
    <cellStyle name="Normal 3 13 5 3 3" xfId="33481" xr:uid="{00000000-0005-0000-0000-0000C3820000}"/>
    <cellStyle name="Normal 3 13 5 3 4" xfId="33482" xr:uid="{00000000-0005-0000-0000-0000C4820000}"/>
    <cellStyle name="Normal 3 13 5 3 5" xfId="33483" xr:uid="{00000000-0005-0000-0000-0000C5820000}"/>
    <cellStyle name="Normal 3 13 5 4" xfId="33484" xr:uid="{00000000-0005-0000-0000-0000C6820000}"/>
    <cellStyle name="Normal 3 13 5 5" xfId="33485" xr:uid="{00000000-0005-0000-0000-0000C7820000}"/>
    <cellStyle name="Normal 3 13 5 6" xfId="33486" xr:uid="{00000000-0005-0000-0000-0000C8820000}"/>
    <cellStyle name="Normal 3 13 5 7" xfId="33487" xr:uid="{00000000-0005-0000-0000-0000C9820000}"/>
    <cellStyle name="Normal 3 13 5 8" xfId="33488" xr:uid="{00000000-0005-0000-0000-0000CA820000}"/>
    <cellStyle name="Normal 3 13 5_35. Propiedades de Inv" xfId="33489" xr:uid="{00000000-0005-0000-0000-0000CB820000}"/>
    <cellStyle name="Normal 3 13 6" xfId="33490" xr:uid="{00000000-0005-0000-0000-0000CC820000}"/>
    <cellStyle name="Normal 3 13 6 2" xfId="33491" xr:uid="{00000000-0005-0000-0000-0000CD820000}"/>
    <cellStyle name="Normal 3 13 6 2 2" xfId="33492" xr:uid="{00000000-0005-0000-0000-0000CE820000}"/>
    <cellStyle name="Normal 3 13 6 2 3" xfId="33493" xr:uid="{00000000-0005-0000-0000-0000CF820000}"/>
    <cellStyle name="Normal 3 13 6 2 4" xfId="33494" xr:uid="{00000000-0005-0000-0000-0000D0820000}"/>
    <cellStyle name="Normal 3 13 6 2 5" xfId="33495" xr:uid="{00000000-0005-0000-0000-0000D1820000}"/>
    <cellStyle name="Normal 3 13 6 3" xfId="33496" xr:uid="{00000000-0005-0000-0000-0000D2820000}"/>
    <cellStyle name="Normal 3 13 6 3 2" xfId="33497" xr:uid="{00000000-0005-0000-0000-0000D3820000}"/>
    <cellStyle name="Normal 3 13 6 3 3" xfId="33498" xr:uid="{00000000-0005-0000-0000-0000D4820000}"/>
    <cellStyle name="Normal 3 13 6 3 4" xfId="33499" xr:uid="{00000000-0005-0000-0000-0000D5820000}"/>
    <cellStyle name="Normal 3 13 6 3 5" xfId="33500" xr:uid="{00000000-0005-0000-0000-0000D6820000}"/>
    <cellStyle name="Normal 3 13 6 4" xfId="33501" xr:uid="{00000000-0005-0000-0000-0000D7820000}"/>
    <cellStyle name="Normal 3 13 6 5" xfId="33502" xr:uid="{00000000-0005-0000-0000-0000D8820000}"/>
    <cellStyle name="Normal 3 13 6 6" xfId="33503" xr:uid="{00000000-0005-0000-0000-0000D9820000}"/>
    <cellStyle name="Normal 3 13 6 7" xfId="33504" xr:uid="{00000000-0005-0000-0000-0000DA820000}"/>
    <cellStyle name="Normal 3 13 6 8" xfId="33505" xr:uid="{00000000-0005-0000-0000-0000DB820000}"/>
    <cellStyle name="Normal 3 13 6_35. Propiedades de Inv" xfId="33506" xr:uid="{00000000-0005-0000-0000-0000DC820000}"/>
    <cellStyle name="Normal 3 13 7" xfId="33507" xr:uid="{00000000-0005-0000-0000-0000DD820000}"/>
    <cellStyle name="Normal 3 13 7 2" xfId="33508" xr:uid="{00000000-0005-0000-0000-0000DE820000}"/>
    <cellStyle name="Normal 3 13 7 3" xfId="33509" xr:uid="{00000000-0005-0000-0000-0000DF820000}"/>
    <cellStyle name="Normal 3 13 7 4" xfId="33510" xr:uid="{00000000-0005-0000-0000-0000E0820000}"/>
    <cellStyle name="Normal 3 13 7 5" xfId="33511" xr:uid="{00000000-0005-0000-0000-0000E1820000}"/>
    <cellStyle name="Normal 3 13 8" xfId="33512" xr:uid="{00000000-0005-0000-0000-0000E2820000}"/>
    <cellStyle name="Normal 3 13 8 2" xfId="33513" xr:uid="{00000000-0005-0000-0000-0000E3820000}"/>
    <cellStyle name="Normal 3 13 8 3" xfId="33514" xr:uid="{00000000-0005-0000-0000-0000E4820000}"/>
    <cellStyle name="Normal 3 13 8 4" xfId="33515" xr:uid="{00000000-0005-0000-0000-0000E5820000}"/>
    <cellStyle name="Normal 3 13 8 5" xfId="33516" xr:uid="{00000000-0005-0000-0000-0000E6820000}"/>
    <cellStyle name="Normal 3 13 9" xfId="33517" xr:uid="{00000000-0005-0000-0000-0000E7820000}"/>
    <cellStyle name="Normal 3 13 9 2" xfId="33518" xr:uid="{00000000-0005-0000-0000-0000E8820000}"/>
    <cellStyle name="Normal 3 13_35. Propiedades de Inv" xfId="33519" xr:uid="{00000000-0005-0000-0000-0000E9820000}"/>
    <cellStyle name="Normal 3 14" xfId="33520" xr:uid="{00000000-0005-0000-0000-0000EA820000}"/>
    <cellStyle name="Normal 3 14 10" xfId="33521" xr:uid="{00000000-0005-0000-0000-0000EB820000}"/>
    <cellStyle name="Normal 3 14 11" xfId="33522" xr:uid="{00000000-0005-0000-0000-0000EC820000}"/>
    <cellStyle name="Normal 3 14 12" xfId="33523" xr:uid="{00000000-0005-0000-0000-0000ED820000}"/>
    <cellStyle name="Normal 3 14 13" xfId="33524" xr:uid="{00000000-0005-0000-0000-0000EE820000}"/>
    <cellStyle name="Normal 3 14 2" xfId="33525" xr:uid="{00000000-0005-0000-0000-0000EF820000}"/>
    <cellStyle name="Normal 3 14 2 2" xfId="33526" xr:uid="{00000000-0005-0000-0000-0000F0820000}"/>
    <cellStyle name="Normal 3 14 2 2 2" xfId="33527" xr:uid="{00000000-0005-0000-0000-0000F1820000}"/>
    <cellStyle name="Normal 3 14 2 2 3" xfId="33528" xr:uid="{00000000-0005-0000-0000-0000F2820000}"/>
    <cellStyle name="Normal 3 14 2 2 4" xfId="33529" xr:uid="{00000000-0005-0000-0000-0000F3820000}"/>
    <cellStyle name="Normal 3 14 2 2 5" xfId="33530" xr:uid="{00000000-0005-0000-0000-0000F4820000}"/>
    <cellStyle name="Normal 3 14 2 3" xfId="33531" xr:uid="{00000000-0005-0000-0000-0000F5820000}"/>
    <cellStyle name="Normal 3 14 2 3 2" xfId="33532" xr:uid="{00000000-0005-0000-0000-0000F6820000}"/>
    <cellStyle name="Normal 3 14 2 3 3" xfId="33533" xr:uid="{00000000-0005-0000-0000-0000F7820000}"/>
    <cellStyle name="Normal 3 14 2 3 4" xfId="33534" xr:uid="{00000000-0005-0000-0000-0000F8820000}"/>
    <cellStyle name="Normal 3 14 2 3 5" xfId="33535" xr:uid="{00000000-0005-0000-0000-0000F9820000}"/>
    <cellStyle name="Normal 3 14 2 4" xfId="33536" xr:uid="{00000000-0005-0000-0000-0000FA820000}"/>
    <cellStyle name="Normal 3 14 2 5" xfId="33537" xr:uid="{00000000-0005-0000-0000-0000FB820000}"/>
    <cellStyle name="Normal 3 14 2 6" xfId="33538" xr:uid="{00000000-0005-0000-0000-0000FC820000}"/>
    <cellStyle name="Normal 3 14 2 7" xfId="33539" xr:uid="{00000000-0005-0000-0000-0000FD820000}"/>
    <cellStyle name="Normal 3 14 2 8" xfId="33540" xr:uid="{00000000-0005-0000-0000-0000FE820000}"/>
    <cellStyle name="Normal 3 14 2_35. Propiedades de Inv" xfId="33541" xr:uid="{00000000-0005-0000-0000-0000FF820000}"/>
    <cellStyle name="Normal 3 14 3" xfId="33542" xr:uid="{00000000-0005-0000-0000-000000830000}"/>
    <cellStyle name="Normal 3 14 3 2" xfId="33543" xr:uid="{00000000-0005-0000-0000-000001830000}"/>
    <cellStyle name="Normal 3 14 3 2 2" xfId="33544" xr:uid="{00000000-0005-0000-0000-000002830000}"/>
    <cellStyle name="Normal 3 14 3 2 3" xfId="33545" xr:uid="{00000000-0005-0000-0000-000003830000}"/>
    <cellStyle name="Normal 3 14 3 2 4" xfId="33546" xr:uid="{00000000-0005-0000-0000-000004830000}"/>
    <cellStyle name="Normal 3 14 3 2 5" xfId="33547" xr:uid="{00000000-0005-0000-0000-000005830000}"/>
    <cellStyle name="Normal 3 14 3 3" xfId="33548" xr:uid="{00000000-0005-0000-0000-000006830000}"/>
    <cellStyle name="Normal 3 14 3 3 2" xfId="33549" xr:uid="{00000000-0005-0000-0000-000007830000}"/>
    <cellStyle name="Normal 3 14 3 3 3" xfId="33550" xr:uid="{00000000-0005-0000-0000-000008830000}"/>
    <cellStyle name="Normal 3 14 3 3 4" xfId="33551" xr:uid="{00000000-0005-0000-0000-000009830000}"/>
    <cellStyle name="Normal 3 14 3 3 5" xfId="33552" xr:uid="{00000000-0005-0000-0000-00000A830000}"/>
    <cellStyle name="Normal 3 14 3 4" xfId="33553" xr:uid="{00000000-0005-0000-0000-00000B830000}"/>
    <cellStyle name="Normal 3 14 3 5" xfId="33554" xr:uid="{00000000-0005-0000-0000-00000C830000}"/>
    <cellStyle name="Normal 3 14 3 6" xfId="33555" xr:uid="{00000000-0005-0000-0000-00000D830000}"/>
    <cellStyle name="Normal 3 14 3 7" xfId="33556" xr:uid="{00000000-0005-0000-0000-00000E830000}"/>
    <cellStyle name="Normal 3 14 3 8" xfId="33557" xr:uid="{00000000-0005-0000-0000-00000F830000}"/>
    <cellStyle name="Normal 3 14 3_35. Propiedades de Inv" xfId="33558" xr:uid="{00000000-0005-0000-0000-000010830000}"/>
    <cellStyle name="Normal 3 14 4" xfId="33559" xr:uid="{00000000-0005-0000-0000-000011830000}"/>
    <cellStyle name="Normal 3 14 4 2" xfId="33560" xr:uid="{00000000-0005-0000-0000-000012830000}"/>
    <cellStyle name="Normal 3 14 4 2 2" xfId="33561" xr:uid="{00000000-0005-0000-0000-000013830000}"/>
    <cellStyle name="Normal 3 14 4 2 3" xfId="33562" xr:uid="{00000000-0005-0000-0000-000014830000}"/>
    <cellStyle name="Normal 3 14 4 2 4" xfId="33563" xr:uid="{00000000-0005-0000-0000-000015830000}"/>
    <cellStyle name="Normal 3 14 4 2 5" xfId="33564" xr:uid="{00000000-0005-0000-0000-000016830000}"/>
    <cellStyle name="Normal 3 14 4 3" xfId="33565" xr:uid="{00000000-0005-0000-0000-000017830000}"/>
    <cellStyle name="Normal 3 14 4 3 2" xfId="33566" xr:uid="{00000000-0005-0000-0000-000018830000}"/>
    <cellStyle name="Normal 3 14 4 3 3" xfId="33567" xr:uid="{00000000-0005-0000-0000-000019830000}"/>
    <cellStyle name="Normal 3 14 4 3 4" xfId="33568" xr:uid="{00000000-0005-0000-0000-00001A830000}"/>
    <cellStyle name="Normal 3 14 4 3 5" xfId="33569" xr:uid="{00000000-0005-0000-0000-00001B830000}"/>
    <cellStyle name="Normal 3 14 4 4" xfId="33570" xr:uid="{00000000-0005-0000-0000-00001C830000}"/>
    <cellStyle name="Normal 3 14 4 5" xfId="33571" xr:uid="{00000000-0005-0000-0000-00001D830000}"/>
    <cellStyle name="Normal 3 14 4 6" xfId="33572" xr:uid="{00000000-0005-0000-0000-00001E830000}"/>
    <cellStyle name="Normal 3 14 4 7" xfId="33573" xr:uid="{00000000-0005-0000-0000-00001F830000}"/>
    <cellStyle name="Normal 3 14 4 8" xfId="33574" xr:uid="{00000000-0005-0000-0000-000020830000}"/>
    <cellStyle name="Normal 3 14 4_35. Propiedades de Inv" xfId="33575" xr:uid="{00000000-0005-0000-0000-000021830000}"/>
    <cellStyle name="Normal 3 14 5" xfId="33576" xr:uid="{00000000-0005-0000-0000-000022830000}"/>
    <cellStyle name="Normal 3 14 5 2" xfId="33577" xr:uid="{00000000-0005-0000-0000-000023830000}"/>
    <cellStyle name="Normal 3 14 5 2 2" xfId="33578" xr:uid="{00000000-0005-0000-0000-000024830000}"/>
    <cellStyle name="Normal 3 14 5 2 3" xfId="33579" xr:uid="{00000000-0005-0000-0000-000025830000}"/>
    <cellStyle name="Normal 3 14 5 2 4" xfId="33580" xr:uid="{00000000-0005-0000-0000-000026830000}"/>
    <cellStyle name="Normal 3 14 5 2 5" xfId="33581" xr:uid="{00000000-0005-0000-0000-000027830000}"/>
    <cellStyle name="Normal 3 14 5 3" xfId="33582" xr:uid="{00000000-0005-0000-0000-000028830000}"/>
    <cellStyle name="Normal 3 14 5 3 2" xfId="33583" xr:uid="{00000000-0005-0000-0000-000029830000}"/>
    <cellStyle name="Normal 3 14 5 3 3" xfId="33584" xr:uid="{00000000-0005-0000-0000-00002A830000}"/>
    <cellStyle name="Normal 3 14 5 3 4" xfId="33585" xr:uid="{00000000-0005-0000-0000-00002B830000}"/>
    <cellStyle name="Normal 3 14 5 3 5" xfId="33586" xr:uid="{00000000-0005-0000-0000-00002C830000}"/>
    <cellStyle name="Normal 3 14 5 4" xfId="33587" xr:uid="{00000000-0005-0000-0000-00002D830000}"/>
    <cellStyle name="Normal 3 14 5 5" xfId="33588" xr:uid="{00000000-0005-0000-0000-00002E830000}"/>
    <cellStyle name="Normal 3 14 5 6" xfId="33589" xr:uid="{00000000-0005-0000-0000-00002F830000}"/>
    <cellStyle name="Normal 3 14 5 7" xfId="33590" xr:uid="{00000000-0005-0000-0000-000030830000}"/>
    <cellStyle name="Normal 3 14 5 8" xfId="33591" xr:uid="{00000000-0005-0000-0000-000031830000}"/>
    <cellStyle name="Normal 3 14 5_35. Propiedades de Inv" xfId="33592" xr:uid="{00000000-0005-0000-0000-000032830000}"/>
    <cellStyle name="Normal 3 14 6" xfId="33593" xr:uid="{00000000-0005-0000-0000-000033830000}"/>
    <cellStyle name="Normal 3 14 6 2" xfId="33594" xr:uid="{00000000-0005-0000-0000-000034830000}"/>
    <cellStyle name="Normal 3 14 6 2 2" xfId="33595" xr:uid="{00000000-0005-0000-0000-000035830000}"/>
    <cellStyle name="Normal 3 14 6 2 3" xfId="33596" xr:uid="{00000000-0005-0000-0000-000036830000}"/>
    <cellStyle name="Normal 3 14 6 2 4" xfId="33597" xr:uid="{00000000-0005-0000-0000-000037830000}"/>
    <cellStyle name="Normal 3 14 6 2 5" xfId="33598" xr:uid="{00000000-0005-0000-0000-000038830000}"/>
    <cellStyle name="Normal 3 14 6 3" xfId="33599" xr:uid="{00000000-0005-0000-0000-000039830000}"/>
    <cellStyle name="Normal 3 14 6 3 2" xfId="33600" xr:uid="{00000000-0005-0000-0000-00003A830000}"/>
    <cellStyle name="Normal 3 14 6 3 3" xfId="33601" xr:uid="{00000000-0005-0000-0000-00003B830000}"/>
    <cellStyle name="Normal 3 14 6 3 4" xfId="33602" xr:uid="{00000000-0005-0000-0000-00003C830000}"/>
    <cellStyle name="Normal 3 14 6 3 5" xfId="33603" xr:uid="{00000000-0005-0000-0000-00003D830000}"/>
    <cellStyle name="Normal 3 14 6 4" xfId="33604" xr:uid="{00000000-0005-0000-0000-00003E830000}"/>
    <cellStyle name="Normal 3 14 6 5" xfId="33605" xr:uid="{00000000-0005-0000-0000-00003F830000}"/>
    <cellStyle name="Normal 3 14 6 6" xfId="33606" xr:uid="{00000000-0005-0000-0000-000040830000}"/>
    <cellStyle name="Normal 3 14 6 7" xfId="33607" xr:uid="{00000000-0005-0000-0000-000041830000}"/>
    <cellStyle name="Normal 3 14 6 8" xfId="33608" xr:uid="{00000000-0005-0000-0000-000042830000}"/>
    <cellStyle name="Normal 3 14 6_35. Propiedades de Inv" xfId="33609" xr:uid="{00000000-0005-0000-0000-000043830000}"/>
    <cellStyle name="Normal 3 14 7" xfId="33610" xr:uid="{00000000-0005-0000-0000-000044830000}"/>
    <cellStyle name="Normal 3 14 7 2" xfId="33611" xr:uid="{00000000-0005-0000-0000-000045830000}"/>
    <cellStyle name="Normal 3 14 7 3" xfId="33612" xr:uid="{00000000-0005-0000-0000-000046830000}"/>
    <cellStyle name="Normal 3 14 7 4" xfId="33613" xr:uid="{00000000-0005-0000-0000-000047830000}"/>
    <cellStyle name="Normal 3 14 7 5" xfId="33614" xr:uid="{00000000-0005-0000-0000-000048830000}"/>
    <cellStyle name="Normal 3 14 8" xfId="33615" xr:uid="{00000000-0005-0000-0000-000049830000}"/>
    <cellStyle name="Normal 3 14 8 2" xfId="33616" xr:uid="{00000000-0005-0000-0000-00004A830000}"/>
    <cellStyle name="Normal 3 14 8 3" xfId="33617" xr:uid="{00000000-0005-0000-0000-00004B830000}"/>
    <cellStyle name="Normal 3 14 8 4" xfId="33618" xr:uid="{00000000-0005-0000-0000-00004C830000}"/>
    <cellStyle name="Normal 3 14 8 5" xfId="33619" xr:uid="{00000000-0005-0000-0000-00004D830000}"/>
    <cellStyle name="Normal 3 14 9" xfId="33620" xr:uid="{00000000-0005-0000-0000-00004E830000}"/>
    <cellStyle name="Normal 3 14_35. Propiedades de Inv" xfId="33621" xr:uid="{00000000-0005-0000-0000-00004F830000}"/>
    <cellStyle name="Normal 3 15" xfId="33622" xr:uid="{00000000-0005-0000-0000-000050830000}"/>
    <cellStyle name="Normal 3 15 10" xfId="33623" xr:uid="{00000000-0005-0000-0000-000051830000}"/>
    <cellStyle name="Normal 3 15 11" xfId="33624" xr:uid="{00000000-0005-0000-0000-000052830000}"/>
    <cellStyle name="Normal 3 15 12" xfId="33625" xr:uid="{00000000-0005-0000-0000-000053830000}"/>
    <cellStyle name="Normal 3 15 13" xfId="33626" xr:uid="{00000000-0005-0000-0000-000054830000}"/>
    <cellStyle name="Normal 3 15 2" xfId="33627" xr:uid="{00000000-0005-0000-0000-000055830000}"/>
    <cellStyle name="Normal 3 15 2 2" xfId="33628" xr:uid="{00000000-0005-0000-0000-000056830000}"/>
    <cellStyle name="Normal 3 15 2 2 2" xfId="33629" xr:uid="{00000000-0005-0000-0000-000057830000}"/>
    <cellStyle name="Normal 3 15 2 2 3" xfId="33630" xr:uid="{00000000-0005-0000-0000-000058830000}"/>
    <cellStyle name="Normal 3 15 2 2 4" xfId="33631" xr:uid="{00000000-0005-0000-0000-000059830000}"/>
    <cellStyle name="Normal 3 15 2 2 5" xfId="33632" xr:uid="{00000000-0005-0000-0000-00005A830000}"/>
    <cellStyle name="Normal 3 15 2 3" xfId="33633" xr:uid="{00000000-0005-0000-0000-00005B830000}"/>
    <cellStyle name="Normal 3 15 2 3 2" xfId="33634" xr:uid="{00000000-0005-0000-0000-00005C830000}"/>
    <cellStyle name="Normal 3 15 2 3 3" xfId="33635" xr:uid="{00000000-0005-0000-0000-00005D830000}"/>
    <cellStyle name="Normal 3 15 2 3 4" xfId="33636" xr:uid="{00000000-0005-0000-0000-00005E830000}"/>
    <cellStyle name="Normal 3 15 2 3 5" xfId="33637" xr:uid="{00000000-0005-0000-0000-00005F830000}"/>
    <cellStyle name="Normal 3 15 2 4" xfId="33638" xr:uid="{00000000-0005-0000-0000-000060830000}"/>
    <cellStyle name="Normal 3 15 2 5" xfId="33639" xr:uid="{00000000-0005-0000-0000-000061830000}"/>
    <cellStyle name="Normal 3 15 2 6" xfId="33640" xr:uid="{00000000-0005-0000-0000-000062830000}"/>
    <cellStyle name="Normal 3 15 2 7" xfId="33641" xr:uid="{00000000-0005-0000-0000-000063830000}"/>
    <cellStyle name="Normal 3 15 2 8" xfId="33642" xr:uid="{00000000-0005-0000-0000-000064830000}"/>
    <cellStyle name="Normal 3 15 2_35. Propiedades de Inv" xfId="33643" xr:uid="{00000000-0005-0000-0000-000065830000}"/>
    <cellStyle name="Normal 3 15 3" xfId="33644" xr:uid="{00000000-0005-0000-0000-000066830000}"/>
    <cellStyle name="Normal 3 15 3 2" xfId="33645" xr:uid="{00000000-0005-0000-0000-000067830000}"/>
    <cellStyle name="Normal 3 15 3 2 2" xfId="33646" xr:uid="{00000000-0005-0000-0000-000068830000}"/>
    <cellStyle name="Normal 3 15 3 2 3" xfId="33647" xr:uid="{00000000-0005-0000-0000-000069830000}"/>
    <cellStyle name="Normal 3 15 3 2 4" xfId="33648" xr:uid="{00000000-0005-0000-0000-00006A830000}"/>
    <cellStyle name="Normal 3 15 3 2 5" xfId="33649" xr:uid="{00000000-0005-0000-0000-00006B830000}"/>
    <cellStyle name="Normal 3 15 3 3" xfId="33650" xr:uid="{00000000-0005-0000-0000-00006C830000}"/>
    <cellStyle name="Normal 3 15 3 3 2" xfId="33651" xr:uid="{00000000-0005-0000-0000-00006D830000}"/>
    <cellStyle name="Normal 3 15 3 3 3" xfId="33652" xr:uid="{00000000-0005-0000-0000-00006E830000}"/>
    <cellStyle name="Normal 3 15 3 3 4" xfId="33653" xr:uid="{00000000-0005-0000-0000-00006F830000}"/>
    <cellStyle name="Normal 3 15 3 3 5" xfId="33654" xr:uid="{00000000-0005-0000-0000-000070830000}"/>
    <cellStyle name="Normal 3 15 3 4" xfId="33655" xr:uid="{00000000-0005-0000-0000-000071830000}"/>
    <cellStyle name="Normal 3 15 3 5" xfId="33656" xr:uid="{00000000-0005-0000-0000-000072830000}"/>
    <cellStyle name="Normal 3 15 3 6" xfId="33657" xr:uid="{00000000-0005-0000-0000-000073830000}"/>
    <cellStyle name="Normal 3 15 3 7" xfId="33658" xr:uid="{00000000-0005-0000-0000-000074830000}"/>
    <cellStyle name="Normal 3 15 3 8" xfId="33659" xr:uid="{00000000-0005-0000-0000-000075830000}"/>
    <cellStyle name="Normal 3 15 3_35. Propiedades de Inv" xfId="33660" xr:uid="{00000000-0005-0000-0000-000076830000}"/>
    <cellStyle name="Normal 3 15 4" xfId="33661" xr:uid="{00000000-0005-0000-0000-000077830000}"/>
    <cellStyle name="Normal 3 15 4 2" xfId="33662" xr:uid="{00000000-0005-0000-0000-000078830000}"/>
    <cellStyle name="Normal 3 15 4 2 2" xfId="33663" xr:uid="{00000000-0005-0000-0000-000079830000}"/>
    <cellStyle name="Normal 3 15 4 2 3" xfId="33664" xr:uid="{00000000-0005-0000-0000-00007A830000}"/>
    <cellStyle name="Normal 3 15 4 2 4" xfId="33665" xr:uid="{00000000-0005-0000-0000-00007B830000}"/>
    <cellStyle name="Normal 3 15 4 2 5" xfId="33666" xr:uid="{00000000-0005-0000-0000-00007C830000}"/>
    <cellStyle name="Normal 3 15 4 3" xfId="33667" xr:uid="{00000000-0005-0000-0000-00007D830000}"/>
    <cellStyle name="Normal 3 15 4 3 2" xfId="33668" xr:uid="{00000000-0005-0000-0000-00007E830000}"/>
    <cellStyle name="Normal 3 15 4 3 3" xfId="33669" xr:uid="{00000000-0005-0000-0000-00007F830000}"/>
    <cellStyle name="Normal 3 15 4 3 4" xfId="33670" xr:uid="{00000000-0005-0000-0000-000080830000}"/>
    <cellStyle name="Normal 3 15 4 3 5" xfId="33671" xr:uid="{00000000-0005-0000-0000-000081830000}"/>
    <cellStyle name="Normal 3 15 4 4" xfId="33672" xr:uid="{00000000-0005-0000-0000-000082830000}"/>
    <cellStyle name="Normal 3 15 4 5" xfId="33673" xr:uid="{00000000-0005-0000-0000-000083830000}"/>
    <cellStyle name="Normal 3 15 4 6" xfId="33674" xr:uid="{00000000-0005-0000-0000-000084830000}"/>
    <cellStyle name="Normal 3 15 4 7" xfId="33675" xr:uid="{00000000-0005-0000-0000-000085830000}"/>
    <cellStyle name="Normal 3 15 4 8" xfId="33676" xr:uid="{00000000-0005-0000-0000-000086830000}"/>
    <cellStyle name="Normal 3 15 4_35. Propiedades de Inv" xfId="33677" xr:uid="{00000000-0005-0000-0000-000087830000}"/>
    <cellStyle name="Normal 3 15 5" xfId="33678" xr:uid="{00000000-0005-0000-0000-000088830000}"/>
    <cellStyle name="Normal 3 15 5 2" xfId="33679" xr:uid="{00000000-0005-0000-0000-000089830000}"/>
    <cellStyle name="Normal 3 15 5 2 2" xfId="33680" xr:uid="{00000000-0005-0000-0000-00008A830000}"/>
    <cellStyle name="Normal 3 15 5 2 3" xfId="33681" xr:uid="{00000000-0005-0000-0000-00008B830000}"/>
    <cellStyle name="Normal 3 15 5 2 4" xfId="33682" xr:uid="{00000000-0005-0000-0000-00008C830000}"/>
    <cellStyle name="Normal 3 15 5 2 5" xfId="33683" xr:uid="{00000000-0005-0000-0000-00008D830000}"/>
    <cellStyle name="Normal 3 15 5 3" xfId="33684" xr:uid="{00000000-0005-0000-0000-00008E830000}"/>
    <cellStyle name="Normal 3 15 5 3 2" xfId="33685" xr:uid="{00000000-0005-0000-0000-00008F830000}"/>
    <cellStyle name="Normal 3 15 5 3 3" xfId="33686" xr:uid="{00000000-0005-0000-0000-000090830000}"/>
    <cellStyle name="Normal 3 15 5 3 4" xfId="33687" xr:uid="{00000000-0005-0000-0000-000091830000}"/>
    <cellStyle name="Normal 3 15 5 3 5" xfId="33688" xr:uid="{00000000-0005-0000-0000-000092830000}"/>
    <cellStyle name="Normal 3 15 5 4" xfId="33689" xr:uid="{00000000-0005-0000-0000-000093830000}"/>
    <cellStyle name="Normal 3 15 5 5" xfId="33690" xr:uid="{00000000-0005-0000-0000-000094830000}"/>
    <cellStyle name="Normal 3 15 5 6" xfId="33691" xr:uid="{00000000-0005-0000-0000-000095830000}"/>
    <cellStyle name="Normal 3 15 5 7" xfId="33692" xr:uid="{00000000-0005-0000-0000-000096830000}"/>
    <cellStyle name="Normal 3 15 5 8" xfId="33693" xr:uid="{00000000-0005-0000-0000-000097830000}"/>
    <cellStyle name="Normal 3 15 5_35. Propiedades de Inv" xfId="33694" xr:uid="{00000000-0005-0000-0000-000098830000}"/>
    <cellStyle name="Normal 3 15 6" xfId="33695" xr:uid="{00000000-0005-0000-0000-000099830000}"/>
    <cellStyle name="Normal 3 15 6 2" xfId="33696" xr:uid="{00000000-0005-0000-0000-00009A830000}"/>
    <cellStyle name="Normal 3 15 6 2 2" xfId="33697" xr:uid="{00000000-0005-0000-0000-00009B830000}"/>
    <cellStyle name="Normal 3 15 6 2 3" xfId="33698" xr:uid="{00000000-0005-0000-0000-00009C830000}"/>
    <cellStyle name="Normal 3 15 6 2 4" xfId="33699" xr:uid="{00000000-0005-0000-0000-00009D830000}"/>
    <cellStyle name="Normal 3 15 6 2 5" xfId="33700" xr:uid="{00000000-0005-0000-0000-00009E830000}"/>
    <cellStyle name="Normal 3 15 6 3" xfId="33701" xr:uid="{00000000-0005-0000-0000-00009F830000}"/>
    <cellStyle name="Normal 3 15 6 3 2" xfId="33702" xr:uid="{00000000-0005-0000-0000-0000A0830000}"/>
    <cellStyle name="Normal 3 15 6 3 3" xfId="33703" xr:uid="{00000000-0005-0000-0000-0000A1830000}"/>
    <cellStyle name="Normal 3 15 6 3 4" xfId="33704" xr:uid="{00000000-0005-0000-0000-0000A2830000}"/>
    <cellStyle name="Normal 3 15 6 3 5" xfId="33705" xr:uid="{00000000-0005-0000-0000-0000A3830000}"/>
    <cellStyle name="Normal 3 15 6 4" xfId="33706" xr:uid="{00000000-0005-0000-0000-0000A4830000}"/>
    <cellStyle name="Normal 3 15 6 5" xfId="33707" xr:uid="{00000000-0005-0000-0000-0000A5830000}"/>
    <cellStyle name="Normal 3 15 6 6" xfId="33708" xr:uid="{00000000-0005-0000-0000-0000A6830000}"/>
    <cellStyle name="Normal 3 15 6 7" xfId="33709" xr:uid="{00000000-0005-0000-0000-0000A7830000}"/>
    <cellStyle name="Normal 3 15 6 8" xfId="33710" xr:uid="{00000000-0005-0000-0000-0000A8830000}"/>
    <cellStyle name="Normal 3 15 6_35. Propiedades de Inv" xfId="33711" xr:uid="{00000000-0005-0000-0000-0000A9830000}"/>
    <cellStyle name="Normal 3 15 7" xfId="33712" xr:uid="{00000000-0005-0000-0000-0000AA830000}"/>
    <cellStyle name="Normal 3 15 7 2" xfId="33713" xr:uid="{00000000-0005-0000-0000-0000AB830000}"/>
    <cellStyle name="Normal 3 15 7 3" xfId="33714" xr:uid="{00000000-0005-0000-0000-0000AC830000}"/>
    <cellStyle name="Normal 3 15 7 4" xfId="33715" xr:uid="{00000000-0005-0000-0000-0000AD830000}"/>
    <cellStyle name="Normal 3 15 7 5" xfId="33716" xr:uid="{00000000-0005-0000-0000-0000AE830000}"/>
    <cellStyle name="Normal 3 15 8" xfId="33717" xr:uid="{00000000-0005-0000-0000-0000AF830000}"/>
    <cellStyle name="Normal 3 15 8 2" xfId="33718" xr:uid="{00000000-0005-0000-0000-0000B0830000}"/>
    <cellStyle name="Normal 3 15 8 3" xfId="33719" xr:uid="{00000000-0005-0000-0000-0000B1830000}"/>
    <cellStyle name="Normal 3 15 8 4" xfId="33720" xr:uid="{00000000-0005-0000-0000-0000B2830000}"/>
    <cellStyle name="Normal 3 15 8 5" xfId="33721" xr:uid="{00000000-0005-0000-0000-0000B3830000}"/>
    <cellStyle name="Normal 3 15 9" xfId="33722" xr:uid="{00000000-0005-0000-0000-0000B4830000}"/>
    <cellStyle name="Normal 3 15_35. Propiedades de Inv" xfId="33723" xr:uid="{00000000-0005-0000-0000-0000B5830000}"/>
    <cellStyle name="Normal 3 16" xfId="33724" xr:uid="{00000000-0005-0000-0000-0000B6830000}"/>
    <cellStyle name="Normal 3 16 10" xfId="33725" xr:uid="{00000000-0005-0000-0000-0000B7830000}"/>
    <cellStyle name="Normal 3 16 11" xfId="33726" xr:uid="{00000000-0005-0000-0000-0000B8830000}"/>
    <cellStyle name="Normal 3 16 12" xfId="33727" xr:uid="{00000000-0005-0000-0000-0000B9830000}"/>
    <cellStyle name="Normal 3 16 13" xfId="33728" xr:uid="{00000000-0005-0000-0000-0000BA830000}"/>
    <cellStyle name="Normal 3 16 2" xfId="33729" xr:uid="{00000000-0005-0000-0000-0000BB830000}"/>
    <cellStyle name="Normal 3 16 2 2" xfId="33730" xr:uid="{00000000-0005-0000-0000-0000BC830000}"/>
    <cellStyle name="Normal 3 16 2 2 2" xfId="33731" xr:uid="{00000000-0005-0000-0000-0000BD830000}"/>
    <cellStyle name="Normal 3 16 2 2 3" xfId="33732" xr:uid="{00000000-0005-0000-0000-0000BE830000}"/>
    <cellStyle name="Normal 3 16 2 2 4" xfId="33733" xr:uid="{00000000-0005-0000-0000-0000BF830000}"/>
    <cellStyle name="Normal 3 16 2 2 5" xfId="33734" xr:uid="{00000000-0005-0000-0000-0000C0830000}"/>
    <cellStyle name="Normal 3 16 2 3" xfId="33735" xr:uid="{00000000-0005-0000-0000-0000C1830000}"/>
    <cellStyle name="Normal 3 16 2 3 2" xfId="33736" xr:uid="{00000000-0005-0000-0000-0000C2830000}"/>
    <cellStyle name="Normal 3 16 2 3 3" xfId="33737" xr:uid="{00000000-0005-0000-0000-0000C3830000}"/>
    <cellStyle name="Normal 3 16 2 3 4" xfId="33738" xr:uid="{00000000-0005-0000-0000-0000C4830000}"/>
    <cellStyle name="Normal 3 16 2 3 5" xfId="33739" xr:uid="{00000000-0005-0000-0000-0000C5830000}"/>
    <cellStyle name="Normal 3 16 2 4" xfId="33740" xr:uid="{00000000-0005-0000-0000-0000C6830000}"/>
    <cellStyle name="Normal 3 16 2 5" xfId="33741" xr:uid="{00000000-0005-0000-0000-0000C7830000}"/>
    <cellStyle name="Normal 3 16 2 6" xfId="33742" xr:uid="{00000000-0005-0000-0000-0000C8830000}"/>
    <cellStyle name="Normal 3 16 2 7" xfId="33743" xr:uid="{00000000-0005-0000-0000-0000C9830000}"/>
    <cellStyle name="Normal 3 16 2 8" xfId="33744" xr:uid="{00000000-0005-0000-0000-0000CA830000}"/>
    <cellStyle name="Normal 3 16 2_35. Propiedades de Inv" xfId="33745" xr:uid="{00000000-0005-0000-0000-0000CB830000}"/>
    <cellStyle name="Normal 3 16 3" xfId="33746" xr:uid="{00000000-0005-0000-0000-0000CC830000}"/>
    <cellStyle name="Normal 3 16 3 2" xfId="33747" xr:uid="{00000000-0005-0000-0000-0000CD830000}"/>
    <cellStyle name="Normal 3 16 3 2 2" xfId="33748" xr:uid="{00000000-0005-0000-0000-0000CE830000}"/>
    <cellStyle name="Normal 3 16 3 2 3" xfId="33749" xr:uid="{00000000-0005-0000-0000-0000CF830000}"/>
    <cellStyle name="Normal 3 16 3 2 4" xfId="33750" xr:uid="{00000000-0005-0000-0000-0000D0830000}"/>
    <cellStyle name="Normal 3 16 3 2 5" xfId="33751" xr:uid="{00000000-0005-0000-0000-0000D1830000}"/>
    <cellStyle name="Normal 3 16 3 3" xfId="33752" xr:uid="{00000000-0005-0000-0000-0000D2830000}"/>
    <cellStyle name="Normal 3 16 3 3 2" xfId="33753" xr:uid="{00000000-0005-0000-0000-0000D3830000}"/>
    <cellStyle name="Normal 3 16 3 3 3" xfId="33754" xr:uid="{00000000-0005-0000-0000-0000D4830000}"/>
    <cellStyle name="Normal 3 16 3 3 4" xfId="33755" xr:uid="{00000000-0005-0000-0000-0000D5830000}"/>
    <cellStyle name="Normal 3 16 3 3 5" xfId="33756" xr:uid="{00000000-0005-0000-0000-0000D6830000}"/>
    <cellStyle name="Normal 3 16 3 4" xfId="33757" xr:uid="{00000000-0005-0000-0000-0000D7830000}"/>
    <cellStyle name="Normal 3 16 3 5" xfId="33758" xr:uid="{00000000-0005-0000-0000-0000D8830000}"/>
    <cellStyle name="Normal 3 16 3 6" xfId="33759" xr:uid="{00000000-0005-0000-0000-0000D9830000}"/>
    <cellStyle name="Normal 3 16 3 7" xfId="33760" xr:uid="{00000000-0005-0000-0000-0000DA830000}"/>
    <cellStyle name="Normal 3 16 3 8" xfId="33761" xr:uid="{00000000-0005-0000-0000-0000DB830000}"/>
    <cellStyle name="Normal 3 16 3_35. Propiedades de Inv" xfId="33762" xr:uid="{00000000-0005-0000-0000-0000DC830000}"/>
    <cellStyle name="Normal 3 16 4" xfId="33763" xr:uid="{00000000-0005-0000-0000-0000DD830000}"/>
    <cellStyle name="Normal 3 16 4 2" xfId="33764" xr:uid="{00000000-0005-0000-0000-0000DE830000}"/>
    <cellStyle name="Normal 3 16 4 2 2" xfId="33765" xr:uid="{00000000-0005-0000-0000-0000DF830000}"/>
    <cellStyle name="Normal 3 16 4 2 3" xfId="33766" xr:uid="{00000000-0005-0000-0000-0000E0830000}"/>
    <cellStyle name="Normal 3 16 4 2 4" xfId="33767" xr:uid="{00000000-0005-0000-0000-0000E1830000}"/>
    <cellStyle name="Normal 3 16 4 2 5" xfId="33768" xr:uid="{00000000-0005-0000-0000-0000E2830000}"/>
    <cellStyle name="Normal 3 16 4 3" xfId="33769" xr:uid="{00000000-0005-0000-0000-0000E3830000}"/>
    <cellStyle name="Normal 3 16 4 3 2" xfId="33770" xr:uid="{00000000-0005-0000-0000-0000E4830000}"/>
    <cellStyle name="Normal 3 16 4 3 3" xfId="33771" xr:uid="{00000000-0005-0000-0000-0000E5830000}"/>
    <cellStyle name="Normal 3 16 4 3 4" xfId="33772" xr:uid="{00000000-0005-0000-0000-0000E6830000}"/>
    <cellStyle name="Normal 3 16 4 3 5" xfId="33773" xr:uid="{00000000-0005-0000-0000-0000E7830000}"/>
    <cellStyle name="Normal 3 16 4 4" xfId="33774" xr:uid="{00000000-0005-0000-0000-0000E8830000}"/>
    <cellStyle name="Normal 3 16 4 5" xfId="33775" xr:uid="{00000000-0005-0000-0000-0000E9830000}"/>
    <cellStyle name="Normal 3 16 4 6" xfId="33776" xr:uid="{00000000-0005-0000-0000-0000EA830000}"/>
    <cellStyle name="Normal 3 16 4 7" xfId="33777" xr:uid="{00000000-0005-0000-0000-0000EB830000}"/>
    <cellStyle name="Normal 3 16 4 8" xfId="33778" xr:uid="{00000000-0005-0000-0000-0000EC830000}"/>
    <cellStyle name="Normal 3 16 4_35. Propiedades de Inv" xfId="33779" xr:uid="{00000000-0005-0000-0000-0000ED830000}"/>
    <cellStyle name="Normal 3 16 5" xfId="33780" xr:uid="{00000000-0005-0000-0000-0000EE830000}"/>
    <cellStyle name="Normal 3 16 5 2" xfId="33781" xr:uid="{00000000-0005-0000-0000-0000EF830000}"/>
    <cellStyle name="Normal 3 16 5 2 2" xfId="33782" xr:uid="{00000000-0005-0000-0000-0000F0830000}"/>
    <cellStyle name="Normal 3 16 5 2 3" xfId="33783" xr:uid="{00000000-0005-0000-0000-0000F1830000}"/>
    <cellStyle name="Normal 3 16 5 2 4" xfId="33784" xr:uid="{00000000-0005-0000-0000-0000F2830000}"/>
    <cellStyle name="Normal 3 16 5 2 5" xfId="33785" xr:uid="{00000000-0005-0000-0000-0000F3830000}"/>
    <cellStyle name="Normal 3 16 5 3" xfId="33786" xr:uid="{00000000-0005-0000-0000-0000F4830000}"/>
    <cellStyle name="Normal 3 16 5 3 2" xfId="33787" xr:uid="{00000000-0005-0000-0000-0000F5830000}"/>
    <cellStyle name="Normal 3 16 5 3 3" xfId="33788" xr:uid="{00000000-0005-0000-0000-0000F6830000}"/>
    <cellStyle name="Normal 3 16 5 3 4" xfId="33789" xr:uid="{00000000-0005-0000-0000-0000F7830000}"/>
    <cellStyle name="Normal 3 16 5 3 5" xfId="33790" xr:uid="{00000000-0005-0000-0000-0000F8830000}"/>
    <cellStyle name="Normal 3 16 5 4" xfId="33791" xr:uid="{00000000-0005-0000-0000-0000F9830000}"/>
    <cellStyle name="Normal 3 16 5 5" xfId="33792" xr:uid="{00000000-0005-0000-0000-0000FA830000}"/>
    <cellStyle name="Normal 3 16 5 6" xfId="33793" xr:uid="{00000000-0005-0000-0000-0000FB830000}"/>
    <cellStyle name="Normal 3 16 5 7" xfId="33794" xr:uid="{00000000-0005-0000-0000-0000FC830000}"/>
    <cellStyle name="Normal 3 16 5 8" xfId="33795" xr:uid="{00000000-0005-0000-0000-0000FD830000}"/>
    <cellStyle name="Normal 3 16 5_35. Propiedades de Inv" xfId="33796" xr:uid="{00000000-0005-0000-0000-0000FE830000}"/>
    <cellStyle name="Normal 3 16 6" xfId="33797" xr:uid="{00000000-0005-0000-0000-0000FF830000}"/>
    <cellStyle name="Normal 3 16 6 2" xfId="33798" xr:uid="{00000000-0005-0000-0000-000000840000}"/>
    <cellStyle name="Normal 3 16 6 2 2" xfId="33799" xr:uid="{00000000-0005-0000-0000-000001840000}"/>
    <cellStyle name="Normal 3 16 6 2 3" xfId="33800" xr:uid="{00000000-0005-0000-0000-000002840000}"/>
    <cellStyle name="Normal 3 16 6 2 4" xfId="33801" xr:uid="{00000000-0005-0000-0000-000003840000}"/>
    <cellStyle name="Normal 3 16 6 2 5" xfId="33802" xr:uid="{00000000-0005-0000-0000-000004840000}"/>
    <cellStyle name="Normal 3 16 6 3" xfId="33803" xr:uid="{00000000-0005-0000-0000-000005840000}"/>
    <cellStyle name="Normal 3 16 6 3 2" xfId="33804" xr:uid="{00000000-0005-0000-0000-000006840000}"/>
    <cellStyle name="Normal 3 16 6 3 3" xfId="33805" xr:uid="{00000000-0005-0000-0000-000007840000}"/>
    <cellStyle name="Normal 3 16 6 3 4" xfId="33806" xr:uid="{00000000-0005-0000-0000-000008840000}"/>
    <cellStyle name="Normal 3 16 6 3 5" xfId="33807" xr:uid="{00000000-0005-0000-0000-000009840000}"/>
    <cellStyle name="Normal 3 16 6 4" xfId="33808" xr:uid="{00000000-0005-0000-0000-00000A840000}"/>
    <cellStyle name="Normal 3 16 6 5" xfId="33809" xr:uid="{00000000-0005-0000-0000-00000B840000}"/>
    <cellStyle name="Normal 3 16 6 6" xfId="33810" xr:uid="{00000000-0005-0000-0000-00000C840000}"/>
    <cellStyle name="Normal 3 16 6 7" xfId="33811" xr:uid="{00000000-0005-0000-0000-00000D840000}"/>
    <cellStyle name="Normal 3 16 6 8" xfId="33812" xr:uid="{00000000-0005-0000-0000-00000E840000}"/>
    <cellStyle name="Normal 3 16 6_35. Propiedades de Inv" xfId="33813" xr:uid="{00000000-0005-0000-0000-00000F840000}"/>
    <cellStyle name="Normal 3 16 7" xfId="33814" xr:uid="{00000000-0005-0000-0000-000010840000}"/>
    <cellStyle name="Normal 3 16 7 2" xfId="33815" xr:uid="{00000000-0005-0000-0000-000011840000}"/>
    <cellStyle name="Normal 3 16 7 3" xfId="33816" xr:uid="{00000000-0005-0000-0000-000012840000}"/>
    <cellStyle name="Normal 3 16 7 4" xfId="33817" xr:uid="{00000000-0005-0000-0000-000013840000}"/>
    <cellStyle name="Normal 3 16 7 5" xfId="33818" xr:uid="{00000000-0005-0000-0000-000014840000}"/>
    <cellStyle name="Normal 3 16 8" xfId="33819" xr:uid="{00000000-0005-0000-0000-000015840000}"/>
    <cellStyle name="Normal 3 16 8 2" xfId="33820" xr:uid="{00000000-0005-0000-0000-000016840000}"/>
    <cellStyle name="Normal 3 16 8 3" xfId="33821" xr:uid="{00000000-0005-0000-0000-000017840000}"/>
    <cellStyle name="Normal 3 16 8 4" xfId="33822" xr:uid="{00000000-0005-0000-0000-000018840000}"/>
    <cellStyle name="Normal 3 16 8 5" xfId="33823" xr:uid="{00000000-0005-0000-0000-000019840000}"/>
    <cellStyle name="Normal 3 16 9" xfId="33824" xr:uid="{00000000-0005-0000-0000-00001A840000}"/>
    <cellStyle name="Normal 3 16_35. Propiedades de Inv" xfId="33825" xr:uid="{00000000-0005-0000-0000-00001B840000}"/>
    <cellStyle name="Normal 3 17" xfId="33826" xr:uid="{00000000-0005-0000-0000-00001C840000}"/>
    <cellStyle name="Normal 3 17 10" xfId="33827" xr:uid="{00000000-0005-0000-0000-00001D840000}"/>
    <cellStyle name="Normal 3 17 11" xfId="33828" xr:uid="{00000000-0005-0000-0000-00001E840000}"/>
    <cellStyle name="Normal 3 17 12" xfId="33829" xr:uid="{00000000-0005-0000-0000-00001F840000}"/>
    <cellStyle name="Normal 3 17 13" xfId="33830" xr:uid="{00000000-0005-0000-0000-000020840000}"/>
    <cellStyle name="Normal 3 17 2" xfId="33831" xr:uid="{00000000-0005-0000-0000-000021840000}"/>
    <cellStyle name="Normal 3 17 2 2" xfId="33832" xr:uid="{00000000-0005-0000-0000-000022840000}"/>
    <cellStyle name="Normal 3 17 2 2 2" xfId="33833" xr:uid="{00000000-0005-0000-0000-000023840000}"/>
    <cellStyle name="Normal 3 17 2 2 3" xfId="33834" xr:uid="{00000000-0005-0000-0000-000024840000}"/>
    <cellStyle name="Normal 3 17 2 2 4" xfId="33835" xr:uid="{00000000-0005-0000-0000-000025840000}"/>
    <cellStyle name="Normal 3 17 2 2 5" xfId="33836" xr:uid="{00000000-0005-0000-0000-000026840000}"/>
    <cellStyle name="Normal 3 17 2 3" xfId="33837" xr:uid="{00000000-0005-0000-0000-000027840000}"/>
    <cellStyle name="Normal 3 17 2 3 2" xfId="33838" xr:uid="{00000000-0005-0000-0000-000028840000}"/>
    <cellStyle name="Normal 3 17 2 3 3" xfId="33839" xr:uid="{00000000-0005-0000-0000-000029840000}"/>
    <cellStyle name="Normal 3 17 2 3 4" xfId="33840" xr:uid="{00000000-0005-0000-0000-00002A840000}"/>
    <cellStyle name="Normal 3 17 2 3 5" xfId="33841" xr:uid="{00000000-0005-0000-0000-00002B840000}"/>
    <cellStyle name="Normal 3 17 2 4" xfId="33842" xr:uid="{00000000-0005-0000-0000-00002C840000}"/>
    <cellStyle name="Normal 3 17 2 5" xfId="33843" xr:uid="{00000000-0005-0000-0000-00002D840000}"/>
    <cellStyle name="Normal 3 17 2 6" xfId="33844" xr:uid="{00000000-0005-0000-0000-00002E840000}"/>
    <cellStyle name="Normal 3 17 2 7" xfId="33845" xr:uid="{00000000-0005-0000-0000-00002F840000}"/>
    <cellStyle name="Normal 3 17 2 8" xfId="33846" xr:uid="{00000000-0005-0000-0000-000030840000}"/>
    <cellStyle name="Normal 3 17 2_35. Propiedades de Inv" xfId="33847" xr:uid="{00000000-0005-0000-0000-000031840000}"/>
    <cellStyle name="Normal 3 17 3" xfId="33848" xr:uid="{00000000-0005-0000-0000-000032840000}"/>
    <cellStyle name="Normal 3 17 3 2" xfId="33849" xr:uid="{00000000-0005-0000-0000-000033840000}"/>
    <cellStyle name="Normal 3 17 3 2 2" xfId="33850" xr:uid="{00000000-0005-0000-0000-000034840000}"/>
    <cellStyle name="Normal 3 17 3 2 3" xfId="33851" xr:uid="{00000000-0005-0000-0000-000035840000}"/>
    <cellStyle name="Normal 3 17 3 2 4" xfId="33852" xr:uid="{00000000-0005-0000-0000-000036840000}"/>
    <cellStyle name="Normal 3 17 3 2 5" xfId="33853" xr:uid="{00000000-0005-0000-0000-000037840000}"/>
    <cellStyle name="Normal 3 17 3 3" xfId="33854" xr:uid="{00000000-0005-0000-0000-000038840000}"/>
    <cellStyle name="Normal 3 17 3 3 2" xfId="33855" xr:uid="{00000000-0005-0000-0000-000039840000}"/>
    <cellStyle name="Normal 3 17 3 3 3" xfId="33856" xr:uid="{00000000-0005-0000-0000-00003A840000}"/>
    <cellStyle name="Normal 3 17 3 3 4" xfId="33857" xr:uid="{00000000-0005-0000-0000-00003B840000}"/>
    <cellStyle name="Normal 3 17 3 3 5" xfId="33858" xr:uid="{00000000-0005-0000-0000-00003C840000}"/>
    <cellStyle name="Normal 3 17 3 4" xfId="33859" xr:uid="{00000000-0005-0000-0000-00003D840000}"/>
    <cellStyle name="Normal 3 17 3 5" xfId="33860" xr:uid="{00000000-0005-0000-0000-00003E840000}"/>
    <cellStyle name="Normal 3 17 3 6" xfId="33861" xr:uid="{00000000-0005-0000-0000-00003F840000}"/>
    <cellStyle name="Normal 3 17 3 7" xfId="33862" xr:uid="{00000000-0005-0000-0000-000040840000}"/>
    <cellStyle name="Normal 3 17 3 8" xfId="33863" xr:uid="{00000000-0005-0000-0000-000041840000}"/>
    <cellStyle name="Normal 3 17 3_35. Propiedades de Inv" xfId="33864" xr:uid="{00000000-0005-0000-0000-000042840000}"/>
    <cellStyle name="Normal 3 17 4" xfId="33865" xr:uid="{00000000-0005-0000-0000-000043840000}"/>
    <cellStyle name="Normal 3 17 4 2" xfId="33866" xr:uid="{00000000-0005-0000-0000-000044840000}"/>
    <cellStyle name="Normal 3 17 4 2 2" xfId="33867" xr:uid="{00000000-0005-0000-0000-000045840000}"/>
    <cellStyle name="Normal 3 17 4 2 3" xfId="33868" xr:uid="{00000000-0005-0000-0000-000046840000}"/>
    <cellStyle name="Normal 3 17 4 2 4" xfId="33869" xr:uid="{00000000-0005-0000-0000-000047840000}"/>
    <cellStyle name="Normal 3 17 4 2 5" xfId="33870" xr:uid="{00000000-0005-0000-0000-000048840000}"/>
    <cellStyle name="Normal 3 17 4 3" xfId="33871" xr:uid="{00000000-0005-0000-0000-000049840000}"/>
    <cellStyle name="Normal 3 17 4 3 2" xfId="33872" xr:uid="{00000000-0005-0000-0000-00004A840000}"/>
    <cellStyle name="Normal 3 17 4 3 3" xfId="33873" xr:uid="{00000000-0005-0000-0000-00004B840000}"/>
    <cellStyle name="Normal 3 17 4 3 4" xfId="33874" xr:uid="{00000000-0005-0000-0000-00004C840000}"/>
    <cellStyle name="Normal 3 17 4 3 5" xfId="33875" xr:uid="{00000000-0005-0000-0000-00004D840000}"/>
    <cellStyle name="Normal 3 17 4 4" xfId="33876" xr:uid="{00000000-0005-0000-0000-00004E840000}"/>
    <cellStyle name="Normal 3 17 4 5" xfId="33877" xr:uid="{00000000-0005-0000-0000-00004F840000}"/>
    <cellStyle name="Normal 3 17 4 6" xfId="33878" xr:uid="{00000000-0005-0000-0000-000050840000}"/>
    <cellStyle name="Normal 3 17 4 7" xfId="33879" xr:uid="{00000000-0005-0000-0000-000051840000}"/>
    <cellStyle name="Normal 3 17 4 8" xfId="33880" xr:uid="{00000000-0005-0000-0000-000052840000}"/>
    <cellStyle name="Normal 3 17 4_35. Propiedades de Inv" xfId="33881" xr:uid="{00000000-0005-0000-0000-000053840000}"/>
    <cellStyle name="Normal 3 17 5" xfId="33882" xr:uid="{00000000-0005-0000-0000-000054840000}"/>
    <cellStyle name="Normal 3 17 5 2" xfId="33883" xr:uid="{00000000-0005-0000-0000-000055840000}"/>
    <cellStyle name="Normal 3 17 5 2 2" xfId="33884" xr:uid="{00000000-0005-0000-0000-000056840000}"/>
    <cellStyle name="Normal 3 17 5 2 3" xfId="33885" xr:uid="{00000000-0005-0000-0000-000057840000}"/>
    <cellStyle name="Normal 3 17 5 2 4" xfId="33886" xr:uid="{00000000-0005-0000-0000-000058840000}"/>
    <cellStyle name="Normal 3 17 5 2 5" xfId="33887" xr:uid="{00000000-0005-0000-0000-000059840000}"/>
    <cellStyle name="Normal 3 17 5 3" xfId="33888" xr:uid="{00000000-0005-0000-0000-00005A840000}"/>
    <cellStyle name="Normal 3 17 5 3 2" xfId="33889" xr:uid="{00000000-0005-0000-0000-00005B840000}"/>
    <cellStyle name="Normal 3 17 5 3 3" xfId="33890" xr:uid="{00000000-0005-0000-0000-00005C840000}"/>
    <cellStyle name="Normal 3 17 5 3 4" xfId="33891" xr:uid="{00000000-0005-0000-0000-00005D840000}"/>
    <cellStyle name="Normal 3 17 5 3 5" xfId="33892" xr:uid="{00000000-0005-0000-0000-00005E840000}"/>
    <cellStyle name="Normal 3 17 5 4" xfId="33893" xr:uid="{00000000-0005-0000-0000-00005F840000}"/>
    <cellStyle name="Normal 3 17 5 5" xfId="33894" xr:uid="{00000000-0005-0000-0000-000060840000}"/>
    <cellStyle name="Normal 3 17 5 6" xfId="33895" xr:uid="{00000000-0005-0000-0000-000061840000}"/>
    <cellStyle name="Normal 3 17 5 7" xfId="33896" xr:uid="{00000000-0005-0000-0000-000062840000}"/>
    <cellStyle name="Normal 3 17 5 8" xfId="33897" xr:uid="{00000000-0005-0000-0000-000063840000}"/>
    <cellStyle name="Normal 3 17 5_35. Propiedades de Inv" xfId="33898" xr:uid="{00000000-0005-0000-0000-000064840000}"/>
    <cellStyle name="Normal 3 17 6" xfId="33899" xr:uid="{00000000-0005-0000-0000-000065840000}"/>
    <cellStyle name="Normal 3 17 6 2" xfId="33900" xr:uid="{00000000-0005-0000-0000-000066840000}"/>
    <cellStyle name="Normal 3 17 6 2 2" xfId="33901" xr:uid="{00000000-0005-0000-0000-000067840000}"/>
    <cellStyle name="Normal 3 17 6 2 3" xfId="33902" xr:uid="{00000000-0005-0000-0000-000068840000}"/>
    <cellStyle name="Normal 3 17 6 2 4" xfId="33903" xr:uid="{00000000-0005-0000-0000-000069840000}"/>
    <cellStyle name="Normal 3 17 6 2 5" xfId="33904" xr:uid="{00000000-0005-0000-0000-00006A840000}"/>
    <cellStyle name="Normal 3 17 6 3" xfId="33905" xr:uid="{00000000-0005-0000-0000-00006B840000}"/>
    <cellStyle name="Normal 3 17 6 3 2" xfId="33906" xr:uid="{00000000-0005-0000-0000-00006C840000}"/>
    <cellStyle name="Normal 3 17 6 3 3" xfId="33907" xr:uid="{00000000-0005-0000-0000-00006D840000}"/>
    <cellStyle name="Normal 3 17 6 3 4" xfId="33908" xr:uid="{00000000-0005-0000-0000-00006E840000}"/>
    <cellStyle name="Normal 3 17 6 3 5" xfId="33909" xr:uid="{00000000-0005-0000-0000-00006F840000}"/>
    <cellStyle name="Normal 3 17 6 4" xfId="33910" xr:uid="{00000000-0005-0000-0000-000070840000}"/>
    <cellStyle name="Normal 3 17 6 5" xfId="33911" xr:uid="{00000000-0005-0000-0000-000071840000}"/>
    <cellStyle name="Normal 3 17 6 6" xfId="33912" xr:uid="{00000000-0005-0000-0000-000072840000}"/>
    <cellStyle name="Normal 3 17 6 7" xfId="33913" xr:uid="{00000000-0005-0000-0000-000073840000}"/>
    <cellStyle name="Normal 3 17 6 8" xfId="33914" xr:uid="{00000000-0005-0000-0000-000074840000}"/>
    <cellStyle name="Normal 3 17 6_35. Propiedades de Inv" xfId="33915" xr:uid="{00000000-0005-0000-0000-000075840000}"/>
    <cellStyle name="Normal 3 17 7" xfId="33916" xr:uid="{00000000-0005-0000-0000-000076840000}"/>
    <cellStyle name="Normal 3 17 7 2" xfId="33917" xr:uid="{00000000-0005-0000-0000-000077840000}"/>
    <cellStyle name="Normal 3 17 7 3" xfId="33918" xr:uid="{00000000-0005-0000-0000-000078840000}"/>
    <cellStyle name="Normal 3 17 7 4" xfId="33919" xr:uid="{00000000-0005-0000-0000-000079840000}"/>
    <cellStyle name="Normal 3 17 7 5" xfId="33920" xr:uid="{00000000-0005-0000-0000-00007A840000}"/>
    <cellStyle name="Normal 3 17 8" xfId="33921" xr:uid="{00000000-0005-0000-0000-00007B840000}"/>
    <cellStyle name="Normal 3 17 8 2" xfId="33922" xr:uid="{00000000-0005-0000-0000-00007C840000}"/>
    <cellStyle name="Normal 3 17 8 3" xfId="33923" xr:uid="{00000000-0005-0000-0000-00007D840000}"/>
    <cellStyle name="Normal 3 17 8 4" xfId="33924" xr:uid="{00000000-0005-0000-0000-00007E840000}"/>
    <cellStyle name="Normal 3 17 8 5" xfId="33925" xr:uid="{00000000-0005-0000-0000-00007F840000}"/>
    <cellStyle name="Normal 3 17 9" xfId="33926" xr:uid="{00000000-0005-0000-0000-000080840000}"/>
    <cellStyle name="Normal 3 17_35. Propiedades de Inv" xfId="33927" xr:uid="{00000000-0005-0000-0000-000081840000}"/>
    <cellStyle name="Normal 3 18" xfId="33928" xr:uid="{00000000-0005-0000-0000-000082840000}"/>
    <cellStyle name="Normal 3 18 10" xfId="33929" xr:uid="{00000000-0005-0000-0000-000083840000}"/>
    <cellStyle name="Normal 3 18 11" xfId="33930" xr:uid="{00000000-0005-0000-0000-000084840000}"/>
    <cellStyle name="Normal 3 18 12" xfId="33931" xr:uid="{00000000-0005-0000-0000-000085840000}"/>
    <cellStyle name="Normal 3 18 13" xfId="33932" xr:uid="{00000000-0005-0000-0000-000086840000}"/>
    <cellStyle name="Normal 3 18 2" xfId="33933" xr:uid="{00000000-0005-0000-0000-000087840000}"/>
    <cellStyle name="Normal 3 18 2 2" xfId="33934" xr:uid="{00000000-0005-0000-0000-000088840000}"/>
    <cellStyle name="Normal 3 18 2 2 2" xfId="33935" xr:uid="{00000000-0005-0000-0000-000089840000}"/>
    <cellStyle name="Normal 3 18 2 2 3" xfId="33936" xr:uid="{00000000-0005-0000-0000-00008A840000}"/>
    <cellStyle name="Normal 3 18 2 2 4" xfId="33937" xr:uid="{00000000-0005-0000-0000-00008B840000}"/>
    <cellStyle name="Normal 3 18 2 2 5" xfId="33938" xr:uid="{00000000-0005-0000-0000-00008C840000}"/>
    <cellStyle name="Normal 3 18 2 3" xfId="33939" xr:uid="{00000000-0005-0000-0000-00008D840000}"/>
    <cellStyle name="Normal 3 18 2 3 2" xfId="33940" xr:uid="{00000000-0005-0000-0000-00008E840000}"/>
    <cellStyle name="Normal 3 18 2 3 3" xfId="33941" xr:uid="{00000000-0005-0000-0000-00008F840000}"/>
    <cellStyle name="Normal 3 18 2 3 4" xfId="33942" xr:uid="{00000000-0005-0000-0000-000090840000}"/>
    <cellStyle name="Normal 3 18 2 3 5" xfId="33943" xr:uid="{00000000-0005-0000-0000-000091840000}"/>
    <cellStyle name="Normal 3 18 2 4" xfId="33944" xr:uid="{00000000-0005-0000-0000-000092840000}"/>
    <cellStyle name="Normal 3 18 2 5" xfId="33945" xr:uid="{00000000-0005-0000-0000-000093840000}"/>
    <cellStyle name="Normal 3 18 2 6" xfId="33946" xr:uid="{00000000-0005-0000-0000-000094840000}"/>
    <cellStyle name="Normal 3 18 2 7" xfId="33947" xr:uid="{00000000-0005-0000-0000-000095840000}"/>
    <cellStyle name="Normal 3 18 2 8" xfId="33948" xr:uid="{00000000-0005-0000-0000-000096840000}"/>
    <cellStyle name="Normal 3 18 2_35. Propiedades de Inv" xfId="33949" xr:uid="{00000000-0005-0000-0000-000097840000}"/>
    <cellStyle name="Normal 3 18 3" xfId="33950" xr:uid="{00000000-0005-0000-0000-000098840000}"/>
    <cellStyle name="Normal 3 18 3 2" xfId="33951" xr:uid="{00000000-0005-0000-0000-000099840000}"/>
    <cellStyle name="Normal 3 18 3 2 2" xfId="33952" xr:uid="{00000000-0005-0000-0000-00009A840000}"/>
    <cellStyle name="Normal 3 18 3 2 3" xfId="33953" xr:uid="{00000000-0005-0000-0000-00009B840000}"/>
    <cellStyle name="Normal 3 18 3 2 4" xfId="33954" xr:uid="{00000000-0005-0000-0000-00009C840000}"/>
    <cellStyle name="Normal 3 18 3 2 5" xfId="33955" xr:uid="{00000000-0005-0000-0000-00009D840000}"/>
    <cellStyle name="Normal 3 18 3 3" xfId="33956" xr:uid="{00000000-0005-0000-0000-00009E840000}"/>
    <cellStyle name="Normal 3 18 3 3 2" xfId="33957" xr:uid="{00000000-0005-0000-0000-00009F840000}"/>
    <cellStyle name="Normal 3 18 3 3 3" xfId="33958" xr:uid="{00000000-0005-0000-0000-0000A0840000}"/>
    <cellStyle name="Normal 3 18 3 3 4" xfId="33959" xr:uid="{00000000-0005-0000-0000-0000A1840000}"/>
    <cellStyle name="Normal 3 18 3 3 5" xfId="33960" xr:uid="{00000000-0005-0000-0000-0000A2840000}"/>
    <cellStyle name="Normal 3 18 3 4" xfId="33961" xr:uid="{00000000-0005-0000-0000-0000A3840000}"/>
    <cellStyle name="Normal 3 18 3 5" xfId="33962" xr:uid="{00000000-0005-0000-0000-0000A4840000}"/>
    <cellStyle name="Normal 3 18 3 6" xfId="33963" xr:uid="{00000000-0005-0000-0000-0000A5840000}"/>
    <cellStyle name="Normal 3 18 3 7" xfId="33964" xr:uid="{00000000-0005-0000-0000-0000A6840000}"/>
    <cellStyle name="Normal 3 18 3 8" xfId="33965" xr:uid="{00000000-0005-0000-0000-0000A7840000}"/>
    <cellStyle name="Normal 3 18 3_35. Propiedades de Inv" xfId="33966" xr:uid="{00000000-0005-0000-0000-0000A8840000}"/>
    <cellStyle name="Normal 3 18 4" xfId="33967" xr:uid="{00000000-0005-0000-0000-0000A9840000}"/>
    <cellStyle name="Normal 3 18 4 2" xfId="33968" xr:uid="{00000000-0005-0000-0000-0000AA840000}"/>
    <cellStyle name="Normal 3 18 4 2 2" xfId="33969" xr:uid="{00000000-0005-0000-0000-0000AB840000}"/>
    <cellStyle name="Normal 3 18 4 2 3" xfId="33970" xr:uid="{00000000-0005-0000-0000-0000AC840000}"/>
    <cellStyle name="Normal 3 18 4 2 4" xfId="33971" xr:uid="{00000000-0005-0000-0000-0000AD840000}"/>
    <cellStyle name="Normal 3 18 4 2 5" xfId="33972" xr:uid="{00000000-0005-0000-0000-0000AE840000}"/>
    <cellStyle name="Normal 3 18 4 3" xfId="33973" xr:uid="{00000000-0005-0000-0000-0000AF840000}"/>
    <cellStyle name="Normal 3 18 4 3 2" xfId="33974" xr:uid="{00000000-0005-0000-0000-0000B0840000}"/>
    <cellStyle name="Normal 3 18 4 3 3" xfId="33975" xr:uid="{00000000-0005-0000-0000-0000B1840000}"/>
    <cellStyle name="Normal 3 18 4 3 4" xfId="33976" xr:uid="{00000000-0005-0000-0000-0000B2840000}"/>
    <cellStyle name="Normal 3 18 4 3 5" xfId="33977" xr:uid="{00000000-0005-0000-0000-0000B3840000}"/>
    <cellStyle name="Normal 3 18 4 4" xfId="33978" xr:uid="{00000000-0005-0000-0000-0000B4840000}"/>
    <cellStyle name="Normal 3 18 4 5" xfId="33979" xr:uid="{00000000-0005-0000-0000-0000B5840000}"/>
    <cellStyle name="Normal 3 18 4 6" xfId="33980" xr:uid="{00000000-0005-0000-0000-0000B6840000}"/>
    <cellStyle name="Normal 3 18 4 7" xfId="33981" xr:uid="{00000000-0005-0000-0000-0000B7840000}"/>
    <cellStyle name="Normal 3 18 4 8" xfId="33982" xr:uid="{00000000-0005-0000-0000-0000B8840000}"/>
    <cellStyle name="Normal 3 18 4_35. Propiedades de Inv" xfId="33983" xr:uid="{00000000-0005-0000-0000-0000B9840000}"/>
    <cellStyle name="Normal 3 18 5" xfId="33984" xr:uid="{00000000-0005-0000-0000-0000BA840000}"/>
    <cellStyle name="Normal 3 18 5 2" xfId="33985" xr:uid="{00000000-0005-0000-0000-0000BB840000}"/>
    <cellStyle name="Normal 3 18 5 2 2" xfId="33986" xr:uid="{00000000-0005-0000-0000-0000BC840000}"/>
    <cellStyle name="Normal 3 18 5 2 3" xfId="33987" xr:uid="{00000000-0005-0000-0000-0000BD840000}"/>
    <cellStyle name="Normal 3 18 5 2 4" xfId="33988" xr:uid="{00000000-0005-0000-0000-0000BE840000}"/>
    <cellStyle name="Normal 3 18 5 2 5" xfId="33989" xr:uid="{00000000-0005-0000-0000-0000BF840000}"/>
    <cellStyle name="Normal 3 18 5 3" xfId="33990" xr:uid="{00000000-0005-0000-0000-0000C0840000}"/>
    <cellStyle name="Normal 3 18 5 3 2" xfId="33991" xr:uid="{00000000-0005-0000-0000-0000C1840000}"/>
    <cellStyle name="Normal 3 18 5 3 3" xfId="33992" xr:uid="{00000000-0005-0000-0000-0000C2840000}"/>
    <cellStyle name="Normal 3 18 5 3 4" xfId="33993" xr:uid="{00000000-0005-0000-0000-0000C3840000}"/>
    <cellStyle name="Normal 3 18 5 3 5" xfId="33994" xr:uid="{00000000-0005-0000-0000-0000C4840000}"/>
    <cellStyle name="Normal 3 18 5 4" xfId="33995" xr:uid="{00000000-0005-0000-0000-0000C5840000}"/>
    <cellStyle name="Normal 3 18 5 5" xfId="33996" xr:uid="{00000000-0005-0000-0000-0000C6840000}"/>
    <cellStyle name="Normal 3 18 5 6" xfId="33997" xr:uid="{00000000-0005-0000-0000-0000C7840000}"/>
    <cellStyle name="Normal 3 18 5 7" xfId="33998" xr:uid="{00000000-0005-0000-0000-0000C8840000}"/>
    <cellStyle name="Normal 3 18 5 8" xfId="33999" xr:uid="{00000000-0005-0000-0000-0000C9840000}"/>
    <cellStyle name="Normal 3 18 5_35. Propiedades de Inv" xfId="34000" xr:uid="{00000000-0005-0000-0000-0000CA840000}"/>
    <cellStyle name="Normal 3 18 6" xfId="34001" xr:uid="{00000000-0005-0000-0000-0000CB840000}"/>
    <cellStyle name="Normal 3 18 6 2" xfId="34002" xr:uid="{00000000-0005-0000-0000-0000CC840000}"/>
    <cellStyle name="Normal 3 18 6 2 2" xfId="34003" xr:uid="{00000000-0005-0000-0000-0000CD840000}"/>
    <cellStyle name="Normal 3 18 6 2 3" xfId="34004" xr:uid="{00000000-0005-0000-0000-0000CE840000}"/>
    <cellStyle name="Normal 3 18 6 2 4" xfId="34005" xr:uid="{00000000-0005-0000-0000-0000CF840000}"/>
    <cellStyle name="Normal 3 18 6 2 5" xfId="34006" xr:uid="{00000000-0005-0000-0000-0000D0840000}"/>
    <cellStyle name="Normal 3 18 6 3" xfId="34007" xr:uid="{00000000-0005-0000-0000-0000D1840000}"/>
    <cellStyle name="Normal 3 18 6 3 2" xfId="34008" xr:uid="{00000000-0005-0000-0000-0000D2840000}"/>
    <cellStyle name="Normal 3 18 6 3 3" xfId="34009" xr:uid="{00000000-0005-0000-0000-0000D3840000}"/>
    <cellStyle name="Normal 3 18 6 3 4" xfId="34010" xr:uid="{00000000-0005-0000-0000-0000D4840000}"/>
    <cellStyle name="Normal 3 18 6 3 5" xfId="34011" xr:uid="{00000000-0005-0000-0000-0000D5840000}"/>
    <cellStyle name="Normal 3 18 6 4" xfId="34012" xr:uid="{00000000-0005-0000-0000-0000D6840000}"/>
    <cellStyle name="Normal 3 18 6 5" xfId="34013" xr:uid="{00000000-0005-0000-0000-0000D7840000}"/>
    <cellStyle name="Normal 3 18 6 6" xfId="34014" xr:uid="{00000000-0005-0000-0000-0000D8840000}"/>
    <cellStyle name="Normal 3 18 6 7" xfId="34015" xr:uid="{00000000-0005-0000-0000-0000D9840000}"/>
    <cellStyle name="Normal 3 18 6 8" xfId="34016" xr:uid="{00000000-0005-0000-0000-0000DA840000}"/>
    <cellStyle name="Normal 3 18 6_35. Propiedades de Inv" xfId="34017" xr:uid="{00000000-0005-0000-0000-0000DB840000}"/>
    <cellStyle name="Normal 3 18 7" xfId="34018" xr:uid="{00000000-0005-0000-0000-0000DC840000}"/>
    <cellStyle name="Normal 3 18 7 2" xfId="34019" xr:uid="{00000000-0005-0000-0000-0000DD840000}"/>
    <cellStyle name="Normal 3 18 7 3" xfId="34020" xr:uid="{00000000-0005-0000-0000-0000DE840000}"/>
    <cellStyle name="Normal 3 18 7 4" xfId="34021" xr:uid="{00000000-0005-0000-0000-0000DF840000}"/>
    <cellStyle name="Normal 3 18 7 5" xfId="34022" xr:uid="{00000000-0005-0000-0000-0000E0840000}"/>
    <cellStyle name="Normal 3 18 8" xfId="34023" xr:uid="{00000000-0005-0000-0000-0000E1840000}"/>
    <cellStyle name="Normal 3 18 8 2" xfId="34024" xr:uid="{00000000-0005-0000-0000-0000E2840000}"/>
    <cellStyle name="Normal 3 18 8 3" xfId="34025" xr:uid="{00000000-0005-0000-0000-0000E3840000}"/>
    <cellStyle name="Normal 3 18 8 4" xfId="34026" xr:uid="{00000000-0005-0000-0000-0000E4840000}"/>
    <cellStyle name="Normal 3 18 8 5" xfId="34027" xr:uid="{00000000-0005-0000-0000-0000E5840000}"/>
    <cellStyle name="Normal 3 18 9" xfId="34028" xr:uid="{00000000-0005-0000-0000-0000E6840000}"/>
    <cellStyle name="Normal 3 18_35. Propiedades de Inv" xfId="34029" xr:uid="{00000000-0005-0000-0000-0000E7840000}"/>
    <cellStyle name="Normal 3 19" xfId="34030" xr:uid="{00000000-0005-0000-0000-0000E8840000}"/>
    <cellStyle name="Normal 3 19 10" xfId="34031" xr:uid="{00000000-0005-0000-0000-0000E9840000}"/>
    <cellStyle name="Normal 3 19 11" xfId="34032" xr:uid="{00000000-0005-0000-0000-0000EA840000}"/>
    <cellStyle name="Normal 3 19 12" xfId="34033" xr:uid="{00000000-0005-0000-0000-0000EB840000}"/>
    <cellStyle name="Normal 3 19 13" xfId="34034" xr:uid="{00000000-0005-0000-0000-0000EC840000}"/>
    <cellStyle name="Normal 3 19 2" xfId="34035" xr:uid="{00000000-0005-0000-0000-0000ED840000}"/>
    <cellStyle name="Normal 3 19 2 2" xfId="34036" xr:uid="{00000000-0005-0000-0000-0000EE840000}"/>
    <cellStyle name="Normal 3 19 2 2 2" xfId="34037" xr:uid="{00000000-0005-0000-0000-0000EF840000}"/>
    <cellStyle name="Normal 3 19 2 2 3" xfId="34038" xr:uid="{00000000-0005-0000-0000-0000F0840000}"/>
    <cellStyle name="Normal 3 19 2 2 4" xfId="34039" xr:uid="{00000000-0005-0000-0000-0000F1840000}"/>
    <cellStyle name="Normal 3 19 2 2 5" xfId="34040" xr:uid="{00000000-0005-0000-0000-0000F2840000}"/>
    <cellStyle name="Normal 3 19 2 3" xfId="34041" xr:uid="{00000000-0005-0000-0000-0000F3840000}"/>
    <cellStyle name="Normal 3 19 2 3 2" xfId="34042" xr:uid="{00000000-0005-0000-0000-0000F4840000}"/>
    <cellStyle name="Normal 3 19 2 3 3" xfId="34043" xr:uid="{00000000-0005-0000-0000-0000F5840000}"/>
    <cellStyle name="Normal 3 19 2 3 4" xfId="34044" xr:uid="{00000000-0005-0000-0000-0000F6840000}"/>
    <cellStyle name="Normal 3 19 2 3 5" xfId="34045" xr:uid="{00000000-0005-0000-0000-0000F7840000}"/>
    <cellStyle name="Normal 3 19 2 4" xfId="34046" xr:uid="{00000000-0005-0000-0000-0000F8840000}"/>
    <cellStyle name="Normal 3 19 2 5" xfId="34047" xr:uid="{00000000-0005-0000-0000-0000F9840000}"/>
    <cellStyle name="Normal 3 19 2 6" xfId="34048" xr:uid="{00000000-0005-0000-0000-0000FA840000}"/>
    <cellStyle name="Normal 3 19 2 7" xfId="34049" xr:uid="{00000000-0005-0000-0000-0000FB840000}"/>
    <cellStyle name="Normal 3 19 2 8" xfId="34050" xr:uid="{00000000-0005-0000-0000-0000FC840000}"/>
    <cellStyle name="Normal 3 19 2_35. Propiedades de Inv" xfId="34051" xr:uid="{00000000-0005-0000-0000-0000FD840000}"/>
    <cellStyle name="Normal 3 19 3" xfId="34052" xr:uid="{00000000-0005-0000-0000-0000FE840000}"/>
    <cellStyle name="Normal 3 19 3 2" xfId="34053" xr:uid="{00000000-0005-0000-0000-0000FF840000}"/>
    <cellStyle name="Normal 3 19 3 2 2" xfId="34054" xr:uid="{00000000-0005-0000-0000-000000850000}"/>
    <cellStyle name="Normal 3 19 3 2 3" xfId="34055" xr:uid="{00000000-0005-0000-0000-000001850000}"/>
    <cellStyle name="Normal 3 19 3 2 4" xfId="34056" xr:uid="{00000000-0005-0000-0000-000002850000}"/>
    <cellStyle name="Normal 3 19 3 2 5" xfId="34057" xr:uid="{00000000-0005-0000-0000-000003850000}"/>
    <cellStyle name="Normal 3 19 3 3" xfId="34058" xr:uid="{00000000-0005-0000-0000-000004850000}"/>
    <cellStyle name="Normal 3 19 3 3 2" xfId="34059" xr:uid="{00000000-0005-0000-0000-000005850000}"/>
    <cellStyle name="Normal 3 19 3 3 3" xfId="34060" xr:uid="{00000000-0005-0000-0000-000006850000}"/>
    <cellStyle name="Normal 3 19 3 3 4" xfId="34061" xr:uid="{00000000-0005-0000-0000-000007850000}"/>
    <cellStyle name="Normal 3 19 3 3 5" xfId="34062" xr:uid="{00000000-0005-0000-0000-000008850000}"/>
    <cellStyle name="Normal 3 19 3 4" xfId="34063" xr:uid="{00000000-0005-0000-0000-000009850000}"/>
    <cellStyle name="Normal 3 19 3 5" xfId="34064" xr:uid="{00000000-0005-0000-0000-00000A850000}"/>
    <cellStyle name="Normal 3 19 3 6" xfId="34065" xr:uid="{00000000-0005-0000-0000-00000B850000}"/>
    <cellStyle name="Normal 3 19 3 7" xfId="34066" xr:uid="{00000000-0005-0000-0000-00000C850000}"/>
    <cellStyle name="Normal 3 19 3 8" xfId="34067" xr:uid="{00000000-0005-0000-0000-00000D850000}"/>
    <cellStyle name="Normal 3 19 3_35. Propiedades de Inv" xfId="34068" xr:uid="{00000000-0005-0000-0000-00000E850000}"/>
    <cellStyle name="Normal 3 19 4" xfId="34069" xr:uid="{00000000-0005-0000-0000-00000F850000}"/>
    <cellStyle name="Normal 3 19 4 2" xfId="34070" xr:uid="{00000000-0005-0000-0000-000010850000}"/>
    <cellStyle name="Normal 3 19 4 2 2" xfId="34071" xr:uid="{00000000-0005-0000-0000-000011850000}"/>
    <cellStyle name="Normal 3 19 4 2 3" xfId="34072" xr:uid="{00000000-0005-0000-0000-000012850000}"/>
    <cellStyle name="Normal 3 19 4 2 4" xfId="34073" xr:uid="{00000000-0005-0000-0000-000013850000}"/>
    <cellStyle name="Normal 3 19 4 2 5" xfId="34074" xr:uid="{00000000-0005-0000-0000-000014850000}"/>
    <cellStyle name="Normal 3 19 4 3" xfId="34075" xr:uid="{00000000-0005-0000-0000-000015850000}"/>
    <cellStyle name="Normal 3 19 4 3 2" xfId="34076" xr:uid="{00000000-0005-0000-0000-000016850000}"/>
    <cellStyle name="Normal 3 19 4 3 3" xfId="34077" xr:uid="{00000000-0005-0000-0000-000017850000}"/>
    <cellStyle name="Normal 3 19 4 3 4" xfId="34078" xr:uid="{00000000-0005-0000-0000-000018850000}"/>
    <cellStyle name="Normal 3 19 4 3 5" xfId="34079" xr:uid="{00000000-0005-0000-0000-000019850000}"/>
    <cellStyle name="Normal 3 19 4 4" xfId="34080" xr:uid="{00000000-0005-0000-0000-00001A850000}"/>
    <cellStyle name="Normal 3 19 4 5" xfId="34081" xr:uid="{00000000-0005-0000-0000-00001B850000}"/>
    <cellStyle name="Normal 3 19 4 6" xfId="34082" xr:uid="{00000000-0005-0000-0000-00001C850000}"/>
    <cellStyle name="Normal 3 19 4 7" xfId="34083" xr:uid="{00000000-0005-0000-0000-00001D850000}"/>
    <cellStyle name="Normal 3 19 4 8" xfId="34084" xr:uid="{00000000-0005-0000-0000-00001E850000}"/>
    <cellStyle name="Normal 3 19 4_35. Propiedades de Inv" xfId="34085" xr:uid="{00000000-0005-0000-0000-00001F850000}"/>
    <cellStyle name="Normal 3 19 5" xfId="34086" xr:uid="{00000000-0005-0000-0000-000020850000}"/>
    <cellStyle name="Normal 3 19 5 2" xfId="34087" xr:uid="{00000000-0005-0000-0000-000021850000}"/>
    <cellStyle name="Normal 3 19 5 2 2" xfId="34088" xr:uid="{00000000-0005-0000-0000-000022850000}"/>
    <cellStyle name="Normal 3 19 5 2 3" xfId="34089" xr:uid="{00000000-0005-0000-0000-000023850000}"/>
    <cellStyle name="Normal 3 19 5 2 4" xfId="34090" xr:uid="{00000000-0005-0000-0000-000024850000}"/>
    <cellStyle name="Normal 3 19 5 2 5" xfId="34091" xr:uid="{00000000-0005-0000-0000-000025850000}"/>
    <cellStyle name="Normal 3 19 5 3" xfId="34092" xr:uid="{00000000-0005-0000-0000-000026850000}"/>
    <cellStyle name="Normal 3 19 5 3 2" xfId="34093" xr:uid="{00000000-0005-0000-0000-000027850000}"/>
    <cellStyle name="Normal 3 19 5 3 3" xfId="34094" xr:uid="{00000000-0005-0000-0000-000028850000}"/>
    <cellStyle name="Normal 3 19 5 3 4" xfId="34095" xr:uid="{00000000-0005-0000-0000-000029850000}"/>
    <cellStyle name="Normal 3 19 5 3 5" xfId="34096" xr:uid="{00000000-0005-0000-0000-00002A850000}"/>
    <cellStyle name="Normal 3 19 5 4" xfId="34097" xr:uid="{00000000-0005-0000-0000-00002B850000}"/>
    <cellStyle name="Normal 3 19 5 5" xfId="34098" xr:uid="{00000000-0005-0000-0000-00002C850000}"/>
    <cellStyle name="Normal 3 19 5 6" xfId="34099" xr:uid="{00000000-0005-0000-0000-00002D850000}"/>
    <cellStyle name="Normal 3 19 5 7" xfId="34100" xr:uid="{00000000-0005-0000-0000-00002E850000}"/>
    <cellStyle name="Normal 3 19 5 8" xfId="34101" xr:uid="{00000000-0005-0000-0000-00002F850000}"/>
    <cellStyle name="Normal 3 19 5_35. Propiedades de Inv" xfId="34102" xr:uid="{00000000-0005-0000-0000-000030850000}"/>
    <cellStyle name="Normal 3 19 6" xfId="34103" xr:uid="{00000000-0005-0000-0000-000031850000}"/>
    <cellStyle name="Normal 3 19 6 2" xfId="34104" xr:uid="{00000000-0005-0000-0000-000032850000}"/>
    <cellStyle name="Normal 3 19 6 2 2" xfId="34105" xr:uid="{00000000-0005-0000-0000-000033850000}"/>
    <cellStyle name="Normal 3 19 6 2 3" xfId="34106" xr:uid="{00000000-0005-0000-0000-000034850000}"/>
    <cellStyle name="Normal 3 19 6 2 4" xfId="34107" xr:uid="{00000000-0005-0000-0000-000035850000}"/>
    <cellStyle name="Normal 3 19 6 2 5" xfId="34108" xr:uid="{00000000-0005-0000-0000-000036850000}"/>
    <cellStyle name="Normal 3 19 6 3" xfId="34109" xr:uid="{00000000-0005-0000-0000-000037850000}"/>
    <cellStyle name="Normal 3 19 6 3 2" xfId="34110" xr:uid="{00000000-0005-0000-0000-000038850000}"/>
    <cellStyle name="Normal 3 19 6 3 3" xfId="34111" xr:uid="{00000000-0005-0000-0000-000039850000}"/>
    <cellStyle name="Normal 3 19 6 3 4" xfId="34112" xr:uid="{00000000-0005-0000-0000-00003A850000}"/>
    <cellStyle name="Normal 3 19 6 3 5" xfId="34113" xr:uid="{00000000-0005-0000-0000-00003B850000}"/>
    <cellStyle name="Normal 3 19 6 4" xfId="34114" xr:uid="{00000000-0005-0000-0000-00003C850000}"/>
    <cellStyle name="Normal 3 19 6 5" xfId="34115" xr:uid="{00000000-0005-0000-0000-00003D850000}"/>
    <cellStyle name="Normal 3 19 6 6" xfId="34116" xr:uid="{00000000-0005-0000-0000-00003E850000}"/>
    <cellStyle name="Normal 3 19 6 7" xfId="34117" xr:uid="{00000000-0005-0000-0000-00003F850000}"/>
    <cellStyle name="Normal 3 19 6 8" xfId="34118" xr:uid="{00000000-0005-0000-0000-000040850000}"/>
    <cellStyle name="Normal 3 19 6_35. Propiedades de Inv" xfId="34119" xr:uid="{00000000-0005-0000-0000-000041850000}"/>
    <cellStyle name="Normal 3 19 7" xfId="34120" xr:uid="{00000000-0005-0000-0000-000042850000}"/>
    <cellStyle name="Normal 3 19 7 2" xfId="34121" xr:uid="{00000000-0005-0000-0000-000043850000}"/>
    <cellStyle name="Normal 3 19 7 3" xfId="34122" xr:uid="{00000000-0005-0000-0000-000044850000}"/>
    <cellStyle name="Normal 3 19 7 4" xfId="34123" xr:uid="{00000000-0005-0000-0000-000045850000}"/>
    <cellStyle name="Normal 3 19 7 5" xfId="34124" xr:uid="{00000000-0005-0000-0000-000046850000}"/>
    <cellStyle name="Normal 3 19 8" xfId="34125" xr:uid="{00000000-0005-0000-0000-000047850000}"/>
    <cellStyle name="Normal 3 19 8 2" xfId="34126" xr:uid="{00000000-0005-0000-0000-000048850000}"/>
    <cellStyle name="Normal 3 19 8 3" xfId="34127" xr:uid="{00000000-0005-0000-0000-000049850000}"/>
    <cellStyle name="Normal 3 19 8 4" xfId="34128" xr:uid="{00000000-0005-0000-0000-00004A850000}"/>
    <cellStyle name="Normal 3 19 8 5" xfId="34129" xr:uid="{00000000-0005-0000-0000-00004B850000}"/>
    <cellStyle name="Normal 3 19 9" xfId="34130" xr:uid="{00000000-0005-0000-0000-00004C850000}"/>
    <cellStyle name="Normal 3 19_35. Propiedades de Inv" xfId="34131" xr:uid="{00000000-0005-0000-0000-00004D850000}"/>
    <cellStyle name="Normal 3 2" xfId="34132" xr:uid="{00000000-0005-0000-0000-00004E850000}"/>
    <cellStyle name="Normal 3 2 10" xfId="34133" xr:uid="{00000000-0005-0000-0000-00004F850000}"/>
    <cellStyle name="Normal 3 2 11" xfId="34134" xr:uid="{00000000-0005-0000-0000-000050850000}"/>
    <cellStyle name="Normal 3 2 12" xfId="34135" xr:uid="{00000000-0005-0000-0000-000051850000}"/>
    <cellStyle name="Normal 3 2 13" xfId="34136" xr:uid="{00000000-0005-0000-0000-000052850000}"/>
    <cellStyle name="Normal 3 2 14" xfId="34137" xr:uid="{00000000-0005-0000-0000-000053850000}"/>
    <cellStyle name="Normal 3 2 15" xfId="34138" xr:uid="{00000000-0005-0000-0000-000054850000}"/>
    <cellStyle name="Normal 3 2 15 2" xfId="34139" xr:uid="{00000000-0005-0000-0000-000055850000}"/>
    <cellStyle name="Normal 3 2 16" xfId="34140" xr:uid="{00000000-0005-0000-0000-000056850000}"/>
    <cellStyle name="Normal 3 2 17" xfId="34141" xr:uid="{00000000-0005-0000-0000-000057850000}"/>
    <cellStyle name="Normal 3 2 18" xfId="34142" xr:uid="{00000000-0005-0000-0000-000058850000}"/>
    <cellStyle name="Normal 3 2 19" xfId="34143" xr:uid="{00000000-0005-0000-0000-000059850000}"/>
    <cellStyle name="Normal 3 2 2" xfId="34144" xr:uid="{00000000-0005-0000-0000-00005A850000}"/>
    <cellStyle name="Normal 3 2 2 10" xfId="34145" xr:uid="{00000000-0005-0000-0000-00005B850000}"/>
    <cellStyle name="Normal 3 2 2 10 2" xfId="34146" xr:uid="{00000000-0005-0000-0000-00005C850000}"/>
    <cellStyle name="Normal 3 2 2 11" xfId="34147" xr:uid="{00000000-0005-0000-0000-00005D850000}"/>
    <cellStyle name="Normal 3 2 2 11 2" xfId="34148" xr:uid="{00000000-0005-0000-0000-00005E850000}"/>
    <cellStyle name="Normal 3 2 2 12" xfId="34149" xr:uid="{00000000-0005-0000-0000-00005F850000}"/>
    <cellStyle name="Normal 3 2 2 13" xfId="34150" xr:uid="{00000000-0005-0000-0000-000060850000}"/>
    <cellStyle name="Normal 3 2 2 14" xfId="34151" xr:uid="{00000000-0005-0000-0000-000061850000}"/>
    <cellStyle name="Normal 3 2 2 2" xfId="34152" xr:uid="{00000000-0005-0000-0000-000062850000}"/>
    <cellStyle name="Normal 3 2 2 2 2" xfId="34153" xr:uid="{00000000-0005-0000-0000-000063850000}"/>
    <cellStyle name="Normal 3 2 2 2 2 2" xfId="34154" xr:uid="{00000000-0005-0000-0000-000064850000}"/>
    <cellStyle name="Normal 3 2 2 2 3" xfId="34155" xr:uid="{00000000-0005-0000-0000-000065850000}"/>
    <cellStyle name="Normal 3 2 2 2 3 2" xfId="34156" xr:uid="{00000000-0005-0000-0000-000066850000}"/>
    <cellStyle name="Normal 3 2 2 3" xfId="34157" xr:uid="{00000000-0005-0000-0000-000067850000}"/>
    <cellStyle name="Normal 3 2 2 4" xfId="34158" xr:uid="{00000000-0005-0000-0000-000068850000}"/>
    <cellStyle name="Normal 3 2 2 5" xfId="34159" xr:uid="{00000000-0005-0000-0000-000069850000}"/>
    <cellStyle name="Normal 3 2 2 6" xfId="34160" xr:uid="{00000000-0005-0000-0000-00006A850000}"/>
    <cellStyle name="Normal 3 2 2 7" xfId="34161" xr:uid="{00000000-0005-0000-0000-00006B850000}"/>
    <cellStyle name="Normal 3 2 2 8" xfId="34162" xr:uid="{00000000-0005-0000-0000-00006C850000}"/>
    <cellStyle name="Normal 3 2 2 9" xfId="34163" xr:uid="{00000000-0005-0000-0000-00006D850000}"/>
    <cellStyle name="Normal 3 2 2 9 2" xfId="34164" xr:uid="{00000000-0005-0000-0000-00006E850000}"/>
    <cellStyle name="Normal 3 2 2_35. Propiedades de Inv" xfId="34165" xr:uid="{00000000-0005-0000-0000-00006F850000}"/>
    <cellStyle name="Normal 3 2 20" xfId="34166" xr:uid="{00000000-0005-0000-0000-000070850000}"/>
    <cellStyle name="Normal 3 2 21" xfId="34167" xr:uid="{00000000-0005-0000-0000-000071850000}"/>
    <cellStyle name="Normal 3 2 22" xfId="34168" xr:uid="{00000000-0005-0000-0000-000072850000}"/>
    <cellStyle name="Normal 3 2 23" xfId="34169" xr:uid="{00000000-0005-0000-0000-000073850000}"/>
    <cellStyle name="Normal 3 2 24" xfId="34170" xr:uid="{00000000-0005-0000-0000-000074850000}"/>
    <cellStyle name="Normal 3 2 24 2" xfId="34171" xr:uid="{00000000-0005-0000-0000-000075850000}"/>
    <cellStyle name="Normal 3 2 24 2 2" xfId="34172" xr:uid="{00000000-0005-0000-0000-000076850000}"/>
    <cellStyle name="Normal 3 2 24 2 3" xfId="34173" xr:uid="{00000000-0005-0000-0000-000077850000}"/>
    <cellStyle name="Normal 3 2 24 2 4" xfId="34174" xr:uid="{00000000-0005-0000-0000-000078850000}"/>
    <cellStyle name="Normal 3 2 24 2 5" xfId="34175" xr:uid="{00000000-0005-0000-0000-000079850000}"/>
    <cellStyle name="Normal 3 2 24 3" xfId="34176" xr:uid="{00000000-0005-0000-0000-00007A850000}"/>
    <cellStyle name="Normal 3 2 24 3 2" xfId="34177" xr:uid="{00000000-0005-0000-0000-00007B850000}"/>
    <cellStyle name="Normal 3 2 24 3 3" xfId="34178" xr:uid="{00000000-0005-0000-0000-00007C850000}"/>
    <cellStyle name="Normal 3 2 24 3 4" xfId="34179" xr:uid="{00000000-0005-0000-0000-00007D850000}"/>
    <cellStyle name="Normal 3 2 24 3 5" xfId="34180" xr:uid="{00000000-0005-0000-0000-00007E850000}"/>
    <cellStyle name="Normal 3 2 24 4" xfId="34181" xr:uid="{00000000-0005-0000-0000-00007F850000}"/>
    <cellStyle name="Normal 3 2 24 5" xfId="34182" xr:uid="{00000000-0005-0000-0000-000080850000}"/>
    <cellStyle name="Normal 3 2 24 6" xfId="34183" xr:uid="{00000000-0005-0000-0000-000081850000}"/>
    <cellStyle name="Normal 3 2 24 7" xfId="34184" xr:uid="{00000000-0005-0000-0000-000082850000}"/>
    <cellStyle name="Normal 3 2 24 8" xfId="34185" xr:uid="{00000000-0005-0000-0000-000083850000}"/>
    <cellStyle name="Normal 3 2 24_35. Propiedades de Inv" xfId="34186" xr:uid="{00000000-0005-0000-0000-000084850000}"/>
    <cellStyle name="Normal 3 2 25" xfId="34187" xr:uid="{00000000-0005-0000-0000-000085850000}"/>
    <cellStyle name="Normal 3 2 25 2" xfId="34188" xr:uid="{00000000-0005-0000-0000-000086850000}"/>
    <cellStyle name="Normal 3 2 25 2 2" xfId="34189" xr:uid="{00000000-0005-0000-0000-000087850000}"/>
    <cellStyle name="Normal 3 2 25 2 3" xfId="34190" xr:uid="{00000000-0005-0000-0000-000088850000}"/>
    <cellStyle name="Normal 3 2 25 2 4" xfId="34191" xr:uid="{00000000-0005-0000-0000-000089850000}"/>
    <cellStyle name="Normal 3 2 25 2 5" xfId="34192" xr:uid="{00000000-0005-0000-0000-00008A850000}"/>
    <cellStyle name="Normal 3 2 25 3" xfId="34193" xr:uid="{00000000-0005-0000-0000-00008B850000}"/>
    <cellStyle name="Normal 3 2 25 3 2" xfId="34194" xr:uid="{00000000-0005-0000-0000-00008C850000}"/>
    <cellStyle name="Normal 3 2 25 3 3" xfId="34195" xr:uid="{00000000-0005-0000-0000-00008D850000}"/>
    <cellStyle name="Normal 3 2 25 3 4" xfId="34196" xr:uid="{00000000-0005-0000-0000-00008E850000}"/>
    <cellStyle name="Normal 3 2 25 3 5" xfId="34197" xr:uid="{00000000-0005-0000-0000-00008F850000}"/>
    <cellStyle name="Normal 3 2 25 4" xfId="34198" xr:uid="{00000000-0005-0000-0000-000090850000}"/>
    <cellStyle name="Normal 3 2 25 5" xfId="34199" xr:uid="{00000000-0005-0000-0000-000091850000}"/>
    <cellStyle name="Normal 3 2 25 6" xfId="34200" xr:uid="{00000000-0005-0000-0000-000092850000}"/>
    <cellStyle name="Normal 3 2 25 7" xfId="34201" xr:uid="{00000000-0005-0000-0000-000093850000}"/>
    <cellStyle name="Normal 3 2 25 8" xfId="34202" xr:uid="{00000000-0005-0000-0000-000094850000}"/>
    <cellStyle name="Normal 3 2 25_35. Propiedades de Inv" xfId="34203" xr:uid="{00000000-0005-0000-0000-000095850000}"/>
    <cellStyle name="Normal 3 2 26" xfId="34204" xr:uid="{00000000-0005-0000-0000-000096850000}"/>
    <cellStyle name="Normal 3 2 26 2" xfId="34205" xr:uid="{00000000-0005-0000-0000-000097850000}"/>
    <cellStyle name="Normal 3 2 26 2 2" xfId="34206" xr:uid="{00000000-0005-0000-0000-000098850000}"/>
    <cellStyle name="Normal 3 2 26 2 3" xfId="34207" xr:uid="{00000000-0005-0000-0000-000099850000}"/>
    <cellStyle name="Normal 3 2 26 2 4" xfId="34208" xr:uid="{00000000-0005-0000-0000-00009A850000}"/>
    <cellStyle name="Normal 3 2 26 2 5" xfId="34209" xr:uid="{00000000-0005-0000-0000-00009B850000}"/>
    <cellStyle name="Normal 3 2 26 3" xfId="34210" xr:uid="{00000000-0005-0000-0000-00009C850000}"/>
    <cellStyle name="Normal 3 2 26 3 2" xfId="34211" xr:uid="{00000000-0005-0000-0000-00009D850000}"/>
    <cellStyle name="Normal 3 2 26 3 3" xfId="34212" xr:uid="{00000000-0005-0000-0000-00009E850000}"/>
    <cellStyle name="Normal 3 2 26 3 4" xfId="34213" xr:uid="{00000000-0005-0000-0000-00009F850000}"/>
    <cellStyle name="Normal 3 2 26 3 5" xfId="34214" xr:uid="{00000000-0005-0000-0000-0000A0850000}"/>
    <cellStyle name="Normal 3 2 26 4" xfId="34215" xr:uid="{00000000-0005-0000-0000-0000A1850000}"/>
    <cellStyle name="Normal 3 2 26 5" xfId="34216" xr:uid="{00000000-0005-0000-0000-0000A2850000}"/>
    <cellStyle name="Normal 3 2 26 6" xfId="34217" xr:uid="{00000000-0005-0000-0000-0000A3850000}"/>
    <cellStyle name="Normal 3 2 26 7" xfId="34218" xr:uid="{00000000-0005-0000-0000-0000A4850000}"/>
    <cellStyle name="Normal 3 2 26 8" xfId="34219" xr:uid="{00000000-0005-0000-0000-0000A5850000}"/>
    <cellStyle name="Normal 3 2 26_35. Propiedades de Inv" xfId="34220" xr:uid="{00000000-0005-0000-0000-0000A6850000}"/>
    <cellStyle name="Normal 3 2 27" xfId="34221" xr:uid="{00000000-0005-0000-0000-0000A7850000}"/>
    <cellStyle name="Normal 3 2 27 2" xfId="34222" xr:uid="{00000000-0005-0000-0000-0000A8850000}"/>
    <cellStyle name="Normal 3 2 27 2 2" xfId="34223" xr:uid="{00000000-0005-0000-0000-0000A9850000}"/>
    <cellStyle name="Normal 3 2 27 2 3" xfId="34224" xr:uid="{00000000-0005-0000-0000-0000AA850000}"/>
    <cellStyle name="Normal 3 2 27 2 4" xfId="34225" xr:uid="{00000000-0005-0000-0000-0000AB850000}"/>
    <cellStyle name="Normal 3 2 27 2 5" xfId="34226" xr:uid="{00000000-0005-0000-0000-0000AC850000}"/>
    <cellStyle name="Normal 3 2 27 3" xfId="34227" xr:uid="{00000000-0005-0000-0000-0000AD850000}"/>
    <cellStyle name="Normal 3 2 27 3 2" xfId="34228" xr:uid="{00000000-0005-0000-0000-0000AE850000}"/>
    <cellStyle name="Normal 3 2 27 3 3" xfId="34229" xr:uid="{00000000-0005-0000-0000-0000AF850000}"/>
    <cellStyle name="Normal 3 2 27 3 4" xfId="34230" xr:uid="{00000000-0005-0000-0000-0000B0850000}"/>
    <cellStyle name="Normal 3 2 27 3 5" xfId="34231" xr:uid="{00000000-0005-0000-0000-0000B1850000}"/>
    <cellStyle name="Normal 3 2 27 4" xfId="34232" xr:uid="{00000000-0005-0000-0000-0000B2850000}"/>
    <cellStyle name="Normal 3 2 27 5" xfId="34233" xr:uid="{00000000-0005-0000-0000-0000B3850000}"/>
    <cellStyle name="Normal 3 2 27 6" xfId="34234" xr:uid="{00000000-0005-0000-0000-0000B4850000}"/>
    <cellStyle name="Normal 3 2 27 7" xfId="34235" xr:uid="{00000000-0005-0000-0000-0000B5850000}"/>
    <cellStyle name="Normal 3 2 27 8" xfId="34236" xr:uid="{00000000-0005-0000-0000-0000B6850000}"/>
    <cellStyle name="Normal 3 2 27_35. Propiedades de Inv" xfId="34237" xr:uid="{00000000-0005-0000-0000-0000B7850000}"/>
    <cellStyle name="Normal 3 2 28" xfId="34238" xr:uid="{00000000-0005-0000-0000-0000B8850000}"/>
    <cellStyle name="Normal 3 2 28 2" xfId="34239" xr:uid="{00000000-0005-0000-0000-0000B9850000}"/>
    <cellStyle name="Normal 3 2 28 2 2" xfId="34240" xr:uid="{00000000-0005-0000-0000-0000BA850000}"/>
    <cellStyle name="Normal 3 2 28 2 3" xfId="34241" xr:uid="{00000000-0005-0000-0000-0000BB850000}"/>
    <cellStyle name="Normal 3 2 28 2 4" xfId="34242" xr:uid="{00000000-0005-0000-0000-0000BC850000}"/>
    <cellStyle name="Normal 3 2 28 2 5" xfId="34243" xr:uid="{00000000-0005-0000-0000-0000BD850000}"/>
    <cellStyle name="Normal 3 2 28 3" xfId="34244" xr:uid="{00000000-0005-0000-0000-0000BE850000}"/>
    <cellStyle name="Normal 3 2 28 3 2" xfId="34245" xr:uid="{00000000-0005-0000-0000-0000BF850000}"/>
    <cellStyle name="Normal 3 2 28 3 3" xfId="34246" xr:uid="{00000000-0005-0000-0000-0000C0850000}"/>
    <cellStyle name="Normal 3 2 28 3 4" xfId="34247" xr:uid="{00000000-0005-0000-0000-0000C1850000}"/>
    <cellStyle name="Normal 3 2 28 3 5" xfId="34248" xr:uid="{00000000-0005-0000-0000-0000C2850000}"/>
    <cellStyle name="Normal 3 2 28 4" xfId="34249" xr:uid="{00000000-0005-0000-0000-0000C3850000}"/>
    <cellStyle name="Normal 3 2 28 5" xfId="34250" xr:uid="{00000000-0005-0000-0000-0000C4850000}"/>
    <cellStyle name="Normal 3 2 28 6" xfId="34251" xr:uid="{00000000-0005-0000-0000-0000C5850000}"/>
    <cellStyle name="Normal 3 2 28 7" xfId="34252" xr:uid="{00000000-0005-0000-0000-0000C6850000}"/>
    <cellStyle name="Normal 3 2 28 8" xfId="34253" xr:uid="{00000000-0005-0000-0000-0000C7850000}"/>
    <cellStyle name="Normal 3 2 28_35. Propiedades de Inv" xfId="34254" xr:uid="{00000000-0005-0000-0000-0000C8850000}"/>
    <cellStyle name="Normal 3 2 29" xfId="34255" xr:uid="{00000000-0005-0000-0000-0000C9850000}"/>
    <cellStyle name="Normal 3 2 3" xfId="34256" xr:uid="{00000000-0005-0000-0000-0000CA850000}"/>
    <cellStyle name="Normal 3 2 3 2" xfId="34257" xr:uid="{00000000-0005-0000-0000-0000CB850000}"/>
    <cellStyle name="Normal 3 2 3 3" xfId="34258" xr:uid="{00000000-0005-0000-0000-0000CC850000}"/>
    <cellStyle name="Normal 3 2 3 4" xfId="34259" xr:uid="{00000000-0005-0000-0000-0000CD850000}"/>
    <cellStyle name="Normal 3 2 3 4 2" xfId="34260" xr:uid="{00000000-0005-0000-0000-0000CE850000}"/>
    <cellStyle name="Normal 3 2 3 5" xfId="34261" xr:uid="{00000000-0005-0000-0000-0000CF850000}"/>
    <cellStyle name="Normal 3 2 3 5 2" xfId="34262" xr:uid="{00000000-0005-0000-0000-0000D0850000}"/>
    <cellStyle name="Normal 3 2 30" xfId="34263" xr:uid="{00000000-0005-0000-0000-0000D1850000}"/>
    <cellStyle name="Normal 3 2 31" xfId="34264" xr:uid="{00000000-0005-0000-0000-0000D2850000}"/>
    <cellStyle name="Normal 3 2 32" xfId="34265" xr:uid="{00000000-0005-0000-0000-0000D3850000}"/>
    <cellStyle name="Normal 3 2 32 2" xfId="34266" xr:uid="{00000000-0005-0000-0000-0000D4850000}"/>
    <cellStyle name="Normal 3 2 32 3" xfId="34267" xr:uid="{00000000-0005-0000-0000-0000D5850000}"/>
    <cellStyle name="Normal 3 2 32 4" xfId="34268" xr:uid="{00000000-0005-0000-0000-0000D6850000}"/>
    <cellStyle name="Normal 3 2 32 5" xfId="34269" xr:uid="{00000000-0005-0000-0000-0000D7850000}"/>
    <cellStyle name="Normal 3 2 33" xfId="34270" xr:uid="{00000000-0005-0000-0000-0000D8850000}"/>
    <cellStyle name="Normal 3 2 33 2" xfId="34271" xr:uid="{00000000-0005-0000-0000-0000D9850000}"/>
    <cellStyle name="Normal 3 2 33 3" xfId="34272" xr:uid="{00000000-0005-0000-0000-0000DA850000}"/>
    <cellStyle name="Normal 3 2 33 4" xfId="34273" xr:uid="{00000000-0005-0000-0000-0000DB850000}"/>
    <cellStyle name="Normal 3 2 33 5" xfId="34274" xr:uid="{00000000-0005-0000-0000-0000DC850000}"/>
    <cellStyle name="Normal 3 2 34" xfId="34275" xr:uid="{00000000-0005-0000-0000-0000DD850000}"/>
    <cellStyle name="Normal 3 2 34 2" xfId="34276" xr:uid="{00000000-0005-0000-0000-0000DE850000}"/>
    <cellStyle name="Normal 3 2 34 3" xfId="34277" xr:uid="{00000000-0005-0000-0000-0000DF850000}"/>
    <cellStyle name="Normal 3 2 34 4" xfId="34278" xr:uid="{00000000-0005-0000-0000-0000E0850000}"/>
    <cellStyle name="Normal 3 2 34 5" xfId="34279" xr:uid="{00000000-0005-0000-0000-0000E1850000}"/>
    <cellStyle name="Normal 3 2 35" xfId="34280" xr:uid="{00000000-0005-0000-0000-0000E2850000}"/>
    <cellStyle name="Normal 3 2 35 2" xfId="34281" xr:uid="{00000000-0005-0000-0000-0000E3850000}"/>
    <cellStyle name="Normal 3 2 35 3" xfId="34282" xr:uid="{00000000-0005-0000-0000-0000E4850000}"/>
    <cellStyle name="Normal 3 2 35 4" xfId="34283" xr:uid="{00000000-0005-0000-0000-0000E5850000}"/>
    <cellStyle name="Normal 3 2 35 5" xfId="34284" xr:uid="{00000000-0005-0000-0000-0000E6850000}"/>
    <cellStyle name="Normal 3 2 36" xfId="34285" xr:uid="{00000000-0005-0000-0000-0000E7850000}"/>
    <cellStyle name="Normal 3 2 36 2" xfId="34286" xr:uid="{00000000-0005-0000-0000-0000E8850000}"/>
    <cellStyle name="Normal 3 2 36 3" xfId="34287" xr:uid="{00000000-0005-0000-0000-0000E9850000}"/>
    <cellStyle name="Normal 3 2 36 4" xfId="34288" xr:uid="{00000000-0005-0000-0000-0000EA850000}"/>
    <cellStyle name="Normal 3 2 36 5" xfId="34289" xr:uid="{00000000-0005-0000-0000-0000EB850000}"/>
    <cellStyle name="Normal 3 2 37" xfId="34290" xr:uid="{00000000-0005-0000-0000-0000EC850000}"/>
    <cellStyle name="Normal 3 2 37 2" xfId="34291" xr:uid="{00000000-0005-0000-0000-0000ED850000}"/>
    <cellStyle name="Normal 3 2 37 3" xfId="34292" xr:uid="{00000000-0005-0000-0000-0000EE850000}"/>
    <cellStyle name="Normal 3 2 37 4" xfId="34293" xr:uid="{00000000-0005-0000-0000-0000EF850000}"/>
    <cellStyle name="Normal 3 2 37 5" xfId="34294" xr:uid="{00000000-0005-0000-0000-0000F0850000}"/>
    <cellStyle name="Normal 3 2 38" xfId="34295" xr:uid="{00000000-0005-0000-0000-0000F1850000}"/>
    <cellStyle name="Normal 3 2 38 2" xfId="34296" xr:uid="{00000000-0005-0000-0000-0000F2850000}"/>
    <cellStyle name="Normal 3 2 38 3" xfId="34297" xr:uid="{00000000-0005-0000-0000-0000F3850000}"/>
    <cellStyle name="Normal 3 2 38 4" xfId="34298" xr:uid="{00000000-0005-0000-0000-0000F4850000}"/>
    <cellStyle name="Normal 3 2 38 5" xfId="34299" xr:uid="{00000000-0005-0000-0000-0000F5850000}"/>
    <cellStyle name="Normal 3 2 39" xfId="34300" xr:uid="{00000000-0005-0000-0000-0000F6850000}"/>
    <cellStyle name="Normal 3 2 39 2" xfId="34301" xr:uid="{00000000-0005-0000-0000-0000F7850000}"/>
    <cellStyle name="Normal 3 2 39 3" xfId="34302" xr:uid="{00000000-0005-0000-0000-0000F8850000}"/>
    <cellStyle name="Normal 3 2 39 4" xfId="34303" xr:uid="{00000000-0005-0000-0000-0000F9850000}"/>
    <cellStyle name="Normal 3 2 39 5" xfId="34304" xr:uid="{00000000-0005-0000-0000-0000FA850000}"/>
    <cellStyle name="Normal 3 2 4" xfId="34305" xr:uid="{00000000-0005-0000-0000-0000FB850000}"/>
    <cellStyle name="Normal 3 2 4 2" xfId="34306" xr:uid="{00000000-0005-0000-0000-0000FC850000}"/>
    <cellStyle name="Normal 3 2 4 3" xfId="34307" xr:uid="{00000000-0005-0000-0000-0000FD850000}"/>
    <cellStyle name="Normal 3 2 40" xfId="34308" xr:uid="{00000000-0005-0000-0000-0000FE850000}"/>
    <cellStyle name="Normal 3 2 40 2" xfId="34309" xr:uid="{00000000-0005-0000-0000-0000FF850000}"/>
    <cellStyle name="Normal 3 2 40 2 2" xfId="34310" xr:uid="{00000000-0005-0000-0000-000000860000}"/>
    <cellStyle name="Normal 3 2 41" xfId="34311" xr:uid="{00000000-0005-0000-0000-000001860000}"/>
    <cellStyle name="Normal 3 2 41 2" xfId="34312" xr:uid="{00000000-0005-0000-0000-000002860000}"/>
    <cellStyle name="Normal 3 2 41 2 2" xfId="34313" xr:uid="{00000000-0005-0000-0000-000003860000}"/>
    <cellStyle name="Normal 3 2 42" xfId="34314" xr:uid="{00000000-0005-0000-0000-000004860000}"/>
    <cellStyle name="Normal 3 2 42 2" xfId="34315" xr:uid="{00000000-0005-0000-0000-000005860000}"/>
    <cellStyle name="Normal 3 2 42 2 2" xfId="34316" xr:uid="{00000000-0005-0000-0000-000006860000}"/>
    <cellStyle name="Normal 3 2 43" xfId="34317" xr:uid="{00000000-0005-0000-0000-000007860000}"/>
    <cellStyle name="Normal 3 2 43 2" xfId="34318" xr:uid="{00000000-0005-0000-0000-000008860000}"/>
    <cellStyle name="Normal 3 2 43 2 2" xfId="34319" xr:uid="{00000000-0005-0000-0000-000009860000}"/>
    <cellStyle name="Normal 3 2 44" xfId="34320" xr:uid="{00000000-0005-0000-0000-00000A860000}"/>
    <cellStyle name="Normal 3 2 44 2" xfId="34321" xr:uid="{00000000-0005-0000-0000-00000B860000}"/>
    <cellStyle name="Normal 3 2 45" xfId="34322" xr:uid="{00000000-0005-0000-0000-00000C860000}"/>
    <cellStyle name="Normal 3 2 45 2" xfId="34323" xr:uid="{00000000-0005-0000-0000-00000D860000}"/>
    <cellStyle name="Normal 3 2 46" xfId="34324" xr:uid="{00000000-0005-0000-0000-00000E860000}"/>
    <cellStyle name="Normal 3 2 47" xfId="34325" xr:uid="{00000000-0005-0000-0000-00000F860000}"/>
    <cellStyle name="Normal 3 2 48" xfId="34326" xr:uid="{00000000-0005-0000-0000-000010860000}"/>
    <cellStyle name="Normal 3 2 49" xfId="34327" xr:uid="{00000000-0005-0000-0000-000011860000}"/>
    <cellStyle name="Normal 3 2 5" xfId="34328" xr:uid="{00000000-0005-0000-0000-000012860000}"/>
    <cellStyle name="Normal 3 2 5 2" xfId="34329" xr:uid="{00000000-0005-0000-0000-000013860000}"/>
    <cellStyle name="Normal 3 2 5 3" xfId="34330" xr:uid="{00000000-0005-0000-0000-000014860000}"/>
    <cellStyle name="Normal 3 2 6" xfId="34331" xr:uid="{00000000-0005-0000-0000-000015860000}"/>
    <cellStyle name="Normal 3 2 6 2" xfId="34332" xr:uid="{00000000-0005-0000-0000-000016860000}"/>
    <cellStyle name="Normal 3 2 6 3" xfId="34333" xr:uid="{00000000-0005-0000-0000-000017860000}"/>
    <cellStyle name="Normal 3 2 7" xfId="34334" xr:uid="{00000000-0005-0000-0000-000018860000}"/>
    <cellStyle name="Normal 3 2 8" xfId="34335" xr:uid="{00000000-0005-0000-0000-000019860000}"/>
    <cellStyle name="Normal 3 2 9" xfId="34336" xr:uid="{00000000-0005-0000-0000-00001A860000}"/>
    <cellStyle name="Normal 3 2_35. Propiedades de Inv" xfId="34337" xr:uid="{00000000-0005-0000-0000-00001B860000}"/>
    <cellStyle name="Normal 3 20" xfId="34338" xr:uid="{00000000-0005-0000-0000-00001C860000}"/>
    <cellStyle name="Normal 3 20 10" xfId="34339" xr:uid="{00000000-0005-0000-0000-00001D860000}"/>
    <cellStyle name="Normal 3 20 11" xfId="34340" xr:uid="{00000000-0005-0000-0000-00001E860000}"/>
    <cellStyle name="Normal 3 20 12" xfId="34341" xr:uid="{00000000-0005-0000-0000-00001F860000}"/>
    <cellStyle name="Normal 3 20 13" xfId="34342" xr:uid="{00000000-0005-0000-0000-000020860000}"/>
    <cellStyle name="Normal 3 20 2" xfId="34343" xr:uid="{00000000-0005-0000-0000-000021860000}"/>
    <cellStyle name="Normal 3 20 2 2" xfId="34344" xr:uid="{00000000-0005-0000-0000-000022860000}"/>
    <cellStyle name="Normal 3 20 2 2 2" xfId="34345" xr:uid="{00000000-0005-0000-0000-000023860000}"/>
    <cellStyle name="Normal 3 20 2 2 3" xfId="34346" xr:uid="{00000000-0005-0000-0000-000024860000}"/>
    <cellStyle name="Normal 3 20 2 2 4" xfId="34347" xr:uid="{00000000-0005-0000-0000-000025860000}"/>
    <cellStyle name="Normal 3 20 2 2 5" xfId="34348" xr:uid="{00000000-0005-0000-0000-000026860000}"/>
    <cellStyle name="Normal 3 20 2 3" xfId="34349" xr:uid="{00000000-0005-0000-0000-000027860000}"/>
    <cellStyle name="Normal 3 20 2 3 2" xfId="34350" xr:uid="{00000000-0005-0000-0000-000028860000}"/>
    <cellStyle name="Normal 3 20 2 3 3" xfId="34351" xr:uid="{00000000-0005-0000-0000-000029860000}"/>
    <cellStyle name="Normal 3 20 2 3 4" xfId="34352" xr:uid="{00000000-0005-0000-0000-00002A860000}"/>
    <cellStyle name="Normal 3 20 2 3 5" xfId="34353" xr:uid="{00000000-0005-0000-0000-00002B860000}"/>
    <cellStyle name="Normal 3 20 2 4" xfId="34354" xr:uid="{00000000-0005-0000-0000-00002C860000}"/>
    <cellStyle name="Normal 3 20 2 5" xfId="34355" xr:uid="{00000000-0005-0000-0000-00002D860000}"/>
    <cellStyle name="Normal 3 20 2 6" xfId="34356" xr:uid="{00000000-0005-0000-0000-00002E860000}"/>
    <cellStyle name="Normal 3 20 2 7" xfId="34357" xr:uid="{00000000-0005-0000-0000-00002F860000}"/>
    <cellStyle name="Normal 3 20 2 8" xfId="34358" xr:uid="{00000000-0005-0000-0000-000030860000}"/>
    <cellStyle name="Normal 3 20 2_35. Propiedades de Inv" xfId="34359" xr:uid="{00000000-0005-0000-0000-000031860000}"/>
    <cellStyle name="Normal 3 20 3" xfId="34360" xr:uid="{00000000-0005-0000-0000-000032860000}"/>
    <cellStyle name="Normal 3 20 3 2" xfId="34361" xr:uid="{00000000-0005-0000-0000-000033860000}"/>
    <cellStyle name="Normal 3 20 3 2 2" xfId="34362" xr:uid="{00000000-0005-0000-0000-000034860000}"/>
    <cellStyle name="Normal 3 20 3 2 3" xfId="34363" xr:uid="{00000000-0005-0000-0000-000035860000}"/>
    <cellStyle name="Normal 3 20 3 2 4" xfId="34364" xr:uid="{00000000-0005-0000-0000-000036860000}"/>
    <cellStyle name="Normal 3 20 3 2 5" xfId="34365" xr:uid="{00000000-0005-0000-0000-000037860000}"/>
    <cellStyle name="Normal 3 20 3 3" xfId="34366" xr:uid="{00000000-0005-0000-0000-000038860000}"/>
    <cellStyle name="Normal 3 20 3 3 2" xfId="34367" xr:uid="{00000000-0005-0000-0000-000039860000}"/>
    <cellStyle name="Normal 3 20 3 3 3" xfId="34368" xr:uid="{00000000-0005-0000-0000-00003A860000}"/>
    <cellStyle name="Normal 3 20 3 3 4" xfId="34369" xr:uid="{00000000-0005-0000-0000-00003B860000}"/>
    <cellStyle name="Normal 3 20 3 3 5" xfId="34370" xr:uid="{00000000-0005-0000-0000-00003C860000}"/>
    <cellStyle name="Normal 3 20 3 4" xfId="34371" xr:uid="{00000000-0005-0000-0000-00003D860000}"/>
    <cellStyle name="Normal 3 20 3 5" xfId="34372" xr:uid="{00000000-0005-0000-0000-00003E860000}"/>
    <cellStyle name="Normal 3 20 3 6" xfId="34373" xr:uid="{00000000-0005-0000-0000-00003F860000}"/>
    <cellStyle name="Normal 3 20 3 7" xfId="34374" xr:uid="{00000000-0005-0000-0000-000040860000}"/>
    <cellStyle name="Normal 3 20 3 8" xfId="34375" xr:uid="{00000000-0005-0000-0000-000041860000}"/>
    <cellStyle name="Normal 3 20 3_35. Propiedades de Inv" xfId="34376" xr:uid="{00000000-0005-0000-0000-000042860000}"/>
    <cellStyle name="Normal 3 20 4" xfId="34377" xr:uid="{00000000-0005-0000-0000-000043860000}"/>
    <cellStyle name="Normal 3 20 4 2" xfId="34378" xr:uid="{00000000-0005-0000-0000-000044860000}"/>
    <cellStyle name="Normal 3 20 4 2 2" xfId="34379" xr:uid="{00000000-0005-0000-0000-000045860000}"/>
    <cellStyle name="Normal 3 20 4 2 3" xfId="34380" xr:uid="{00000000-0005-0000-0000-000046860000}"/>
    <cellStyle name="Normal 3 20 4 2 4" xfId="34381" xr:uid="{00000000-0005-0000-0000-000047860000}"/>
    <cellStyle name="Normal 3 20 4 2 5" xfId="34382" xr:uid="{00000000-0005-0000-0000-000048860000}"/>
    <cellStyle name="Normal 3 20 4 3" xfId="34383" xr:uid="{00000000-0005-0000-0000-000049860000}"/>
    <cellStyle name="Normal 3 20 4 3 2" xfId="34384" xr:uid="{00000000-0005-0000-0000-00004A860000}"/>
    <cellStyle name="Normal 3 20 4 3 3" xfId="34385" xr:uid="{00000000-0005-0000-0000-00004B860000}"/>
    <cellStyle name="Normal 3 20 4 3 4" xfId="34386" xr:uid="{00000000-0005-0000-0000-00004C860000}"/>
    <cellStyle name="Normal 3 20 4 3 5" xfId="34387" xr:uid="{00000000-0005-0000-0000-00004D860000}"/>
    <cellStyle name="Normal 3 20 4 4" xfId="34388" xr:uid="{00000000-0005-0000-0000-00004E860000}"/>
    <cellStyle name="Normal 3 20 4 5" xfId="34389" xr:uid="{00000000-0005-0000-0000-00004F860000}"/>
    <cellStyle name="Normal 3 20 4 6" xfId="34390" xr:uid="{00000000-0005-0000-0000-000050860000}"/>
    <cellStyle name="Normal 3 20 4 7" xfId="34391" xr:uid="{00000000-0005-0000-0000-000051860000}"/>
    <cellStyle name="Normal 3 20 4 8" xfId="34392" xr:uid="{00000000-0005-0000-0000-000052860000}"/>
    <cellStyle name="Normal 3 20 4_35. Propiedades de Inv" xfId="34393" xr:uid="{00000000-0005-0000-0000-000053860000}"/>
    <cellStyle name="Normal 3 20 5" xfId="34394" xr:uid="{00000000-0005-0000-0000-000054860000}"/>
    <cellStyle name="Normal 3 20 5 2" xfId="34395" xr:uid="{00000000-0005-0000-0000-000055860000}"/>
    <cellStyle name="Normal 3 20 5 2 2" xfId="34396" xr:uid="{00000000-0005-0000-0000-000056860000}"/>
    <cellStyle name="Normal 3 20 5 2 3" xfId="34397" xr:uid="{00000000-0005-0000-0000-000057860000}"/>
    <cellStyle name="Normal 3 20 5 2 4" xfId="34398" xr:uid="{00000000-0005-0000-0000-000058860000}"/>
    <cellStyle name="Normal 3 20 5 2 5" xfId="34399" xr:uid="{00000000-0005-0000-0000-000059860000}"/>
    <cellStyle name="Normal 3 20 5 3" xfId="34400" xr:uid="{00000000-0005-0000-0000-00005A860000}"/>
    <cellStyle name="Normal 3 20 5 3 2" xfId="34401" xr:uid="{00000000-0005-0000-0000-00005B860000}"/>
    <cellStyle name="Normal 3 20 5 3 3" xfId="34402" xr:uid="{00000000-0005-0000-0000-00005C860000}"/>
    <cellStyle name="Normal 3 20 5 3 4" xfId="34403" xr:uid="{00000000-0005-0000-0000-00005D860000}"/>
    <cellStyle name="Normal 3 20 5 3 5" xfId="34404" xr:uid="{00000000-0005-0000-0000-00005E860000}"/>
    <cellStyle name="Normal 3 20 5 4" xfId="34405" xr:uid="{00000000-0005-0000-0000-00005F860000}"/>
    <cellStyle name="Normal 3 20 5 5" xfId="34406" xr:uid="{00000000-0005-0000-0000-000060860000}"/>
    <cellStyle name="Normal 3 20 5 6" xfId="34407" xr:uid="{00000000-0005-0000-0000-000061860000}"/>
    <cellStyle name="Normal 3 20 5 7" xfId="34408" xr:uid="{00000000-0005-0000-0000-000062860000}"/>
    <cellStyle name="Normal 3 20 5 8" xfId="34409" xr:uid="{00000000-0005-0000-0000-000063860000}"/>
    <cellStyle name="Normal 3 20 5_35. Propiedades de Inv" xfId="34410" xr:uid="{00000000-0005-0000-0000-000064860000}"/>
    <cellStyle name="Normal 3 20 6" xfId="34411" xr:uid="{00000000-0005-0000-0000-000065860000}"/>
    <cellStyle name="Normal 3 20 6 2" xfId="34412" xr:uid="{00000000-0005-0000-0000-000066860000}"/>
    <cellStyle name="Normal 3 20 6 2 2" xfId="34413" xr:uid="{00000000-0005-0000-0000-000067860000}"/>
    <cellStyle name="Normal 3 20 6 2 3" xfId="34414" xr:uid="{00000000-0005-0000-0000-000068860000}"/>
    <cellStyle name="Normal 3 20 6 2 4" xfId="34415" xr:uid="{00000000-0005-0000-0000-000069860000}"/>
    <cellStyle name="Normal 3 20 6 2 5" xfId="34416" xr:uid="{00000000-0005-0000-0000-00006A860000}"/>
    <cellStyle name="Normal 3 20 6 3" xfId="34417" xr:uid="{00000000-0005-0000-0000-00006B860000}"/>
    <cellStyle name="Normal 3 20 6 3 2" xfId="34418" xr:uid="{00000000-0005-0000-0000-00006C860000}"/>
    <cellStyle name="Normal 3 20 6 3 3" xfId="34419" xr:uid="{00000000-0005-0000-0000-00006D860000}"/>
    <cellStyle name="Normal 3 20 6 3 4" xfId="34420" xr:uid="{00000000-0005-0000-0000-00006E860000}"/>
    <cellStyle name="Normal 3 20 6 3 5" xfId="34421" xr:uid="{00000000-0005-0000-0000-00006F860000}"/>
    <cellStyle name="Normal 3 20 6 4" xfId="34422" xr:uid="{00000000-0005-0000-0000-000070860000}"/>
    <cellStyle name="Normal 3 20 6 5" xfId="34423" xr:uid="{00000000-0005-0000-0000-000071860000}"/>
    <cellStyle name="Normal 3 20 6 6" xfId="34424" xr:uid="{00000000-0005-0000-0000-000072860000}"/>
    <cellStyle name="Normal 3 20 6 7" xfId="34425" xr:uid="{00000000-0005-0000-0000-000073860000}"/>
    <cellStyle name="Normal 3 20 6 8" xfId="34426" xr:uid="{00000000-0005-0000-0000-000074860000}"/>
    <cellStyle name="Normal 3 20 6_35. Propiedades de Inv" xfId="34427" xr:uid="{00000000-0005-0000-0000-000075860000}"/>
    <cellStyle name="Normal 3 20 7" xfId="34428" xr:uid="{00000000-0005-0000-0000-000076860000}"/>
    <cellStyle name="Normal 3 20 7 2" xfId="34429" xr:uid="{00000000-0005-0000-0000-000077860000}"/>
    <cellStyle name="Normal 3 20 7 3" xfId="34430" xr:uid="{00000000-0005-0000-0000-000078860000}"/>
    <cellStyle name="Normal 3 20 7 4" xfId="34431" xr:uid="{00000000-0005-0000-0000-000079860000}"/>
    <cellStyle name="Normal 3 20 7 5" xfId="34432" xr:uid="{00000000-0005-0000-0000-00007A860000}"/>
    <cellStyle name="Normal 3 20 8" xfId="34433" xr:uid="{00000000-0005-0000-0000-00007B860000}"/>
    <cellStyle name="Normal 3 20 8 2" xfId="34434" xr:uid="{00000000-0005-0000-0000-00007C860000}"/>
    <cellStyle name="Normal 3 20 8 3" xfId="34435" xr:uid="{00000000-0005-0000-0000-00007D860000}"/>
    <cellStyle name="Normal 3 20 8 4" xfId="34436" xr:uid="{00000000-0005-0000-0000-00007E860000}"/>
    <cellStyle name="Normal 3 20 8 5" xfId="34437" xr:uid="{00000000-0005-0000-0000-00007F860000}"/>
    <cellStyle name="Normal 3 20 9" xfId="34438" xr:uid="{00000000-0005-0000-0000-000080860000}"/>
    <cellStyle name="Normal 3 20_35. Propiedades de Inv" xfId="34439" xr:uid="{00000000-0005-0000-0000-000081860000}"/>
    <cellStyle name="Normal 3 21" xfId="34440" xr:uid="{00000000-0005-0000-0000-000082860000}"/>
    <cellStyle name="Normal 3 21 2" xfId="34441" xr:uid="{00000000-0005-0000-0000-000083860000}"/>
    <cellStyle name="Normal 3 21 2 2" xfId="34442" xr:uid="{00000000-0005-0000-0000-000084860000}"/>
    <cellStyle name="Normal 3 21 2 3" xfId="34443" xr:uid="{00000000-0005-0000-0000-000085860000}"/>
    <cellStyle name="Normal 3 21 2 4" xfId="34444" xr:uid="{00000000-0005-0000-0000-000086860000}"/>
    <cellStyle name="Normal 3 21 2 5" xfId="34445" xr:uid="{00000000-0005-0000-0000-000087860000}"/>
    <cellStyle name="Normal 3 21 3" xfId="34446" xr:uid="{00000000-0005-0000-0000-000088860000}"/>
    <cellStyle name="Normal 3 21 3 2" xfId="34447" xr:uid="{00000000-0005-0000-0000-000089860000}"/>
    <cellStyle name="Normal 3 21 3 3" xfId="34448" xr:uid="{00000000-0005-0000-0000-00008A860000}"/>
    <cellStyle name="Normal 3 21 3 4" xfId="34449" xr:uid="{00000000-0005-0000-0000-00008B860000}"/>
    <cellStyle name="Normal 3 21 3 5" xfId="34450" xr:uid="{00000000-0005-0000-0000-00008C860000}"/>
    <cellStyle name="Normal 3 21 4" xfId="34451" xr:uid="{00000000-0005-0000-0000-00008D860000}"/>
    <cellStyle name="Normal 3 21 5" xfId="34452" xr:uid="{00000000-0005-0000-0000-00008E860000}"/>
    <cellStyle name="Normal 3 21 6" xfId="34453" xr:uid="{00000000-0005-0000-0000-00008F860000}"/>
    <cellStyle name="Normal 3 21 7" xfId="34454" xr:uid="{00000000-0005-0000-0000-000090860000}"/>
    <cellStyle name="Normal 3 21 8" xfId="34455" xr:uid="{00000000-0005-0000-0000-000091860000}"/>
    <cellStyle name="Normal 3 21_35. Propiedades de Inv" xfId="34456" xr:uid="{00000000-0005-0000-0000-000092860000}"/>
    <cellStyle name="Normal 3 22" xfId="34457" xr:uid="{00000000-0005-0000-0000-000093860000}"/>
    <cellStyle name="Normal 3 22 2" xfId="34458" xr:uid="{00000000-0005-0000-0000-000094860000}"/>
    <cellStyle name="Normal 3 22 2 2" xfId="34459" xr:uid="{00000000-0005-0000-0000-000095860000}"/>
    <cellStyle name="Normal 3 22 2 3" xfId="34460" xr:uid="{00000000-0005-0000-0000-000096860000}"/>
    <cellStyle name="Normal 3 22 2 4" xfId="34461" xr:uid="{00000000-0005-0000-0000-000097860000}"/>
    <cellStyle name="Normal 3 22 2 5" xfId="34462" xr:uid="{00000000-0005-0000-0000-000098860000}"/>
    <cellStyle name="Normal 3 22 3" xfId="34463" xr:uid="{00000000-0005-0000-0000-000099860000}"/>
    <cellStyle name="Normal 3 22 3 2" xfId="34464" xr:uid="{00000000-0005-0000-0000-00009A860000}"/>
    <cellStyle name="Normal 3 22 3 3" xfId="34465" xr:uid="{00000000-0005-0000-0000-00009B860000}"/>
    <cellStyle name="Normal 3 22 3 4" xfId="34466" xr:uid="{00000000-0005-0000-0000-00009C860000}"/>
    <cellStyle name="Normal 3 22 3 5" xfId="34467" xr:uid="{00000000-0005-0000-0000-00009D860000}"/>
    <cellStyle name="Normal 3 22 4" xfId="34468" xr:uid="{00000000-0005-0000-0000-00009E860000}"/>
    <cellStyle name="Normal 3 22 5" xfId="34469" xr:uid="{00000000-0005-0000-0000-00009F860000}"/>
    <cellStyle name="Normal 3 22 6" xfId="34470" xr:uid="{00000000-0005-0000-0000-0000A0860000}"/>
    <cellStyle name="Normal 3 22 7" xfId="34471" xr:uid="{00000000-0005-0000-0000-0000A1860000}"/>
    <cellStyle name="Normal 3 22 8" xfId="34472" xr:uid="{00000000-0005-0000-0000-0000A2860000}"/>
    <cellStyle name="Normal 3 22_35. Propiedades de Inv" xfId="34473" xr:uid="{00000000-0005-0000-0000-0000A3860000}"/>
    <cellStyle name="Normal 3 23" xfId="34474" xr:uid="{00000000-0005-0000-0000-0000A4860000}"/>
    <cellStyle name="Normal 3 23 2" xfId="34475" xr:uid="{00000000-0005-0000-0000-0000A5860000}"/>
    <cellStyle name="Normal 3 23 2 2" xfId="34476" xr:uid="{00000000-0005-0000-0000-0000A6860000}"/>
    <cellStyle name="Normal 3 23 2 3" xfId="34477" xr:uid="{00000000-0005-0000-0000-0000A7860000}"/>
    <cellStyle name="Normal 3 23 2 4" xfId="34478" xr:uid="{00000000-0005-0000-0000-0000A8860000}"/>
    <cellStyle name="Normal 3 23 2 5" xfId="34479" xr:uid="{00000000-0005-0000-0000-0000A9860000}"/>
    <cellStyle name="Normal 3 23 3" xfId="34480" xr:uid="{00000000-0005-0000-0000-0000AA860000}"/>
    <cellStyle name="Normal 3 23 3 2" xfId="34481" xr:uid="{00000000-0005-0000-0000-0000AB860000}"/>
    <cellStyle name="Normal 3 23 3 3" xfId="34482" xr:uid="{00000000-0005-0000-0000-0000AC860000}"/>
    <cellStyle name="Normal 3 23 3 4" xfId="34483" xr:uid="{00000000-0005-0000-0000-0000AD860000}"/>
    <cellStyle name="Normal 3 23 3 5" xfId="34484" xr:uid="{00000000-0005-0000-0000-0000AE860000}"/>
    <cellStyle name="Normal 3 23 4" xfId="34485" xr:uid="{00000000-0005-0000-0000-0000AF860000}"/>
    <cellStyle name="Normal 3 23 5" xfId="34486" xr:uid="{00000000-0005-0000-0000-0000B0860000}"/>
    <cellStyle name="Normal 3 23 6" xfId="34487" xr:uid="{00000000-0005-0000-0000-0000B1860000}"/>
    <cellStyle name="Normal 3 23 7" xfId="34488" xr:uid="{00000000-0005-0000-0000-0000B2860000}"/>
    <cellStyle name="Normal 3 23 8" xfId="34489" xr:uid="{00000000-0005-0000-0000-0000B3860000}"/>
    <cellStyle name="Normal 3 23_35. Propiedades de Inv" xfId="34490" xr:uid="{00000000-0005-0000-0000-0000B4860000}"/>
    <cellStyle name="Normal 3 24" xfId="34491" xr:uid="{00000000-0005-0000-0000-0000B5860000}"/>
    <cellStyle name="Normal 3 24 2" xfId="34492" xr:uid="{00000000-0005-0000-0000-0000B6860000}"/>
    <cellStyle name="Normal 3 24 2 2" xfId="34493" xr:uid="{00000000-0005-0000-0000-0000B7860000}"/>
    <cellStyle name="Normal 3 24 2 3" xfId="34494" xr:uid="{00000000-0005-0000-0000-0000B8860000}"/>
    <cellStyle name="Normal 3 24 2 4" xfId="34495" xr:uid="{00000000-0005-0000-0000-0000B9860000}"/>
    <cellStyle name="Normal 3 24 2 5" xfId="34496" xr:uid="{00000000-0005-0000-0000-0000BA860000}"/>
    <cellStyle name="Normal 3 24 3" xfId="34497" xr:uid="{00000000-0005-0000-0000-0000BB860000}"/>
    <cellStyle name="Normal 3 24 3 2" xfId="34498" xr:uid="{00000000-0005-0000-0000-0000BC860000}"/>
    <cellStyle name="Normal 3 24 3 3" xfId="34499" xr:uid="{00000000-0005-0000-0000-0000BD860000}"/>
    <cellStyle name="Normal 3 24 3 4" xfId="34500" xr:uid="{00000000-0005-0000-0000-0000BE860000}"/>
    <cellStyle name="Normal 3 24 3 5" xfId="34501" xr:uid="{00000000-0005-0000-0000-0000BF860000}"/>
    <cellStyle name="Normal 3 24 4" xfId="34502" xr:uid="{00000000-0005-0000-0000-0000C0860000}"/>
    <cellStyle name="Normal 3 24 5" xfId="34503" xr:uid="{00000000-0005-0000-0000-0000C1860000}"/>
    <cellStyle name="Normal 3 24 6" xfId="34504" xr:uid="{00000000-0005-0000-0000-0000C2860000}"/>
    <cellStyle name="Normal 3 24 7" xfId="34505" xr:uid="{00000000-0005-0000-0000-0000C3860000}"/>
    <cellStyle name="Normal 3 24 8" xfId="34506" xr:uid="{00000000-0005-0000-0000-0000C4860000}"/>
    <cellStyle name="Normal 3 24_35. Propiedades de Inv" xfId="34507" xr:uid="{00000000-0005-0000-0000-0000C5860000}"/>
    <cellStyle name="Normal 3 25" xfId="34508" xr:uid="{00000000-0005-0000-0000-0000C6860000}"/>
    <cellStyle name="Normal 3 25 2" xfId="34509" xr:uid="{00000000-0005-0000-0000-0000C7860000}"/>
    <cellStyle name="Normal 3 25 2 2" xfId="34510" xr:uid="{00000000-0005-0000-0000-0000C8860000}"/>
    <cellStyle name="Normal 3 25 2 3" xfId="34511" xr:uid="{00000000-0005-0000-0000-0000C9860000}"/>
    <cellStyle name="Normal 3 25 2 4" xfId="34512" xr:uid="{00000000-0005-0000-0000-0000CA860000}"/>
    <cellStyle name="Normal 3 25 2 5" xfId="34513" xr:uid="{00000000-0005-0000-0000-0000CB860000}"/>
    <cellStyle name="Normal 3 25 3" xfId="34514" xr:uid="{00000000-0005-0000-0000-0000CC860000}"/>
    <cellStyle name="Normal 3 25 3 2" xfId="34515" xr:uid="{00000000-0005-0000-0000-0000CD860000}"/>
    <cellStyle name="Normal 3 25 3 3" xfId="34516" xr:uid="{00000000-0005-0000-0000-0000CE860000}"/>
    <cellStyle name="Normal 3 25 3 4" xfId="34517" xr:uid="{00000000-0005-0000-0000-0000CF860000}"/>
    <cellStyle name="Normal 3 25 3 5" xfId="34518" xr:uid="{00000000-0005-0000-0000-0000D0860000}"/>
    <cellStyle name="Normal 3 25 4" xfId="34519" xr:uid="{00000000-0005-0000-0000-0000D1860000}"/>
    <cellStyle name="Normal 3 25 5" xfId="34520" xr:uid="{00000000-0005-0000-0000-0000D2860000}"/>
    <cellStyle name="Normal 3 25 6" xfId="34521" xr:uid="{00000000-0005-0000-0000-0000D3860000}"/>
    <cellStyle name="Normal 3 25 7" xfId="34522" xr:uid="{00000000-0005-0000-0000-0000D4860000}"/>
    <cellStyle name="Normal 3 25 8" xfId="34523" xr:uid="{00000000-0005-0000-0000-0000D5860000}"/>
    <cellStyle name="Normal 3 25_35. Propiedades de Inv" xfId="34524" xr:uid="{00000000-0005-0000-0000-0000D6860000}"/>
    <cellStyle name="Normal 3 26" xfId="34525" xr:uid="{00000000-0005-0000-0000-0000D7860000}"/>
    <cellStyle name="Normal 3 26 2" xfId="34526" xr:uid="{00000000-0005-0000-0000-0000D8860000}"/>
    <cellStyle name="Normal 3 26 2 2" xfId="34527" xr:uid="{00000000-0005-0000-0000-0000D9860000}"/>
    <cellStyle name="Normal 3 26 2 3" xfId="34528" xr:uid="{00000000-0005-0000-0000-0000DA860000}"/>
    <cellStyle name="Normal 3 26 2 4" xfId="34529" xr:uid="{00000000-0005-0000-0000-0000DB860000}"/>
    <cellStyle name="Normal 3 26 2 5" xfId="34530" xr:uid="{00000000-0005-0000-0000-0000DC860000}"/>
    <cellStyle name="Normal 3 26 3" xfId="34531" xr:uid="{00000000-0005-0000-0000-0000DD860000}"/>
    <cellStyle name="Normal 3 26 3 2" xfId="34532" xr:uid="{00000000-0005-0000-0000-0000DE860000}"/>
    <cellStyle name="Normal 3 26 3 3" xfId="34533" xr:uid="{00000000-0005-0000-0000-0000DF860000}"/>
    <cellStyle name="Normal 3 26 3 4" xfId="34534" xr:uid="{00000000-0005-0000-0000-0000E0860000}"/>
    <cellStyle name="Normal 3 26 3 5" xfId="34535" xr:uid="{00000000-0005-0000-0000-0000E1860000}"/>
    <cellStyle name="Normal 3 26 4" xfId="34536" xr:uid="{00000000-0005-0000-0000-0000E2860000}"/>
    <cellStyle name="Normal 3 26 5" xfId="34537" xr:uid="{00000000-0005-0000-0000-0000E3860000}"/>
    <cellStyle name="Normal 3 26 6" xfId="34538" xr:uid="{00000000-0005-0000-0000-0000E4860000}"/>
    <cellStyle name="Normal 3 26 7" xfId="34539" xr:uid="{00000000-0005-0000-0000-0000E5860000}"/>
    <cellStyle name="Normal 3 26_35. Propiedades de Inv" xfId="34540" xr:uid="{00000000-0005-0000-0000-0000E6860000}"/>
    <cellStyle name="Normal 3 27" xfId="34541" xr:uid="{00000000-0005-0000-0000-0000E7860000}"/>
    <cellStyle name="Normal 3 27 2" xfId="34542" xr:uid="{00000000-0005-0000-0000-0000E8860000}"/>
    <cellStyle name="Normal 3 27 2 2" xfId="34543" xr:uid="{00000000-0005-0000-0000-0000E9860000}"/>
    <cellStyle name="Normal 3 27 2 3" xfId="34544" xr:uid="{00000000-0005-0000-0000-0000EA860000}"/>
    <cellStyle name="Normal 3 27 2 4" xfId="34545" xr:uid="{00000000-0005-0000-0000-0000EB860000}"/>
    <cellStyle name="Normal 3 27 2 5" xfId="34546" xr:uid="{00000000-0005-0000-0000-0000EC860000}"/>
    <cellStyle name="Normal 3 27 3" xfId="34547" xr:uid="{00000000-0005-0000-0000-0000ED860000}"/>
    <cellStyle name="Normal 3 27 3 2" xfId="34548" xr:uid="{00000000-0005-0000-0000-0000EE860000}"/>
    <cellStyle name="Normal 3 27 3 3" xfId="34549" xr:uid="{00000000-0005-0000-0000-0000EF860000}"/>
    <cellStyle name="Normal 3 27 3 4" xfId="34550" xr:uid="{00000000-0005-0000-0000-0000F0860000}"/>
    <cellStyle name="Normal 3 27 3 5" xfId="34551" xr:uid="{00000000-0005-0000-0000-0000F1860000}"/>
    <cellStyle name="Normal 3 27 4" xfId="34552" xr:uid="{00000000-0005-0000-0000-0000F2860000}"/>
    <cellStyle name="Normal 3 27 5" xfId="34553" xr:uid="{00000000-0005-0000-0000-0000F3860000}"/>
    <cellStyle name="Normal 3 27 6" xfId="34554" xr:uid="{00000000-0005-0000-0000-0000F4860000}"/>
    <cellStyle name="Normal 3 27 7" xfId="34555" xr:uid="{00000000-0005-0000-0000-0000F5860000}"/>
    <cellStyle name="Normal 3 27_35. Propiedades de Inv" xfId="34556" xr:uid="{00000000-0005-0000-0000-0000F6860000}"/>
    <cellStyle name="Normal 3 28" xfId="34557" xr:uid="{00000000-0005-0000-0000-0000F7860000}"/>
    <cellStyle name="Normal 3 28 2" xfId="34558" xr:uid="{00000000-0005-0000-0000-0000F8860000}"/>
    <cellStyle name="Normal 3 28 2 2" xfId="34559" xr:uid="{00000000-0005-0000-0000-0000F9860000}"/>
    <cellStyle name="Normal 3 28 2 3" xfId="34560" xr:uid="{00000000-0005-0000-0000-0000FA860000}"/>
    <cellStyle name="Normal 3 28 2 4" xfId="34561" xr:uid="{00000000-0005-0000-0000-0000FB860000}"/>
    <cellStyle name="Normal 3 28 2 5" xfId="34562" xr:uid="{00000000-0005-0000-0000-0000FC860000}"/>
    <cellStyle name="Normal 3 28 3" xfId="34563" xr:uid="{00000000-0005-0000-0000-0000FD860000}"/>
    <cellStyle name="Normal 3 28 3 2" xfId="34564" xr:uid="{00000000-0005-0000-0000-0000FE860000}"/>
    <cellStyle name="Normal 3 28 3 3" xfId="34565" xr:uid="{00000000-0005-0000-0000-0000FF860000}"/>
    <cellStyle name="Normal 3 28 3 4" xfId="34566" xr:uid="{00000000-0005-0000-0000-000000870000}"/>
    <cellStyle name="Normal 3 28 3 5" xfId="34567" xr:uid="{00000000-0005-0000-0000-000001870000}"/>
    <cellStyle name="Normal 3 28 4" xfId="34568" xr:uid="{00000000-0005-0000-0000-000002870000}"/>
    <cellStyle name="Normal 3 28 5" xfId="34569" xr:uid="{00000000-0005-0000-0000-000003870000}"/>
    <cellStyle name="Normal 3 28 6" xfId="34570" xr:uid="{00000000-0005-0000-0000-000004870000}"/>
    <cellStyle name="Normal 3 28 7" xfId="34571" xr:uid="{00000000-0005-0000-0000-000005870000}"/>
    <cellStyle name="Normal 3 28_35. Propiedades de Inv" xfId="34572" xr:uid="{00000000-0005-0000-0000-000006870000}"/>
    <cellStyle name="Normal 3 29" xfId="34573" xr:uid="{00000000-0005-0000-0000-000007870000}"/>
    <cellStyle name="Normal 3 29 2" xfId="34574" xr:uid="{00000000-0005-0000-0000-000008870000}"/>
    <cellStyle name="Normal 3 29 3" xfId="34575" xr:uid="{00000000-0005-0000-0000-000009870000}"/>
    <cellStyle name="Normal 3 29 4" xfId="34576" xr:uid="{00000000-0005-0000-0000-00000A870000}"/>
    <cellStyle name="Normal 3 29 5" xfId="34577" xr:uid="{00000000-0005-0000-0000-00000B870000}"/>
    <cellStyle name="Normal 3 3" xfId="34578" xr:uid="{00000000-0005-0000-0000-00000C870000}"/>
    <cellStyle name="Normal 3 3 10" xfId="34579" xr:uid="{00000000-0005-0000-0000-00000D870000}"/>
    <cellStyle name="Normal 3 3 11" xfId="34580" xr:uid="{00000000-0005-0000-0000-00000E870000}"/>
    <cellStyle name="Normal 3 3 12" xfId="34581" xr:uid="{00000000-0005-0000-0000-00000F870000}"/>
    <cellStyle name="Normal 3 3 13" xfId="34582" xr:uid="{00000000-0005-0000-0000-000010870000}"/>
    <cellStyle name="Normal 3 3 14" xfId="34583" xr:uid="{00000000-0005-0000-0000-000011870000}"/>
    <cellStyle name="Normal 3 3 15" xfId="34584" xr:uid="{00000000-0005-0000-0000-000012870000}"/>
    <cellStyle name="Normal 3 3 2" xfId="34585" xr:uid="{00000000-0005-0000-0000-000013870000}"/>
    <cellStyle name="Normal 3 3 2 2" xfId="34586" xr:uid="{00000000-0005-0000-0000-000014870000}"/>
    <cellStyle name="Normal 3 3 2 2 2" xfId="34587" xr:uid="{00000000-0005-0000-0000-000015870000}"/>
    <cellStyle name="Normal 3 3 2 3" xfId="34588" xr:uid="{00000000-0005-0000-0000-000016870000}"/>
    <cellStyle name="Normal 3 3 2 3 2" xfId="34589" xr:uid="{00000000-0005-0000-0000-000017870000}"/>
    <cellStyle name="Normal 3 3 2 4" xfId="34590" xr:uid="{00000000-0005-0000-0000-000018870000}"/>
    <cellStyle name="Normal 3 3 2 5" xfId="34591" xr:uid="{00000000-0005-0000-0000-000019870000}"/>
    <cellStyle name="Normal 3 3 3" xfId="34592" xr:uid="{00000000-0005-0000-0000-00001A870000}"/>
    <cellStyle name="Normal 3 3 4" xfId="34593" xr:uid="{00000000-0005-0000-0000-00001B870000}"/>
    <cellStyle name="Normal 3 3 5" xfId="34594" xr:uid="{00000000-0005-0000-0000-00001C870000}"/>
    <cellStyle name="Normal 3 3 6" xfId="34595" xr:uid="{00000000-0005-0000-0000-00001D870000}"/>
    <cellStyle name="Normal 3 3 7" xfId="34596" xr:uid="{00000000-0005-0000-0000-00001E870000}"/>
    <cellStyle name="Normal 3 3 8" xfId="34597" xr:uid="{00000000-0005-0000-0000-00001F870000}"/>
    <cellStyle name="Normal 3 3 9" xfId="34598" xr:uid="{00000000-0005-0000-0000-000020870000}"/>
    <cellStyle name="Normal 3 3_35. Propiedades de Inv" xfId="34599" xr:uid="{00000000-0005-0000-0000-000021870000}"/>
    <cellStyle name="Normal 3 30" xfId="34600" xr:uid="{00000000-0005-0000-0000-000022870000}"/>
    <cellStyle name="Normal 3 30 2" xfId="34601" xr:uid="{00000000-0005-0000-0000-000023870000}"/>
    <cellStyle name="Normal 3 30 3" xfId="34602" xr:uid="{00000000-0005-0000-0000-000024870000}"/>
    <cellStyle name="Normal 3 30 4" xfId="34603" xr:uid="{00000000-0005-0000-0000-000025870000}"/>
    <cellStyle name="Normal 3 30 5" xfId="34604" xr:uid="{00000000-0005-0000-0000-000026870000}"/>
    <cellStyle name="Normal 3 31" xfId="34605" xr:uid="{00000000-0005-0000-0000-000027870000}"/>
    <cellStyle name="Normal 3 31 2" xfId="34606" xr:uid="{00000000-0005-0000-0000-000028870000}"/>
    <cellStyle name="Normal 3 31 3" xfId="34607" xr:uid="{00000000-0005-0000-0000-000029870000}"/>
    <cellStyle name="Normal 3 31 4" xfId="34608" xr:uid="{00000000-0005-0000-0000-00002A870000}"/>
    <cellStyle name="Normal 3 31 5" xfId="34609" xr:uid="{00000000-0005-0000-0000-00002B870000}"/>
    <cellStyle name="Normal 3 32" xfId="34610" xr:uid="{00000000-0005-0000-0000-00002C870000}"/>
    <cellStyle name="Normal 3 32 2" xfId="34611" xr:uid="{00000000-0005-0000-0000-00002D870000}"/>
    <cellStyle name="Normal 3 32 3" xfId="34612" xr:uid="{00000000-0005-0000-0000-00002E870000}"/>
    <cellStyle name="Normal 3 32 4" xfId="34613" xr:uid="{00000000-0005-0000-0000-00002F870000}"/>
    <cellStyle name="Normal 3 32 5" xfId="34614" xr:uid="{00000000-0005-0000-0000-000030870000}"/>
    <cellStyle name="Normal 3 33" xfId="34615" xr:uid="{00000000-0005-0000-0000-000031870000}"/>
    <cellStyle name="Normal 3 33 2" xfId="34616" xr:uid="{00000000-0005-0000-0000-000032870000}"/>
    <cellStyle name="Normal 3 33 3" xfId="34617" xr:uid="{00000000-0005-0000-0000-000033870000}"/>
    <cellStyle name="Normal 3 33 4" xfId="34618" xr:uid="{00000000-0005-0000-0000-000034870000}"/>
    <cellStyle name="Normal 3 33 5" xfId="34619" xr:uid="{00000000-0005-0000-0000-000035870000}"/>
    <cellStyle name="Normal 3 34" xfId="34620" xr:uid="{00000000-0005-0000-0000-000036870000}"/>
    <cellStyle name="Normal 3 34 2" xfId="34621" xr:uid="{00000000-0005-0000-0000-000037870000}"/>
    <cellStyle name="Normal 3 34 3" xfId="34622" xr:uid="{00000000-0005-0000-0000-000038870000}"/>
    <cellStyle name="Normal 3 34 4" xfId="34623" xr:uid="{00000000-0005-0000-0000-000039870000}"/>
    <cellStyle name="Normal 3 34 5" xfId="34624" xr:uid="{00000000-0005-0000-0000-00003A870000}"/>
    <cellStyle name="Normal 3 35" xfId="34625" xr:uid="{00000000-0005-0000-0000-00003B870000}"/>
    <cellStyle name="Normal 3 35 2" xfId="34626" xr:uid="{00000000-0005-0000-0000-00003C870000}"/>
    <cellStyle name="Normal 3 35 3" xfId="34627" xr:uid="{00000000-0005-0000-0000-00003D870000}"/>
    <cellStyle name="Normal 3 35 4" xfId="34628" xr:uid="{00000000-0005-0000-0000-00003E870000}"/>
    <cellStyle name="Normal 3 35 5" xfId="34629" xr:uid="{00000000-0005-0000-0000-00003F870000}"/>
    <cellStyle name="Normal 3 36" xfId="34630" xr:uid="{00000000-0005-0000-0000-000040870000}"/>
    <cellStyle name="Normal 3 36 2" xfId="34631" xr:uid="{00000000-0005-0000-0000-000041870000}"/>
    <cellStyle name="Normal 3 36 3" xfId="34632" xr:uid="{00000000-0005-0000-0000-000042870000}"/>
    <cellStyle name="Normal 3 36 4" xfId="34633" xr:uid="{00000000-0005-0000-0000-000043870000}"/>
    <cellStyle name="Normal 3 36 5" xfId="34634" xr:uid="{00000000-0005-0000-0000-000044870000}"/>
    <cellStyle name="Normal 3 37" xfId="34635" xr:uid="{00000000-0005-0000-0000-000045870000}"/>
    <cellStyle name="Normal 3 37 2" xfId="34636" xr:uid="{00000000-0005-0000-0000-000046870000}"/>
    <cellStyle name="Normal 3 37 3" xfId="34637" xr:uid="{00000000-0005-0000-0000-000047870000}"/>
    <cellStyle name="Normal 3 37 4" xfId="34638" xr:uid="{00000000-0005-0000-0000-000048870000}"/>
    <cellStyle name="Normal 3 37 5" xfId="34639" xr:uid="{00000000-0005-0000-0000-000049870000}"/>
    <cellStyle name="Normal 3 38" xfId="34640" xr:uid="{00000000-0005-0000-0000-00004A870000}"/>
    <cellStyle name="Normal 3 38 2" xfId="34641" xr:uid="{00000000-0005-0000-0000-00004B870000}"/>
    <cellStyle name="Normal 3 38 3" xfId="34642" xr:uid="{00000000-0005-0000-0000-00004C870000}"/>
    <cellStyle name="Normal 3 38 4" xfId="34643" xr:uid="{00000000-0005-0000-0000-00004D870000}"/>
    <cellStyle name="Normal 3 38 5" xfId="34644" xr:uid="{00000000-0005-0000-0000-00004E870000}"/>
    <cellStyle name="Normal 3 39" xfId="34645" xr:uid="{00000000-0005-0000-0000-00004F870000}"/>
    <cellStyle name="Normal 3 39 2" xfId="34646" xr:uid="{00000000-0005-0000-0000-000050870000}"/>
    <cellStyle name="Normal 3 39 3" xfId="34647" xr:uid="{00000000-0005-0000-0000-000051870000}"/>
    <cellStyle name="Normal 3 39 4" xfId="34648" xr:uid="{00000000-0005-0000-0000-000052870000}"/>
    <cellStyle name="Normal 3 39 5" xfId="34649" xr:uid="{00000000-0005-0000-0000-000053870000}"/>
    <cellStyle name="Normal 3 4" xfId="34650" xr:uid="{00000000-0005-0000-0000-000054870000}"/>
    <cellStyle name="Normal 3 4 10" xfId="34651" xr:uid="{00000000-0005-0000-0000-000055870000}"/>
    <cellStyle name="Normal 3 4 10 2" xfId="34652" xr:uid="{00000000-0005-0000-0000-000056870000}"/>
    <cellStyle name="Normal 3 4 10 3" xfId="34653" xr:uid="{00000000-0005-0000-0000-000057870000}"/>
    <cellStyle name="Normal 3 4 10 4" xfId="34654" xr:uid="{00000000-0005-0000-0000-000058870000}"/>
    <cellStyle name="Normal 3 4 10 5" xfId="34655" xr:uid="{00000000-0005-0000-0000-000059870000}"/>
    <cellStyle name="Normal 3 4 11" xfId="34656" xr:uid="{00000000-0005-0000-0000-00005A870000}"/>
    <cellStyle name="Normal 3 4 11 2" xfId="34657" xr:uid="{00000000-0005-0000-0000-00005B870000}"/>
    <cellStyle name="Normal 3 4 11 3" xfId="34658" xr:uid="{00000000-0005-0000-0000-00005C870000}"/>
    <cellStyle name="Normal 3 4 11 4" xfId="34659" xr:uid="{00000000-0005-0000-0000-00005D870000}"/>
    <cellStyle name="Normal 3 4 11 5" xfId="34660" xr:uid="{00000000-0005-0000-0000-00005E870000}"/>
    <cellStyle name="Normal 3 4 12" xfId="34661" xr:uid="{00000000-0005-0000-0000-00005F870000}"/>
    <cellStyle name="Normal 3 4 12 2" xfId="34662" xr:uid="{00000000-0005-0000-0000-000060870000}"/>
    <cellStyle name="Normal 3 4 12 2 2" xfId="34663" xr:uid="{00000000-0005-0000-0000-000061870000}"/>
    <cellStyle name="Normal 3 4 13" xfId="34664" xr:uid="{00000000-0005-0000-0000-000062870000}"/>
    <cellStyle name="Normal 3 4 13 2" xfId="34665" xr:uid="{00000000-0005-0000-0000-000063870000}"/>
    <cellStyle name="Normal 3 4 13 2 2" xfId="34666" xr:uid="{00000000-0005-0000-0000-000064870000}"/>
    <cellStyle name="Normal 3 4 14" xfId="34667" xr:uid="{00000000-0005-0000-0000-000065870000}"/>
    <cellStyle name="Normal 3 4 14 2" xfId="34668" xr:uid="{00000000-0005-0000-0000-000066870000}"/>
    <cellStyle name="Normal 3 4 15" xfId="34669" xr:uid="{00000000-0005-0000-0000-000067870000}"/>
    <cellStyle name="Normal 3 4 16" xfId="34670" xr:uid="{00000000-0005-0000-0000-000068870000}"/>
    <cellStyle name="Normal 3 4 17" xfId="34671" xr:uid="{00000000-0005-0000-0000-000069870000}"/>
    <cellStyle name="Normal 3 4 18" xfId="34672" xr:uid="{00000000-0005-0000-0000-00006A870000}"/>
    <cellStyle name="Normal 3 4 19" xfId="34673" xr:uid="{00000000-0005-0000-0000-00006B870000}"/>
    <cellStyle name="Normal 3 4 2" xfId="34674" xr:uid="{00000000-0005-0000-0000-00006C870000}"/>
    <cellStyle name="Normal 3 4 2 2" xfId="34675" xr:uid="{00000000-0005-0000-0000-00006D870000}"/>
    <cellStyle name="Normal 3 4 2 2 2" xfId="34676" xr:uid="{00000000-0005-0000-0000-00006E870000}"/>
    <cellStyle name="Normal 3 4 2 2 3" xfId="34677" xr:uid="{00000000-0005-0000-0000-00006F870000}"/>
    <cellStyle name="Normal 3 4 2 2 4" xfId="34678" xr:uid="{00000000-0005-0000-0000-000070870000}"/>
    <cellStyle name="Normal 3 4 2 2 5" xfId="34679" xr:uid="{00000000-0005-0000-0000-000071870000}"/>
    <cellStyle name="Normal 3 4 2 3" xfId="34680" xr:uid="{00000000-0005-0000-0000-000072870000}"/>
    <cellStyle name="Normal 3 4 2 3 2" xfId="34681" xr:uid="{00000000-0005-0000-0000-000073870000}"/>
    <cellStyle name="Normal 3 4 2 3 3" xfId="34682" xr:uid="{00000000-0005-0000-0000-000074870000}"/>
    <cellStyle name="Normal 3 4 2 3 4" xfId="34683" xr:uid="{00000000-0005-0000-0000-000075870000}"/>
    <cellStyle name="Normal 3 4 2 3 5" xfId="34684" xr:uid="{00000000-0005-0000-0000-000076870000}"/>
    <cellStyle name="Normal 3 4 2 4" xfId="34685" xr:uid="{00000000-0005-0000-0000-000077870000}"/>
    <cellStyle name="Normal 3 4 2 5" xfId="34686" xr:uid="{00000000-0005-0000-0000-000078870000}"/>
    <cellStyle name="Normal 3 4 2 6" xfId="34687" xr:uid="{00000000-0005-0000-0000-000079870000}"/>
    <cellStyle name="Normal 3 4 2 7" xfId="34688" xr:uid="{00000000-0005-0000-0000-00007A870000}"/>
    <cellStyle name="Normal 3 4 2 8" xfId="34689" xr:uid="{00000000-0005-0000-0000-00007B870000}"/>
    <cellStyle name="Normal 3 4 2_35. Propiedades de Inv" xfId="34690" xr:uid="{00000000-0005-0000-0000-00007C870000}"/>
    <cellStyle name="Normal 3 4 3" xfId="34691" xr:uid="{00000000-0005-0000-0000-00007D870000}"/>
    <cellStyle name="Normal 3 4 3 2" xfId="34692" xr:uid="{00000000-0005-0000-0000-00007E870000}"/>
    <cellStyle name="Normal 3 4 3 2 2" xfId="34693" xr:uid="{00000000-0005-0000-0000-00007F870000}"/>
    <cellStyle name="Normal 3 4 3 2 3" xfId="34694" xr:uid="{00000000-0005-0000-0000-000080870000}"/>
    <cellStyle name="Normal 3 4 3 2 4" xfId="34695" xr:uid="{00000000-0005-0000-0000-000081870000}"/>
    <cellStyle name="Normal 3 4 3 2 5" xfId="34696" xr:uid="{00000000-0005-0000-0000-000082870000}"/>
    <cellStyle name="Normal 3 4 3 3" xfId="34697" xr:uid="{00000000-0005-0000-0000-000083870000}"/>
    <cellStyle name="Normal 3 4 3 3 2" xfId="34698" xr:uid="{00000000-0005-0000-0000-000084870000}"/>
    <cellStyle name="Normal 3 4 3 3 3" xfId="34699" xr:uid="{00000000-0005-0000-0000-000085870000}"/>
    <cellStyle name="Normal 3 4 3 3 4" xfId="34700" xr:uid="{00000000-0005-0000-0000-000086870000}"/>
    <cellStyle name="Normal 3 4 3 3 5" xfId="34701" xr:uid="{00000000-0005-0000-0000-000087870000}"/>
    <cellStyle name="Normal 3 4 3 4" xfId="34702" xr:uid="{00000000-0005-0000-0000-000088870000}"/>
    <cellStyle name="Normal 3 4 3 5" xfId="34703" xr:uid="{00000000-0005-0000-0000-000089870000}"/>
    <cellStyle name="Normal 3 4 3 6" xfId="34704" xr:uid="{00000000-0005-0000-0000-00008A870000}"/>
    <cellStyle name="Normal 3 4 3 7" xfId="34705" xr:uid="{00000000-0005-0000-0000-00008B870000}"/>
    <cellStyle name="Normal 3 4 3 8" xfId="34706" xr:uid="{00000000-0005-0000-0000-00008C870000}"/>
    <cellStyle name="Normal 3 4 3_35. Propiedades de Inv" xfId="34707" xr:uid="{00000000-0005-0000-0000-00008D870000}"/>
    <cellStyle name="Normal 3 4 4" xfId="34708" xr:uid="{00000000-0005-0000-0000-00008E870000}"/>
    <cellStyle name="Normal 3 4 4 2" xfId="34709" xr:uid="{00000000-0005-0000-0000-00008F870000}"/>
    <cellStyle name="Normal 3 4 4 2 2" xfId="34710" xr:uid="{00000000-0005-0000-0000-000090870000}"/>
    <cellStyle name="Normal 3 4 4 2 3" xfId="34711" xr:uid="{00000000-0005-0000-0000-000091870000}"/>
    <cellStyle name="Normal 3 4 4 2 4" xfId="34712" xr:uid="{00000000-0005-0000-0000-000092870000}"/>
    <cellStyle name="Normal 3 4 4 2 5" xfId="34713" xr:uid="{00000000-0005-0000-0000-000093870000}"/>
    <cellStyle name="Normal 3 4 4 3" xfId="34714" xr:uid="{00000000-0005-0000-0000-000094870000}"/>
    <cellStyle name="Normal 3 4 4 3 2" xfId="34715" xr:uid="{00000000-0005-0000-0000-000095870000}"/>
    <cellStyle name="Normal 3 4 4 3 3" xfId="34716" xr:uid="{00000000-0005-0000-0000-000096870000}"/>
    <cellStyle name="Normal 3 4 4 3 4" xfId="34717" xr:uid="{00000000-0005-0000-0000-000097870000}"/>
    <cellStyle name="Normal 3 4 4 3 5" xfId="34718" xr:uid="{00000000-0005-0000-0000-000098870000}"/>
    <cellStyle name="Normal 3 4 4 4" xfId="34719" xr:uid="{00000000-0005-0000-0000-000099870000}"/>
    <cellStyle name="Normal 3 4 4 5" xfId="34720" xr:uid="{00000000-0005-0000-0000-00009A870000}"/>
    <cellStyle name="Normal 3 4 4 6" xfId="34721" xr:uid="{00000000-0005-0000-0000-00009B870000}"/>
    <cellStyle name="Normal 3 4 4 7" xfId="34722" xr:uid="{00000000-0005-0000-0000-00009C870000}"/>
    <cellStyle name="Normal 3 4 4 8" xfId="34723" xr:uid="{00000000-0005-0000-0000-00009D870000}"/>
    <cellStyle name="Normal 3 4 4_35. Propiedades de Inv" xfId="34724" xr:uid="{00000000-0005-0000-0000-00009E870000}"/>
    <cellStyle name="Normal 3 4 5" xfId="34725" xr:uid="{00000000-0005-0000-0000-00009F870000}"/>
    <cellStyle name="Normal 3 4 5 2" xfId="34726" xr:uid="{00000000-0005-0000-0000-0000A0870000}"/>
    <cellStyle name="Normal 3 4 5 2 2" xfId="34727" xr:uid="{00000000-0005-0000-0000-0000A1870000}"/>
    <cellStyle name="Normal 3 4 5 2 3" xfId="34728" xr:uid="{00000000-0005-0000-0000-0000A2870000}"/>
    <cellStyle name="Normal 3 4 5 2 4" xfId="34729" xr:uid="{00000000-0005-0000-0000-0000A3870000}"/>
    <cellStyle name="Normal 3 4 5 2 5" xfId="34730" xr:uid="{00000000-0005-0000-0000-0000A4870000}"/>
    <cellStyle name="Normal 3 4 5 3" xfId="34731" xr:uid="{00000000-0005-0000-0000-0000A5870000}"/>
    <cellStyle name="Normal 3 4 5 3 2" xfId="34732" xr:uid="{00000000-0005-0000-0000-0000A6870000}"/>
    <cellStyle name="Normal 3 4 5 3 3" xfId="34733" xr:uid="{00000000-0005-0000-0000-0000A7870000}"/>
    <cellStyle name="Normal 3 4 5 3 4" xfId="34734" xr:uid="{00000000-0005-0000-0000-0000A8870000}"/>
    <cellStyle name="Normal 3 4 5 3 5" xfId="34735" xr:uid="{00000000-0005-0000-0000-0000A9870000}"/>
    <cellStyle name="Normal 3 4 5 4" xfId="34736" xr:uid="{00000000-0005-0000-0000-0000AA870000}"/>
    <cellStyle name="Normal 3 4 5 5" xfId="34737" xr:uid="{00000000-0005-0000-0000-0000AB870000}"/>
    <cellStyle name="Normal 3 4 5 6" xfId="34738" xr:uid="{00000000-0005-0000-0000-0000AC870000}"/>
    <cellStyle name="Normal 3 4 5 7" xfId="34739" xr:uid="{00000000-0005-0000-0000-0000AD870000}"/>
    <cellStyle name="Normal 3 4 5 8" xfId="34740" xr:uid="{00000000-0005-0000-0000-0000AE870000}"/>
    <cellStyle name="Normal 3 4 5_35. Propiedades de Inv" xfId="34741" xr:uid="{00000000-0005-0000-0000-0000AF870000}"/>
    <cellStyle name="Normal 3 4 6" xfId="34742" xr:uid="{00000000-0005-0000-0000-0000B0870000}"/>
    <cellStyle name="Normal 3 4 6 2" xfId="34743" xr:uid="{00000000-0005-0000-0000-0000B1870000}"/>
    <cellStyle name="Normal 3 4 6 2 2" xfId="34744" xr:uid="{00000000-0005-0000-0000-0000B2870000}"/>
    <cellStyle name="Normal 3 4 6 2 3" xfId="34745" xr:uid="{00000000-0005-0000-0000-0000B3870000}"/>
    <cellStyle name="Normal 3 4 6 2 4" xfId="34746" xr:uid="{00000000-0005-0000-0000-0000B4870000}"/>
    <cellStyle name="Normal 3 4 6 2 5" xfId="34747" xr:uid="{00000000-0005-0000-0000-0000B5870000}"/>
    <cellStyle name="Normal 3 4 6 3" xfId="34748" xr:uid="{00000000-0005-0000-0000-0000B6870000}"/>
    <cellStyle name="Normal 3 4 6 3 2" xfId="34749" xr:uid="{00000000-0005-0000-0000-0000B7870000}"/>
    <cellStyle name="Normal 3 4 6 3 3" xfId="34750" xr:uid="{00000000-0005-0000-0000-0000B8870000}"/>
    <cellStyle name="Normal 3 4 6 3 4" xfId="34751" xr:uid="{00000000-0005-0000-0000-0000B9870000}"/>
    <cellStyle name="Normal 3 4 6 3 5" xfId="34752" xr:uid="{00000000-0005-0000-0000-0000BA870000}"/>
    <cellStyle name="Normal 3 4 6 4" xfId="34753" xr:uid="{00000000-0005-0000-0000-0000BB870000}"/>
    <cellStyle name="Normal 3 4 6 5" xfId="34754" xr:uid="{00000000-0005-0000-0000-0000BC870000}"/>
    <cellStyle name="Normal 3 4 6 6" xfId="34755" xr:uid="{00000000-0005-0000-0000-0000BD870000}"/>
    <cellStyle name="Normal 3 4 6 7" xfId="34756" xr:uid="{00000000-0005-0000-0000-0000BE870000}"/>
    <cellStyle name="Normal 3 4 6 8" xfId="34757" xr:uid="{00000000-0005-0000-0000-0000BF870000}"/>
    <cellStyle name="Normal 3 4 6_35. Propiedades de Inv" xfId="34758" xr:uid="{00000000-0005-0000-0000-0000C0870000}"/>
    <cellStyle name="Normal 3 4 7" xfId="34759" xr:uid="{00000000-0005-0000-0000-0000C1870000}"/>
    <cellStyle name="Normal 3 4 7 2" xfId="34760" xr:uid="{00000000-0005-0000-0000-0000C2870000}"/>
    <cellStyle name="Normal 3 4 7 2 2" xfId="34761" xr:uid="{00000000-0005-0000-0000-0000C3870000}"/>
    <cellStyle name="Normal 3 4 7 2 3" xfId="34762" xr:uid="{00000000-0005-0000-0000-0000C4870000}"/>
    <cellStyle name="Normal 3 4 7 2 4" xfId="34763" xr:uid="{00000000-0005-0000-0000-0000C5870000}"/>
    <cellStyle name="Normal 3 4 7 2 5" xfId="34764" xr:uid="{00000000-0005-0000-0000-0000C6870000}"/>
    <cellStyle name="Normal 3 4 7 3" xfId="34765" xr:uid="{00000000-0005-0000-0000-0000C7870000}"/>
    <cellStyle name="Normal 3 4 7 3 2" xfId="34766" xr:uid="{00000000-0005-0000-0000-0000C8870000}"/>
    <cellStyle name="Normal 3 4 7 3 3" xfId="34767" xr:uid="{00000000-0005-0000-0000-0000C9870000}"/>
    <cellStyle name="Normal 3 4 7 3 4" xfId="34768" xr:uid="{00000000-0005-0000-0000-0000CA870000}"/>
    <cellStyle name="Normal 3 4 7 3 5" xfId="34769" xr:uid="{00000000-0005-0000-0000-0000CB870000}"/>
    <cellStyle name="Normal 3 4 7 4" xfId="34770" xr:uid="{00000000-0005-0000-0000-0000CC870000}"/>
    <cellStyle name="Normal 3 4 7 5" xfId="34771" xr:uid="{00000000-0005-0000-0000-0000CD870000}"/>
    <cellStyle name="Normal 3 4 7 6" xfId="34772" xr:uid="{00000000-0005-0000-0000-0000CE870000}"/>
    <cellStyle name="Normal 3 4 7 7" xfId="34773" xr:uid="{00000000-0005-0000-0000-0000CF870000}"/>
    <cellStyle name="Normal 3 4 7_35. Propiedades de Inv" xfId="34774" xr:uid="{00000000-0005-0000-0000-0000D0870000}"/>
    <cellStyle name="Normal 3 4 8" xfId="34775" xr:uid="{00000000-0005-0000-0000-0000D1870000}"/>
    <cellStyle name="Normal 3 4 8 2" xfId="34776" xr:uid="{00000000-0005-0000-0000-0000D2870000}"/>
    <cellStyle name="Normal 3 4 8 2 2" xfId="34777" xr:uid="{00000000-0005-0000-0000-0000D3870000}"/>
    <cellStyle name="Normal 3 4 8 2 3" xfId="34778" xr:uid="{00000000-0005-0000-0000-0000D4870000}"/>
    <cellStyle name="Normal 3 4 8 2 4" xfId="34779" xr:uid="{00000000-0005-0000-0000-0000D5870000}"/>
    <cellStyle name="Normal 3 4 8 2 5" xfId="34780" xr:uid="{00000000-0005-0000-0000-0000D6870000}"/>
    <cellStyle name="Normal 3 4 8 3" xfId="34781" xr:uid="{00000000-0005-0000-0000-0000D7870000}"/>
    <cellStyle name="Normal 3 4 8 3 2" xfId="34782" xr:uid="{00000000-0005-0000-0000-0000D8870000}"/>
    <cellStyle name="Normal 3 4 8 3 3" xfId="34783" xr:uid="{00000000-0005-0000-0000-0000D9870000}"/>
    <cellStyle name="Normal 3 4 8 3 4" xfId="34784" xr:uid="{00000000-0005-0000-0000-0000DA870000}"/>
    <cellStyle name="Normal 3 4 8 3 5" xfId="34785" xr:uid="{00000000-0005-0000-0000-0000DB870000}"/>
    <cellStyle name="Normal 3 4 8 4" xfId="34786" xr:uid="{00000000-0005-0000-0000-0000DC870000}"/>
    <cellStyle name="Normal 3 4 8 5" xfId="34787" xr:uid="{00000000-0005-0000-0000-0000DD870000}"/>
    <cellStyle name="Normal 3 4 8 6" xfId="34788" xr:uid="{00000000-0005-0000-0000-0000DE870000}"/>
    <cellStyle name="Normal 3 4 8 7" xfId="34789" xr:uid="{00000000-0005-0000-0000-0000DF870000}"/>
    <cellStyle name="Normal 3 4 8_35. Propiedades de Inv" xfId="34790" xr:uid="{00000000-0005-0000-0000-0000E0870000}"/>
    <cellStyle name="Normal 3 4 9" xfId="34791" xr:uid="{00000000-0005-0000-0000-0000E1870000}"/>
    <cellStyle name="Normal 3 4 9 2" xfId="34792" xr:uid="{00000000-0005-0000-0000-0000E2870000}"/>
    <cellStyle name="Normal 3 4 9 2 2" xfId="34793" xr:uid="{00000000-0005-0000-0000-0000E3870000}"/>
    <cellStyle name="Normal 3 4 9 2 3" xfId="34794" xr:uid="{00000000-0005-0000-0000-0000E4870000}"/>
    <cellStyle name="Normal 3 4 9 2 4" xfId="34795" xr:uid="{00000000-0005-0000-0000-0000E5870000}"/>
    <cellStyle name="Normal 3 4 9 2 5" xfId="34796" xr:uid="{00000000-0005-0000-0000-0000E6870000}"/>
    <cellStyle name="Normal 3 4 9 3" xfId="34797" xr:uid="{00000000-0005-0000-0000-0000E7870000}"/>
    <cellStyle name="Normal 3 4 9 3 2" xfId="34798" xr:uid="{00000000-0005-0000-0000-0000E8870000}"/>
    <cellStyle name="Normal 3 4 9 3 3" xfId="34799" xr:uid="{00000000-0005-0000-0000-0000E9870000}"/>
    <cellStyle name="Normal 3 4 9 3 4" xfId="34800" xr:uid="{00000000-0005-0000-0000-0000EA870000}"/>
    <cellStyle name="Normal 3 4 9 3 5" xfId="34801" xr:uid="{00000000-0005-0000-0000-0000EB870000}"/>
    <cellStyle name="Normal 3 4 9 4" xfId="34802" xr:uid="{00000000-0005-0000-0000-0000EC870000}"/>
    <cellStyle name="Normal 3 4 9 5" xfId="34803" xr:uid="{00000000-0005-0000-0000-0000ED870000}"/>
    <cellStyle name="Normal 3 4 9 6" xfId="34804" xr:uid="{00000000-0005-0000-0000-0000EE870000}"/>
    <cellStyle name="Normal 3 4 9 7" xfId="34805" xr:uid="{00000000-0005-0000-0000-0000EF870000}"/>
    <cellStyle name="Normal 3 4 9_35. Propiedades de Inv" xfId="34806" xr:uid="{00000000-0005-0000-0000-0000F0870000}"/>
    <cellStyle name="Normal 3 4_35. Propiedades de Inv" xfId="34807" xr:uid="{00000000-0005-0000-0000-0000F1870000}"/>
    <cellStyle name="Normal 3 40" xfId="34808" xr:uid="{00000000-0005-0000-0000-0000F2870000}"/>
    <cellStyle name="Normal 3 40 2" xfId="34809" xr:uid="{00000000-0005-0000-0000-0000F3870000}"/>
    <cellStyle name="Normal 3 40 3" xfId="34810" xr:uid="{00000000-0005-0000-0000-0000F4870000}"/>
    <cellStyle name="Normal 3 40 4" xfId="34811" xr:uid="{00000000-0005-0000-0000-0000F5870000}"/>
    <cellStyle name="Normal 3 40 5" xfId="34812" xr:uid="{00000000-0005-0000-0000-0000F6870000}"/>
    <cellStyle name="Normal 3 41" xfId="34813" xr:uid="{00000000-0005-0000-0000-0000F7870000}"/>
    <cellStyle name="Normal 3 41 2" xfId="34814" xr:uid="{00000000-0005-0000-0000-0000F8870000}"/>
    <cellStyle name="Normal 3 41 3" xfId="34815" xr:uid="{00000000-0005-0000-0000-0000F9870000}"/>
    <cellStyle name="Normal 3 41 4" xfId="34816" xr:uid="{00000000-0005-0000-0000-0000FA870000}"/>
    <cellStyle name="Normal 3 41 5" xfId="34817" xr:uid="{00000000-0005-0000-0000-0000FB870000}"/>
    <cellStyle name="Normal 3 42" xfId="34818" xr:uid="{00000000-0005-0000-0000-0000FC870000}"/>
    <cellStyle name="Normal 3 42 2" xfId="34819" xr:uid="{00000000-0005-0000-0000-0000FD870000}"/>
    <cellStyle name="Normal 3 42 3" xfId="34820" xr:uid="{00000000-0005-0000-0000-0000FE870000}"/>
    <cellStyle name="Normal 3 42 4" xfId="34821" xr:uid="{00000000-0005-0000-0000-0000FF870000}"/>
    <cellStyle name="Normal 3 42 5" xfId="34822" xr:uid="{00000000-0005-0000-0000-000000880000}"/>
    <cellStyle name="Normal 3 43" xfId="34823" xr:uid="{00000000-0005-0000-0000-000001880000}"/>
    <cellStyle name="Normal 3 43 2" xfId="34824" xr:uid="{00000000-0005-0000-0000-000002880000}"/>
    <cellStyle name="Normal 3 43 3" xfId="34825" xr:uid="{00000000-0005-0000-0000-000003880000}"/>
    <cellStyle name="Normal 3 43 4" xfId="34826" xr:uid="{00000000-0005-0000-0000-000004880000}"/>
    <cellStyle name="Normal 3 43 5" xfId="34827" xr:uid="{00000000-0005-0000-0000-000005880000}"/>
    <cellStyle name="Normal 3 44" xfId="34828" xr:uid="{00000000-0005-0000-0000-000006880000}"/>
    <cellStyle name="Normal 3 44 2" xfId="34829" xr:uid="{00000000-0005-0000-0000-000007880000}"/>
    <cellStyle name="Normal 3 44 3" xfId="34830" xr:uid="{00000000-0005-0000-0000-000008880000}"/>
    <cellStyle name="Normal 3 44 4" xfId="34831" xr:uid="{00000000-0005-0000-0000-000009880000}"/>
    <cellStyle name="Normal 3 44 5" xfId="34832" xr:uid="{00000000-0005-0000-0000-00000A880000}"/>
    <cellStyle name="Normal 3 45" xfId="34833" xr:uid="{00000000-0005-0000-0000-00000B880000}"/>
    <cellStyle name="Normal 3 45 2" xfId="34834" xr:uid="{00000000-0005-0000-0000-00000C880000}"/>
    <cellStyle name="Normal 3 45 3" xfId="34835" xr:uid="{00000000-0005-0000-0000-00000D880000}"/>
    <cellStyle name="Normal 3 45 4" xfId="34836" xr:uid="{00000000-0005-0000-0000-00000E880000}"/>
    <cellStyle name="Normal 3 45 5" xfId="34837" xr:uid="{00000000-0005-0000-0000-00000F880000}"/>
    <cellStyle name="Normal 3 46" xfId="34838" xr:uid="{00000000-0005-0000-0000-000010880000}"/>
    <cellStyle name="Normal 3 46 2" xfId="34839" xr:uid="{00000000-0005-0000-0000-000011880000}"/>
    <cellStyle name="Normal 3 46 3" xfId="34840" xr:uid="{00000000-0005-0000-0000-000012880000}"/>
    <cellStyle name="Normal 3 46 4" xfId="34841" xr:uid="{00000000-0005-0000-0000-000013880000}"/>
    <cellStyle name="Normal 3 46 5" xfId="34842" xr:uid="{00000000-0005-0000-0000-000014880000}"/>
    <cellStyle name="Normal 3 47" xfId="34843" xr:uid="{00000000-0005-0000-0000-000015880000}"/>
    <cellStyle name="Normal 3 47 2" xfId="34844" xr:uid="{00000000-0005-0000-0000-000016880000}"/>
    <cellStyle name="Normal 3 47 3" xfId="34845" xr:uid="{00000000-0005-0000-0000-000017880000}"/>
    <cellStyle name="Normal 3 47 4" xfId="34846" xr:uid="{00000000-0005-0000-0000-000018880000}"/>
    <cellStyle name="Normal 3 47 5" xfId="34847" xr:uid="{00000000-0005-0000-0000-000019880000}"/>
    <cellStyle name="Normal 3 48" xfId="34848" xr:uid="{00000000-0005-0000-0000-00001A880000}"/>
    <cellStyle name="Normal 3 48 2" xfId="34849" xr:uid="{00000000-0005-0000-0000-00001B880000}"/>
    <cellStyle name="Normal 3 48 3" xfId="34850" xr:uid="{00000000-0005-0000-0000-00001C880000}"/>
    <cellStyle name="Normal 3 48 4" xfId="34851" xr:uid="{00000000-0005-0000-0000-00001D880000}"/>
    <cellStyle name="Normal 3 48 5" xfId="34852" xr:uid="{00000000-0005-0000-0000-00001E880000}"/>
    <cellStyle name="Normal 3 49" xfId="34853" xr:uid="{00000000-0005-0000-0000-00001F880000}"/>
    <cellStyle name="Normal 3 49 2" xfId="34854" xr:uid="{00000000-0005-0000-0000-000020880000}"/>
    <cellStyle name="Normal 3 49 3" xfId="34855" xr:uid="{00000000-0005-0000-0000-000021880000}"/>
    <cellStyle name="Normal 3 49 4" xfId="34856" xr:uid="{00000000-0005-0000-0000-000022880000}"/>
    <cellStyle name="Normal 3 49 5" xfId="34857" xr:uid="{00000000-0005-0000-0000-000023880000}"/>
    <cellStyle name="Normal 3 5" xfId="34858" xr:uid="{00000000-0005-0000-0000-000024880000}"/>
    <cellStyle name="Normal 3 5 10" xfId="34859" xr:uid="{00000000-0005-0000-0000-000025880000}"/>
    <cellStyle name="Normal 3 5 10 2" xfId="34860" xr:uid="{00000000-0005-0000-0000-000026880000}"/>
    <cellStyle name="Normal 3 5 10 3" xfId="34861" xr:uid="{00000000-0005-0000-0000-000027880000}"/>
    <cellStyle name="Normal 3 5 10 4" xfId="34862" xr:uid="{00000000-0005-0000-0000-000028880000}"/>
    <cellStyle name="Normal 3 5 10 5" xfId="34863" xr:uid="{00000000-0005-0000-0000-000029880000}"/>
    <cellStyle name="Normal 3 5 11" xfId="34864" xr:uid="{00000000-0005-0000-0000-00002A880000}"/>
    <cellStyle name="Normal 3 5 11 2" xfId="34865" xr:uid="{00000000-0005-0000-0000-00002B880000}"/>
    <cellStyle name="Normal 3 5 11 3" xfId="34866" xr:uid="{00000000-0005-0000-0000-00002C880000}"/>
    <cellStyle name="Normal 3 5 11 4" xfId="34867" xr:uid="{00000000-0005-0000-0000-00002D880000}"/>
    <cellStyle name="Normal 3 5 11 5" xfId="34868" xr:uid="{00000000-0005-0000-0000-00002E880000}"/>
    <cellStyle name="Normal 3 5 12" xfId="34869" xr:uid="{00000000-0005-0000-0000-00002F880000}"/>
    <cellStyle name="Normal 3 5 12 2" xfId="34870" xr:uid="{00000000-0005-0000-0000-000030880000}"/>
    <cellStyle name="Normal 3 5 12 2 2" xfId="34871" xr:uid="{00000000-0005-0000-0000-000031880000}"/>
    <cellStyle name="Normal 3 5 13" xfId="34872" xr:uid="{00000000-0005-0000-0000-000032880000}"/>
    <cellStyle name="Normal 3 5 13 2" xfId="34873" xr:uid="{00000000-0005-0000-0000-000033880000}"/>
    <cellStyle name="Normal 3 5 13 2 2" xfId="34874" xr:uid="{00000000-0005-0000-0000-000034880000}"/>
    <cellStyle name="Normal 3 5 14" xfId="34875" xr:uid="{00000000-0005-0000-0000-000035880000}"/>
    <cellStyle name="Normal 3 5 15" xfId="34876" xr:uid="{00000000-0005-0000-0000-000036880000}"/>
    <cellStyle name="Normal 3 5 16" xfId="34877" xr:uid="{00000000-0005-0000-0000-000037880000}"/>
    <cellStyle name="Normal 3 5 17" xfId="34878" xr:uid="{00000000-0005-0000-0000-000038880000}"/>
    <cellStyle name="Normal 3 5 18" xfId="34879" xr:uid="{00000000-0005-0000-0000-000039880000}"/>
    <cellStyle name="Normal 3 5 19" xfId="34880" xr:uid="{00000000-0005-0000-0000-00003A880000}"/>
    <cellStyle name="Normal 3 5 2" xfId="34881" xr:uid="{00000000-0005-0000-0000-00003B880000}"/>
    <cellStyle name="Normal 3 5 2 2" xfId="34882" xr:uid="{00000000-0005-0000-0000-00003C880000}"/>
    <cellStyle name="Normal 3 5 2 2 2" xfId="34883" xr:uid="{00000000-0005-0000-0000-00003D880000}"/>
    <cellStyle name="Normal 3 5 2 2 3" xfId="34884" xr:uid="{00000000-0005-0000-0000-00003E880000}"/>
    <cellStyle name="Normal 3 5 2 2 4" xfId="34885" xr:uid="{00000000-0005-0000-0000-00003F880000}"/>
    <cellStyle name="Normal 3 5 2 2 5" xfId="34886" xr:uid="{00000000-0005-0000-0000-000040880000}"/>
    <cellStyle name="Normal 3 5 2 3" xfId="34887" xr:uid="{00000000-0005-0000-0000-000041880000}"/>
    <cellStyle name="Normal 3 5 2 3 2" xfId="34888" xr:uid="{00000000-0005-0000-0000-000042880000}"/>
    <cellStyle name="Normal 3 5 2 3 3" xfId="34889" xr:uid="{00000000-0005-0000-0000-000043880000}"/>
    <cellStyle name="Normal 3 5 2 3 4" xfId="34890" xr:uid="{00000000-0005-0000-0000-000044880000}"/>
    <cellStyle name="Normal 3 5 2 3 5" xfId="34891" xr:uid="{00000000-0005-0000-0000-000045880000}"/>
    <cellStyle name="Normal 3 5 2 4" xfId="34892" xr:uid="{00000000-0005-0000-0000-000046880000}"/>
    <cellStyle name="Normal 3 5 2 5" xfId="34893" xr:uid="{00000000-0005-0000-0000-000047880000}"/>
    <cellStyle name="Normal 3 5 2 6" xfId="34894" xr:uid="{00000000-0005-0000-0000-000048880000}"/>
    <cellStyle name="Normal 3 5 2 7" xfId="34895" xr:uid="{00000000-0005-0000-0000-000049880000}"/>
    <cellStyle name="Normal 3 5 2 8" xfId="34896" xr:uid="{00000000-0005-0000-0000-00004A880000}"/>
    <cellStyle name="Normal 3 5 2_35. Propiedades de Inv" xfId="34897" xr:uid="{00000000-0005-0000-0000-00004B880000}"/>
    <cellStyle name="Normal 3 5 3" xfId="34898" xr:uid="{00000000-0005-0000-0000-00004C880000}"/>
    <cellStyle name="Normal 3 5 3 2" xfId="34899" xr:uid="{00000000-0005-0000-0000-00004D880000}"/>
    <cellStyle name="Normal 3 5 3 2 2" xfId="34900" xr:uid="{00000000-0005-0000-0000-00004E880000}"/>
    <cellStyle name="Normal 3 5 3 2 3" xfId="34901" xr:uid="{00000000-0005-0000-0000-00004F880000}"/>
    <cellStyle name="Normal 3 5 3 2 4" xfId="34902" xr:uid="{00000000-0005-0000-0000-000050880000}"/>
    <cellStyle name="Normal 3 5 3 2 5" xfId="34903" xr:uid="{00000000-0005-0000-0000-000051880000}"/>
    <cellStyle name="Normal 3 5 3 3" xfId="34904" xr:uid="{00000000-0005-0000-0000-000052880000}"/>
    <cellStyle name="Normal 3 5 3 3 2" xfId="34905" xr:uid="{00000000-0005-0000-0000-000053880000}"/>
    <cellStyle name="Normal 3 5 3 3 3" xfId="34906" xr:uid="{00000000-0005-0000-0000-000054880000}"/>
    <cellStyle name="Normal 3 5 3 3 4" xfId="34907" xr:uid="{00000000-0005-0000-0000-000055880000}"/>
    <cellStyle name="Normal 3 5 3 3 5" xfId="34908" xr:uid="{00000000-0005-0000-0000-000056880000}"/>
    <cellStyle name="Normal 3 5 3 4" xfId="34909" xr:uid="{00000000-0005-0000-0000-000057880000}"/>
    <cellStyle name="Normal 3 5 3 5" xfId="34910" xr:uid="{00000000-0005-0000-0000-000058880000}"/>
    <cellStyle name="Normal 3 5 3 6" xfId="34911" xr:uid="{00000000-0005-0000-0000-000059880000}"/>
    <cellStyle name="Normal 3 5 3 7" xfId="34912" xr:uid="{00000000-0005-0000-0000-00005A880000}"/>
    <cellStyle name="Normal 3 5 3 8" xfId="34913" xr:uid="{00000000-0005-0000-0000-00005B880000}"/>
    <cellStyle name="Normal 3 5 3_35. Propiedades de Inv" xfId="34914" xr:uid="{00000000-0005-0000-0000-00005C880000}"/>
    <cellStyle name="Normal 3 5 4" xfId="34915" xr:uid="{00000000-0005-0000-0000-00005D880000}"/>
    <cellStyle name="Normal 3 5 4 2" xfId="34916" xr:uid="{00000000-0005-0000-0000-00005E880000}"/>
    <cellStyle name="Normal 3 5 4 2 2" xfId="34917" xr:uid="{00000000-0005-0000-0000-00005F880000}"/>
    <cellStyle name="Normal 3 5 4 2 3" xfId="34918" xr:uid="{00000000-0005-0000-0000-000060880000}"/>
    <cellStyle name="Normal 3 5 4 2 4" xfId="34919" xr:uid="{00000000-0005-0000-0000-000061880000}"/>
    <cellStyle name="Normal 3 5 4 2 5" xfId="34920" xr:uid="{00000000-0005-0000-0000-000062880000}"/>
    <cellStyle name="Normal 3 5 4 3" xfId="34921" xr:uid="{00000000-0005-0000-0000-000063880000}"/>
    <cellStyle name="Normal 3 5 4 3 2" xfId="34922" xr:uid="{00000000-0005-0000-0000-000064880000}"/>
    <cellStyle name="Normal 3 5 4 3 3" xfId="34923" xr:uid="{00000000-0005-0000-0000-000065880000}"/>
    <cellStyle name="Normal 3 5 4 3 4" xfId="34924" xr:uid="{00000000-0005-0000-0000-000066880000}"/>
    <cellStyle name="Normal 3 5 4 3 5" xfId="34925" xr:uid="{00000000-0005-0000-0000-000067880000}"/>
    <cellStyle name="Normal 3 5 4 4" xfId="34926" xr:uid="{00000000-0005-0000-0000-000068880000}"/>
    <cellStyle name="Normal 3 5 4 5" xfId="34927" xr:uid="{00000000-0005-0000-0000-000069880000}"/>
    <cellStyle name="Normal 3 5 4 6" xfId="34928" xr:uid="{00000000-0005-0000-0000-00006A880000}"/>
    <cellStyle name="Normal 3 5 4 7" xfId="34929" xr:uid="{00000000-0005-0000-0000-00006B880000}"/>
    <cellStyle name="Normal 3 5 4 8" xfId="34930" xr:uid="{00000000-0005-0000-0000-00006C880000}"/>
    <cellStyle name="Normal 3 5 4_35. Propiedades de Inv" xfId="34931" xr:uid="{00000000-0005-0000-0000-00006D880000}"/>
    <cellStyle name="Normal 3 5 5" xfId="34932" xr:uid="{00000000-0005-0000-0000-00006E880000}"/>
    <cellStyle name="Normal 3 5 5 2" xfId="34933" xr:uid="{00000000-0005-0000-0000-00006F880000}"/>
    <cellStyle name="Normal 3 5 5 2 2" xfId="34934" xr:uid="{00000000-0005-0000-0000-000070880000}"/>
    <cellStyle name="Normal 3 5 5 2 3" xfId="34935" xr:uid="{00000000-0005-0000-0000-000071880000}"/>
    <cellStyle name="Normal 3 5 5 2 4" xfId="34936" xr:uid="{00000000-0005-0000-0000-000072880000}"/>
    <cellStyle name="Normal 3 5 5 2 5" xfId="34937" xr:uid="{00000000-0005-0000-0000-000073880000}"/>
    <cellStyle name="Normal 3 5 5 3" xfId="34938" xr:uid="{00000000-0005-0000-0000-000074880000}"/>
    <cellStyle name="Normal 3 5 5 3 2" xfId="34939" xr:uid="{00000000-0005-0000-0000-000075880000}"/>
    <cellStyle name="Normal 3 5 5 3 3" xfId="34940" xr:uid="{00000000-0005-0000-0000-000076880000}"/>
    <cellStyle name="Normal 3 5 5 3 4" xfId="34941" xr:uid="{00000000-0005-0000-0000-000077880000}"/>
    <cellStyle name="Normal 3 5 5 3 5" xfId="34942" xr:uid="{00000000-0005-0000-0000-000078880000}"/>
    <cellStyle name="Normal 3 5 5 4" xfId="34943" xr:uid="{00000000-0005-0000-0000-000079880000}"/>
    <cellStyle name="Normal 3 5 5 5" xfId="34944" xr:uid="{00000000-0005-0000-0000-00007A880000}"/>
    <cellStyle name="Normal 3 5 5 6" xfId="34945" xr:uid="{00000000-0005-0000-0000-00007B880000}"/>
    <cellStyle name="Normal 3 5 5 7" xfId="34946" xr:uid="{00000000-0005-0000-0000-00007C880000}"/>
    <cellStyle name="Normal 3 5 5 8" xfId="34947" xr:uid="{00000000-0005-0000-0000-00007D880000}"/>
    <cellStyle name="Normal 3 5 5_35. Propiedades de Inv" xfId="34948" xr:uid="{00000000-0005-0000-0000-00007E880000}"/>
    <cellStyle name="Normal 3 5 6" xfId="34949" xr:uid="{00000000-0005-0000-0000-00007F880000}"/>
    <cellStyle name="Normal 3 5 6 2" xfId="34950" xr:uid="{00000000-0005-0000-0000-000080880000}"/>
    <cellStyle name="Normal 3 5 6 2 2" xfId="34951" xr:uid="{00000000-0005-0000-0000-000081880000}"/>
    <cellStyle name="Normal 3 5 6 2 3" xfId="34952" xr:uid="{00000000-0005-0000-0000-000082880000}"/>
    <cellStyle name="Normal 3 5 6 2 4" xfId="34953" xr:uid="{00000000-0005-0000-0000-000083880000}"/>
    <cellStyle name="Normal 3 5 6 2 5" xfId="34954" xr:uid="{00000000-0005-0000-0000-000084880000}"/>
    <cellStyle name="Normal 3 5 6 3" xfId="34955" xr:uid="{00000000-0005-0000-0000-000085880000}"/>
    <cellStyle name="Normal 3 5 6 3 2" xfId="34956" xr:uid="{00000000-0005-0000-0000-000086880000}"/>
    <cellStyle name="Normal 3 5 6 3 3" xfId="34957" xr:uid="{00000000-0005-0000-0000-000087880000}"/>
    <cellStyle name="Normal 3 5 6 3 4" xfId="34958" xr:uid="{00000000-0005-0000-0000-000088880000}"/>
    <cellStyle name="Normal 3 5 6 3 5" xfId="34959" xr:uid="{00000000-0005-0000-0000-000089880000}"/>
    <cellStyle name="Normal 3 5 6 4" xfId="34960" xr:uid="{00000000-0005-0000-0000-00008A880000}"/>
    <cellStyle name="Normal 3 5 6 5" xfId="34961" xr:uid="{00000000-0005-0000-0000-00008B880000}"/>
    <cellStyle name="Normal 3 5 6 6" xfId="34962" xr:uid="{00000000-0005-0000-0000-00008C880000}"/>
    <cellStyle name="Normal 3 5 6 7" xfId="34963" xr:uid="{00000000-0005-0000-0000-00008D880000}"/>
    <cellStyle name="Normal 3 5 6 8" xfId="34964" xr:uid="{00000000-0005-0000-0000-00008E880000}"/>
    <cellStyle name="Normal 3 5 6_35. Propiedades de Inv" xfId="34965" xr:uid="{00000000-0005-0000-0000-00008F880000}"/>
    <cellStyle name="Normal 3 5 7" xfId="34966" xr:uid="{00000000-0005-0000-0000-000090880000}"/>
    <cellStyle name="Normal 3 5 7 2" xfId="34967" xr:uid="{00000000-0005-0000-0000-000091880000}"/>
    <cellStyle name="Normal 3 5 7 2 2" xfId="34968" xr:uid="{00000000-0005-0000-0000-000092880000}"/>
    <cellStyle name="Normal 3 5 7 2 3" xfId="34969" xr:uid="{00000000-0005-0000-0000-000093880000}"/>
    <cellStyle name="Normal 3 5 7 2 4" xfId="34970" xr:uid="{00000000-0005-0000-0000-000094880000}"/>
    <cellStyle name="Normal 3 5 7 2 5" xfId="34971" xr:uid="{00000000-0005-0000-0000-000095880000}"/>
    <cellStyle name="Normal 3 5 7 3" xfId="34972" xr:uid="{00000000-0005-0000-0000-000096880000}"/>
    <cellStyle name="Normal 3 5 7 3 2" xfId="34973" xr:uid="{00000000-0005-0000-0000-000097880000}"/>
    <cellStyle name="Normal 3 5 7 3 3" xfId="34974" xr:uid="{00000000-0005-0000-0000-000098880000}"/>
    <cellStyle name="Normal 3 5 7 3 4" xfId="34975" xr:uid="{00000000-0005-0000-0000-000099880000}"/>
    <cellStyle name="Normal 3 5 7 3 5" xfId="34976" xr:uid="{00000000-0005-0000-0000-00009A880000}"/>
    <cellStyle name="Normal 3 5 7 4" xfId="34977" xr:uid="{00000000-0005-0000-0000-00009B880000}"/>
    <cellStyle name="Normal 3 5 7 5" xfId="34978" xr:uid="{00000000-0005-0000-0000-00009C880000}"/>
    <cellStyle name="Normal 3 5 7 6" xfId="34979" xr:uid="{00000000-0005-0000-0000-00009D880000}"/>
    <cellStyle name="Normal 3 5 7 7" xfId="34980" xr:uid="{00000000-0005-0000-0000-00009E880000}"/>
    <cellStyle name="Normal 3 5 7_35. Propiedades de Inv" xfId="34981" xr:uid="{00000000-0005-0000-0000-00009F880000}"/>
    <cellStyle name="Normal 3 5 8" xfId="34982" xr:uid="{00000000-0005-0000-0000-0000A0880000}"/>
    <cellStyle name="Normal 3 5 8 2" xfId="34983" xr:uid="{00000000-0005-0000-0000-0000A1880000}"/>
    <cellStyle name="Normal 3 5 8 2 2" xfId="34984" xr:uid="{00000000-0005-0000-0000-0000A2880000}"/>
    <cellStyle name="Normal 3 5 8 2 3" xfId="34985" xr:uid="{00000000-0005-0000-0000-0000A3880000}"/>
    <cellStyle name="Normal 3 5 8 2 4" xfId="34986" xr:uid="{00000000-0005-0000-0000-0000A4880000}"/>
    <cellStyle name="Normal 3 5 8 2 5" xfId="34987" xr:uid="{00000000-0005-0000-0000-0000A5880000}"/>
    <cellStyle name="Normal 3 5 8 3" xfId="34988" xr:uid="{00000000-0005-0000-0000-0000A6880000}"/>
    <cellStyle name="Normal 3 5 8 3 2" xfId="34989" xr:uid="{00000000-0005-0000-0000-0000A7880000}"/>
    <cellStyle name="Normal 3 5 8 3 3" xfId="34990" xr:uid="{00000000-0005-0000-0000-0000A8880000}"/>
    <cellStyle name="Normal 3 5 8 3 4" xfId="34991" xr:uid="{00000000-0005-0000-0000-0000A9880000}"/>
    <cellStyle name="Normal 3 5 8 3 5" xfId="34992" xr:uid="{00000000-0005-0000-0000-0000AA880000}"/>
    <cellStyle name="Normal 3 5 8 4" xfId="34993" xr:uid="{00000000-0005-0000-0000-0000AB880000}"/>
    <cellStyle name="Normal 3 5 8 5" xfId="34994" xr:uid="{00000000-0005-0000-0000-0000AC880000}"/>
    <cellStyle name="Normal 3 5 8 6" xfId="34995" xr:uid="{00000000-0005-0000-0000-0000AD880000}"/>
    <cellStyle name="Normal 3 5 8 7" xfId="34996" xr:uid="{00000000-0005-0000-0000-0000AE880000}"/>
    <cellStyle name="Normal 3 5 8_35. Propiedades de Inv" xfId="34997" xr:uid="{00000000-0005-0000-0000-0000AF880000}"/>
    <cellStyle name="Normal 3 5 9" xfId="34998" xr:uid="{00000000-0005-0000-0000-0000B0880000}"/>
    <cellStyle name="Normal 3 5 9 2" xfId="34999" xr:uid="{00000000-0005-0000-0000-0000B1880000}"/>
    <cellStyle name="Normal 3 5 9 2 2" xfId="35000" xr:uid="{00000000-0005-0000-0000-0000B2880000}"/>
    <cellStyle name="Normal 3 5 9 2 3" xfId="35001" xr:uid="{00000000-0005-0000-0000-0000B3880000}"/>
    <cellStyle name="Normal 3 5 9 2 4" xfId="35002" xr:uid="{00000000-0005-0000-0000-0000B4880000}"/>
    <cellStyle name="Normal 3 5 9 2 5" xfId="35003" xr:uid="{00000000-0005-0000-0000-0000B5880000}"/>
    <cellStyle name="Normal 3 5 9 3" xfId="35004" xr:uid="{00000000-0005-0000-0000-0000B6880000}"/>
    <cellStyle name="Normal 3 5 9 3 2" xfId="35005" xr:uid="{00000000-0005-0000-0000-0000B7880000}"/>
    <cellStyle name="Normal 3 5 9 3 3" xfId="35006" xr:uid="{00000000-0005-0000-0000-0000B8880000}"/>
    <cellStyle name="Normal 3 5 9 3 4" xfId="35007" xr:uid="{00000000-0005-0000-0000-0000B9880000}"/>
    <cellStyle name="Normal 3 5 9 3 5" xfId="35008" xr:uid="{00000000-0005-0000-0000-0000BA880000}"/>
    <cellStyle name="Normal 3 5 9 4" xfId="35009" xr:uid="{00000000-0005-0000-0000-0000BB880000}"/>
    <cellStyle name="Normal 3 5 9 5" xfId="35010" xr:uid="{00000000-0005-0000-0000-0000BC880000}"/>
    <cellStyle name="Normal 3 5 9 6" xfId="35011" xr:uid="{00000000-0005-0000-0000-0000BD880000}"/>
    <cellStyle name="Normal 3 5 9 7" xfId="35012" xr:uid="{00000000-0005-0000-0000-0000BE880000}"/>
    <cellStyle name="Normal 3 5 9_35. Propiedades de Inv" xfId="35013" xr:uid="{00000000-0005-0000-0000-0000BF880000}"/>
    <cellStyle name="Normal 3 5_35. Propiedades de Inv" xfId="35014" xr:uid="{00000000-0005-0000-0000-0000C0880000}"/>
    <cellStyle name="Normal 3 50" xfId="35015" xr:uid="{00000000-0005-0000-0000-0000C1880000}"/>
    <cellStyle name="Normal 3 50 2" xfId="35016" xr:uid="{00000000-0005-0000-0000-0000C2880000}"/>
    <cellStyle name="Normal 3 50 3" xfId="35017" xr:uid="{00000000-0005-0000-0000-0000C3880000}"/>
    <cellStyle name="Normal 3 50 4" xfId="35018" xr:uid="{00000000-0005-0000-0000-0000C4880000}"/>
    <cellStyle name="Normal 3 50 5" xfId="35019" xr:uid="{00000000-0005-0000-0000-0000C5880000}"/>
    <cellStyle name="Normal 3 51" xfId="35020" xr:uid="{00000000-0005-0000-0000-0000C6880000}"/>
    <cellStyle name="Normal 3 51 2" xfId="35021" xr:uid="{00000000-0005-0000-0000-0000C7880000}"/>
    <cellStyle name="Normal 3 51 3" xfId="35022" xr:uid="{00000000-0005-0000-0000-0000C8880000}"/>
    <cellStyle name="Normal 3 51 4" xfId="35023" xr:uid="{00000000-0005-0000-0000-0000C9880000}"/>
    <cellStyle name="Normal 3 51 5" xfId="35024" xr:uid="{00000000-0005-0000-0000-0000CA880000}"/>
    <cellStyle name="Normal 3 52" xfId="35025" xr:uid="{00000000-0005-0000-0000-0000CB880000}"/>
    <cellStyle name="Normal 3 52 2" xfId="35026" xr:uid="{00000000-0005-0000-0000-0000CC880000}"/>
    <cellStyle name="Normal 3 52 3" xfId="35027" xr:uid="{00000000-0005-0000-0000-0000CD880000}"/>
    <cellStyle name="Normal 3 52 4" xfId="35028" xr:uid="{00000000-0005-0000-0000-0000CE880000}"/>
    <cellStyle name="Normal 3 52 5" xfId="35029" xr:uid="{00000000-0005-0000-0000-0000CF880000}"/>
    <cellStyle name="Normal 3 53" xfId="35030" xr:uid="{00000000-0005-0000-0000-0000D0880000}"/>
    <cellStyle name="Normal 3 53 2" xfId="35031" xr:uid="{00000000-0005-0000-0000-0000D1880000}"/>
    <cellStyle name="Normal 3 53 3" xfId="35032" xr:uid="{00000000-0005-0000-0000-0000D2880000}"/>
    <cellStyle name="Normal 3 53 4" xfId="35033" xr:uid="{00000000-0005-0000-0000-0000D3880000}"/>
    <cellStyle name="Normal 3 53 5" xfId="35034" xr:uid="{00000000-0005-0000-0000-0000D4880000}"/>
    <cellStyle name="Normal 3 54" xfId="35035" xr:uid="{00000000-0005-0000-0000-0000D5880000}"/>
    <cellStyle name="Normal 3 54 2" xfId="35036" xr:uid="{00000000-0005-0000-0000-0000D6880000}"/>
    <cellStyle name="Normal 3 54 3" xfId="35037" xr:uid="{00000000-0005-0000-0000-0000D7880000}"/>
    <cellStyle name="Normal 3 54 4" xfId="35038" xr:uid="{00000000-0005-0000-0000-0000D8880000}"/>
    <cellStyle name="Normal 3 54 5" xfId="35039" xr:uid="{00000000-0005-0000-0000-0000D9880000}"/>
    <cellStyle name="Normal 3 55" xfId="35040" xr:uid="{00000000-0005-0000-0000-0000DA880000}"/>
    <cellStyle name="Normal 3 55 2" xfId="35041" xr:uid="{00000000-0005-0000-0000-0000DB880000}"/>
    <cellStyle name="Normal 3 55 3" xfId="35042" xr:uid="{00000000-0005-0000-0000-0000DC880000}"/>
    <cellStyle name="Normal 3 55 4" xfId="35043" xr:uid="{00000000-0005-0000-0000-0000DD880000}"/>
    <cellStyle name="Normal 3 55 5" xfId="35044" xr:uid="{00000000-0005-0000-0000-0000DE880000}"/>
    <cellStyle name="Normal 3 56" xfId="35045" xr:uid="{00000000-0005-0000-0000-0000DF880000}"/>
    <cellStyle name="Normal 3 56 2" xfId="35046" xr:uid="{00000000-0005-0000-0000-0000E0880000}"/>
    <cellStyle name="Normal 3 56 3" xfId="35047" xr:uid="{00000000-0005-0000-0000-0000E1880000}"/>
    <cellStyle name="Normal 3 56 4" xfId="35048" xr:uid="{00000000-0005-0000-0000-0000E2880000}"/>
    <cellStyle name="Normal 3 56 5" xfId="35049" xr:uid="{00000000-0005-0000-0000-0000E3880000}"/>
    <cellStyle name="Normal 3 57" xfId="35050" xr:uid="{00000000-0005-0000-0000-0000E4880000}"/>
    <cellStyle name="Normal 3 57 2" xfId="35051" xr:uid="{00000000-0005-0000-0000-0000E5880000}"/>
    <cellStyle name="Normal 3 57 3" xfId="35052" xr:uid="{00000000-0005-0000-0000-0000E6880000}"/>
    <cellStyle name="Normal 3 57 4" xfId="35053" xr:uid="{00000000-0005-0000-0000-0000E7880000}"/>
    <cellStyle name="Normal 3 57 5" xfId="35054" xr:uid="{00000000-0005-0000-0000-0000E8880000}"/>
    <cellStyle name="Normal 3 58" xfId="35055" xr:uid="{00000000-0005-0000-0000-0000E9880000}"/>
    <cellStyle name="Normal 3 58 2" xfId="35056" xr:uid="{00000000-0005-0000-0000-0000EA880000}"/>
    <cellStyle name="Normal 3 58 3" xfId="35057" xr:uid="{00000000-0005-0000-0000-0000EB880000}"/>
    <cellStyle name="Normal 3 58 4" xfId="35058" xr:uid="{00000000-0005-0000-0000-0000EC880000}"/>
    <cellStyle name="Normal 3 58 5" xfId="35059" xr:uid="{00000000-0005-0000-0000-0000ED880000}"/>
    <cellStyle name="Normal 3 59" xfId="35060" xr:uid="{00000000-0005-0000-0000-0000EE880000}"/>
    <cellStyle name="Normal 3 59 2" xfId="35061" xr:uid="{00000000-0005-0000-0000-0000EF880000}"/>
    <cellStyle name="Normal 3 59 3" xfId="35062" xr:uid="{00000000-0005-0000-0000-0000F0880000}"/>
    <cellStyle name="Normal 3 59 4" xfId="35063" xr:uid="{00000000-0005-0000-0000-0000F1880000}"/>
    <cellStyle name="Normal 3 59 5" xfId="35064" xr:uid="{00000000-0005-0000-0000-0000F2880000}"/>
    <cellStyle name="Normal 3 6" xfId="35065" xr:uid="{00000000-0005-0000-0000-0000F3880000}"/>
    <cellStyle name="Normal 3 6 10" xfId="35066" xr:uid="{00000000-0005-0000-0000-0000F4880000}"/>
    <cellStyle name="Normal 3 6 10 2" xfId="35067" xr:uid="{00000000-0005-0000-0000-0000F5880000}"/>
    <cellStyle name="Normal 3 6 10 3" xfId="35068" xr:uid="{00000000-0005-0000-0000-0000F6880000}"/>
    <cellStyle name="Normal 3 6 10 4" xfId="35069" xr:uid="{00000000-0005-0000-0000-0000F7880000}"/>
    <cellStyle name="Normal 3 6 10 5" xfId="35070" xr:uid="{00000000-0005-0000-0000-0000F8880000}"/>
    <cellStyle name="Normal 3 6 11" xfId="35071" xr:uid="{00000000-0005-0000-0000-0000F9880000}"/>
    <cellStyle name="Normal 3 6 11 2" xfId="35072" xr:uid="{00000000-0005-0000-0000-0000FA880000}"/>
    <cellStyle name="Normal 3 6 11 3" xfId="35073" xr:uid="{00000000-0005-0000-0000-0000FB880000}"/>
    <cellStyle name="Normal 3 6 11 4" xfId="35074" xr:uid="{00000000-0005-0000-0000-0000FC880000}"/>
    <cellStyle name="Normal 3 6 11 5" xfId="35075" xr:uid="{00000000-0005-0000-0000-0000FD880000}"/>
    <cellStyle name="Normal 3 6 12" xfId="35076" xr:uid="{00000000-0005-0000-0000-0000FE880000}"/>
    <cellStyle name="Normal 3 6 13" xfId="35077" xr:uid="{00000000-0005-0000-0000-0000FF880000}"/>
    <cellStyle name="Normal 3 6 14" xfId="35078" xr:uid="{00000000-0005-0000-0000-000000890000}"/>
    <cellStyle name="Normal 3 6 15" xfId="35079" xr:uid="{00000000-0005-0000-0000-000001890000}"/>
    <cellStyle name="Normal 3 6 16" xfId="35080" xr:uid="{00000000-0005-0000-0000-000002890000}"/>
    <cellStyle name="Normal 3 6 17" xfId="35081" xr:uid="{00000000-0005-0000-0000-000003890000}"/>
    <cellStyle name="Normal 3 6 18" xfId="35082" xr:uid="{00000000-0005-0000-0000-000004890000}"/>
    <cellStyle name="Normal 3 6 19" xfId="35083" xr:uid="{00000000-0005-0000-0000-000005890000}"/>
    <cellStyle name="Normal 3 6 2" xfId="35084" xr:uid="{00000000-0005-0000-0000-000006890000}"/>
    <cellStyle name="Normal 3 6 2 2" xfId="35085" xr:uid="{00000000-0005-0000-0000-000007890000}"/>
    <cellStyle name="Normal 3 6 2 2 2" xfId="35086" xr:uid="{00000000-0005-0000-0000-000008890000}"/>
    <cellStyle name="Normal 3 6 2 2 3" xfId="35087" xr:uid="{00000000-0005-0000-0000-000009890000}"/>
    <cellStyle name="Normal 3 6 2 2 4" xfId="35088" xr:uid="{00000000-0005-0000-0000-00000A890000}"/>
    <cellStyle name="Normal 3 6 2 2 5" xfId="35089" xr:uid="{00000000-0005-0000-0000-00000B890000}"/>
    <cellStyle name="Normal 3 6 2 3" xfId="35090" xr:uid="{00000000-0005-0000-0000-00000C890000}"/>
    <cellStyle name="Normal 3 6 2 3 2" xfId="35091" xr:uid="{00000000-0005-0000-0000-00000D890000}"/>
    <cellStyle name="Normal 3 6 2 3 3" xfId="35092" xr:uid="{00000000-0005-0000-0000-00000E890000}"/>
    <cellStyle name="Normal 3 6 2 3 4" xfId="35093" xr:uid="{00000000-0005-0000-0000-00000F890000}"/>
    <cellStyle name="Normal 3 6 2 3 5" xfId="35094" xr:uid="{00000000-0005-0000-0000-000010890000}"/>
    <cellStyle name="Normal 3 6 2 4" xfId="35095" xr:uid="{00000000-0005-0000-0000-000011890000}"/>
    <cellStyle name="Normal 3 6 2 5" xfId="35096" xr:uid="{00000000-0005-0000-0000-000012890000}"/>
    <cellStyle name="Normal 3 6 2 6" xfId="35097" xr:uid="{00000000-0005-0000-0000-000013890000}"/>
    <cellStyle name="Normal 3 6 2 7" xfId="35098" xr:uid="{00000000-0005-0000-0000-000014890000}"/>
    <cellStyle name="Normal 3 6 2 8" xfId="35099" xr:uid="{00000000-0005-0000-0000-000015890000}"/>
    <cellStyle name="Normal 3 6 2_35. Propiedades de Inv" xfId="35100" xr:uid="{00000000-0005-0000-0000-000016890000}"/>
    <cellStyle name="Normal 3 6 3" xfId="35101" xr:uid="{00000000-0005-0000-0000-000017890000}"/>
    <cellStyle name="Normal 3 6 3 2" xfId="35102" xr:uid="{00000000-0005-0000-0000-000018890000}"/>
    <cellStyle name="Normal 3 6 3 2 2" xfId="35103" xr:uid="{00000000-0005-0000-0000-000019890000}"/>
    <cellStyle name="Normal 3 6 3 2 3" xfId="35104" xr:uid="{00000000-0005-0000-0000-00001A890000}"/>
    <cellStyle name="Normal 3 6 3 2 4" xfId="35105" xr:uid="{00000000-0005-0000-0000-00001B890000}"/>
    <cellStyle name="Normal 3 6 3 2 5" xfId="35106" xr:uid="{00000000-0005-0000-0000-00001C890000}"/>
    <cellStyle name="Normal 3 6 3 3" xfId="35107" xr:uid="{00000000-0005-0000-0000-00001D890000}"/>
    <cellStyle name="Normal 3 6 3 3 2" xfId="35108" xr:uid="{00000000-0005-0000-0000-00001E890000}"/>
    <cellStyle name="Normal 3 6 3 3 3" xfId="35109" xr:uid="{00000000-0005-0000-0000-00001F890000}"/>
    <cellStyle name="Normal 3 6 3 3 4" xfId="35110" xr:uid="{00000000-0005-0000-0000-000020890000}"/>
    <cellStyle name="Normal 3 6 3 3 5" xfId="35111" xr:uid="{00000000-0005-0000-0000-000021890000}"/>
    <cellStyle name="Normal 3 6 3 4" xfId="35112" xr:uid="{00000000-0005-0000-0000-000022890000}"/>
    <cellStyle name="Normal 3 6 3 5" xfId="35113" xr:uid="{00000000-0005-0000-0000-000023890000}"/>
    <cellStyle name="Normal 3 6 3 6" xfId="35114" xr:uid="{00000000-0005-0000-0000-000024890000}"/>
    <cellStyle name="Normal 3 6 3 7" xfId="35115" xr:uid="{00000000-0005-0000-0000-000025890000}"/>
    <cellStyle name="Normal 3 6 3 8" xfId="35116" xr:uid="{00000000-0005-0000-0000-000026890000}"/>
    <cellStyle name="Normal 3 6 3_35. Propiedades de Inv" xfId="35117" xr:uid="{00000000-0005-0000-0000-000027890000}"/>
    <cellStyle name="Normal 3 6 4" xfId="35118" xr:uid="{00000000-0005-0000-0000-000028890000}"/>
    <cellStyle name="Normal 3 6 4 2" xfId="35119" xr:uid="{00000000-0005-0000-0000-000029890000}"/>
    <cellStyle name="Normal 3 6 4 2 2" xfId="35120" xr:uid="{00000000-0005-0000-0000-00002A890000}"/>
    <cellStyle name="Normal 3 6 4 2 3" xfId="35121" xr:uid="{00000000-0005-0000-0000-00002B890000}"/>
    <cellStyle name="Normal 3 6 4 2 4" xfId="35122" xr:uid="{00000000-0005-0000-0000-00002C890000}"/>
    <cellStyle name="Normal 3 6 4 2 5" xfId="35123" xr:uid="{00000000-0005-0000-0000-00002D890000}"/>
    <cellStyle name="Normal 3 6 4 3" xfId="35124" xr:uid="{00000000-0005-0000-0000-00002E890000}"/>
    <cellStyle name="Normal 3 6 4 3 2" xfId="35125" xr:uid="{00000000-0005-0000-0000-00002F890000}"/>
    <cellStyle name="Normal 3 6 4 3 3" xfId="35126" xr:uid="{00000000-0005-0000-0000-000030890000}"/>
    <cellStyle name="Normal 3 6 4 3 4" xfId="35127" xr:uid="{00000000-0005-0000-0000-000031890000}"/>
    <cellStyle name="Normal 3 6 4 3 5" xfId="35128" xr:uid="{00000000-0005-0000-0000-000032890000}"/>
    <cellStyle name="Normal 3 6 4 4" xfId="35129" xr:uid="{00000000-0005-0000-0000-000033890000}"/>
    <cellStyle name="Normal 3 6 4 5" xfId="35130" xr:uid="{00000000-0005-0000-0000-000034890000}"/>
    <cellStyle name="Normal 3 6 4 6" xfId="35131" xr:uid="{00000000-0005-0000-0000-000035890000}"/>
    <cellStyle name="Normal 3 6 4 7" xfId="35132" xr:uid="{00000000-0005-0000-0000-000036890000}"/>
    <cellStyle name="Normal 3 6 4 8" xfId="35133" xr:uid="{00000000-0005-0000-0000-000037890000}"/>
    <cellStyle name="Normal 3 6 4_35. Propiedades de Inv" xfId="35134" xr:uid="{00000000-0005-0000-0000-000038890000}"/>
    <cellStyle name="Normal 3 6 5" xfId="35135" xr:uid="{00000000-0005-0000-0000-000039890000}"/>
    <cellStyle name="Normal 3 6 5 2" xfId="35136" xr:uid="{00000000-0005-0000-0000-00003A890000}"/>
    <cellStyle name="Normal 3 6 5 2 2" xfId="35137" xr:uid="{00000000-0005-0000-0000-00003B890000}"/>
    <cellStyle name="Normal 3 6 5 2 3" xfId="35138" xr:uid="{00000000-0005-0000-0000-00003C890000}"/>
    <cellStyle name="Normal 3 6 5 2 4" xfId="35139" xr:uid="{00000000-0005-0000-0000-00003D890000}"/>
    <cellStyle name="Normal 3 6 5 2 5" xfId="35140" xr:uid="{00000000-0005-0000-0000-00003E890000}"/>
    <cellStyle name="Normal 3 6 5 3" xfId="35141" xr:uid="{00000000-0005-0000-0000-00003F890000}"/>
    <cellStyle name="Normal 3 6 5 3 2" xfId="35142" xr:uid="{00000000-0005-0000-0000-000040890000}"/>
    <cellStyle name="Normal 3 6 5 3 3" xfId="35143" xr:uid="{00000000-0005-0000-0000-000041890000}"/>
    <cellStyle name="Normal 3 6 5 3 4" xfId="35144" xr:uid="{00000000-0005-0000-0000-000042890000}"/>
    <cellStyle name="Normal 3 6 5 3 5" xfId="35145" xr:uid="{00000000-0005-0000-0000-000043890000}"/>
    <cellStyle name="Normal 3 6 5 4" xfId="35146" xr:uid="{00000000-0005-0000-0000-000044890000}"/>
    <cellStyle name="Normal 3 6 5 5" xfId="35147" xr:uid="{00000000-0005-0000-0000-000045890000}"/>
    <cellStyle name="Normal 3 6 5 6" xfId="35148" xr:uid="{00000000-0005-0000-0000-000046890000}"/>
    <cellStyle name="Normal 3 6 5 7" xfId="35149" xr:uid="{00000000-0005-0000-0000-000047890000}"/>
    <cellStyle name="Normal 3 6 5 8" xfId="35150" xr:uid="{00000000-0005-0000-0000-000048890000}"/>
    <cellStyle name="Normal 3 6 5_35. Propiedades de Inv" xfId="35151" xr:uid="{00000000-0005-0000-0000-000049890000}"/>
    <cellStyle name="Normal 3 6 6" xfId="35152" xr:uid="{00000000-0005-0000-0000-00004A890000}"/>
    <cellStyle name="Normal 3 6 6 2" xfId="35153" xr:uid="{00000000-0005-0000-0000-00004B890000}"/>
    <cellStyle name="Normal 3 6 6 2 2" xfId="35154" xr:uid="{00000000-0005-0000-0000-00004C890000}"/>
    <cellStyle name="Normal 3 6 6 2 3" xfId="35155" xr:uid="{00000000-0005-0000-0000-00004D890000}"/>
    <cellStyle name="Normal 3 6 6 2 4" xfId="35156" xr:uid="{00000000-0005-0000-0000-00004E890000}"/>
    <cellStyle name="Normal 3 6 6 2 5" xfId="35157" xr:uid="{00000000-0005-0000-0000-00004F890000}"/>
    <cellStyle name="Normal 3 6 6 3" xfId="35158" xr:uid="{00000000-0005-0000-0000-000050890000}"/>
    <cellStyle name="Normal 3 6 6 3 2" xfId="35159" xr:uid="{00000000-0005-0000-0000-000051890000}"/>
    <cellStyle name="Normal 3 6 6 3 3" xfId="35160" xr:uid="{00000000-0005-0000-0000-000052890000}"/>
    <cellStyle name="Normal 3 6 6 3 4" xfId="35161" xr:uid="{00000000-0005-0000-0000-000053890000}"/>
    <cellStyle name="Normal 3 6 6 3 5" xfId="35162" xr:uid="{00000000-0005-0000-0000-000054890000}"/>
    <cellStyle name="Normal 3 6 6 4" xfId="35163" xr:uid="{00000000-0005-0000-0000-000055890000}"/>
    <cellStyle name="Normal 3 6 6 5" xfId="35164" xr:uid="{00000000-0005-0000-0000-000056890000}"/>
    <cellStyle name="Normal 3 6 6 6" xfId="35165" xr:uid="{00000000-0005-0000-0000-000057890000}"/>
    <cellStyle name="Normal 3 6 6 7" xfId="35166" xr:uid="{00000000-0005-0000-0000-000058890000}"/>
    <cellStyle name="Normal 3 6 6 8" xfId="35167" xr:uid="{00000000-0005-0000-0000-000059890000}"/>
    <cellStyle name="Normal 3 6 6_35. Propiedades de Inv" xfId="35168" xr:uid="{00000000-0005-0000-0000-00005A890000}"/>
    <cellStyle name="Normal 3 6 7" xfId="35169" xr:uid="{00000000-0005-0000-0000-00005B890000}"/>
    <cellStyle name="Normal 3 6 7 2" xfId="35170" xr:uid="{00000000-0005-0000-0000-00005C890000}"/>
    <cellStyle name="Normal 3 6 7 2 2" xfId="35171" xr:uid="{00000000-0005-0000-0000-00005D890000}"/>
    <cellStyle name="Normal 3 6 7 2 3" xfId="35172" xr:uid="{00000000-0005-0000-0000-00005E890000}"/>
    <cellStyle name="Normal 3 6 7 2 4" xfId="35173" xr:uid="{00000000-0005-0000-0000-00005F890000}"/>
    <cellStyle name="Normal 3 6 7 2 5" xfId="35174" xr:uid="{00000000-0005-0000-0000-000060890000}"/>
    <cellStyle name="Normal 3 6 7 3" xfId="35175" xr:uid="{00000000-0005-0000-0000-000061890000}"/>
    <cellStyle name="Normal 3 6 7 3 2" xfId="35176" xr:uid="{00000000-0005-0000-0000-000062890000}"/>
    <cellStyle name="Normal 3 6 7 3 3" xfId="35177" xr:uid="{00000000-0005-0000-0000-000063890000}"/>
    <cellStyle name="Normal 3 6 7 3 4" xfId="35178" xr:uid="{00000000-0005-0000-0000-000064890000}"/>
    <cellStyle name="Normal 3 6 7 3 5" xfId="35179" xr:uid="{00000000-0005-0000-0000-000065890000}"/>
    <cellStyle name="Normal 3 6 7 4" xfId="35180" xr:uid="{00000000-0005-0000-0000-000066890000}"/>
    <cellStyle name="Normal 3 6 7 5" xfId="35181" xr:uid="{00000000-0005-0000-0000-000067890000}"/>
    <cellStyle name="Normal 3 6 7 6" xfId="35182" xr:uid="{00000000-0005-0000-0000-000068890000}"/>
    <cellStyle name="Normal 3 6 7 7" xfId="35183" xr:uid="{00000000-0005-0000-0000-000069890000}"/>
    <cellStyle name="Normal 3 6 7_35. Propiedades de Inv" xfId="35184" xr:uid="{00000000-0005-0000-0000-00006A890000}"/>
    <cellStyle name="Normal 3 6 8" xfId="35185" xr:uid="{00000000-0005-0000-0000-00006B890000}"/>
    <cellStyle name="Normal 3 6 8 2" xfId="35186" xr:uid="{00000000-0005-0000-0000-00006C890000}"/>
    <cellStyle name="Normal 3 6 8 2 2" xfId="35187" xr:uid="{00000000-0005-0000-0000-00006D890000}"/>
    <cellStyle name="Normal 3 6 8 2 3" xfId="35188" xr:uid="{00000000-0005-0000-0000-00006E890000}"/>
    <cellStyle name="Normal 3 6 8 2 4" xfId="35189" xr:uid="{00000000-0005-0000-0000-00006F890000}"/>
    <cellStyle name="Normal 3 6 8 2 5" xfId="35190" xr:uid="{00000000-0005-0000-0000-000070890000}"/>
    <cellStyle name="Normal 3 6 8 3" xfId="35191" xr:uid="{00000000-0005-0000-0000-000071890000}"/>
    <cellStyle name="Normal 3 6 8 3 2" xfId="35192" xr:uid="{00000000-0005-0000-0000-000072890000}"/>
    <cellStyle name="Normal 3 6 8 3 3" xfId="35193" xr:uid="{00000000-0005-0000-0000-000073890000}"/>
    <cellStyle name="Normal 3 6 8 3 4" xfId="35194" xr:uid="{00000000-0005-0000-0000-000074890000}"/>
    <cellStyle name="Normal 3 6 8 3 5" xfId="35195" xr:uid="{00000000-0005-0000-0000-000075890000}"/>
    <cellStyle name="Normal 3 6 8 4" xfId="35196" xr:uid="{00000000-0005-0000-0000-000076890000}"/>
    <cellStyle name="Normal 3 6 8 5" xfId="35197" xr:uid="{00000000-0005-0000-0000-000077890000}"/>
    <cellStyle name="Normal 3 6 8 6" xfId="35198" xr:uid="{00000000-0005-0000-0000-000078890000}"/>
    <cellStyle name="Normal 3 6 8 7" xfId="35199" xr:uid="{00000000-0005-0000-0000-000079890000}"/>
    <cellStyle name="Normal 3 6 8_35. Propiedades de Inv" xfId="35200" xr:uid="{00000000-0005-0000-0000-00007A890000}"/>
    <cellStyle name="Normal 3 6 9" xfId="35201" xr:uid="{00000000-0005-0000-0000-00007B890000}"/>
    <cellStyle name="Normal 3 6 9 2" xfId="35202" xr:uid="{00000000-0005-0000-0000-00007C890000}"/>
    <cellStyle name="Normal 3 6 9 2 2" xfId="35203" xr:uid="{00000000-0005-0000-0000-00007D890000}"/>
    <cellStyle name="Normal 3 6 9 2 3" xfId="35204" xr:uid="{00000000-0005-0000-0000-00007E890000}"/>
    <cellStyle name="Normal 3 6 9 2 4" xfId="35205" xr:uid="{00000000-0005-0000-0000-00007F890000}"/>
    <cellStyle name="Normal 3 6 9 2 5" xfId="35206" xr:uid="{00000000-0005-0000-0000-000080890000}"/>
    <cellStyle name="Normal 3 6 9 3" xfId="35207" xr:uid="{00000000-0005-0000-0000-000081890000}"/>
    <cellStyle name="Normal 3 6 9 3 2" xfId="35208" xr:uid="{00000000-0005-0000-0000-000082890000}"/>
    <cellStyle name="Normal 3 6 9 3 3" xfId="35209" xr:uid="{00000000-0005-0000-0000-000083890000}"/>
    <cellStyle name="Normal 3 6 9 3 4" xfId="35210" xr:uid="{00000000-0005-0000-0000-000084890000}"/>
    <cellStyle name="Normal 3 6 9 3 5" xfId="35211" xr:uid="{00000000-0005-0000-0000-000085890000}"/>
    <cellStyle name="Normal 3 6 9 4" xfId="35212" xr:uid="{00000000-0005-0000-0000-000086890000}"/>
    <cellStyle name="Normal 3 6 9 5" xfId="35213" xr:uid="{00000000-0005-0000-0000-000087890000}"/>
    <cellStyle name="Normal 3 6 9 6" xfId="35214" xr:uid="{00000000-0005-0000-0000-000088890000}"/>
    <cellStyle name="Normal 3 6 9 7" xfId="35215" xr:uid="{00000000-0005-0000-0000-000089890000}"/>
    <cellStyle name="Normal 3 6 9_35. Propiedades de Inv" xfId="35216" xr:uid="{00000000-0005-0000-0000-00008A890000}"/>
    <cellStyle name="Normal 3 6_35. Propiedades de Inv" xfId="35217" xr:uid="{00000000-0005-0000-0000-00008B890000}"/>
    <cellStyle name="Normal 3 60" xfId="35218" xr:uid="{00000000-0005-0000-0000-00008C890000}"/>
    <cellStyle name="Normal 3 60 2" xfId="35219" xr:uid="{00000000-0005-0000-0000-00008D890000}"/>
    <cellStyle name="Normal 3 60 2 2" xfId="35220" xr:uid="{00000000-0005-0000-0000-00008E890000}"/>
    <cellStyle name="Normal 3 61" xfId="35221" xr:uid="{00000000-0005-0000-0000-00008F890000}"/>
    <cellStyle name="Normal 3 61 2" xfId="35222" xr:uid="{00000000-0005-0000-0000-000090890000}"/>
    <cellStyle name="Normal 3 61 2 2" xfId="35223" xr:uid="{00000000-0005-0000-0000-000091890000}"/>
    <cellStyle name="Normal 3 62" xfId="35224" xr:uid="{00000000-0005-0000-0000-000092890000}"/>
    <cellStyle name="Normal 3 62 2" xfId="35225" xr:uid="{00000000-0005-0000-0000-000093890000}"/>
    <cellStyle name="Normal 3 62 2 2" xfId="35226" xr:uid="{00000000-0005-0000-0000-000094890000}"/>
    <cellStyle name="Normal 3 63" xfId="35227" xr:uid="{00000000-0005-0000-0000-000095890000}"/>
    <cellStyle name="Normal 3 63 2" xfId="35228" xr:uid="{00000000-0005-0000-0000-000096890000}"/>
    <cellStyle name="Normal 3 63 2 2" xfId="35229" xr:uid="{00000000-0005-0000-0000-000097890000}"/>
    <cellStyle name="Normal 3 64" xfId="35230" xr:uid="{00000000-0005-0000-0000-000098890000}"/>
    <cellStyle name="Normal 3 64 2" xfId="35231" xr:uid="{00000000-0005-0000-0000-000099890000}"/>
    <cellStyle name="Normal 3 65" xfId="35232" xr:uid="{00000000-0005-0000-0000-00009A890000}"/>
    <cellStyle name="Normal 3 65 2" xfId="35233" xr:uid="{00000000-0005-0000-0000-00009B890000}"/>
    <cellStyle name="Normal 3 66" xfId="35234" xr:uid="{00000000-0005-0000-0000-00009C890000}"/>
    <cellStyle name="Normal 3 66 2" xfId="35235" xr:uid="{00000000-0005-0000-0000-00009D890000}"/>
    <cellStyle name="Normal 3 67" xfId="35236" xr:uid="{00000000-0005-0000-0000-00009E890000}"/>
    <cellStyle name="Normal 3 68" xfId="35237" xr:uid="{00000000-0005-0000-0000-00009F890000}"/>
    <cellStyle name="Normal 3 69" xfId="35238" xr:uid="{00000000-0005-0000-0000-0000A0890000}"/>
    <cellStyle name="Normal 3 7" xfId="35239" xr:uid="{00000000-0005-0000-0000-0000A1890000}"/>
    <cellStyle name="Normal 3 7 10" xfId="35240" xr:uid="{00000000-0005-0000-0000-0000A2890000}"/>
    <cellStyle name="Normal 3 7 10 2" xfId="35241" xr:uid="{00000000-0005-0000-0000-0000A3890000}"/>
    <cellStyle name="Normal 3 7 10 3" xfId="35242" xr:uid="{00000000-0005-0000-0000-0000A4890000}"/>
    <cellStyle name="Normal 3 7 10 4" xfId="35243" xr:uid="{00000000-0005-0000-0000-0000A5890000}"/>
    <cellStyle name="Normal 3 7 10 5" xfId="35244" xr:uid="{00000000-0005-0000-0000-0000A6890000}"/>
    <cellStyle name="Normal 3 7 11" xfId="35245" xr:uid="{00000000-0005-0000-0000-0000A7890000}"/>
    <cellStyle name="Normal 3 7 11 2" xfId="35246" xr:uid="{00000000-0005-0000-0000-0000A8890000}"/>
    <cellStyle name="Normal 3 7 11 3" xfId="35247" xr:uid="{00000000-0005-0000-0000-0000A9890000}"/>
    <cellStyle name="Normal 3 7 11 4" xfId="35248" xr:uid="{00000000-0005-0000-0000-0000AA890000}"/>
    <cellStyle name="Normal 3 7 11 5" xfId="35249" xr:uid="{00000000-0005-0000-0000-0000AB890000}"/>
    <cellStyle name="Normal 3 7 12" xfId="35250" xr:uid="{00000000-0005-0000-0000-0000AC890000}"/>
    <cellStyle name="Normal 3 7 13" xfId="35251" xr:uid="{00000000-0005-0000-0000-0000AD890000}"/>
    <cellStyle name="Normal 3 7 14" xfId="35252" xr:uid="{00000000-0005-0000-0000-0000AE890000}"/>
    <cellStyle name="Normal 3 7 15" xfId="35253" xr:uid="{00000000-0005-0000-0000-0000AF890000}"/>
    <cellStyle name="Normal 3 7 16" xfId="35254" xr:uid="{00000000-0005-0000-0000-0000B0890000}"/>
    <cellStyle name="Normal 3 7 2" xfId="35255" xr:uid="{00000000-0005-0000-0000-0000B1890000}"/>
    <cellStyle name="Normal 3 7 2 2" xfId="35256" xr:uid="{00000000-0005-0000-0000-0000B2890000}"/>
    <cellStyle name="Normal 3 7 2 2 2" xfId="35257" xr:uid="{00000000-0005-0000-0000-0000B3890000}"/>
    <cellStyle name="Normal 3 7 2 2 3" xfId="35258" xr:uid="{00000000-0005-0000-0000-0000B4890000}"/>
    <cellStyle name="Normal 3 7 2 2 4" xfId="35259" xr:uid="{00000000-0005-0000-0000-0000B5890000}"/>
    <cellStyle name="Normal 3 7 2 2 5" xfId="35260" xr:uid="{00000000-0005-0000-0000-0000B6890000}"/>
    <cellStyle name="Normal 3 7 2 3" xfId="35261" xr:uid="{00000000-0005-0000-0000-0000B7890000}"/>
    <cellStyle name="Normal 3 7 2 3 2" xfId="35262" xr:uid="{00000000-0005-0000-0000-0000B8890000}"/>
    <cellStyle name="Normal 3 7 2 3 3" xfId="35263" xr:uid="{00000000-0005-0000-0000-0000B9890000}"/>
    <cellStyle name="Normal 3 7 2 3 4" xfId="35264" xr:uid="{00000000-0005-0000-0000-0000BA890000}"/>
    <cellStyle name="Normal 3 7 2 3 5" xfId="35265" xr:uid="{00000000-0005-0000-0000-0000BB890000}"/>
    <cellStyle name="Normal 3 7 2 4" xfId="35266" xr:uid="{00000000-0005-0000-0000-0000BC890000}"/>
    <cellStyle name="Normal 3 7 2 5" xfId="35267" xr:uid="{00000000-0005-0000-0000-0000BD890000}"/>
    <cellStyle name="Normal 3 7 2 6" xfId="35268" xr:uid="{00000000-0005-0000-0000-0000BE890000}"/>
    <cellStyle name="Normal 3 7 2 7" xfId="35269" xr:uid="{00000000-0005-0000-0000-0000BF890000}"/>
    <cellStyle name="Normal 3 7 2 8" xfId="35270" xr:uid="{00000000-0005-0000-0000-0000C0890000}"/>
    <cellStyle name="Normal 3 7 2_35. Propiedades de Inv" xfId="35271" xr:uid="{00000000-0005-0000-0000-0000C1890000}"/>
    <cellStyle name="Normal 3 7 3" xfId="35272" xr:uid="{00000000-0005-0000-0000-0000C2890000}"/>
    <cellStyle name="Normal 3 7 3 2" xfId="35273" xr:uid="{00000000-0005-0000-0000-0000C3890000}"/>
    <cellStyle name="Normal 3 7 3 2 2" xfId="35274" xr:uid="{00000000-0005-0000-0000-0000C4890000}"/>
    <cellStyle name="Normal 3 7 3 2 3" xfId="35275" xr:uid="{00000000-0005-0000-0000-0000C5890000}"/>
    <cellStyle name="Normal 3 7 3 2 4" xfId="35276" xr:uid="{00000000-0005-0000-0000-0000C6890000}"/>
    <cellStyle name="Normal 3 7 3 2 5" xfId="35277" xr:uid="{00000000-0005-0000-0000-0000C7890000}"/>
    <cellStyle name="Normal 3 7 3 3" xfId="35278" xr:uid="{00000000-0005-0000-0000-0000C8890000}"/>
    <cellStyle name="Normal 3 7 3 3 2" xfId="35279" xr:uid="{00000000-0005-0000-0000-0000C9890000}"/>
    <cellStyle name="Normal 3 7 3 3 3" xfId="35280" xr:uid="{00000000-0005-0000-0000-0000CA890000}"/>
    <cellStyle name="Normal 3 7 3 3 4" xfId="35281" xr:uid="{00000000-0005-0000-0000-0000CB890000}"/>
    <cellStyle name="Normal 3 7 3 3 5" xfId="35282" xr:uid="{00000000-0005-0000-0000-0000CC890000}"/>
    <cellStyle name="Normal 3 7 3 4" xfId="35283" xr:uid="{00000000-0005-0000-0000-0000CD890000}"/>
    <cellStyle name="Normal 3 7 3 5" xfId="35284" xr:uid="{00000000-0005-0000-0000-0000CE890000}"/>
    <cellStyle name="Normal 3 7 3 6" xfId="35285" xr:uid="{00000000-0005-0000-0000-0000CF890000}"/>
    <cellStyle name="Normal 3 7 3 7" xfId="35286" xr:uid="{00000000-0005-0000-0000-0000D0890000}"/>
    <cellStyle name="Normal 3 7 3 8" xfId="35287" xr:uid="{00000000-0005-0000-0000-0000D1890000}"/>
    <cellStyle name="Normal 3 7 3_35. Propiedades de Inv" xfId="35288" xr:uid="{00000000-0005-0000-0000-0000D2890000}"/>
    <cellStyle name="Normal 3 7 4" xfId="35289" xr:uid="{00000000-0005-0000-0000-0000D3890000}"/>
    <cellStyle name="Normal 3 7 4 2" xfId="35290" xr:uid="{00000000-0005-0000-0000-0000D4890000}"/>
    <cellStyle name="Normal 3 7 4 2 2" xfId="35291" xr:uid="{00000000-0005-0000-0000-0000D5890000}"/>
    <cellStyle name="Normal 3 7 4 2 3" xfId="35292" xr:uid="{00000000-0005-0000-0000-0000D6890000}"/>
    <cellStyle name="Normal 3 7 4 2 4" xfId="35293" xr:uid="{00000000-0005-0000-0000-0000D7890000}"/>
    <cellStyle name="Normal 3 7 4 2 5" xfId="35294" xr:uid="{00000000-0005-0000-0000-0000D8890000}"/>
    <cellStyle name="Normal 3 7 4 3" xfId="35295" xr:uid="{00000000-0005-0000-0000-0000D9890000}"/>
    <cellStyle name="Normal 3 7 4 3 2" xfId="35296" xr:uid="{00000000-0005-0000-0000-0000DA890000}"/>
    <cellStyle name="Normal 3 7 4 3 3" xfId="35297" xr:uid="{00000000-0005-0000-0000-0000DB890000}"/>
    <cellStyle name="Normal 3 7 4 3 4" xfId="35298" xr:uid="{00000000-0005-0000-0000-0000DC890000}"/>
    <cellStyle name="Normal 3 7 4 3 5" xfId="35299" xr:uid="{00000000-0005-0000-0000-0000DD890000}"/>
    <cellStyle name="Normal 3 7 4 4" xfId="35300" xr:uid="{00000000-0005-0000-0000-0000DE890000}"/>
    <cellStyle name="Normal 3 7 4 5" xfId="35301" xr:uid="{00000000-0005-0000-0000-0000DF890000}"/>
    <cellStyle name="Normal 3 7 4 6" xfId="35302" xr:uid="{00000000-0005-0000-0000-0000E0890000}"/>
    <cellStyle name="Normal 3 7 4 7" xfId="35303" xr:uid="{00000000-0005-0000-0000-0000E1890000}"/>
    <cellStyle name="Normal 3 7 4 8" xfId="35304" xr:uid="{00000000-0005-0000-0000-0000E2890000}"/>
    <cellStyle name="Normal 3 7 4_35. Propiedades de Inv" xfId="35305" xr:uid="{00000000-0005-0000-0000-0000E3890000}"/>
    <cellStyle name="Normal 3 7 5" xfId="35306" xr:uid="{00000000-0005-0000-0000-0000E4890000}"/>
    <cellStyle name="Normal 3 7 5 2" xfId="35307" xr:uid="{00000000-0005-0000-0000-0000E5890000}"/>
    <cellStyle name="Normal 3 7 5 2 2" xfId="35308" xr:uid="{00000000-0005-0000-0000-0000E6890000}"/>
    <cellStyle name="Normal 3 7 5 2 3" xfId="35309" xr:uid="{00000000-0005-0000-0000-0000E7890000}"/>
    <cellStyle name="Normal 3 7 5 2 4" xfId="35310" xr:uid="{00000000-0005-0000-0000-0000E8890000}"/>
    <cellStyle name="Normal 3 7 5 2 5" xfId="35311" xr:uid="{00000000-0005-0000-0000-0000E9890000}"/>
    <cellStyle name="Normal 3 7 5 3" xfId="35312" xr:uid="{00000000-0005-0000-0000-0000EA890000}"/>
    <cellStyle name="Normal 3 7 5 3 2" xfId="35313" xr:uid="{00000000-0005-0000-0000-0000EB890000}"/>
    <cellStyle name="Normal 3 7 5 3 3" xfId="35314" xr:uid="{00000000-0005-0000-0000-0000EC890000}"/>
    <cellStyle name="Normal 3 7 5 3 4" xfId="35315" xr:uid="{00000000-0005-0000-0000-0000ED890000}"/>
    <cellStyle name="Normal 3 7 5 3 5" xfId="35316" xr:uid="{00000000-0005-0000-0000-0000EE890000}"/>
    <cellStyle name="Normal 3 7 5 4" xfId="35317" xr:uid="{00000000-0005-0000-0000-0000EF890000}"/>
    <cellStyle name="Normal 3 7 5 5" xfId="35318" xr:uid="{00000000-0005-0000-0000-0000F0890000}"/>
    <cellStyle name="Normal 3 7 5 6" xfId="35319" xr:uid="{00000000-0005-0000-0000-0000F1890000}"/>
    <cellStyle name="Normal 3 7 5 7" xfId="35320" xr:uid="{00000000-0005-0000-0000-0000F2890000}"/>
    <cellStyle name="Normal 3 7 5 8" xfId="35321" xr:uid="{00000000-0005-0000-0000-0000F3890000}"/>
    <cellStyle name="Normal 3 7 5_35. Propiedades de Inv" xfId="35322" xr:uid="{00000000-0005-0000-0000-0000F4890000}"/>
    <cellStyle name="Normal 3 7 6" xfId="35323" xr:uid="{00000000-0005-0000-0000-0000F5890000}"/>
    <cellStyle name="Normal 3 7 6 2" xfId="35324" xr:uid="{00000000-0005-0000-0000-0000F6890000}"/>
    <cellStyle name="Normal 3 7 6 2 2" xfId="35325" xr:uid="{00000000-0005-0000-0000-0000F7890000}"/>
    <cellStyle name="Normal 3 7 6 2 3" xfId="35326" xr:uid="{00000000-0005-0000-0000-0000F8890000}"/>
    <cellStyle name="Normal 3 7 6 2 4" xfId="35327" xr:uid="{00000000-0005-0000-0000-0000F9890000}"/>
    <cellStyle name="Normal 3 7 6 2 5" xfId="35328" xr:uid="{00000000-0005-0000-0000-0000FA890000}"/>
    <cellStyle name="Normal 3 7 6 3" xfId="35329" xr:uid="{00000000-0005-0000-0000-0000FB890000}"/>
    <cellStyle name="Normal 3 7 6 3 2" xfId="35330" xr:uid="{00000000-0005-0000-0000-0000FC890000}"/>
    <cellStyle name="Normal 3 7 6 3 3" xfId="35331" xr:uid="{00000000-0005-0000-0000-0000FD890000}"/>
    <cellStyle name="Normal 3 7 6 3 4" xfId="35332" xr:uid="{00000000-0005-0000-0000-0000FE890000}"/>
    <cellStyle name="Normal 3 7 6 3 5" xfId="35333" xr:uid="{00000000-0005-0000-0000-0000FF890000}"/>
    <cellStyle name="Normal 3 7 6 4" xfId="35334" xr:uid="{00000000-0005-0000-0000-0000008A0000}"/>
    <cellStyle name="Normal 3 7 6 5" xfId="35335" xr:uid="{00000000-0005-0000-0000-0000018A0000}"/>
    <cellStyle name="Normal 3 7 6 6" xfId="35336" xr:uid="{00000000-0005-0000-0000-0000028A0000}"/>
    <cellStyle name="Normal 3 7 6 7" xfId="35337" xr:uid="{00000000-0005-0000-0000-0000038A0000}"/>
    <cellStyle name="Normal 3 7 6 8" xfId="35338" xr:uid="{00000000-0005-0000-0000-0000048A0000}"/>
    <cellStyle name="Normal 3 7 6_35. Propiedades de Inv" xfId="35339" xr:uid="{00000000-0005-0000-0000-0000058A0000}"/>
    <cellStyle name="Normal 3 7 7" xfId="35340" xr:uid="{00000000-0005-0000-0000-0000068A0000}"/>
    <cellStyle name="Normal 3 7 7 2" xfId="35341" xr:uid="{00000000-0005-0000-0000-0000078A0000}"/>
    <cellStyle name="Normal 3 7 7 2 2" xfId="35342" xr:uid="{00000000-0005-0000-0000-0000088A0000}"/>
    <cellStyle name="Normal 3 7 7 2 3" xfId="35343" xr:uid="{00000000-0005-0000-0000-0000098A0000}"/>
    <cellStyle name="Normal 3 7 7 2 4" xfId="35344" xr:uid="{00000000-0005-0000-0000-00000A8A0000}"/>
    <cellStyle name="Normal 3 7 7 2 5" xfId="35345" xr:uid="{00000000-0005-0000-0000-00000B8A0000}"/>
    <cellStyle name="Normal 3 7 7 3" xfId="35346" xr:uid="{00000000-0005-0000-0000-00000C8A0000}"/>
    <cellStyle name="Normal 3 7 7 3 2" xfId="35347" xr:uid="{00000000-0005-0000-0000-00000D8A0000}"/>
    <cellStyle name="Normal 3 7 7 3 3" xfId="35348" xr:uid="{00000000-0005-0000-0000-00000E8A0000}"/>
    <cellStyle name="Normal 3 7 7 3 4" xfId="35349" xr:uid="{00000000-0005-0000-0000-00000F8A0000}"/>
    <cellStyle name="Normal 3 7 7 3 5" xfId="35350" xr:uid="{00000000-0005-0000-0000-0000108A0000}"/>
    <cellStyle name="Normal 3 7 7 4" xfId="35351" xr:uid="{00000000-0005-0000-0000-0000118A0000}"/>
    <cellStyle name="Normal 3 7 7 5" xfId="35352" xr:uid="{00000000-0005-0000-0000-0000128A0000}"/>
    <cellStyle name="Normal 3 7 7 6" xfId="35353" xr:uid="{00000000-0005-0000-0000-0000138A0000}"/>
    <cellStyle name="Normal 3 7 7 7" xfId="35354" xr:uid="{00000000-0005-0000-0000-0000148A0000}"/>
    <cellStyle name="Normal 3 7 7_35. Propiedades de Inv" xfId="35355" xr:uid="{00000000-0005-0000-0000-0000158A0000}"/>
    <cellStyle name="Normal 3 7 8" xfId="35356" xr:uid="{00000000-0005-0000-0000-0000168A0000}"/>
    <cellStyle name="Normal 3 7 8 2" xfId="35357" xr:uid="{00000000-0005-0000-0000-0000178A0000}"/>
    <cellStyle name="Normal 3 7 8 2 2" xfId="35358" xr:uid="{00000000-0005-0000-0000-0000188A0000}"/>
    <cellStyle name="Normal 3 7 8 2 3" xfId="35359" xr:uid="{00000000-0005-0000-0000-0000198A0000}"/>
    <cellStyle name="Normal 3 7 8 2 4" xfId="35360" xr:uid="{00000000-0005-0000-0000-00001A8A0000}"/>
    <cellStyle name="Normal 3 7 8 2 5" xfId="35361" xr:uid="{00000000-0005-0000-0000-00001B8A0000}"/>
    <cellStyle name="Normal 3 7 8 3" xfId="35362" xr:uid="{00000000-0005-0000-0000-00001C8A0000}"/>
    <cellStyle name="Normal 3 7 8 3 2" xfId="35363" xr:uid="{00000000-0005-0000-0000-00001D8A0000}"/>
    <cellStyle name="Normal 3 7 8 3 3" xfId="35364" xr:uid="{00000000-0005-0000-0000-00001E8A0000}"/>
    <cellStyle name="Normal 3 7 8 3 4" xfId="35365" xr:uid="{00000000-0005-0000-0000-00001F8A0000}"/>
    <cellStyle name="Normal 3 7 8 3 5" xfId="35366" xr:uid="{00000000-0005-0000-0000-0000208A0000}"/>
    <cellStyle name="Normal 3 7 8 4" xfId="35367" xr:uid="{00000000-0005-0000-0000-0000218A0000}"/>
    <cellStyle name="Normal 3 7 8 5" xfId="35368" xr:uid="{00000000-0005-0000-0000-0000228A0000}"/>
    <cellStyle name="Normal 3 7 8 6" xfId="35369" xr:uid="{00000000-0005-0000-0000-0000238A0000}"/>
    <cellStyle name="Normal 3 7 8 7" xfId="35370" xr:uid="{00000000-0005-0000-0000-0000248A0000}"/>
    <cellStyle name="Normal 3 7 8_35. Propiedades de Inv" xfId="35371" xr:uid="{00000000-0005-0000-0000-0000258A0000}"/>
    <cellStyle name="Normal 3 7 9" xfId="35372" xr:uid="{00000000-0005-0000-0000-0000268A0000}"/>
    <cellStyle name="Normal 3 7 9 2" xfId="35373" xr:uid="{00000000-0005-0000-0000-0000278A0000}"/>
    <cellStyle name="Normal 3 7 9 2 2" xfId="35374" xr:uid="{00000000-0005-0000-0000-0000288A0000}"/>
    <cellStyle name="Normal 3 7 9 2 3" xfId="35375" xr:uid="{00000000-0005-0000-0000-0000298A0000}"/>
    <cellStyle name="Normal 3 7 9 2 4" xfId="35376" xr:uid="{00000000-0005-0000-0000-00002A8A0000}"/>
    <cellStyle name="Normal 3 7 9 2 5" xfId="35377" xr:uid="{00000000-0005-0000-0000-00002B8A0000}"/>
    <cellStyle name="Normal 3 7 9 3" xfId="35378" xr:uid="{00000000-0005-0000-0000-00002C8A0000}"/>
    <cellStyle name="Normal 3 7 9 3 2" xfId="35379" xr:uid="{00000000-0005-0000-0000-00002D8A0000}"/>
    <cellStyle name="Normal 3 7 9 3 3" xfId="35380" xr:uid="{00000000-0005-0000-0000-00002E8A0000}"/>
    <cellStyle name="Normal 3 7 9 3 4" xfId="35381" xr:uid="{00000000-0005-0000-0000-00002F8A0000}"/>
    <cellStyle name="Normal 3 7 9 3 5" xfId="35382" xr:uid="{00000000-0005-0000-0000-0000308A0000}"/>
    <cellStyle name="Normal 3 7 9 4" xfId="35383" xr:uid="{00000000-0005-0000-0000-0000318A0000}"/>
    <cellStyle name="Normal 3 7 9 5" xfId="35384" xr:uid="{00000000-0005-0000-0000-0000328A0000}"/>
    <cellStyle name="Normal 3 7 9 6" xfId="35385" xr:uid="{00000000-0005-0000-0000-0000338A0000}"/>
    <cellStyle name="Normal 3 7 9 7" xfId="35386" xr:uid="{00000000-0005-0000-0000-0000348A0000}"/>
    <cellStyle name="Normal 3 7 9_35. Propiedades de Inv" xfId="35387" xr:uid="{00000000-0005-0000-0000-0000358A0000}"/>
    <cellStyle name="Normal 3 7_35. Propiedades de Inv" xfId="35388" xr:uid="{00000000-0005-0000-0000-0000368A0000}"/>
    <cellStyle name="Normal 3 70" xfId="35389" xr:uid="{00000000-0005-0000-0000-0000378A0000}"/>
    <cellStyle name="Normal 3 71" xfId="35390" xr:uid="{00000000-0005-0000-0000-0000388A0000}"/>
    <cellStyle name="Normal 3 72" xfId="35391" xr:uid="{00000000-0005-0000-0000-0000398A0000}"/>
    <cellStyle name="Normal 3 73" xfId="35392" xr:uid="{00000000-0005-0000-0000-00003A8A0000}"/>
    <cellStyle name="Normal 3 74" xfId="35393" xr:uid="{00000000-0005-0000-0000-00003B8A0000}"/>
    <cellStyle name="Normal 3 75" xfId="35394" xr:uid="{00000000-0005-0000-0000-00003C8A0000}"/>
    <cellStyle name="Normal 3 76" xfId="35395" xr:uid="{00000000-0005-0000-0000-00003D8A0000}"/>
    <cellStyle name="Normal 3 77" xfId="35396" xr:uid="{00000000-0005-0000-0000-00003E8A0000}"/>
    <cellStyle name="Normal 3 78" xfId="35397" xr:uid="{00000000-0005-0000-0000-00003F8A0000}"/>
    <cellStyle name="Normal 3 79" xfId="35398" xr:uid="{00000000-0005-0000-0000-0000408A0000}"/>
    <cellStyle name="Normal 3 8" xfId="35399" xr:uid="{00000000-0005-0000-0000-0000418A0000}"/>
    <cellStyle name="Normal 3 8 10" xfId="35400" xr:uid="{00000000-0005-0000-0000-0000428A0000}"/>
    <cellStyle name="Normal 3 8 10 2" xfId="35401" xr:uid="{00000000-0005-0000-0000-0000438A0000}"/>
    <cellStyle name="Normal 3 8 10 3" xfId="35402" xr:uid="{00000000-0005-0000-0000-0000448A0000}"/>
    <cellStyle name="Normal 3 8 10 4" xfId="35403" xr:uid="{00000000-0005-0000-0000-0000458A0000}"/>
    <cellStyle name="Normal 3 8 10 5" xfId="35404" xr:uid="{00000000-0005-0000-0000-0000468A0000}"/>
    <cellStyle name="Normal 3 8 11" xfId="35405" xr:uid="{00000000-0005-0000-0000-0000478A0000}"/>
    <cellStyle name="Normal 3 8 11 2" xfId="35406" xr:uid="{00000000-0005-0000-0000-0000488A0000}"/>
    <cellStyle name="Normal 3 8 11 3" xfId="35407" xr:uid="{00000000-0005-0000-0000-0000498A0000}"/>
    <cellStyle name="Normal 3 8 11 4" xfId="35408" xr:uid="{00000000-0005-0000-0000-00004A8A0000}"/>
    <cellStyle name="Normal 3 8 11 5" xfId="35409" xr:uid="{00000000-0005-0000-0000-00004B8A0000}"/>
    <cellStyle name="Normal 3 8 12" xfId="35410" xr:uid="{00000000-0005-0000-0000-00004C8A0000}"/>
    <cellStyle name="Normal 3 8 13" xfId="35411" xr:uid="{00000000-0005-0000-0000-00004D8A0000}"/>
    <cellStyle name="Normal 3 8 14" xfId="35412" xr:uid="{00000000-0005-0000-0000-00004E8A0000}"/>
    <cellStyle name="Normal 3 8 15" xfId="35413" xr:uid="{00000000-0005-0000-0000-00004F8A0000}"/>
    <cellStyle name="Normal 3 8 16" xfId="35414" xr:uid="{00000000-0005-0000-0000-0000508A0000}"/>
    <cellStyle name="Normal 3 8 2" xfId="35415" xr:uid="{00000000-0005-0000-0000-0000518A0000}"/>
    <cellStyle name="Normal 3 8 2 2" xfId="35416" xr:uid="{00000000-0005-0000-0000-0000528A0000}"/>
    <cellStyle name="Normal 3 8 2 2 2" xfId="35417" xr:uid="{00000000-0005-0000-0000-0000538A0000}"/>
    <cellStyle name="Normal 3 8 2 2 3" xfId="35418" xr:uid="{00000000-0005-0000-0000-0000548A0000}"/>
    <cellStyle name="Normal 3 8 2 2 4" xfId="35419" xr:uid="{00000000-0005-0000-0000-0000558A0000}"/>
    <cellStyle name="Normal 3 8 2 2 5" xfId="35420" xr:uid="{00000000-0005-0000-0000-0000568A0000}"/>
    <cellStyle name="Normal 3 8 2 3" xfId="35421" xr:uid="{00000000-0005-0000-0000-0000578A0000}"/>
    <cellStyle name="Normal 3 8 2 3 2" xfId="35422" xr:uid="{00000000-0005-0000-0000-0000588A0000}"/>
    <cellStyle name="Normal 3 8 2 3 3" xfId="35423" xr:uid="{00000000-0005-0000-0000-0000598A0000}"/>
    <cellStyle name="Normal 3 8 2 3 4" xfId="35424" xr:uid="{00000000-0005-0000-0000-00005A8A0000}"/>
    <cellStyle name="Normal 3 8 2 3 5" xfId="35425" xr:uid="{00000000-0005-0000-0000-00005B8A0000}"/>
    <cellStyle name="Normal 3 8 2 4" xfId="35426" xr:uid="{00000000-0005-0000-0000-00005C8A0000}"/>
    <cellStyle name="Normal 3 8 2 5" xfId="35427" xr:uid="{00000000-0005-0000-0000-00005D8A0000}"/>
    <cellStyle name="Normal 3 8 2 6" xfId="35428" xr:uid="{00000000-0005-0000-0000-00005E8A0000}"/>
    <cellStyle name="Normal 3 8 2 7" xfId="35429" xr:uid="{00000000-0005-0000-0000-00005F8A0000}"/>
    <cellStyle name="Normal 3 8 2 8" xfId="35430" xr:uid="{00000000-0005-0000-0000-0000608A0000}"/>
    <cellStyle name="Normal 3 8 2_35. Propiedades de Inv" xfId="35431" xr:uid="{00000000-0005-0000-0000-0000618A0000}"/>
    <cellStyle name="Normal 3 8 3" xfId="35432" xr:uid="{00000000-0005-0000-0000-0000628A0000}"/>
    <cellStyle name="Normal 3 8 3 2" xfId="35433" xr:uid="{00000000-0005-0000-0000-0000638A0000}"/>
    <cellStyle name="Normal 3 8 3 2 2" xfId="35434" xr:uid="{00000000-0005-0000-0000-0000648A0000}"/>
    <cellStyle name="Normal 3 8 3 2 3" xfId="35435" xr:uid="{00000000-0005-0000-0000-0000658A0000}"/>
    <cellStyle name="Normal 3 8 3 2 4" xfId="35436" xr:uid="{00000000-0005-0000-0000-0000668A0000}"/>
    <cellStyle name="Normal 3 8 3 2 5" xfId="35437" xr:uid="{00000000-0005-0000-0000-0000678A0000}"/>
    <cellStyle name="Normal 3 8 3 3" xfId="35438" xr:uid="{00000000-0005-0000-0000-0000688A0000}"/>
    <cellStyle name="Normal 3 8 3 3 2" xfId="35439" xr:uid="{00000000-0005-0000-0000-0000698A0000}"/>
    <cellStyle name="Normal 3 8 3 3 3" xfId="35440" xr:uid="{00000000-0005-0000-0000-00006A8A0000}"/>
    <cellStyle name="Normal 3 8 3 3 4" xfId="35441" xr:uid="{00000000-0005-0000-0000-00006B8A0000}"/>
    <cellStyle name="Normal 3 8 3 3 5" xfId="35442" xr:uid="{00000000-0005-0000-0000-00006C8A0000}"/>
    <cellStyle name="Normal 3 8 3 4" xfId="35443" xr:uid="{00000000-0005-0000-0000-00006D8A0000}"/>
    <cellStyle name="Normal 3 8 3 5" xfId="35444" xr:uid="{00000000-0005-0000-0000-00006E8A0000}"/>
    <cellStyle name="Normal 3 8 3 6" xfId="35445" xr:uid="{00000000-0005-0000-0000-00006F8A0000}"/>
    <cellStyle name="Normal 3 8 3 7" xfId="35446" xr:uid="{00000000-0005-0000-0000-0000708A0000}"/>
    <cellStyle name="Normal 3 8 3 8" xfId="35447" xr:uid="{00000000-0005-0000-0000-0000718A0000}"/>
    <cellStyle name="Normal 3 8 3_35. Propiedades de Inv" xfId="35448" xr:uid="{00000000-0005-0000-0000-0000728A0000}"/>
    <cellStyle name="Normal 3 8 4" xfId="35449" xr:uid="{00000000-0005-0000-0000-0000738A0000}"/>
    <cellStyle name="Normal 3 8 4 2" xfId="35450" xr:uid="{00000000-0005-0000-0000-0000748A0000}"/>
    <cellStyle name="Normal 3 8 4 2 2" xfId="35451" xr:uid="{00000000-0005-0000-0000-0000758A0000}"/>
    <cellStyle name="Normal 3 8 4 2 3" xfId="35452" xr:uid="{00000000-0005-0000-0000-0000768A0000}"/>
    <cellStyle name="Normal 3 8 4 2 4" xfId="35453" xr:uid="{00000000-0005-0000-0000-0000778A0000}"/>
    <cellStyle name="Normal 3 8 4 2 5" xfId="35454" xr:uid="{00000000-0005-0000-0000-0000788A0000}"/>
    <cellStyle name="Normal 3 8 4 3" xfId="35455" xr:uid="{00000000-0005-0000-0000-0000798A0000}"/>
    <cellStyle name="Normal 3 8 4 3 2" xfId="35456" xr:uid="{00000000-0005-0000-0000-00007A8A0000}"/>
    <cellStyle name="Normal 3 8 4 3 3" xfId="35457" xr:uid="{00000000-0005-0000-0000-00007B8A0000}"/>
    <cellStyle name="Normal 3 8 4 3 4" xfId="35458" xr:uid="{00000000-0005-0000-0000-00007C8A0000}"/>
    <cellStyle name="Normal 3 8 4 3 5" xfId="35459" xr:uid="{00000000-0005-0000-0000-00007D8A0000}"/>
    <cellStyle name="Normal 3 8 4 4" xfId="35460" xr:uid="{00000000-0005-0000-0000-00007E8A0000}"/>
    <cellStyle name="Normal 3 8 4 5" xfId="35461" xr:uid="{00000000-0005-0000-0000-00007F8A0000}"/>
    <cellStyle name="Normal 3 8 4 6" xfId="35462" xr:uid="{00000000-0005-0000-0000-0000808A0000}"/>
    <cellStyle name="Normal 3 8 4 7" xfId="35463" xr:uid="{00000000-0005-0000-0000-0000818A0000}"/>
    <cellStyle name="Normal 3 8 4 8" xfId="35464" xr:uid="{00000000-0005-0000-0000-0000828A0000}"/>
    <cellStyle name="Normal 3 8 4_35. Propiedades de Inv" xfId="35465" xr:uid="{00000000-0005-0000-0000-0000838A0000}"/>
    <cellStyle name="Normal 3 8 5" xfId="35466" xr:uid="{00000000-0005-0000-0000-0000848A0000}"/>
    <cellStyle name="Normal 3 8 5 2" xfId="35467" xr:uid="{00000000-0005-0000-0000-0000858A0000}"/>
    <cellStyle name="Normal 3 8 5 2 2" xfId="35468" xr:uid="{00000000-0005-0000-0000-0000868A0000}"/>
    <cellStyle name="Normal 3 8 5 2 3" xfId="35469" xr:uid="{00000000-0005-0000-0000-0000878A0000}"/>
    <cellStyle name="Normal 3 8 5 2 4" xfId="35470" xr:uid="{00000000-0005-0000-0000-0000888A0000}"/>
    <cellStyle name="Normal 3 8 5 2 5" xfId="35471" xr:uid="{00000000-0005-0000-0000-0000898A0000}"/>
    <cellStyle name="Normal 3 8 5 3" xfId="35472" xr:uid="{00000000-0005-0000-0000-00008A8A0000}"/>
    <cellStyle name="Normal 3 8 5 3 2" xfId="35473" xr:uid="{00000000-0005-0000-0000-00008B8A0000}"/>
    <cellStyle name="Normal 3 8 5 3 3" xfId="35474" xr:uid="{00000000-0005-0000-0000-00008C8A0000}"/>
    <cellStyle name="Normal 3 8 5 3 4" xfId="35475" xr:uid="{00000000-0005-0000-0000-00008D8A0000}"/>
    <cellStyle name="Normal 3 8 5 3 5" xfId="35476" xr:uid="{00000000-0005-0000-0000-00008E8A0000}"/>
    <cellStyle name="Normal 3 8 5 4" xfId="35477" xr:uid="{00000000-0005-0000-0000-00008F8A0000}"/>
    <cellStyle name="Normal 3 8 5 5" xfId="35478" xr:uid="{00000000-0005-0000-0000-0000908A0000}"/>
    <cellStyle name="Normal 3 8 5 6" xfId="35479" xr:uid="{00000000-0005-0000-0000-0000918A0000}"/>
    <cellStyle name="Normal 3 8 5 7" xfId="35480" xr:uid="{00000000-0005-0000-0000-0000928A0000}"/>
    <cellStyle name="Normal 3 8 5 8" xfId="35481" xr:uid="{00000000-0005-0000-0000-0000938A0000}"/>
    <cellStyle name="Normal 3 8 5_35. Propiedades de Inv" xfId="35482" xr:uid="{00000000-0005-0000-0000-0000948A0000}"/>
    <cellStyle name="Normal 3 8 6" xfId="35483" xr:uid="{00000000-0005-0000-0000-0000958A0000}"/>
    <cellStyle name="Normal 3 8 6 2" xfId="35484" xr:uid="{00000000-0005-0000-0000-0000968A0000}"/>
    <cellStyle name="Normal 3 8 6 2 2" xfId="35485" xr:uid="{00000000-0005-0000-0000-0000978A0000}"/>
    <cellStyle name="Normal 3 8 6 2 3" xfId="35486" xr:uid="{00000000-0005-0000-0000-0000988A0000}"/>
    <cellStyle name="Normal 3 8 6 2 4" xfId="35487" xr:uid="{00000000-0005-0000-0000-0000998A0000}"/>
    <cellStyle name="Normal 3 8 6 2 5" xfId="35488" xr:uid="{00000000-0005-0000-0000-00009A8A0000}"/>
    <cellStyle name="Normal 3 8 6 3" xfId="35489" xr:uid="{00000000-0005-0000-0000-00009B8A0000}"/>
    <cellStyle name="Normal 3 8 6 3 2" xfId="35490" xr:uid="{00000000-0005-0000-0000-00009C8A0000}"/>
    <cellStyle name="Normal 3 8 6 3 3" xfId="35491" xr:uid="{00000000-0005-0000-0000-00009D8A0000}"/>
    <cellStyle name="Normal 3 8 6 3 4" xfId="35492" xr:uid="{00000000-0005-0000-0000-00009E8A0000}"/>
    <cellStyle name="Normal 3 8 6 3 5" xfId="35493" xr:uid="{00000000-0005-0000-0000-00009F8A0000}"/>
    <cellStyle name="Normal 3 8 6 4" xfId="35494" xr:uid="{00000000-0005-0000-0000-0000A08A0000}"/>
    <cellStyle name="Normal 3 8 6 5" xfId="35495" xr:uid="{00000000-0005-0000-0000-0000A18A0000}"/>
    <cellStyle name="Normal 3 8 6 6" xfId="35496" xr:uid="{00000000-0005-0000-0000-0000A28A0000}"/>
    <cellStyle name="Normal 3 8 6 7" xfId="35497" xr:uid="{00000000-0005-0000-0000-0000A38A0000}"/>
    <cellStyle name="Normal 3 8 6 8" xfId="35498" xr:uid="{00000000-0005-0000-0000-0000A48A0000}"/>
    <cellStyle name="Normal 3 8 6_35. Propiedades de Inv" xfId="35499" xr:uid="{00000000-0005-0000-0000-0000A58A0000}"/>
    <cellStyle name="Normal 3 8 7" xfId="35500" xr:uid="{00000000-0005-0000-0000-0000A68A0000}"/>
    <cellStyle name="Normal 3 8 7 2" xfId="35501" xr:uid="{00000000-0005-0000-0000-0000A78A0000}"/>
    <cellStyle name="Normal 3 8 7 2 2" xfId="35502" xr:uid="{00000000-0005-0000-0000-0000A88A0000}"/>
    <cellStyle name="Normal 3 8 7 2 3" xfId="35503" xr:uid="{00000000-0005-0000-0000-0000A98A0000}"/>
    <cellStyle name="Normal 3 8 7 2 4" xfId="35504" xr:uid="{00000000-0005-0000-0000-0000AA8A0000}"/>
    <cellStyle name="Normal 3 8 7 2 5" xfId="35505" xr:uid="{00000000-0005-0000-0000-0000AB8A0000}"/>
    <cellStyle name="Normal 3 8 7 3" xfId="35506" xr:uid="{00000000-0005-0000-0000-0000AC8A0000}"/>
    <cellStyle name="Normal 3 8 7 3 2" xfId="35507" xr:uid="{00000000-0005-0000-0000-0000AD8A0000}"/>
    <cellStyle name="Normal 3 8 7 3 3" xfId="35508" xr:uid="{00000000-0005-0000-0000-0000AE8A0000}"/>
    <cellStyle name="Normal 3 8 7 3 4" xfId="35509" xr:uid="{00000000-0005-0000-0000-0000AF8A0000}"/>
    <cellStyle name="Normal 3 8 7 3 5" xfId="35510" xr:uid="{00000000-0005-0000-0000-0000B08A0000}"/>
    <cellStyle name="Normal 3 8 7 4" xfId="35511" xr:uid="{00000000-0005-0000-0000-0000B18A0000}"/>
    <cellStyle name="Normal 3 8 7 5" xfId="35512" xr:uid="{00000000-0005-0000-0000-0000B28A0000}"/>
    <cellStyle name="Normal 3 8 7 6" xfId="35513" xr:uid="{00000000-0005-0000-0000-0000B38A0000}"/>
    <cellStyle name="Normal 3 8 7 7" xfId="35514" xr:uid="{00000000-0005-0000-0000-0000B48A0000}"/>
    <cellStyle name="Normal 3 8 7_35. Propiedades de Inv" xfId="35515" xr:uid="{00000000-0005-0000-0000-0000B58A0000}"/>
    <cellStyle name="Normal 3 8 8" xfId="35516" xr:uid="{00000000-0005-0000-0000-0000B68A0000}"/>
    <cellStyle name="Normal 3 8 8 2" xfId="35517" xr:uid="{00000000-0005-0000-0000-0000B78A0000}"/>
    <cellStyle name="Normal 3 8 8 2 2" xfId="35518" xr:uid="{00000000-0005-0000-0000-0000B88A0000}"/>
    <cellStyle name="Normal 3 8 8 2 3" xfId="35519" xr:uid="{00000000-0005-0000-0000-0000B98A0000}"/>
    <cellStyle name="Normal 3 8 8 2 4" xfId="35520" xr:uid="{00000000-0005-0000-0000-0000BA8A0000}"/>
    <cellStyle name="Normal 3 8 8 2 5" xfId="35521" xr:uid="{00000000-0005-0000-0000-0000BB8A0000}"/>
    <cellStyle name="Normal 3 8 8 3" xfId="35522" xr:uid="{00000000-0005-0000-0000-0000BC8A0000}"/>
    <cellStyle name="Normal 3 8 8 3 2" xfId="35523" xr:uid="{00000000-0005-0000-0000-0000BD8A0000}"/>
    <cellStyle name="Normal 3 8 8 3 3" xfId="35524" xr:uid="{00000000-0005-0000-0000-0000BE8A0000}"/>
    <cellStyle name="Normal 3 8 8 3 4" xfId="35525" xr:uid="{00000000-0005-0000-0000-0000BF8A0000}"/>
    <cellStyle name="Normal 3 8 8 3 5" xfId="35526" xr:uid="{00000000-0005-0000-0000-0000C08A0000}"/>
    <cellStyle name="Normal 3 8 8 4" xfId="35527" xr:uid="{00000000-0005-0000-0000-0000C18A0000}"/>
    <cellStyle name="Normal 3 8 8 5" xfId="35528" xr:uid="{00000000-0005-0000-0000-0000C28A0000}"/>
    <cellStyle name="Normal 3 8 8 6" xfId="35529" xr:uid="{00000000-0005-0000-0000-0000C38A0000}"/>
    <cellStyle name="Normal 3 8 8 7" xfId="35530" xr:uid="{00000000-0005-0000-0000-0000C48A0000}"/>
    <cellStyle name="Normal 3 8 8_35. Propiedades de Inv" xfId="35531" xr:uid="{00000000-0005-0000-0000-0000C58A0000}"/>
    <cellStyle name="Normal 3 8 9" xfId="35532" xr:uid="{00000000-0005-0000-0000-0000C68A0000}"/>
    <cellStyle name="Normal 3 8 9 2" xfId="35533" xr:uid="{00000000-0005-0000-0000-0000C78A0000}"/>
    <cellStyle name="Normal 3 8 9 2 2" xfId="35534" xr:uid="{00000000-0005-0000-0000-0000C88A0000}"/>
    <cellStyle name="Normal 3 8 9 2 3" xfId="35535" xr:uid="{00000000-0005-0000-0000-0000C98A0000}"/>
    <cellStyle name="Normal 3 8 9 2 4" xfId="35536" xr:uid="{00000000-0005-0000-0000-0000CA8A0000}"/>
    <cellStyle name="Normal 3 8 9 2 5" xfId="35537" xr:uid="{00000000-0005-0000-0000-0000CB8A0000}"/>
    <cellStyle name="Normal 3 8 9 3" xfId="35538" xr:uid="{00000000-0005-0000-0000-0000CC8A0000}"/>
    <cellStyle name="Normal 3 8 9 3 2" xfId="35539" xr:uid="{00000000-0005-0000-0000-0000CD8A0000}"/>
    <cellStyle name="Normal 3 8 9 3 3" xfId="35540" xr:uid="{00000000-0005-0000-0000-0000CE8A0000}"/>
    <cellStyle name="Normal 3 8 9 3 4" xfId="35541" xr:uid="{00000000-0005-0000-0000-0000CF8A0000}"/>
    <cellStyle name="Normal 3 8 9 3 5" xfId="35542" xr:uid="{00000000-0005-0000-0000-0000D08A0000}"/>
    <cellStyle name="Normal 3 8 9 4" xfId="35543" xr:uid="{00000000-0005-0000-0000-0000D18A0000}"/>
    <cellStyle name="Normal 3 8 9 5" xfId="35544" xr:uid="{00000000-0005-0000-0000-0000D28A0000}"/>
    <cellStyle name="Normal 3 8 9 6" xfId="35545" xr:uid="{00000000-0005-0000-0000-0000D38A0000}"/>
    <cellStyle name="Normal 3 8 9 7" xfId="35546" xr:uid="{00000000-0005-0000-0000-0000D48A0000}"/>
    <cellStyle name="Normal 3 8 9_35. Propiedades de Inv" xfId="35547" xr:uid="{00000000-0005-0000-0000-0000D58A0000}"/>
    <cellStyle name="Normal 3 8_35. Propiedades de Inv" xfId="35548" xr:uid="{00000000-0005-0000-0000-0000D68A0000}"/>
    <cellStyle name="Normal 3 80" xfId="35549" xr:uid="{00000000-0005-0000-0000-0000D78A0000}"/>
    <cellStyle name="Normal 3 81" xfId="35550" xr:uid="{00000000-0005-0000-0000-0000D88A0000}"/>
    <cellStyle name="Normal 3 82" xfId="35551" xr:uid="{00000000-0005-0000-0000-0000D98A0000}"/>
    <cellStyle name="Normal 3 83" xfId="35552" xr:uid="{00000000-0005-0000-0000-0000DA8A0000}"/>
    <cellStyle name="Normal 3 84" xfId="35553" xr:uid="{00000000-0005-0000-0000-0000DB8A0000}"/>
    <cellStyle name="Normal 3 85" xfId="35554" xr:uid="{00000000-0005-0000-0000-0000DC8A0000}"/>
    <cellStyle name="Normal 3 86" xfId="35555" xr:uid="{00000000-0005-0000-0000-0000DD8A0000}"/>
    <cellStyle name="Normal 3 87" xfId="35556" xr:uid="{00000000-0005-0000-0000-0000DE8A0000}"/>
    <cellStyle name="Normal 3 9" xfId="35557" xr:uid="{00000000-0005-0000-0000-0000DF8A0000}"/>
    <cellStyle name="Normal 3 9 10" xfId="35558" xr:uid="{00000000-0005-0000-0000-0000E08A0000}"/>
    <cellStyle name="Normal 3 9 10 2" xfId="35559" xr:uid="{00000000-0005-0000-0000-0000E18A0000}"/>
    <cellStyle name="Normal 3 9 10 3" xfId="35560" xr:uid="{00000000-0005-0000-0000-0000E28A0000}"/>
    <cellStyle name="Normal 3 9 10 4" xfId="35561" xr:uid="{00000000-0005-0000-0000-0000E38A0000}"/>
    <cellStyle name="Normal 3 9 10 5" xfId="35562" xr:uid="{00000000-0005-0000-0000-0000E48A0000}"/>
    <cellStyle name="Normal 3 9 11" xfId="35563" xr:uid="{00000000-0005-0000-0000-0000E58A0000}"/>
    <cellStyle name="Normal 3 9 11 2" xfId="35564" xr:uid="{00000000-0005-0000-0000-0000E68A0000}"/>
    <cellStyle name="Normal 3 9 11 3" xfId="35565" xr:uid="{00000000-0005-0000-0000-0000E78A0000}"/>
    <cellStyle name="Normal 3 9 11 4" xfId="35566" xr:uid="{00000000-0005-0000-0000-0000E88A0000}"/>
    <cellStyle name="Normal 3 9 11 5" xfId="35567" xr:uid="{00000000-0005-0000-0000-0000E98A0000}"/>
    <cellStyle name="Normal 3 9 12" xfId="35568" xr:uid="{00000000-0005-0000-0000-0000EA8A0000}"/>
    <cellStyle name="Normal 3 9 13" xfId="35569" xr:uid="{00000000-0005-0000-0000-0000EB8A0000}"/>
    <cellStyle name="Normal 3 9 14" xfId="35570" xr:uid="{00000000-0005-0000-0000-0000EC8A0000}"/>
    <cellStyle name="Normal 3 9 15" xfId="35571" xr:uid="{00000000-0005-0000-0000-0000ED8A0000}"/>
    <cellStyle name="Normal 3 9 16" xfId="35572" xr:uid="{00000000-0005-0000-0000-0000EE8A0000}"/>
    <cellStyle name="Normal 3 9 2" xfId="35573" xr:uid="{00000000-0005-0000-0000-0000EF8A0000}"/>
    <cellStyle name="Normal 3 9 2 2" xfId="35574" xr:uid="{00000000-0005-0000-0000-0000F08A0000}"/>
    <cellStyle name="Normal 3 9 2 2 2" xfId="35575" xr:uid="{00000000-0005-0000-0000-0000F18A0000}"/>
    <cellStyle name="Normal 3 9 2 2 3" xfId="35576" xr:uid="{00000000-0005-0000-0000-0000F28A0000}"/>
    <cellStyle name="Normal 3 9 2 2 4" xfId="35577" xr:uid="{00000000-0005-0000-0000-0000F38A0000}"/>
    <cellStyle name="Normal 3 9 2 2 5" xfId="35578" xr:uid="{00000000-0005-0000-0000-0000F48A0000}"/>
    <cellStyle name="Normal 3 9 2 3" xfId="35579" xr:uid="{00000000-0005-0000-0000-0000F58A0000}"/>
    <cellStyle name="Normal 3 9 2 3 2" xfId="35580" xr:uid="{00000000-0005-0000-0000-0000F68A0000}"/>
    <cellStyle name="Normal 3 9 2 3 3" xfId="35581" xr:uid="{00000000-0005-0000-0000-0000F78A0000}"/>
    <cellStyle name="Normal 3 9 2 3 4" xfId="35582" xr:uid="{00000000-0005-0000-0000-0000F88A0000}"/>
    <cellStyle name="Normal 3 9 2 3 5" xfId="35583" xr:uid="{00000000-0005-0000-0000-0000F98A0000}"/>
    <cellStyle name="Normal 3 9 2 4" xfId="35584" xr:uid="{00000000-0005-0000-0000-0000FA8A0000}"/>
    <cellStyle name="Normal 3 9 2 5" xfId="35585" xr:uid="{00000000-0005-0000-0000-0000FB8A0000}"/>
    <cellStyle name="Normal 3 9 2 6" xfId="35586" xr:uid="{00000000-0005-0000-0000-0000FC8A0000}"/>
    <cellStyle name="Normal 3 9 2 7" xfId="35587" xr:uid="{00000000-0005-0000-0000-0000FD8A0000}"/>
    <cellStyle name="Normal 3 9 2 8" xfId="35588" xr:uid="{00000000-0005-0000-0000-0000FE8A0000}"/>
    <cellStyle name="Normal 3 9 2_35. Propiedades de Inv" xfId="35589" xr:uid="{00000000-0005-0000-0000-0000FF8A0000}"/>
    <cellStyle name="Normal 3 9 3" xfId="35590" xr:uid="{00000000-0005-0000-0000-0000008B0000}"/>
    <cellStyle name="Normal 3 9 3 2" xfId="35591" xr:uid="{00000000-0005-0000-0000-0000018B0000}"/>
    <cellStyle name="Normal 3 9 3 2 2" xfId="35592" xr:uid="{00000000-0005-0000-0000-0000028B0000}"/>
    <cellStyle name="Normal 3 9 3 2 3" xfId="35593" xr:uid="{00000000-0005-0000-0000-0000038B0000}"/>
    <cellStyle name="Normal 3 9 3 2 4" xfId="35594" xr:uid="{00000000-0005-0000-0000-0000048B0000}"/>
    <cellStyle name="Normal 3 9 3 2 5" xfId="35595" xr:uid="{00000000-0005-0000-0000-0000058B0000}"/>
    <cellStyle name="Normal 3 9 3 3" xfId="35596" xr:uid="{00000000-0005-0000-0000-0000068B0000}"/>
    <cellStyle name="Normal 3 9 3 3 2" xfId="35597" xr:uid="{00000000-0005-0000-0000-0000078B0000}"/>
    <cellStyle name="Normal 3 9 3 3 3" xfId="35598" xr:uid="{00000000-0005-0000-0000-0000088B0000}"/>
    <cellStyle name="Normal 3 9 3 3 4" xfId="35599" xr:uid="{00000000-0005-0000-0000-0000098B0000}"/>
    <cellStyle name="Normal 3 9 3 3 5" xfId="35600" xr:uid="{00000000-0005-0000-0000-00000A8B0000}"/>
    <cellStyle name="Normal 3 9 3 4" xfId="35601" xr:uid="{00000000-0005-0000-0000-00000B8B0000}"/>
    <cellStyle name="Normal 3 9 3 5" xfId="35602" xr:uid="{00000000-0005-0000-0000-00000C8B0000}"/>
    <cellStyle name="Normal 3 9 3 6" xfId="35603" xr:uid="{00000000-0005-0000-0000-00000D8B0000}"/>
    <cellStyle name="Normal 3 9 3 7" xfId="35604" xr:uid="{00000000-0005-0000-0000-00000E8B0000}"/>
    <cellStyle name="Normal 3 9 3 8" xfId="35605" xr:uid="{00000000-0005-0000-0000-00000F8B0000}"/>
    <cellStyle name="Normal 3 9 3_35. Propiedades de Inv" xfId="35606" xr:uid="{00000000-0005-0000-0000-0000108B0000}"/>
    <cellStyle name="Normal 3 9 4" xfId="35607" xr:uid="{00000000-0005-0000-0000-0000118B0000}"/>
    <cellStyle name="Normal 3 9 4 2" xfId="35608" xr:uid="{00000000-0005-0000-0000-0000128B0000}"/>
    <cellStyle name="Normal 3 9 4 2 2" xfId="35609" xr:uid="{00000000-0005-0000-0000-0000138B0000}"/>
    <cellStyle name="Normal 3 9 4 2 3" xfId="35610" xr:uid="{00000000-0005-0000-0000-0000148B0000}"/>
    <cellStyle name="Normal 3 9 4 2 4" xfId="35611" xr:uid="{00000000-0005-0000-0000-0000158B0000}"/>
    <cellStyle name="Normal 3 9 4 2 5" xfId="35612" xr:uid="{00000000-0005-0000-0000-0000168B0000}"/>
    <cellStyle name="Normal 3 9 4 3" xfId="35613" xr:uid="{00000000-0005-0000-0000-0000178B0000}"/>
    <cellStyle name="Normal 3 9 4 3 2" xfId="35614" xr:uid="{00000000-0005-0000-0000-0000188B0000}"/>
    <cellStyle name="Normal 3 9 4 3 3" xfId="35615" xr:uid="{00000000-0005-0000-0000-0000198B0000}"/>
    <cellStyle name="Normal 3 9 4 3 4" xfId="35616" xr:uid="{00000000-0005-0000-0000-00001A8B0000}"/>
    <cellStyle name="Normal 3 9 4 3 5" xfId="35617" xr:uid="{00000000-0005-0000-0000-00001B8B0000}"/>
    <cellStyle name="Normal 3 9 4 4" xfId="35618" xr:uid="{00000000-0005-0000-0000-00001C8B0000}"/>
    <cellStyle name="Normal 3 9 4 5" xfId="35619" xr:uid="{00000000-0005-0000-0000-00001D8B0000}"/>
    <cellStyle name="Normal 3 9 4 6" xfId="35620" xr:uid="{00000000-0005-0000-0000-00001E8B0000}"/>
    <cellStyle name="Normal 3 9 4 7" xfId="35621" xr:uid="{00000000-0005-0000-0000-00001F8B0000}"/>
    <cellStyle name="Normal 3 9 4 8" xfId="35622" xr:uid="{00000000-0005-0000-0000-0000208B0000}"/>
    <cellStyle name="Normal 3 9 4_35. Propiedades de Inv" xfId="35623" xr:uid="{00000000-0005-0000-0000-0000218B0000}"/>
    <cellStyle name="Normal 3 9 5" xfId="35624" xr:uid="{00000000-0005-0000-0000-0000228B0000}"/>
    <cellStyle name="Normal 3 9 5 2" xfId="35625" xr:uid="{00000000-0005-0000-0000-0000238B0000}"/>
    <cellStyle name="Normal 3 9 5 2 2" xfId="35626" xr:uid="{00000000-0005-0000-0000-0000248B0000}"/>
    <cellStyle name="Normal 3 9 5 2 3" xfId="35627" xr:uid="{00000000-0005-0000-0000-0000258B0000}"/>
    <cellStyle name="Normal 3 9 5 2 4" xfId="35628" xr:uid="{00000000-0005-0000-0000-0000268B0000}"/>
    <cellStyle name="Normal 3 9 5 2 5" xfId="35629" xr:uid="{00000000-0005-0000-0000-0000278B0000}"/>
    <cellStyle name="Normal 3 9 5 3" xfId="35630" xr:uid="{00000000-0005-0000-0000-0000288B0000}"/>
    <cellStyle name="Normal 3 9 5 3 2" xfId="35631" xr:uid="{00000000-0005-0000-0000-0000298B0000}"/>
    <cellStyle name="Normal 3 9 5 3 3" xfId="35632" xr:uid="{00000000-0005-0000-0000-00002A8B0000}"/>
    <cellStyle name="Normal 3 9 5 3 4" xfId="35633" xr:uid="{00000000-0005-0000-0000-00002B8B0000}"/>
    <cellStyle name="Normal 3 9 5 3 5" xfId="35634" xr:uid="{00000000-0005-0000-0000-00002C8B0000}"/>
    <cellStyle name="Normal 3 9 5 4" xfId="35635" xr:uid="{00000000-0005-0000-0000-00002D8B0000}"/>
    <cellStyle name="Normal 3 9 5 5" xfId="35636" xr:uid="{00000000-0005-0000-0000-00002E8B0000}"/>
    <cellStyle name="Normal 3 9 5 6" xfId="35637" xr:uid="{00000000-0005-0000-0000-00002F8B0000}"/>
    <cellStyle name="Normal 3 9 5 7" xfId="35638" xr:uid="{00000000-0005-0000-0000-0000308B0000}"/>
    <cellStyle name="Normal 3 9 5 8" xfId="35639" xr:uid="{00000000-0005-0000-0000-0000318B0000}"/>
    <cellStyle name="Normal 3 9 5_35. Propiedades de Inv" xfId="35640" xr:uid="{00000000-0005-0000-0000-0000328B0000}"/>
    <cellStyle name="Normal 3 9 6" xfId="35641" xr:uid="{00000000-0005-0000-0000-0000338B0000}"/>
    <cellStyle name="Normal 3 9 6 2" xfId="35642" xr:uid="{00000000-0005-0000-0000-0000348B0000}"/>
    <cellStyle name="Normal 3 9 6 2 2" xfId="35643" xr:uid="{00000000-0005-0000-0000-0000358B0000}"/>
    <cellStyle name="Normal 3 9 6 2 3" xfId="35644" xr:uid="{00000000-0005-0000-0000-0000368B0000}"/>
    <cellStyle name="Normal 3 9 6 2 4" xfId="35645" xr:uid="{00000000-0005-0000-0000-0000378B0000}"/>
    <cellStyle name="Normal 3 9 6 2 5" xfId="35646" xr:uid="{00000000-0005-0000-0000-0000388B0000}"/>
    <cellStyle name="Normal 3 9 6 3" xfId="35647" xr:uid="{00000000-0005-0000-0000-0000398B0000}"/>
    <cellStyle name="Normal 3 9 6 3 2" xfId="35648" xr:uid="{00000000-0005-0000-0000-00003A8B0000}"/>
    <cellStyle name="Normal 3 9 6 3 3" xfId="35649" xr:uid="{00000000-0005-0000-0000-00003B8B0000}"/>
    <cellStyle name="Normal 3 9 6 3 4" xfId="35650" xr:uid="{00000000-0005-0000-0000-00003C8B0000}"/>
    <cellStyle name="Normal 3 9 6 3 5" xfId="35651" xr:uid="{00000000-0005-0000-0000-00003D8B0000}"/>
    <cellStyle name="Normal 3 9 6 4" xfId="35652" xr:uid="{00000000-0005-0000-0000-00003E8B0000}"/>
    <cellStyle name="Normal 3 9 6 5" xfId="35653" xr:uid="{00000000-0005-0000-0000-00003F8B0000}"/>
    <cellStyle name="Normal 3 9 6 6" xfId="35654" xr:uid="{00000000-0005-0000-0000-0000408B0000}"/>
    <cellStyle name="Normal 3 9 6 7" xfId="35655" xr:uid="{00000000-0005-0000-0000-0000418B0000}"/>
    <cellStyle name="Normal 3 9 6 8" xfId="35656" xr:uid="{00000000-0005-0000-0000-0000428B0000}"/>
    <cellStyle name="Normal 3 9 6_35. Propiedades de Inv" xfId="35657" xr:uid="{00000000-0005-0000-0000-0000438B0000}"/>
    <cellStyle name="Normal 3 9 7" xfId="35658" xr:uid="{00000000-0005-0000-0000-0000448B0000}"/>
    <cellStyle name="Normal 3 9 7 2" xfId="35659" xr:uid="{00000000-0005-0000-0000-0000458B0000}"/>
    <cellStyle name="Normal 3 9 7 2 2" xfId="35660" xr:uid="{00000000-0005-0000-0000-0000468B0000}"/>
    <cellStyle name="Normal 3 9 7 2 3" xfId="35661" xr:uid="{00000000-0005-0000-0000-0000478B0000}"/>
    <cellStyle name="Normal 3 9 7 2 4" xfId="35662" xr:uid="{00000000-0005-0000-0000-0000488B0000}"/>
    <cellStyle name="Normal 3 9 7 2 5" xfId="35663" xr:uid="{00000000-0005-0000-0000-0000498B0000}"/>
    <cellStyle name="Normal 3 9 7 3" xfId="35664" xr:uid="{00000000-0005-0000-0000-00004A8B0000}"/>
    <cellStyle name="Normal 3 9 7 3 2" xfId="35665" xr:uid="{00000000-0005-0000-0000-00004B8B0000}"/>
    <cellStyle name="Normal 3 9 7 3 3" xfId="35666" xr:uid="{00000000-0005-0000-0000-00004C8B0000}"/>
    <cellStyle name="Normal 3 9 7 3 4" xfId="35667" xr:uid="{00000000-0005-0000-0000-00004D8B0000}"/>
    <cellStyle name="Normal 3 9 7 3 5" xfId="35668" xr:uid="{00000000-0005-0000-0000-00004E8B0000}"/>
    <cellStyle name="Normal 3 9 7 4" xfId="35669" xr:uid="{00000000-0005-0000-0000-00004F8B0000}"/>
    <cellStyle name="Normal 3 9 7 5" xfId="35670" xr:uid="{00000000-0005-0000-0000-0000508B0000}"/>
    <cellStyle name="Normal 3 9 7 6" xfId="35671" xr:uid="{00000000-0005-0000-0000-0000518B0000}"/>
    <cellStyle name="Normal 3 9 7 7" xfId="35672" xr:uid="{00000000-0005-0000-0000-0000528B0000}"/>
    <cellStyle name="Normal 3 9 7_35. Propiedades de Inv" xfId="35673" xr:uid="{00000000-0005-0000-0000-0000538B0000}"/>
    <cellStyle name="Normal 3 9 8" xfId="35674" xr:uid="{00000000-0005-0000-0000-0000548B0000}"/>
    <cellStyle name="Normal 3 9 8 2" xfId="35675" xr:uid="{00000000-0005-0000-0000-0000558B0000}"/>
    <cellStyle name="Normal 3 9 8 2 2" xfId="35676" xr:uid="{00000000-0005-0000-0000-0000568B0000}"/>
    <cellStyle name="Normal 3 9 8 2 3" xfId="35677" xr:uid="{00000000-0005-0000-0000-0000578B0000}"/>
    <cellStyle name="Normal 3 9 8 2 4" xfId="35678" xr:uid="{00000000-0005-0000-0000-0000588B0000}"/>
    <cellStyle name="Normal 3 9 8 2 5" xfId="35679" xr:uid="{00000000-0005-0000-0000-0000598B0000}"/>
    <cellStyle name="Normal 3 9 8 3" xfId="35680" xr:uid="{00000000-0005-0000-0000-00005A8B0000}"/>
    <cellStyle name="Normal 3 9 8 3 2" xfId="35681" xr:uid="{00000000-0005-0000-0000-00005B8B0000}"/>
    <cellStyle name="Normal 3 9 8 3 3" xfId="35682" xr:uid="{00000000-0005-0000-0000-00005C8B0000}"/>
    <cellStyle name="Normal 3 9 8 3 4" xfId="35683" xr:uid="{00000000-0005-0000-0000-00005D8B0000}"/>
    <cellStyle name="Normal 3 9 8 3 5" xfId="35684" xr:uid="{00000000-0005-0000-0000-00005E8B0000}"/>
    <cellStyle name="Normal 3 9 8 4" xfId="35685" xr:uid="{00000000-0005-0000-0000-00005F8B0000}"/>
    <cellStyle name="Normal 3 9 8 5" xfId="35686" xr:uid="{00000000-0005-0000-0000-0000608B0000}"/>
    <cellStyle name="Normal 3 9 8 6" xfId="35687" xr:uid="{00000000-0005-0000-0000-0000618B0000}"/>
    <cellStyle name="Normal 3 9 8 7" xfId="35688" xr:uid="{00000000-0005-0000-0000-0000628B0000}"/>
    <cellStyle name="Normal 3 9 8_35. Propiedades de Inv" xfId="35689" xr:uid="{00000000-0005-0000-0000-0000638B0000}"/>
    <cellStyle name="Normal 3 9 9" xfId="35690" xr:uid="{00000000-0005-0000-0000-0000648B0000}"/>
    <cellStyle name="Normal 3 9 9 2" xfId="35691" xr:uid="{00000000-0005-0000-0000-0000658B0000}"/>
    <cellStyle name="Normal 3 9 9 2 2" xfId="35692" xr:uid="{00000000-0005-0000-0000-0000668B0000}"/>
    <cellStyle name="Normal 3 9 9 2 3" xfId="35693" xr:uid="{00000000-0005-0000-0000-0000678B0000}"/>
    <cellStyle name="Normal 3 9 9 2 4" xfId="35694" xr:uid="{00000000-0005-0000-0000-0000688B0000}"/>
    <cellStyle name="Normal 3 9 9 2 5" xfId="35695" xr:uid="{00000000-0005-0000-0000-0000698B0000}"/>
    <cellStyle name="Normal 3 9 9 3" xfId="35696" xr:uid="{00000000-0005-0000-0000-00006A8B0000}"/>
    <cellStyle name="Normal 3 9 9 3 2" xfId="35697" xr:uid="{00000000-0005-0000-0000-00006B8B0000}"/>
    <cellStyle name="Normal 3 9 9 3 3" xfId="35698" xr:uid="{00000000-0005-0000-0000-00006C8B0000}"/>
    <cellStyle name="Normal 3 9 9 3 4" xfId="35699" xr:uid="{00000000-0005-0000-0000-00006D8B0000}"/>
    <cellStyle name="Normal 3 9 9 3 5" xfId="35700" xr:uid="{00000000-0005-0000-0000-00006E8B0000}"/>
    <cellStyle name="Normal 3 9 9 4" xfId="35701" xr:uid="{00000000-0005-0000-0000-00006F8B0000}"/>
    <cellStyle name="Normal 3 9 9 5" xfId="35702" xr:uid="{00000000-0005-0000-0000-0000708B0000}"/>
    <cellStyle name="Normal 3 9 9 6" xfId="35703" xr:uid="{00000000-0005-0000-0000-0000718B0000}"/>
    <cellStyle name="Normal 3 9 9 7" xfId="35704" xr:uid="{00000000-0005-0000-0000-0000728B0000}"/>
    <cellStyle name="Normal 3 9 9_35. Propiedades de Inv" xfId="35705" xr:uid="{00000000-0005-0000-0000-0000738B0000}"/>
    <cellStyle name="Normal 3 9_35. Propiedades de Inv" xfId="35706" xr:uid="{00000000-0005-0000-0000-0000748B0000}"/>
    <cellStyle name="Normal 3_Asignacion de Notas" xfId="35707" xr:uid="{00000000-0005-0000-0000-0000758B0000}"/>
    <cellStyle name="Normal 30" xfId="35708" xr:uid="{00000000-0005-0000-0000-0000768B0000}"/>
    <cellStyle name="Normal 30 10" xfId="35709" xr:uid="{00000000-0005-0000-0000-0000778B0000}"/>
    <cellStyle name="Normal 30 10 10" xfId="35710" xr:uid="{00000000-0005-0000-0000-0000788B0000}"/>
    <cellStyle name="Normal 30 10 11" xfId="35711" xr:uid="{00000000-0005-0000-0000-0000798B0000}"/>
    <cellStyle name="Normal 30 10 12" xfId="35712" xr:uid="{00000000-0005-0000-0000-00007A8B0000}"/>
    <cellStyle name="Normal 30 10 13" xfId="35713" xr:uid="{00000000-0005-0000-0000-00007B8B0000}"/>
    <cellStyle name="Normal 30 10 2" xfId="35714" xr:uid="{00000000-0005-0000-0000-00007C8B0000}"/>
    <cellStyle name="Normal 30 10 2 2" xfId="35715" xr:uid="{00000000-0005-0000-0000-00007D8B0000}"/>
    <cellStyle name="Normal 30 10 2 2 2" xfId="35716" xr:uid="{00000000-0005-0000-0000-00007E8B0000}"/>
    <cellStyle name="Normal 30 10 2 2 3" xfId="35717" xr:uid="{00000000-0005-0000-0000-00007F8B0000}"/>
    <cellStyle name="Normal 30 10 2 2 4" xfId="35718" xr:uid="{00000000-0005-0000-0000-0000808B0000}"/>
    <cellStyle name="Normal 30 10 2 2 5" xfId="35719" xr:uid="{00000000-0005-0000-0000-0000818B0000}"/>
    <cellStyle name="Normal 30 10 2 3" xfId="35720" xr:uid="{00000000-0005-0000-0000-0000828B0000}"/>
    <cellStyle name="Normal 30 10 2 3 2" xfId="35721" xr:uid="{00000000-0005-0000-0000-0000838B0000}"/>
    <cellStyle name="Normal 30 10 2 3 3" xfId="35722" xr:uid="{00000000-0005-0000-0000-0000848B0000}"/>
    <cellStyle name="Normal 30 10 2 3 4" xfId="35723" xr:uid="{00000000-0005-0000-0000-0000858B0000}"/>
    <cellStyle name="Normal 30 10 2 3 5" xfId="35724" xr:uid="{00000000-0005-0000-0000-0000868B0000}"/>
    <cellStyle name="Normal 30 10 2 4" xfId="35725" xr:uid="{00000000-0005-0000-0000-0000878B0000}"/>
    <cellStyle name="Normal 30 10 2 5" xfId="35726" xr:uid="{00000000-0005-0000-0000-0000888B0000}"/>
    <cellStyle name="Normal 30 10 2 6" xfId="35727" xr:uid="{00000000-0005-0000-0000-0000898B0000}"/>
    <cellStyle name="Normal 30 10 2 7" xfId="35728" xr:uid="{00000000-0005-0000-0000-00008A8B0000}"/>
    <cellStyle name="Normal 30 10 2 8" xfId="35729" xr:uid="{00000000-0005-0000-0000-00008B8B0000}"/>
    <cellStyle name="Normal 30 10 2_35. Propiedades de Inv" xfId="35730" xr:uid="{00000000-0005-0000-0000-00008C8B0000}"/>
    <cellStyle name="Normal 30 10 3" xfId="35731" xr:uid="{00000000-0005-0000-0000-00008D8B0000}"/>
    <cellStyle name="Normal 30 10 3 2" xfId="35732" xr:uid="{00000000-0005-0000-0000-00008E8B0000}"/>
    <cellStyle name="Normal 30 10 3 2 2" xfId="35733" xr:uid="{00000000-0005-0000-0000-00008F8B0000}"/>
    <cellStyle name="Normal 30 10 3 2 3" xfId="35734" xr:uid="{00000000-0005-0000-0000-0000908B0000}"/>
    <cellStyle name="Normal 30 10 3 2 4" xfId="35735" xr:uid="{00000000-0005-0000-0000-0000918B0000}"/>
    <cellStyle name="Normal 30 10 3 2 5" xfId="35736" xr:uid="{00000000-0005-0000-0000-0000928B0000}"/>
    <cellStyle name="Normal 30 10 3 3" xfId="35737" xr:uid="{00000000-0005-0000-0000-0000938B0000}"/>
    <cellStyle name="Normal 30 10 3 3 2" xfId="35738" xr:uid="{00000000-0005-0000-0000-0000948B0000}"/>
    <cellStyle name="Normal 30 10 3 3 3" xfId="35739" xr:uid="{00000000-0005-0000-0000-0000958B0000}"/>
    <cellStyle name="Normal 30 10 3 3 4" xfId="35740" xr:uid="{00000000-0005-0000-0000-0000968B0000}"/>
    <cellStyle name="Normal 30 10 3 3 5" xfId="35741" xr:uid="{00000000-0005-0000-0000-0000978B0000}"/>
    <cellStyle name="Normal 30 10 3 4" xfId="35742" xr:uid="{00000000-0005-0000-0000-0000988B0000}"/>
    <cellStyle name="Normal 30 10 3 5" xfId="35743" xr:uid="{00000000-0005-0000-0000-0000998B0000}"/>
    <cellStyle name="Normal 30 10 3 6" xfId="35744" xr:uid="{00000000-0005-0000-0000-00009A8B0000}"/>
    <cellStyle name="Normal 30 10 3 7" xfId="35745" xr:uid="{00000000-0005-0000-0000-00009B8B0000}"/>
    <cellStyle name="Normal 30 10 3 8" xfId="35746" xr:uid="{00000000-0005-0000-0000-00009C8B0000}"/>
    <cellStyle name="Normal 30 10 3_35. Propiedades de Inv" xfId="35747" xr:uid="{00000000-0005-0000-0000-00009D8B0000}"/>
    <cellStyle name="Normal 30 10 4" xfId="35748" xr:uid="{00000000-0005-0000-0000-00009E8B0000}"/>
    <cellStyle name="Normal 30 10 4 2" xfId="35749" xr:uid="{00000000-0005-0000-0000-00009F8B0000}"/>
    <cellStyle name="Normal 30 10 4 2 2" xfId="35750" xr:uid="{00000000-0005-0000-0000-0000A08B0000}"/>
    <cellStyle name="Normal 30 10 4 2 3" xfId="35751" xr:uid="{00000000-0005-0000-0000-0000A18B0000}"/>
    <cellStyle name="Normal 30 10 4 2 4" xfId="35752" xr:uid="{00000000-0005-0000-0000-0000A28B0000}"/>
    <cellStyle name="Normal 30 10 4 2 5" xfId="35753" xr:uid="{00000000-0005-0000-0000-0000A38B0000}"/>
    <cellStyle name="Normal 30 10 4 3" xfId="35754" xr:uid="{00000000-0005-0000-0000-0000A48B0000}"/>
    <cellStyle name="Normal 30 10 4 3 2" xfId="35755" xr:uid="{00000000-0005-0000-0000-0000A58B0000}"/>
    <cellStyle name="Normal 30 10 4 3 3" xfId="35756" xr:uid="{00000000-0005-0000-0000-0000A68B0000}"/>
    <cellStyle name="Normal 30 10 4 3 4" xfId="35757" xr:uid="{00000000-0005-0000-0000-0000A78B0000}"/>
    <cellStyle name="Normal 30 10 4 3 5" xfId="35758" xr:uid="{00000000-0005-0000-0000-0000A88B0000}"/>
    <cellStyle name="Normal 30 10 4 4" xfId="35759" xr:uid="{00000000-0005-0000-0000-0000A98B0000}"/>
    <cellStyle name="Normal 30 10 4 5" xfId="35760" xr:uid="{00000000-0005-0000-0000-0000AA8B0000}"/>
    <cellStyle name="Normal 30 10 4 6" xfId="35761" xr:uid="{00000000-0005-0000-0000-0000AB8B0000}"/>
    <cellStyle name="Normal 30 10 4 7" xfId="35762" xr:uid="{00000000-0005-0000-0000-0000AC8B0000}"/>
    <cellStyle name="Normal 30 10 4 8" xfId="35763" xr:uid="{00000000-0005-0000-0000-0000AD8B0000}"/>
    <cellStyle name="Normal 30 10 4_35. Propiedades de Inv" xfId="35764" xr:uid="{00000000-0005-0000-0000-0000AE8B0000}"/>
    <cellStyle name="Normal 30 10 5" xfId="35765" xr:uid="{00000000-0005-0000-0000-0000AF8B0000}"/>
    <cellStyle name="Normal 30 10 5 2" xfId="35766" xr:uid="{00000000-0005-0000-0000-0000B08B0000}"/>
    <cellStyle name="Normal 30 10 5 2 2" xfId="35767" xr:uid="{00000000-0005-0000-0000-0000B18B0000}"/>
    <cellStyle name="Normal 30 10 5 2 3" xfId="35768" xr:uid="{00000000-0005-0000-0000-0000B28B0000}"/>
    <cellStyle name="Normal 30 10 5 2 4" xfId="35769" xr:uid="{00000000-0005-0000-0000-0000B38B0000}"/>
    <cellStyle name="Normal 30 10 5 2 5" xfId="35770" xr:uid="{00000000-0005-0000-0000-0000B48B0000}"/>
    <cellStyle name="Normal 30 10 5 3" xfId="35771" xr:uid="{00000000-0005-0000-0000-0000B58B0000}"/>
    <cellStyle name="Normal 30 10 5 3 2" xfId="35772" xr:uid="{00000000-0005-0000-0000-0000B68B0000}"/>
    <cellStyle name="Normal 30 10 5 3 3" xfId="35773" xr:uid="{00000000-0005-0000-0000-0000B78B0000}"/>
    <cellStyle name="Normal 30 10 5 3 4" xfId="35774" xr:uid="{00000000-0005-0000-0000-0000B88B0000}"/>
    <cellStyle name="Normal 30 10 5 3 5" xfId="35775" xr:uid="{00000000-0005-0000-0000-0000B98B0000}"/>
    <cellStyle name="Normal 30 10 5 4" xfId="35776" xr:uid="{00000000-0005-0000-0000-0000BA8B0000}"/>
    <cellStyle name="Normal 30 10 5 5" xfId="35777" xr:uid="{00000000-0005-0000-0000-0000BB8B0000}"/>
    <cellStyle name="Normal 30 10 5 6" xfId="35778" xr:uid="{00000000-0005-0000-0000-0000BC8B0000}"/>
    <cellStyle name="Normal 30 10 5 7" xfId="35779" xr:uid="{00000000-0005-0000-0000-0000BD8B0000}"/>
    <cellStyle name="Normal 30 10 5 8" xfId="35780" xr:uid="{00000000-0005-0000-0000-0000BE8B0000}"/>
    <cellStyle name="Normal 30 10 5_35. Propiedades de Inv" xfId="35781" xr:uid="{00000000-0005-0000-0000-0000BF8B0000}"/>
    <cellStyle name="Normal 30 10 6" xfId="35782" xr:uid="{00000000-0005-0000-0000-0000C08B0000}"/>
    <cellStyle name="Normal 30 10 6 2" xfId="35783" xr:uid="{00000000-0005-0000-0000-0000C18B0000}"/>
    <cellStyle name="Normal 30 10 6 2 2" xfId="35784" xr:uid="{00000000-0005-0000-0000-0000C28B0000}"/>
    <cellStyle name="Normal 30 10 6 2 3" xfId="35785" xr:uid="{00000000-0005-0000-0000-0000C38B0000}"/>
    <cellStyle name="Normal 30 10 6 2 4" xfId="35786" xr:uid="{00000000-0005-0000-0000-0000C48B0000}"/>
    <cellStyle name="Normal 30 10 6 2 5" xfId="35787" xr:uid="{00000000-0005-0000-0000-0000C58B0000}"/>
    <cellStyle name="Normal 30 10 6 3" xfId="35788" xr:uid="{00000000-0005-0000-0000-0000C68B0000}"/>
    <cellStyle name="Normal 30 10 6 3 2" xfId="35789" xr:uid="{00000000-0005-0000-0000-0000C78B0000}"/>
    <cellStyle name="Normal 30 10 6 3 3" xfId="35790" xr:uid="{00000000-0005-0000-0000-0000C88B0000}"/>
    <cellStyle name="Normal 30 10 6 3 4" xfId="35791" xr:uid="{00000000-0005-0000-0000-0000C98B0000}"/>
    <cellStyle name="Normal 30 10 6 3 5" xfId="35792" xr:uid="{00000000-0005-0000-0000-0000CA8B0000}"/>
    <cellStyle name="Normal 30 10 6 4" xfId="35793" xr:uid="{00000000-0005-0000-0000-0000CB8B0000}"/>
    <cellStyle name="Normal 30 10 6 5" xfId="35794" xr:uid="{00000000-0005-0000-0000-0000CC8B0000}"/>
    <cellStyle name="Normal 30 10 6 6" xfId="35795" xr:uid="{00000000-0005-0000-0000-0000CD8B0000}"/>
    <cellStyle name="Normal 30 10 6 7" xfId="35796" xr:uid="{00000000-0005-0000-0000-0000CE8B0000}"/>
    <cellStyle name="Normal 30 10 6 8" xfId="35797" xr:uid="{00000000-0005-0000-0000-0000CF8B0000}"/>
    <cellStyle name="Normal 30 10 6_35. Propiedades de Inv" xfId="35798" xr:uid="{00000000-0005-0000-0000-0000D08B0000}"/>
    <cellStyle name="Normal 30 10 7" xfId="35799" xr:uid="{00000000-0005-0000-0000-0000D18B0000}"/>
    <cellStyle name="Normal 30 10 7 2" xfId="35800" xr:uid="{00000000-0005-0000-0000-0000D28B0000}"/>
    <cellStyle name="Normal 30 10 7 3" xfId="35801" xr:uid="{00000000-0005-0000-0000-0000D38B0000}"/>
    <cellStyle name="Normal 30 10 7 4" xfId="35802" xr:uid="{00000000-0005-0000-0000-0000D48B0000}"/>
    <cellStyle name="Normal 30 10 7 5" xfId="35803" xr:uid="{00000000-0005-0000-0000-0000D58B0000}"/>
    <cellStyle name="Normal 30 10 8" xfId="35804" xr:uid="{00000000-0005-0000-0000-0000D68B0000}"/>
    <cellStyle name="Normal 30 10 8 2" xfId="35805" xr:uid="{00000000-0005-0000-0000-0000D78B0000}"/>
    <cellStyle name="Normal 30 10 8 3" xfId="35806" xr:uid="{00000000-0005-0000-0000-0000D88B0000}"/>
    <cellStyle name="Normal 30 10 8 4" xfId="35807" xr:uid="{00000000-0005-0000-0000-0000D98B0000}"/>
    <cellStyle name="Normal 30 10 8 5" xfId="35808" xr:uid="{00000000-0005-0000-0000-0000DA8B0000}"/>
    <cellStyle name="Normal 30 10 9" xfId="35809" xr:uid="{00000000-0005-0000-0000-0000DB8B0000}"/>
    <cellStyle name="Normal 30 10_35. Propiedades de Inv" xfId="35810" xr:uid="{00000000-0005-0000-0000-0000DC8B0000}"/>
    <cellStyle name="Normal 30 11" xfId="35811" xr:uid="{00000000-0005-0000-0000-0000DD8B0000}"/>
    <cellStyle name="Normal 30 11 10" xfId="35812" xr:uid="{00000000-0005-0000-0000-0000DE8B0000}"/>
    <cellStyle name="Normal 30 11 11" xfId="35813" xr:uid="{00000000-0005-0000-0000-0000DF8B0000}"/>
    <cellStyle name="Normal 30 11 12" xfId="35814" xr:uid="{00000000-0005-0000-0000-0000E08B0000}"/>
    <cellStyle name="Normal 30 11 13" xfId="35815" xr:uid="{00000000-0005-0000-0000-0000E18B0000}"/>
    <cellStyle name="Normal 30 11 2" xfId="35816" xr:uid="{00000000-0005-0000-0000-0000E28B0000}"/>
    <cellStyle name="Normal 30 11 2 2" xfId="35817" xr:uid="{00000000-0005-0000-0000-0000E38B0000}"/>
    <cellStyle name="Normal 30 11 2 2 2" xfId="35818" xr:uid="{00000000-0005-0000-0000-0000E48B0000}"/>
    <cellStyle name="Normal 30 11 2 2 3" xfId="35819" xr:uid="{00000000-0005-0000-0000-0000E58B0000}"/>
    <cellStyle name="Normal 30 11 2 2 4" xfId="35820" xr:uid="{00000000-0005-0000-0000-0000E68B0000}"/>
    <cellStyle name="Normal 30 11 2 2 5" xfId="35821" xr:uid="{00000000-0005-0000-0000-0000E78B0000}"/>
    <cellStyle name="Normal 30 11 2 3" xfId="35822" xr:uid="{00000000-0005-0000-0000-0000E88B0000}"/>
    <cellStyle name="Normal 30 11 2 3 2" xfId="35823" xr:uid="{00000000-0005-0000-0000-0000E98B0000}"/>
    <cellStyle name="Normal 30 11 2 3 3" xfId="35824" xr:uid="{00000000-0005-0000-0000-0000EA8B0000}"/>
    <cellStyle name="Normal 30 11 2 3 4" xfId="35825" xr:uid="{00000000-0005-0000-0000-0000EB8B0000}"/>
    <cellStyle name="Normal 30 11 2 3 5" xfId="35826" xr:uid="{00000000-0005-0000-0000-0000EC8B0000}"/>
    <cellStyle name="Normal 30 11 2 4" xfId="35827" xr:uid="{00000000-0005-0000-0000-0000ED8B0000}"/>
    <cellStyle name="Normal 30 11 2 5" xfId="35828" xr:uid="{00000000-0005-0000-0000-0000EE8B0000}"/>
    <cellStyle name="Normal 30 11 2 6" xfId="35829" xr:uid="{00000000-0005-0000-0000-0000EF8B0000}"/>
    <cellStyle name="Normal 30 11 2 7" xfId="35830" xr:uid="{00000000-0005-0000-0000-0000F08B0000}"/>
    <cellStyle name="Normal 30 11 2 8" xfId="35831" xr:uid="{00000000-0005-0000-0000-0000F18B0000}"/>
    <cellStyle name="Normal 30 11 2_35. Propiedades de Inv" xfId="35832" xr:uid="{00000000-0005-0000-0000-0000F28B0000}"/>
    <cellStyle name="Normal 30 11 3" xfId="35833" xr:uid="{00000000-0005-0000-0000-0000F38B0000}"/>
    <cellStyle name="Normal 30 11 3 2" xfId="35834" xr:uid="{00000000-0005-0000-0000-0000F48B0000}"/>
    <cellStyle name="Normal 30 11 3 2 2" xfId="35835" xr:uid="{00000000-0005-0000-0000-0000F58B0000}"/>
    <cellStyle name="Normal 30 11 3 2 3" xfId="35836" xr:uid="{00000000-0005-0000-0000-0000F68B0000}"/>
    <cellStyle name="Normal 30 11 3 2 4" xfId="35837" xr:uid="{00000000-0005-0000-0000-0000F78B0000}"/>
    <cellStyle name="Normal 30 11 3 2 5" xfId="35838" xr:uid="{00000000-0005-0000-0000-0000F88B0000}"/>
    <cellStyle name="Normal 30 11 3 3" xfId="35839" xr:uid="{00000000-0005-0000-0000-0000F98B0000}"/>
    <cellStyle name="Normal 30 11 3 3 2" xfId="35840" xr:uid="{00000000-0005-0000-0000-0000FA8B0000}"/>
    <cellStyle name="Normal 30 11 3 3 3" xfId="35841" xr:uid="{00000000-0005-0000-0000-0000FB8B0000}"/>
    <cellStyle name="Normal 30 11 3 3 4" xfId="35842" xr:uid="{00000000-0005-0000-0000-0000FC8B0000}"/>
    <cellStyle name="Normal 30 11 3 3 5" xfId="35843" xr:uid="{00000000-0005-0000-0000-0000FD8B0000}"/>
    <cellStyle name="Normal 30 11 3 4" xfId="35844" xr:uid="{00000000-0005-0000-0000-0000FE8B0000}"/>
    <cellStyle name="Normal 30 11 3 5" xfId="35845" xr:uid="{00000000-0005-0000-0000-0000FF8B0000}"/>
    <cellStyle name="Normal 30 11 3 6" xfId="35846" xr:uid="{00000000-0005-0000-0000-0000008C0000}"/>
    <cellStyle name="Normal 30 11 3 7" xfId="35847" xr:uid="{00000000-0005-0000-0000-0000018C0000}"/>
    <cellStyle name="Normal 30 11 3 8" xfId="35848" xr:uid="{00000000-0005-0000-0000-0000028C0000}"/>
    <cellStyle name="Normal 30 11 3_35. Propiedades de Inv" xfId="35849" xr:uid="{00000000-0005-0000-0000-0000038C0000}"/>
    <cellStyle name="Normal 30 11 4" xfId="35850" xr:uid="{00000000-0005-0000-0000-0000048C0000}"/>
    <cellStyle name="Normal 30 11 4 2" xfId="35851" xr:uid="{00000000-0005-0000-0000-0000058C0000}"/>
    <cellStyle name="Normal 30 11 4 2 2" xfId="35852" xr:uid="{00000000-0005-0000-0000-0000068C0000}"/>
    <cellStyle name="Normal 30 11 4 2 3" xfId="35853" xr:uid="{00000000-0005-0000-0000-0000078C0000}"/>
    <cellStyle name="Normal 30 11 4 2 4" xfId="35854" xr:uid="{00000000-0005-0000-0000-0000088C0000}"/>
    <cellStyle name="Normal 30 11 4 2 5" xfId="35855" xr:uid="{00000000-0005-0000-0000-0000098C0000}"/>
    <cellStyle name="Normal 30 11 4 3" xfId="35856" xr:uid="{00000000-0005-0000-0000-00000A8C0000}"/>
    <cellStyle name="Normal 30 11 4 3 2" xfId="35857" xr:uid="{00000000-0005-0000-0000-00000B8C0000}"/>
    <cellStyle name="Normal 30 11 4 3 3" xfId="35858" xr:uid="{00000000-0005-0000-0000-00000C8C0000}"/>
    <cellStyle name="Normal 30 11 4 3 4" xfId="35859" xr:uid="{00000000-0005-0000-0000-00000D8C0000}"/>
    <cellStyle name="Normal 30 11 4 3 5" xfId="35860" xr:uid="{00000000-0005-0000-0000-00000E8C0000}"/>
    <cellStyle name="Normal 30 11 4 4" xfId="35861" xr:uid="{00000000-0005-0000-0000-00000F8C0000}"/>
    <cellStyle name="Normal 30 11 4 5" xfId="35862" xr:uid="{00000000-0005-0000-0000-0000108C0000}"/>
    <cellStyle name="Normal 30 11 4 6" xfId="35863" xr:uid="{00000000-0005-0000-0000-0000118C0000}"/>
    <cellStyle name="Normal 30 11 4 7" xfId="35864" xr:uid="{00000000-0005-0000-0000-0000128C0000}"/>
    <cellStyle name="Normal 30 11 4 8" xfId="35865" xr:uid="{00000000-0005-0000-0000-0000138C0000}"/>
    <cellStyle name="Normal 30 11 4_35. Propiedades de Inv" xfId="35866" xr:uid="{00000000-0005-0000-0000-0000148C0000}"/>
    <cellStyle name="Normal 30 11 5" xfId="35867" xr:uid="{00000000-0005-0000-0000-0000158C0000}"/>
    <cellStyle name="Normal 30 11 5 2" xfId="35868" xr:uid="{00000000-0005-0000-0000-0000168C0000}"/>
    <cellStyle name="Normal 30 11 5 2 2" xfId="35869" xr:uid="{00000000-0005-0000-0000-0000178C0000}"/>
    <cellStyle name="Normal 30 11 5 2 3" xfId="35870" xr:uid="{00000000-0005-0000-0000-0000188C0000}"/>
    <cellStyle name="Normal 30 11 5 2 4" xfId="35871" xr:uid="{00000000-0005-0000-0000-0000198C0000}"/>
    <cellStyle name="Normal 30 11 5 2 5" xfId="35872" xr:uid="{00000000-0005-0000-0000-00001A8C0000}"/>
    <cellStyle name="Normal 30 11 5 3" xfId="35873" xr:uid="{00000000-0005-0000-0000-00001B8C0000}"/>
    <cellStyle name="Normal 30 11 5 3 2" xfId="35874" xr:uid="{00000000-0005-0000-0000-00001C8C0000}"/>
    <cellStyle name="Normal 30 11 5 3 3" xfId="35875" xr:uid="{00000000-0005-0000-0000-00001D8C0000}"/>
    <cellStyle name="Normal 30 11 5 3 4" xfId="35876" xr:uid="{00000000-0005-0000-0000-00001E8C0000}"/>
    <cellStyle name="Normal 30 11 5 3 5" xfId="35877" xr:uid="{00000000-0005-0000-0000-00001F8C0000}"/>
    <cellStyle name="Normal 30 11 5 4" xfId="35878" xr:uid="{00000000-0005-0000-0000-0000208C0000}"/>
    <cellStyle name="Normal 30 11 5 5" xfId="35879" xr:uid="{00000000-0005-0000-0000-0000218C0000}"/>
    <cellStyle name="Normal 30 11 5 6" xfId="35880" xr:uid="{00000000-0005-0000-0000-0000228C0000}"/>
    <cellStyle name="Normal 30 11 5 7" xfId="35881" xr:uid="{00000000-0005-0000-0000-0000238C0000}"/>
    <cellStyle name="Normal 30 11 5 8" xfId="35882" xr:uid="{00000000-0005-0000-0000-0000248C0000}"/>
    <cellStyle name="Normal 30 11 5_35. Propiedades de Inv" xfId="35883" xr:uid="{00000000-0005-0000-0000-0000258C0000}"/>
    <cellStyle name="Normal 30 11 6" xfId="35884" xr:uid="{00000000-0005-0000-0000-0000268C0000}"/>
    <cellStyle name="Normal 30 11 6 2" xfId="35885" xr:uid="{00000000-0005-0000-0000-0000278C0000}"/>
    <cellStyle name="Normal 30 11 6 2 2" xfId="35886" xr:uid="{00000000-0005-0000-0000-0000288C0000}"/>
    <cellStyle name="Normal 30 11 6 2 3" xfId="35887" xr:uid="{00000000-0005-0000-0000-0000298C0000}"/>
    <cellStyle name="Normal 30 11 6 2 4" xfId="35888" xr:uid="{00000000-0005-0000-0000-00002A8C0000}"/>
    <cellStyle name="Normal 30 11 6 2 5" xfId="35889" xr:uid="{00000000-0005-0000-0000-00002B8C0000}"/>
    <cellStyle name="Normal 30 11 6 3" xfId="35890" xr:uid="{00000000-0005-0000-0000-00002C8C0000}"/>
    <cellStyle name="Normal 30 11 6 3 2" xfId="35891" xr:uid="{00000000-0005-0000-0000-00002D8C0000}"/>
    <cellStyle name="Normal 30 11 6 3 3" xfId="35892" xr:uid="{00000000-0005-0000-0000-00002E8C0000}"/>
    <cellStyle name="Normal 30 11 6 3 4" xfId="35893" xr:uid="{00000000-0005-0000-0000-00002F8C0000}"/>
    <cellStyle name="Normal 30 11 6 3 5" xfId="35894" xr:uid="{00000000-0005-0000-0000-0000308C0000}"/>
    <cellStyle name="Normal 30 11 6 4" xfId="35895" xr:uid="{00000000-0005-0000-0000-0000318C0000}"/>
    <cellStyle name="Normal 30 11 6 5" xfId="35896" xr:uid="{00000000-0005-0000-0000-0000328C0000}"/>
    <cellStyle name="Normal 30 11 6 6" xfId="35897" xr:uid="{00000000-0005-0000-0000-0000338C0000}"/>
    <cellStyle name="Normal 30 11 6 7" xfId="35898" xr:uid="{00000000-0005-0000-0000-0000348C0000}"/>
    <cellStyle name="Normal 30 11 6 8" xfId="35899" xr:uid="{00000000-0005-0000-0000-0000358C0000}"/>
    <cellStyle name="Normal 30 11 6_35. Propiedades de Inv" xfId="35900" xr:uid="{00000000-0005-0000-0000-0000368C0000}"/>
    <cellStyle name="Normal 30 11 7" xfId="35901" xr:uid="{00000000-0005-0000-0000-0000378C0000}"/>
    <cellStyle name="Normal 30 11 7 2" xfId="35902" xr:uid="{00000000-0005-0000-0000-0000388C0000}"/>
    <cellStyle name="Normal 30 11 7 3" xfId="35903" xr:uid="{00000000-0005-0000-0000-0000398C0000}"/>
    <cellStyle name="Normal 30 11 7 4" xfId="35904" xr:uid="{00000000-0005-0000-0000-00003A8C0000}"/>
    <cellStyle name="Normal 30 11 7 5" xfId="35905" xr:uid="{00000000-0005-0000-0000-00003B8C0000}"/>
    <cellStyle name="Normal 30 11 8" xfId="35906" xr:uid="{00000000-0005-0000-0000-00003C8C0000}"/>
    <cellStyle name="Normal 30 11 8 2" xfId="35907" xr:uid="{00000000-0005-0000-0000-00003D8C0000}"/>
    <cellStyle name="Normal 30 11 8 3" xfId="35908" xr:uid="{00000000-0005-0000-0000-00003E8C0000}"/>
    <cellStyle name="Normal 30 11 8 4" xfId="35909" xr:uid="{00000000-0005-0000-0000-00003F8C0000}"/>
    <cellStyle name="Normal 30 11 8 5" xfId="35910" xr:uid="{00000000-0005-0000-0000-0000408C0000}"/>
    <cellStyle name="Normal 30 11 9" xfId="35911" xr:uid="{00000000-0005-0000-0000-0000418C0000}"/>
    <cellStyle name="Normal 30 11_35. Propiedades de Inv" xfId="35912" xr:uid="{00000000-0005-0000-0000-0000428C0000}"/>
    <cellStyle name="Normal 30 12" xfId="35913" xr:uid="{00000000-0005-0000-0000-0000438C0000}"/>
    <cellStyle name="Normal 30 12 10" xfId="35914" xr:uid="{00000000-0005-0000-0000-0000448C0000}"/>
    <cellStyle name="Normal 30 12 11" xfId="35915" xr:uid="{00000000-0005-0000-0000-0000458C0000}"/>
    <cellStyle name="Normal 30 12 12" xfId="35916" xr:uid="{00000000-0005-0000-0000-0000468C0000}"/>
    <cellStyle name="Normal 30 12 13" xfId="35917" xr:uid="{00000000-0005-0000-0000-0000478C0000}"/>
    <cellStyle name="Normal 30 12 2" xfId="35918" xr:uid="{00000000-0005-0000-0000-0000488C0000}"/>
    <cellStyle name="Normal 30 12 2 2" xfId="35919" xr:uid="{00000000-0005-0000-0000-0000498C0000}"/>
    <cellStyle name="Normal 30 12 2 2 2" xfId="35920" xr:uid="{00000000-0005-0000-0000-00004A8C0000}"/>
    <cellStyle name="Normal 30 12 2 2 3" xfId="35921" xr:uid="{00000000-0005-0000-0000-00004B8C0000}"/>
    <cellStyle name="Normal 30 12 2 2 4" xfId="35922" xr:uid="{00000000-0005-0000-0000-00004C8C0000}"/>
    <cellStyle name="Normal 30 12 2 2 5" xfId="35923" xr:uid="{00000000-0005-0000-0000-00004D8C0000}"/>
    <cellStyle name="Normal 30 12 2 3" xfId="35924" xr:uid="{00000000-0005-0000-0000-00004E8C0000}"/>
    <cellStyle name="Normal 30 12 2 3 2" xfId="35925" xr:uid="{00000000-0005-0000-0000-00004F8C0000}"/>
    <cellStyle name="Normal 30 12 2 3 3" xfId="35926" xr:uid="{00000000-0005-0000-0000-0000508C0000}"/>
    <cellStyle name="Normal 30 12 2 3 4" xfId="35927" xr:uid="{00000000-0005-0000-0000-0000518C0000}"/>
    <cellStyle name="Normal 30 12 2 3 5" xfId="35928" xr:uid="{00000000-0005-0000-0000-0000528C0000}"/>
    <cellStyle name="Normal 30 12 2 4" xfId="35929" xr:uid="{00000000-0005-0000-0000-0000538C0000}"/>
    <cellStyle name="Normal 30 12 2 5" xfId="35930" xr:uid="{00000000-0005-0000-0000-0000548C0000}"/>
    <cellStyle name="Normal 30 12 2 6" xfId="35931" xr:uid="{00000000-0005-0000-0000-0000558C0000}"/>
    <cellStyle name="Normal 30 12 2 7" xfId="35932" xr:uid="{00000000-0005-0000-0000-0000568C0000}"/>
    <cellStyle name="Normal 30 12 2 8" xfId="35933" xr:uid="{00000000-0005-0000-0000-0000578C0000}"/>
    <cellStyle name="Normal 30 12 2_35. Propiedades de Inv" xfId="35934" xr:uid="{00000000-0005-0000-0000-0000588C0000}"/>
    <cellStyle name="Normal 30 12 3" xfId="35935" xr:uid="{00000000-0005-0000-0000-0000598C0000}"/>
    <cellStyle name="Normal 30 12 3 2" xfId="35936" xr:uid="{00000000-0005-0000-0000-00005A8C0000}"/>
    <cellStyle name="Normal 30 12 3 2 2" xfId="35937" xr:uid="{00000000-0005-0000-0000-00005B8C0000}"/>
    <cellStyle name="Normal 30 12 3 2 3" xfId="35938" xr:uid="{00000000-0005-0000-0000-00005C8C0000}"/>
    <cellStyle name="Normal 30 12 3 2 4" xfId="35939" xr:uid="{00000000-0005-0000-0000-00005D8C0000}"/>
    <cellStyle name="Normal 30 12 3 2 5" xfId="35940" xr:uid="{00000000-0005-0000-0000-00005E8C0000}"/>
    <cellStyle name="Normal 30 12 3 3" xfId="35941" xr:uid="{00000000-0005-0000-0000-00005F8C0000}"/>
    <cellStyle name="Normal 30 12 3 3 2" xfId="35942" xr:uid="{00000000-0005-0000-0000-0000608C0000}"/>
    <cellStyle name="Normal 30 12 3 3 3" xfId="35943" xr:uid="{00000000-0005-0000-0000-0000618C0000}"/>
    <cellStyle name="Normal 30 12 3 3 4" xfId="35944" xr:uid="{00000000-0005-0000-0000-0000628C0000}"/>
    <cellStyle name="Normal 30 12 3 3 5" xfId="35945" xr:uid="{00000000-0005-0000-0000-0000638C0000}"/>
    <cellStyle name="Normal 30 12 3 4" xfId="35946" xr:uid="{00000000-0005-0000-0000-0000648C0000}"/>
    <cellStyle name="Normal 30 12 3 5" xfId="35947" xr:uid="{00000000-0005-0000-0000-0000658C0000}"/>
    <cellStyle name="Normal 30 12 3 6" xfId="35948" xr:uid="{00000000-0005-0000-0000-0000668C0000}"/>
    <cellStyle name="Normal 30 12 3 7" xfId="35949" xr:uid="{00000000-0005-0000-0000-0000678C0000}"/>
    <cellStyle name="Normal 30 12 3 8" xfId="35950" xr:uid="{00000000-0005-0000-0000-0000688C0000}"/>
    <cellStyle name="Normal 30 12 3_35. Propiedades de Inv" xfId="35951" xr:uid="{00000000-0005-0000-0000-0000698C0000}"/>
    <cellStyle name="Normal 30 12 4" xfId="35952" xr:uid="{00000000-0005-0000-0000-00006A8C0000}"/>
    <cellStyle name="Normal 30 12 4 2" xfId="35953" xr:uid="{00000000-0005-0000-0000-00006B8C0000}"/>
    <cellStyle name="Normal 30 12 4 2 2" xfId="35954" xr:uid="{00000000-0005-0000-0000-00006C8C0000}"/>
    <cellStyle name="Normal 30 12 4 2 3" xfId="35955" xr:uid="{00000000-0005-0000-0000-00006D8C0000}"/>
    <cellStyle name="Normal 30 12 4 2 4" xfId="35956" xr:uid="{00000000-0005-0000-0000-00006E8C0000}"/>
    <cellStyle name="Normal 30 12 4 2 5" xfId="35957" xr:uid="{00000000-0005-0000-0000-00006F8C0000}"/>
    <cellStyle name="Normal 30 12 4 3" xfId="35958" xr:uid="{00000000-0005-0000-0000-0000708C0000}"/>
    <cellStyle name="Normal 30 12 4 3 2" xfId="35959" xr:uid="{00000000-0005-0000-0000-0000718C0000}"/>
    <cellStyle name="Normal 30 12 4 3 3" xfId="35960" xr:uid="{00000000-0005-0000-0000-0000728C0000}"/>
    <cellStyle name="Normal 30 12 4 3 4" xfId="35961" xr:uid="{00000000-0005-0000-0000-0000738C0000}"/>
    <cellStyle name="Normal 30 12 4 3 5" xfId="35962" xr:uid="{00000000-0005-0000-0000-0000748C0000}"/>
    <cellStyle name="Normal 30 12 4 4" xfId="35963" xr:uid="{00000000-0005-0000-0000-0000758C0000}"/>
    <cellStyle name="Normal 30 12 4 5" xfId="35964" xr:uid="{00000000-0005-0000-0000-0000768C0000}"/>
    <cellStyle name="Normal 30 12 4 6" xfId="35965" xr:uid="{00000000-0005-0000-0000-0000778C0000}"/>
    <cellStyle name="Normal 30 12 4 7" xfId="35966" xr:uid="{00000000-0005-0000-0000-0000788C0000}"/>
    <cellStyle name="Normal 30 12 4 8" xfId="35967" xr:uid="{00000000-0005-0000-0000-0000798C0000}"/>
    <cellStyle name="Normal 30 12 4_35. Propiedades de Inv" xfId="35968" xr:uid="{00000000-0005-0000-0000-00007A8C0000}"/>
    <cellStyle name="Normal 30 12 5" xfId="35969" xr:uid="{00000000-0005-0000-0000-00007B8C0000}"/>
    <cellStyle name="Normal 30 12 5 2" xfId="35970" xr:uid="{00000000-0005-0000-0000-00007C8C0000}"/>
    <cellStyle name="Normal 30 12 5 2 2" xfId="35971" xr:uid="{00000000-0005-0000-0000-00007D8C0000}"/>
    <cellStyle name="Normal 30 12 5 2 3" xfId="35972" xr:uid="{00000000-0005-0000-0000-00007E8C0000}"/>
    <cellStyle name="Normal 30 12 5 2 4" xfId="35973" xr:uid="{00000000-0005-0000-0000-00007F8C0000}"/>
    <cellStyle name="Normal 30 12 5 2 5" xfId="35974" xr:uid="{00000000-0005-0000-0000-0000808C0000}"/>
    <cellStyle name="Normal 30 12 5 3" xfId="35975" xr:uid="{00000000-0005-0000-0000-0000818C0000}"/>
    <cellStyle name="Normal 30 12 5 3 2" xfId="35976" xr:uid="{00000000-0005-0000-0000-0000828C0000}"/>
    <cellStyle name="Normal 30 12 5 3 3" xfId="35977" xr:uid="{00000000-0005-0000-0000-0000838C0000}"/>
    <cellStyle name="Normal 30 12 5 3 4" xfId="35978" xr:uid="{00000000-0005-0000-0000-0000848C0000}"/>
    <cellStyle name="Normal 30 12 5 3 5" xfId="35979" xr:uid="{00000000-0005-0000-0000-0000858C0000}"/>
    <cellStyle name="Normal 30 12 5 4" xfId="35980" xr:uid="{00000000-0005-0000-0000-0000868C0000}"/>
    <cellStyle name="Normal 30 12 5 5" xfId="35981" xr:uid="{00000000-0005-0000-0000-0000878C0000}"/>
    <cellStyle name="Normal 30 12 5 6" xfId="35982" xr:uid="{00000000-0005-0000-0000-0000888C0000}"/>
    <cellStyle name="Normal 30 12 5 7" xfId="35983" xr:uid="{00000000-0005-0000-0000-0000898C0000}"/>
    <cellStyle name="Normal 30 12 5 8" xfId="35984" xr:uid="{00000000-0005-0000-0000-00008A8C0000}"/>
    <cellStyle name="Normal 30 12 5_35. Propiedades de Inv" xfId="35985" xr:uid="{00000000-0005-0000-0000-00008B8C0000}"/>
    <cellStyle name="Normal 30 12 6" xfId="35986" xr:uid="{00000000-0005-0000-0000-00008C8C0000}"/>
    <cellStyle name="Normal 30 12 6 2" xfId="35987" xr:uid="{00000000-0005-0000-0000-00008D8C0000}"/>
    <cellStyle name="Normal 30 12 6 2 2" xfId="35988" xr:uid="{00000000-0005-0000-0000-00008E8C0000}"/>
    <cellStyle name="Normal 30 12 6 2 3" xfId="35989" xr:uid="{00000000-0005-0000-0000-00008F8C0000}"/>
    <cellStyle name="Normal 30 12 6 2 4" xfId="35990" xr:uid="{00000000-0005-0000-0000-0000908C0000}"/>
    <cellStyle name="Normal 30 12 6 2 5" xfId="35991" xr:uid="{00000000-0005-0000-0000-0000918C0000}"/>
    <cellStyle name="Normal 30 12 6 3" xfId="35992" xr:uid="{00000000-0005-0000-0000-0000928C0000}"/>
    <cellStyle name="Normal 30 12 6 3 2" xfId="35993" xr:uid="{00000000-0005-0000-0000-0000938C0000}"/>
    <cellStyle name="Normal 30 12 6 3 3" xfId="35994" xr:uid="{00000000-0005-0000-0000-0000948C0000}"/>
    <cellStyle name="Normal 30 12 6 3 4" xfId="35995" xr:uid="{00000000-0005-0000-0000-0000958C0000}"/>
    <cellStyle name="Normal 30 12 6 3 5" xfId="35996" xr:uid="{00000000-0005-0000-0000-0000968C0000}"/>
    <cellStyle name="Normal 30 12 6 4" xfId="35997" xr:uid="{00000000-0005-0000-0000-0000978C0000}"/>
    <cellStyle name="Normal 30 12 6 5" xfId="35998" xr:uid="{00000000-0005-0000-0000-0000988C0000}"/>
    <cellStyle name="Normal 30 12 6 6" xfId="35999" xr:uid="{00000000-0005-0000-0000-0000998C0000}"/>
    <cellStyle name="Normal 30 12 6 7" xfId="36000" xr:uid="{00000000-0005-0000-0000-00009A8C0000}"/>
    <cellStyle name="Normal 30 12 6 8" xfId="36001" xr:uid="{00000000-0005-0000-0000-00009B8C0000}"/>
    <cellStyle name="Normal 30 12 6_35. Propiedades de Inv" xfId="36002" xr:uid="{00000000-0005-0000-0000-00009C8C0000}"/>
    <cellStyle name="Normal 30 12 7" xfId="36003" xr:uid="{00000000-0005-0000-0000-00009D8C0000}"/>
    <cellStyle name="Normal 30 12 7 2" xfId="36004" xr:uid="{00000000-0005-0000-0000-00009E8C0000}"/>
    <cellStyle name="Normal 30 12 7 3" xfId="36005" xr:uid="{00000000-0005-0000-0000-00009F8C0000}"/>
    <cellStyle name="Normal 30 12 7 4" xfId="36006" xr:uid="{00000000-0005-0000-0000-0000A08C0000}"/>
    <cellStyle name="Normal 30 12 7 5" xfId="36007" xr:uid="{00000000-0005-0000-0000-0000A18C0000}"/>
    <cellStyle name="Normal 30 12 8" xfId="36008" xr:uid="{00000000-0005-0000-0000-0000A28C0000}"/>
    <cellStyle name="Normal 30 12 8 2" xfId="36009" xr:uid="{00000000-0005-0000-0000-0000A38C0000}"/>
    <cellStyle name="Normal 30 12 8 3" xfId="36010" xr:uid="{00000000-0005-0000-0000-0000A48C0000}"/>
    <cellStyle name="Normal 30 12 8 4" xfId="36011" xr:uid="{00000000-0005-0000-0000-0000A58C0000}"/>
    <cellStyle name="Normal 30 12 8 5" xfId="36012" xr:uid="{00000000-0005-0000-0000-0000A68C0000}"/>
    <cellStyle name="Normal 30 12 9" xfId="36013" xr:uid="{00000000-0005-0000-0000-0000A78C0000}"/>
    <cellStyle name="Normal 30 12_35. Propiedades de Inv" xfId="36014" xr:uid="{00000000-0005-0000-0000-0000A88C0000}"/>
    <cellStyle name="Normal 30 13" xfId="36015" xr:uid="{00000000-0005-0000-0000-0000A98C0000}"/>
    <cellStyle name="Normal 30 13 2" xfId="36016" xr:uid="{00000000-0005-0000-0000-0000AA8C0000}"/>
    <cellStyle name="Normal 30 13 2 2" xfId="36017" xr:uid="{00000000-0005-0000-0000-0000AB8C0000}"/>
    <cellStyle name="Normal 30 13 2 3" xfId="36018" xr:uid="{00000000-0005-0000-0000-0000AC8C0000}"/>
    <cellStyle name="Normal 30 13 2 4" xfId="36019" xr:uid="{00000000-0005-0000-0000-0000AD8C0000}"/>
    <cellStyle name="Normal 30 13 2 5" xfId="36020" xr:uid="{00000000-0005-0000-0000-0000AE8C0000}"/>
    <cellStyle name="Normal 30 13 3" xfId="36021" xr:uid="{00000000-0005-0000-0000-0000AF8C0000}"/>
    <cellStyle name="Normal 30 13 3 2" xfId="36022" xr:uid="{00000000-0005-0000-0000-0000B08C0000}"/>
    <cellStyle name="Normal 30 13 3 3" xfId="36023" xr:uid="{00000000-0005-0000-0000-0000B18C0000}"/>
    <cellStyle name="Normal 30 13 3 4" xfId="36024" xr:uid="{00000000-0005-0000-0000-0000B28C0000}"/>
    <cellStyle name="Normal 30 13 3 5" xfId="36025" xr:uid="{00000000-0005-0000-0000-0000B38C0000}"/>
    <cellStyle name="Normal 30 13 4" xfId="36026" xr:uid="{00000000-0005-0000-0000-0000B48C0000}"/>
    <cellStyle name="Normal 30 13 5" xfId="36027" xr:uid="{00000000-0005-0000-0000-0000B58C0000}"/>
    <cellStyle name="Normal 30 13 6" xfId="36028" xr:uid="{00000000-0005-0000-0000-0000B68C0000}"/>
    <cellStyle name="Normal 30 13 7" xfId="36029" xr:uid="{00000000-0005-0000-0000-0000B78C0000}"/>
    <cellStyle name="Normal 30 13 8" xfId="36030" xr:uid="{00000000-0005-0000-0000-0000B88C0000}"/>
    <cellStyle name="Normal 30 13_35. Propiedades de Inv" xfId="36031" xr:uid="{00000000-0005-0000-0000-0000B98C0000}"/>
    <cellStyle name="Normal 30 14" xfId="36032" xr:uid="{00000000-0005-0000-0000-0000BA8C0000}"/>
    <cellStyle name="Normal 30 14 2" xfId="36033" xr:uid="{00000000-0005-0000-0000-0000BB8C0000}"/>
    <cellStyle name="Normal 30 14 2 2" xfId="36034" xr:uid="{00000000-0005-0000-0000-0000BC8C0000}"/>
    <cellStyle name="Normal 30 14 2 3" xfId="36035" xr:uid="{00000000-0005-0000-0000-0000BD8C0000}"/>
    <cellStyle name="Normal 30 14 2 4" xfId="36036" xr:uid="{00000000-0005-0000-0000-0000BE8C0000}"/>
    <cellStyle name="Normal 30 14 2 5" xfId="36037" xr:uid="{00000000-0005-0000-0000-0000BF8C0000}"/>
    <cellStyle name="Normal 30 14 3" xfId="36038" xr:uid="{00000000-0005-0000-0000-0000C08C0000}"/>
    <cellStyle name="Normal 30 14 3 2" xfId="36039" xr:uid="{00000000-0005-0000-0000-0000C18C0000}"/>
    <cellStyle name="Normal 30 14 3 3" xfId="36040" xr:uid="{00000000-0005-0000-0000-0000C28C0000}"/>
    <cellStyle name="Normal 30 14 3 4" xfId="36041" xr:uid="{00000000-0005-0000-0000-0000C38C0000}"/>
    <cellStyle name="Normal 30 14 3 5" xfId="36042" xr:uid="{00000000-0005-0000-0000-0000C48C0000}"/>
    <cellStyle name="Normal 30 14 4" xfId="36043" xr:uid="{00000000-0005-0000-0000-0000C58C0000}"/>
    <cellStyle name="Normal 30 14 5" xfId="36044" xr:uid="{00000000-0005-0000-0000-0000C68C0000}"/>
    <cellStyle name="Normal 30 14 6" xfId="36045" xr:uid="{00000000-0005-0000-0000-0000C78C0000}"/>
    <cellStyle name="Normal 30 14 7" xfId="36046" xr:uid="{00000000-0005-0000-0000-0000C88C0000}"/>
    <cellStyle name="Normal 30 14 8" xfId="36047" xr:uid="{00000000-0005-0000-0000-0000C98C0000}"/>
    <cellStyle name="Normal 30 14_35. Propiedades de Inv" xfId="36048" xr:uid="{00000000-0005-0000-0000-0000CA8C0000}"/>
    <cellStyle name="Normal 30 15" xfId="36049" xr:uid="{00000000-0005-0000-0000-0000CB8C0000}"/>
    <cellStyle name="Normal 30 15 2" xfId="36050" xr:uid="{00000000-0005-0000-0000-0000CC8C0000}"/>
    <cellStyle name="Normal 30 15 2 2" xfId="36051" xr:uid="{00000000-0005-0000-0000-0000CD8C0000}"/>
    <cellStyle name="Normal 30 15 2 3" xfId="36052" xr:uid="{00000000-0005-0000-0000-0000CE8C0000}"/>
    <cellStyle name="Normal 30 15 2 4" xfId="36053" xr:uid="{00000000-0005-0000-0000-0000CF8C0000}"/>
    <cellStyle name="Normal 30 15 2 5" xfId="36054" xr:uid="{00000000-0005-0000-0000-0000D08C0000}"/>
    <cellStyle name="Normal 30 15 3" xfId="36055" xr:uid="{00000000-0005-0000-0000-0000D18C0000}"/>
    <cellStyle name="Normal 30 15 3 2" xfId="36056" xr:uid="{00000000-0005-0000-0000-0000D28C0000}"/>
    <cellStyle name="Normal 30 15 3 3" xfId="36057" xr:uid="{00000000-0005-0000-0000-0000D38C0000}"/>
    <cellStyle name="Normal 30 15 3 4" xfId="36058" xr:uid="{00000000-0005-0000-0000-0000D48C0000}"/>
    <cellStyle name="Normal 30 15 3 5" xfId="36059" xr:uid="{00000000-0005-0000-0000-0000D58C0000}"/>
    <cellStyle name="Normal 30 15 4" xfId="36060" xr:uid="{00000000-0005-0000-0000-0000D68C0000}"/>
    <cellStyle name="Normal 30 15 5" xfId="36061" xr:uid="{00000000-0005-0000-0000-0000D78C0000}"/>
    <cellStyle name="Normal 30 15 6" xfId="36062" xr:uid="{00000000-0005-0000-0000-0000D88C0000}"/>
    <cellStyle name="Normal 30 15 7" xfId="36063" xr:uid="{00000000-0005-0000-0000-0000D98C0000}"/>
    <cellStyle name="Normal 30 15 8" xfId="36064" xr:uid="{00000000-0005-0000-0000-0000DA8C0000}"/>
    <cellStyle name="Normal 30 15_35. Propiedades de Inv" xfId="36065" xr:uid="{00000000-0005-0000-0000-0000DB8C0000}"/>
    <cellStyle name="Normal 30 16" xfId="36066" xr:uid="{00000000-0005-0000-0000-0000DC8C0000}"/>
    <cellStyle name="Normal 30 16 2" xfId="36067" xr:uid="{00000000-0005-0000-0000-0000DD8C0000}"/>
    <cellStyle name="Normal 30 16 2 2" xfId="36068" xr:uid="{00000000-0005-0000-0000-0000DE8C0000}"/>
    <cellStyle name="Normal 30 16 2 3" xfId="36069" xr:uid="{00000000-0005-0000-0000-0000DF8C0000}"/>
    <cellStyle name="Normal 30 16 2 4" xfId="36070" xr:uid="{00000000-0005-0000-0000-0000E08C0000}"/>
    <cellStyle name="Normal 30 16 2 5" xfId="36071" xr:uid="{00000000-0005-0000-0000-0000E18C0000}"/>
    <cellStyle name="Normal 30 16 3" xfId="36072" xr:uid="{00000000-0005-0000-0000-0000E28C0000}"/>
    <cellStyle name="Normal 30 16 3 2" xfId="36073" xr:uid="{00000000-0005-0000-0000-0000E38C0000}"/>
    <cellStyle name="Normal 30 16 3 3" xfId="36074" xr:uid="{00000000-0005-0000-0000-0000E48C0000}"/>
    <cellStyle name="Normal 30 16 3 4" xfId="36075" xr:uid="{00000000-0005-0000-0000-0000E58C0000}"/>
    <cellStyle name="Normal 30 16 3 5" xfId="36076" xr:uid="{00000000-0005-0000-0000-0000E68C0000}"/>
    <cellStyle name="Normal 30 16 4" xfId="36077" xr:uid="{00000000-0005-0000-0000-0000E78C0000}"/>
    <cellStyle name="Normal 30 16 5" xfId="36078" xr:uid="{00000000-0005-0000-0000-0000E88C0000}"/>
    <cellStyle name="Normal 30 16 6" xfId="36079" xr:uid="{00000000-0005-0000-0000-0000E98C0000}"/>
    <cellStyle name="Normal 30 16 7" xfId="36080" xr:uid="{00000000-0005-0000-0000-0000EA8C0000}"/>
    <cellStyle name="Normal 30 16 8" xfId="36081" xr:uid="{00000000-0005-0000-0000-0000EB8C0000}"/>
    <cellStyle name="Normal 30 16_35. Propiedades de Inv" xfId="36082" xr:uid="{00000000-0005-0000-0000-0000EC8C0000}"/>
    <cellStyle name="Normal 30 17" xfId="36083" xr:uid="{00000000-0005-0000-0000-0000ED8C0000}"/>
    <cellStyle name="Normal 30 17 2" xfId="36084" xr:uid="{00000000-0005-0000-0000-0000EE8C0000}"/>
    <cellStyle name="Normal 30 17 2 2" xfId="36085" xr:uid="{00000000-0005-0000-0000-0000EF8C0000}"/>
    <cellStyle name="Normal 30 17 2 3" xfId="36086" xr:uid="{00000000-0005-0000-0000-0000F08C0000}"/>
    <cellStyle name="Normal 30 17 2 4" xfId="36087" xr:uid="{00000000-0005-0000-0000-0000F18C0000}"/>
    <cellStyle name="Normal 30 17 2 5" xfId="36088" xr:uid="{00000000-0005-0000-0000-0000F28C0000}"/>
    <cellStyle name="Normal 30 17 3" xfId="36089" xr:uid="{00000000-0005-0000-0000-0000F38C0000}"/>
    <cellStyle name="Normal 30 17 3 2" xfId="36090" xr:uid="{00000000-0005-0000-0000-0000F48C0000}"/>
    <cellStyle name="Normal 30 17 3 3" xfId="36091" xr:uid="{00000000-0005-0000-0000-0000F58C0000}"/>
    <cellStyle name="Normal 30 17 3 4" xfId="36092" xr:uid="{00000000-0005-0000-0000-0000F68C0000}"/>
    <cellStyle name="Normal 30 17 3 5" xfId="36093" xr:uid="{00000000-0005-0000-0000-0000F78C0000}"/>
    <cellStyle name="Normal 30 17 4" xfId="36094" xr:uid="{00000000-0005-0000-0000-0000F88C0000}"/>
    <cellStyle name="Normal 30 17 5" xfId="36095" xr:uid="{00000000-0005-0000-0000-0000F98C0000}"/>
    <cellStyle name="Normal 30 17 6" xfId="36096" xr:uid="{00000000-0005-0000-0000-0000FA8C0000}"/>
    <cellStyle name="Normal 30 17 7" xfId="36097" xr:uid="{00000000-0005-0000-0000-0000FB8C0000}"/>
    <cellStyle name="Normal 30 17 8" xfId="36098" xr:uid="{00000000-0005-0000-0000-0000FC8C0000}"/>
    <cellStyle name="Normal 30 17_35. Propiedades de Inv" xfId="36099" xr:uid="{00000000-0005-0000-0000-0000FD8C0000}"/>
    <cellStyle name="Normal 30 18" xfId="36100" xr:uid="{00000000-0005-0000-0000-0000FE8C0000}"/>
    <cellStyle name="Normal 30 18 2" xfId="36101" xr:uid="{00000000-0005-0000-0000-0000FF8C0000}"/>
    <cellStyle name="Normal 30 18 2 2" xfId="36102" xr:uid="{00000000-0005-0000-0000-0000008D0000}"/>
    <cellStyle name="Normal 30 18 2 3" xfId="36103" xr:uid="{00000000-0005-0000-0000-0000018D0000}"/>
    <cellStyle name="Normal 30 18 2 4" xfId="36104" xr:uid="{00000000-0005-0000-0000-0000028D0000}"/>
    <cellStyle name="Normal 30 18 2 5" xfId="36105" xr:uid="{00000000-0005-0000-0000-0000038D0000}"/>
    <cellStyle name="Normal 30 18 3" xfId="36106" xr:uid="{00000000-0005-0000-0000-0000048D0000}"/>
    <cellStyle name="Normal 30 18 3 2" xfId="36107" xr:uid="{00000000-0005-0000-0000-0000058D0000}"/>
    <cellStyle name="Normal 30 18 3 3" xfId="36108" xr:uid="{00000000-0005-0000-0000-0000068D0000}"/>
    <cellStyle name="Normal 30 18 3 4" xfId="36109" xr:uid="{00000000-0005-0000-0000-0000078D0000}"/>
    <cellStyle name="Normal 30 18 3 5" xfId="36110" xr:uid="{00000000-0005-0000-0000-0000088D0000}"/>
    <cellStyle name="Normal 30 18 4" xfId="36111" xr:uid="{00000000-0005-0000-0000-0000098D0000}"/>
    <cellStyle name="Normal 30 18 5" xfId="36112" xr:uid="{00000000-0005-0000-0000-00000A8D0000}"/>
    <cellStyle name="Normal 30 18 6" xfId="36113" xr:uid="{00000000-0005-0000-0000-00000B8D0000}"/>
    <cellStyle name="Normal 30 18 7" xfId="36114" xr:uid="{00000000-0005-0000-0000-00000C8D0000}"/>
    <cellStyle name="Normal 30 18_35. Propiedades de Inv" xfId="36115" xr:uid="{00000000-0005-0000-0000-00000D8D0000}"/>
    <cellStyle name="Normal 30 19" xfId="36116" xr:uid="{00000000-0005-0000-0000-00000E8D0000}"/>
    <cellStyle name="Normal 30 19 2" xfId="36117" xr:uid="{00000000-0005-0000-0000-00000F8D0000}"/>
    <cellStyle name="Normal 30 19 2 2" xfId="36118" xr:uid="{00000000-0005-0000-0000-0000108D0000}"/>
    <cellStyle name="Normal 30 19 2 3" xfId="36119" xr:uid="{00000000-0005-0000-0000-0000118D0000}"/>
    <cellStyle name="Normal 30 19 2 4" xfId="36120" xr:uid="{00000000-0005-0000-0000-0000128D0000}"/>
    <cellStyle name="Normal 30 19 2 5" xfId="36121" xr:uid="{00000000-0005-0000-0000-0000138D0000}"/>
    <cellStyle name="Normal 30 19 3" xfId="36122" xr:uid="{00000000-0005-0000-0000-0000148D0000}"/>
    <cellStyle name="Normal 30 19 3 2" xfId="36123" xr:uid="{00000000-0005-0000-0000-0000158D0000}"/>
    <cellStyle name="Normal 30 19 3 3" xfId="36124" xr:uid="{00000000-0005-0000-0000-0000168D0000}"/>
    <cellStyle name="Normal 30 19 3 4" xfId="36125" xr:uid="{00000000-0005-0000-0000-0000178D0000}"/>
    <cellStyle name="Normal 30 19 3 5" xfId="36126" xr:uid="{00000000-0005-0000-0000-0000188D0000}"/>
    <cellStyle name="Normal 30 19 4" xfId="36127" xr:uid="{00000000-0005-0000-0000-0000198D0000}"/>
    <cellStyle name="Normal 30 19 5" xfId="36128" xr:uid="{00000000-0005-0000-0000-00001A8D0000}"/>
    <cellStyle name="Normal 30 19 6" xfId="36129" xr:uid="{00000000-0005-0000-0000-00001B8D0000}"/>
    <cellStyle name="Normal 30 19 7" xfId="36130" xr:uid="{00000000-0005-0000-0000-00001C8D0000}"/>
    <cellStyle name="Normal 30 19_35. Propiedades de Inv" xfId="36131" xr:uid="{00000000-0005-0000-0000-00001D8D0000}"/>
    <cellStyle name="Normal 30 2" xfId="36132" xr:uid="{00000000-0005-0000-0000-00001E8D0000}"/>
    <cellStyle name="Normal 30 2 2" xfId="36133" xr:uid="{00000000-0005-0000-0000-00001F8D0000}"/>
    <cellStyle name="Normal 30 2 2 2" xfId="36134" xr:uid="{00000000-0005-0000-0000-0000208D0000}"/>
    <cellStyle name="Normal 30 2 2 2 2" xfId="36135" xr:uid="{00000000-0005-0000-0000-0000218D0000}"/>
    <cellStyle name="Normal 30 2 2 2 2 2" xfId="36136" xr:uid="{00000000-0005-0000-0000-0000228D0000}"/>
    <cellStyle name="Normal 30 2 2 2 3" xfId="36137" xr:uid="{00000000-0005-0000-0000-0000238D0000}"/>
    <cellStyle name="Normal 30 2 2 2 3 2" xfId="36138" xr:uid="{00000000-0005-0000-0000-0000248D0000}"/>
    <cellStyle name="Normal 30 2 2 2 4" xfId="36139" xr:uid="{00000000-0005-0000-0000-0000258D0000}"/>
    <cellStyle name="Normal 30 2 2 2 4 2" xfId="36140" xr:uid="{00000000-0005-0000-0000-0000268D0000}"/>
    <cellStyle name="Normal 30 2 2 3" xfId="36141" xr:uid="{00000000-0005-0000-0000-0000278D0000}"/>
    <cellStyle name="Normal 30 2 2 3 2" xfId="36142" xr:uid="{00000000-0005-0000-0000-0000288D0000}"/>
    <cellStyle name="Normal 30 2 2 3 2 2" xfId="36143" xr:uid="{00000000-0005-0000-0000-0000298D0000}"/>
    <cellStyle name="Normal 30 2 2 3 3" xfId="36144" xr:uid="{00000000-0005-0000-0000-00002A8D0000}"/>
    <cellStyle name="Normal 30 2 2 3 3 2" xfId="36145" xr:uid="{00000000-0005-0000-0000-00002B8D0000}"/>
    <cellStyle name="Normal 30 2 2 3 4" xfId="36146" xr:uid="{00000000-0005-0000-0000-00002C8D0000}"/>
    <cellStyle name="Normal 30 2 2 3 4 2" xfId="36147" xr:uid="{00000000-0005-0000-0000-00002D8D0000}"/>
    <cellStyle name="Normal 30 2 2 4" xfId="36148" xr:uid="{00000000-0005-0000-0000-00002E8D0000}"/>
    <cellStyle name="Normal 30 2 2 4 2" xfId="36149" xr:uid="{00000000-0005-0000-0000-00002F8D0000}"/>
    <cellStyle name="Normal 30 2 2 4 2 2" xfId="36150" xr:uid="{00000000-0005-0000-0000-0000308D0000}"/>
    <cellStyle name="Normal 30 2 2 5" xfId="36151" xr:uid="{00000000-0005-0000-0000-0000318D0000}"/>
    <cellStyle name="Normal 30 2 2 5 2" xfId="36152" xr:uid="{00000000-0005-0000-0000-0000328D0000}"/>
    <cellStyle name="Normal 30 2 2 5 2 2" xfId="36153" xr:uid="{00000000-0005-0000-0000-0000338D0000}"/>
    <cellStyle name="Normal 30 2 2 6" xfId="36154" xr:uid="{00000000-0005-0000-0000-0000348D0000}"/>
    <cellStyle name="Normal 30 2 3" xfId="36155" xr:uid="{00000000-0005-0000-0000-0000358D0000}"/>
    <cellStyle name="Normal 30 2 3 2" xfId="36156" xr:uid="{00000000-0005-0000-0000-0000368D0000}"/>
    <cellStyle name="Normal 30 2 3 3" xfId="36157" xr:uid="{00000000-0005-0000-0000-0000378D0000}"/>
    <cellStyle name="Normal 30 2 3 3 2" xfId="36158" xr:uid="{00000000-0005-0000-0000-0000388D0000}"/>
    <cellStyle name="Normal 30 2 3 4" xfId="36159" xr:uid="{00000000-0005-0000-0000-0000398D0000}"/>
    <cellStyle name="Normal 30 2 3 4 2" xfId="36160" xr:uid="{00000000-0005-0000-0000-00003A8D0000}"/>
    <cellStyle name="Normal 30 2 3 5" xfId="36161" xr:uid="{00000000-0005-0000-0000-00003B8D0000}"/>
    <cellStyle name="Normal 30 2 4" xfId="36162" xr:uid="{00000000-0005-0000-0000-00003C8D0000}"/>
    <cellStyle name="Normal 30 2 4 2" xfId="36163" xr:uid="{00000000-0005-0000-0000-00003D8D0000}"/>
    <cellStyle name="Normal 30 2 4 2 2" xfId="36164" xr:uid="{00000000-0005-0000-0000-00003E8D0000}"/>
    <cellStyle name="Normal 30 2 4 3" xfId="36165" xr:uid="{00000000-0005-0000-0000-00003F8D0000}"/>
    <cellStyle name="Normal 30 2 4 3 2" xfId="36166" xr:uid="{00000000-0005-0000-0000-0000408D0000}"/>
    <cellStyle name="Normal 30 2 4 4" xfId="36167" xr:uid="{00000000-0005-0000-0000-0000418D0000}"/>
    <cellStyle name="Normal 30 2 5" xfId="36168" xr:uid="{00000000-0005-0000-0000-0000428D0000}"/>
    <cellStyle name="Normal 30 2 5 2" xfId="36169" xr:uid="{00000000-0005-0000-0000-0000438D0000}"/>
    <cellStyle name="Normal 30 2 6" xfId="36170" xr:uid="{00000000-0005-0000-0000-0000448D0000}"/>
    <cellStyle name="Normal 30 2 6 2" xfId="36171" xr:uid="{00000000-0005-0000-0000-0000458D0000}"/>
    <cellStyle name="Normal 30 2 7" xfId="36172" xr:uid="{00000000-0005-0000-0000-0000468D0000}"/>
    <cellStyle name="Normal 30 2 7 2" xfId="36173" xr:uid="{00000000-0005-0000-0000-0000478D0000}"/>
    <cellStyle name="Normal 30 2 8" xfId="36174" xr:uid="{00000000-0005-0000-0000-0000488D0000}"/>
    <cellStyle name="Normal 30 2 8 2" xfId="36175" xr:uid="{00000000-0005-0000-0000-0000498D0000}"/>
    <cellStyle name="Normal 30 20" xfId="36176" xr:uid="{00000000-0005-0000-0000-00004A8D0000}"/>
    <cellStyle name="Normal 30 20 2" xfId="36177" xr:uid="{00000000-0005-0000-0000-00004B8D0000}"/>
    <cellStyle name="Normal 30 20 2 2" xfId="36178" xr:uid="{00000000-0005-0000-0000-00004C8D0000}"/>
    <cellStyle name="Normal 30 20 2 3" xfId="36179" xr:uid="{00000000-0005-0000-0000-00004D8D0000}"/>
    <cellStyle name="Normal 30 20 2 4" xfId="36180" xr:uid="{00000000-0005-0000-0000-00004E8D0000}"/>
    <cellStyle name="Normal 30 20 2 5" xfId="36181" xr:uid="{00000000-0005-0000-0000-00004F8D0000}"/>
    <cellStyle name="Normal 30 20 3" xfId="36182" xr:uid="{00000000-0005-0000-0000-0000508D0000}"/>
    <cellStyle name="Normal 30 20 3 2" xfId="36183" xr:uid="{00000000-0005-0000-0000-0000518D0000}"/>
    <cellStyle name="Normal 30 20 3 3" xfId="36184" xr:uid="{00000000-0005-0000-0000-0000528D0000}"/>
    <cellStyle name="Normal 30 20 3 4" xfId="36185" xr:uid="{00000000-0005-0000-0000-0000538D0000}"/>
    <cellStyle name="Normal 30 20 3 5" xfId="36186" xr:uid="{00000000-0005-0000-0000-0000548D0000}"/>
    <cellStyle name="Normal 30 20 4" xfId="36187" xr:uid="{00000000-0005-0000-0000-0000558D0000}"/>
    <cellStyle name="Normal 30 20 5" xfId="36188" xr:uid="{00000000-0005-0000-0000-0000568D0000}"/>
    <cellStyle name="Normal 30 20 6" xfId="36189" xr:uid="{00000000-0005-0000-0000-0000578D0000}"/>
    <cellStyle name="Normal 30 20 7" xfId="36190" xr:uid="{00000000-0005-0000-0000-0000588D0000}"/>
    <cellStyle name="Normal 30 20_35. Propiedades de Inv" xfId="36191" xr:uid="{00000000-0005-0000-0000-0000598D0000}"/>
    <cellStyle name="Normal 30 21" xfId="36192" xr:uid="{00000000-0005-0000-0000-00005A8D0000}"/>
    <cellStyle name="Normal 30 21 2" xfId="36193" xr:uid="{00000000-0005-0000-0000-00005B8D0000}"/>
    <cellStyle name="Normal 30 21 3" xfId="36194" xr:uid="{00000000-0005-0000-0000-00005C8D0000}"/>
    <cellStyle name="Normal 30 21 4" xfId="36195" xr:uid="{00000000-0005-0000-0000-00005D8D0000}"/>
    <cellStyle name="Normal 30 21 5" xfId="36196" xr:uid="{00000000-0005-0000-0000-00005E8D0000}"/>
    <cellStyle name="Normal 30 22" xfId="36197" xr:uid="{00000000-0005-0000-0000-00005F8D0000}"/>
    <cellStyle name="Normal 30 22 2" xfId="36198" xr:uid="{00000000-0005-0000-0000-0000608D0000}"/>
    <cellStyle name="Normal 30 22 3" xfId="36199" xr:uid="{00000000-0005-0000-0000-0000618D0000}"/>
    <cellStyle name="Normal 30 22 4" xfId="36200" xr:uid="{00000000-0005-0000-0000-0000628D0000}"/>
    <cellStyle name="Normal 30 22 5" xfId="36201" xr:uid="{00000000-0005-0000-0000-0000638D0000}"/>
    <cellStyle name="Normal 30 23" xfId="36202" xr:uid="{00000000-0005-0000-0000-0000648D0000}"/>
    <cellStyle name="Normal 30 23 2" xfId="36203" xr:uid="{00000000-0005-0000-0000-0000658D0000}"/>
    <cellStyle name="Normal 30 23 3" xfId="36204" xr:uid="{00000000-0005-0000-0000-0000668D0000}"/>
    <cellStyle name="Normal 30 23 4" xfId="36205" xr:uid="{00000000-0005-0000-0000-0000678D0000}"/>
    <cellStyle name="Normal 30 23 5" xfId="36206" xr:uid="{00000000-0005-0000-0000-0000688D0000}"/>
    <cellStyle name="Normal 30 23 6" xfId="36207" xr:uid="{00000000-0005-0000-0000-0000698D0000}"/>
    <cellStyle name="Normal 30 23 7" xfId="36208" xr:uid="{00000000-0005-0000-0000-00006A8D0000}"/>
    <cellStyle name="Normal 30 23 8" xfId="36209" xr:uid="{00000000-0005-0000-0000-00006B8D0000}"/>
    <cellStyle name="Normal 30 23 9" xfId="36210" xr:uid="{00000000-0005-0000-0000-00006C8D0000}"/>
    <cellStyle name="Normal 30 23_35. Propiedades de Inv" xfId="36211" xr:uid="{00000000-0005-0000-0000-00006D8D0000}"/>
    <cellStyle name="Normal 30 24" xfId="36212" xr:uid="{00000000-0005-0000-0000-00006E8D0000}"/>
    <cellStyle name="Normal 30 24 2" xfId="36213" xr:uid="{00000000-0005-0000-0000-00006F8D0000}"/>
    <cellStyle name="Normal 30 24 3" xfId="36214" xr:uid="{00000000-0005-0000-0000-0000708D0000}"/>
    <cellStyle name="Normal 30 24 4" xfId="36215" xr:uid="{00000000-0005-0000-0000-0000718D0000}"/>
    <cellStyle name="Normal 30 24 5" xfId="36216" xr:uid="{00000000-0005-0000-0000-0000728D0000}"/>
    <cellStyle name="Normal 30 25" xfId="36217" xr:uid="{00000000-0005-0000-0000-0000738D0000}"/>
    <cellStyle name="Normal 30 25 10" xfId="36218" xr:uid="{00000000-0005-0000-0000-0000748D0000}"/>
    <cellStyle name="Normal 30 25 10 2" xfId="36219" xr:uid="{00000000-0005-0000-0000-0000758D0000}"/>
    <cellStyle name="Normal 30 25 10 2 2" xfId="36220" xr:uid="{00000000-0005-0000-0000-0000768D0000}"/>
    <cellStyle name="Normal 30 25 11" xfId="36221" xr:uid="{00000000-0005-0000-0000-0000778D0000}"/>
    <cellStyle name="Normal 30 25 11 2" xfId="36222" xr:uid="{00000000-0005-0000-0000-0000788D0000}"/>
    <cellStyle name="Normal 30 25 11 2 2" xfId="36223" xr:uid="{00000000-0005-0000-0000-0000798D0000}"/>
    <cellStyle name="Normal 30 25 12" xfId="36224" xr:uid="{00000000-0005-0000-0000-00007A8D0000}"/>
    <cellStyle name="Normal 30 25 12 2" xfId="36225" xr:uid="{00000000-0005-0000-0000-00007B8D0000}"/>
    <cellStyle name="Normal 30 25 12 2 2" xfId="36226" xr:uid="{00000000-0005-0000-0000-00007C8D0000}"/>
    <cellStyle name="Normal 30 25 13" xfId="36227" xr:uid="{00000000-0005-0000-0000-00007D8D0000}"/>
    <cellStyle name="Normal 30 25 13 2" xfId="36228" xr:uid="{00000000-0005-0000-0000-00007E8D0000}"/>
    <cellStyle name="Normal 30 25 13 2 2" xfId="36229" xr:uid="{00000000-0005-0000-0000-00007F8D0000}"/>
    <cellStyle name="Normal 30 25 14" xfId="36230" xr:uid="{00000000-0005-0000-0000-0000808D0000}"/>
    <cellStyle name="Normal 30 25 14 2" xfId="36231" xr:uid="{00000000-0005-0000-0000-0000818D0000}"/>
    <cellStyle name="Normal 30 25 15" xfId="36232" xr:uid="{00000000-0005-0000-0000-0000828D0000}"/>
    <cellStyle name="Normal 30 25 16" xfId="36233" xr:uid="{00000000-0005-0000-0000-0000838D0000}"/>
    <cellStyle name="Normal 30 25 17" xfId="36234" xr:uid="{00000000-0005-0000-0000-0000848D0000}"/>
    <cellStyle name="Normal 30 25 2" xfId="36235" xr:uid="{00000000-0005-0000-0000-0000858D0000}"/>
    <cellStyle name="Normal 30 25 2 2" xfId="36236" xr:uid="{00000000-0005-0000-0000-0000868D0000}"/>
    <cellStyle name="Normal 30 25 2 2 2" xfId="36237" xr:uid="{00000000-0005-0000-0000-0000878D0000}"/>
    <cellStyle name="Normal 30 25 2 2 2 2" xfId="36238" xr:uid="{00000000-0005-0000-0000-0000888D0000}"/>
    <cellStyle name="Normal 30 25 2 2 3" xfId="36239" xr:uid="{00000000-0005-0000-0000-0000898D0000}"/>
    <cellStyle name="Normal 30 25 2 2 3 2" xfId="36240" xr:uid="{00000000-0005-0000-0000-00008A8D0000}"/>
    <cellStyle name="Normal 30 25 2 2 4" xfId="36241" xr:uid="{00000000-0005-0000-0000-00008B8D0000}"/>
    <cellStyle name="Normal 30 25 2 2 4 2" xfId="36242" xr:uid="{00000000-0005-0000-0000-00008C8D0000}"/>
    <cellStyle name="Normal 30 25 2 3" xfId="36243" xr:uid="{00000000-0005-0000-0000-00008D8D0000}"/>
    <cellStyle name="Normal 30 25 2 3 2" xfId="36244" xr:uid="{00000000-0005-0000-0000-00008E8D0000}"/>
    <cellStyle name="Normal 30 25 2 3 2 2" xfId="36245" xr:uid="{00000000-0005-0000-0000-00008F8D0000}"/>
    <cellStyle name="Normal 30 25 2 3 3" xfId="36246" xr:uid="{00000000-0005-0000-0000-0000908D0000}"/>
    <cellStyle name="Normal 30 25 2 3 3 2" xfId="36247" xr:uid="{00000000-0005-0000-0000-0000918D0000}"/>
    <cellStyle name="Normal 30 25 2 3 4" xfId="36248" xr:uid="{00000000-0005-0000-0000-0000928D0000}"/>
    <cellStyle name="Normal 30 25 2 4" xfId="36249" xr:uid="{00000000-0005-0000-0000-0000938D0000}"/>
    <cellStyle name="Normal 30 25 2 4 2" xfId="36250" xr:uid="{00000000-0005-0000-0000-0000948D0000}"/>
    <cellStyle name="Normal 30 25 2 5" xfId="36251" xr:uid="{00000000-0005-0000-0000-0000958D0000}"/>
    <cellStyle name="Normal 30 25 2 5 2" xfId="36252" xr:uid="{00000000-0005-0000-0000-0000968D0000}"/>
    <cellStyle name="Normal 30 25 2 6" xfId="36253" xr:uid="{00000000-0005-0000-0000-0000978D0000}"/>
    <cellStyle name="Normal 30 25 2 6 2" xfId="36254" xr:uid="{00000000-0005-0000-0000-0000988D0000}"/>
    <cellStyle name="Normal 30 25 2 7" xfId="36255" xr:uid="{00000000-0005-0000-0000-0000998D0000}"/>
    <cellStyle name="Normal 30 25 2 8" xfId="36256" xr:uid="{00000000-0005-0000-0000-00009A8D0000}"/>
    <cellStyle name="Normal 30 25 2 9" xfId="36257" xr:uid="{00000000-0005-0000-0000-00009B8D0000}"/>
    <cellStyle name="Normal 30 25 3" xfId="36258" xr:uid="{00000000-0005-0000-0000-00009C8D0000}"/>
    <cellStyle name="Normal 30 25 3 2" xfId="36259" xr:uid="{00000000-0005-0000-0000-00009D8D0000}"/>
    <cellStyle name="Normal 30 25 3 2 2" xfId="36260" xr:uid="{00000000-0005-0000-0000-00009E8D0000}"/>
    <cellStyle name="Normal 30 25 3 3" xfId="36261" xr:uid="{00000000-0005-0000-0000-00009F8D0000}"/>
    <cellStyle name="Normal 30 25 3 3 2" xfId="36262" xr:uid="{00000000-0005-0000-0000-0000A08D0000}"/>
    <cellStyle name="Normal 30 25 3 4" xfId="36263" xr:uid="{00000000-0005-0000-0000-0000A18D0000}"/>
    <cellStyle name="Normal 30 25 3 4 2" xfId="36264" xr:uid="{00000000-0005-0000-0000-0000A28D0000}"/>
    <cellStyle name="Normal 30 25 3 5" xfId="36265" xr:uid="{00000000-0005-0000-0000-0000A38D0000}"/>
    <cellStyle name="Normal 30 25 3 5 2" xfId="36266" xr:uid="{00000000-0005-0000-0000-0000A48D0000}"/>
    <cellStyle name="Normal 30 25 3 6" xfId="36267" xr:uid="{00000000-0005-0000-0000-0000A58D0000}"/>
    <cellStyle name="Normal 30 25 3 7" xfId="36268" xr:uid="{00000000-0005-0000-0000-0000A68D0000}"/>
    <cellStyle name="Normal 30 25 3 8" xfId="36269" xr:uid="{00000000-0005-0000-0000-0000A78D0000}"/>
    <cellStyle name="Normal 30 25 4" xfId="36270" xr:uid="{00000000-0005-0000-0000-0000A88D0000}"/>
    <cellStyle name="Normal 30 25 4 2" xfId="36271" xr:uid="{00000000-0005-0000-0000-0000A98D0000}"/>
    <cellStyle name="Normal 30 25 4 2 2" xfId="36272" xr:uid="{00000000-0005-0000-0000-0000AA8D0000}"/>
    <cellStyle name="Normal 30 25 4 2 2 2" xfId="36273" xr:uid="{00000000-0005-0000-0000-0000AB8D0000}"/>
    <cellStyle name="Normal 30 25 4 3" xfId="36274" xr:uid="{00000000-0005-0000-0000-0000AC8D0000}"/>
    <cellStyle name="Normal 30 25 4 3 2" xfId="36275" xr:uid="{00000000-0005-0000-0000-0000AD8D0000}"/>
    <cellStyle name="Normal 30 25 4 4" xfId="36276" xr:uid="{00000000-0005-0000-0000-0000AE8D0000}"/>
    <cellStyle name="Normal 30 25 4 5" xfId="36277" xr:uid="{00000000-0005-0000-0000-0000AF8D0000}"/>
    <cellStyle name="Normal 30 25 4 6" xfId="36278" xr:uid="{00000000-0005-0000-0000-0000B08D0000}"/>
    <cellStyle name="Normal 30 25 4 7" xfId="36279" xr:uid="{00000000-0005-0000-0000-0000B18D0000}"/>
    <cellStyle name="Normal 30 25 5" xfId="36280" xr:uid="{00000000-0005-0000-0000-0000B28D0000}"/>
    <cellStyle name="Normal 30 25 5 2" xfId="36281" xr:uid="{00000000-0005-0000-0000-0000B38D0000}"/>
    <cellStyle name="Normal 30 25 5 3" xfId="36282" xr:uid="{00000000-0005-0000-0000-0000B48D0000}"/>
    <cellStyle name="Normal 30 25 5 4" xfId="36283" xr:uid="{00000000-0005-0000-0000-0000B58D0000}"/>
    <cellStyle name="Normal 30 25 5 5" xfId="36284" xr:uid="{00000000-0005-0000-0000-0000B68D0000}"/>
    <cellStyle name="Normal 30 25 6" xfId="36285" xr:uid="{00000000-0005-0000-0000-0000B78D0000}"/>
    <cellStyle name="Normal 30 25 6 2" xfId="36286" xr:uid="{00000000-0005-0000-0000-0000B88D0000}"/>
    <cellStyle name="Normal 30 25 6 3" xfId="36287" xr:uid="{00000000-0005-0000-0000-0000B98D0000}"/>
    <cellStyle name="Normal 30 25 6 4" xfId="36288" xr:uid="{00000000-0005-0000-0000-0000BA8D0000}"/>
    <cellStyle name="Normal 30 25 6 5" xfId="36289" xr:uid="{00000000-0005-0000-0000-0000BB8D0000}"/>
    <cellStyle name="Normal 30 25 7" xfId="36290" xr:uid="{00000000-0005-0000-0000-0000BC8D0000}"/>
    <cellStyle name="Normal 30 25 7 2" xfId="36291" xr:uid="{00000000-0005-0000-0000-0000BD8D0000}"/>
    <cellStyle name="Normal 30 25 7 3" xfId="36292" xr:uid="{00000000-0005-0000-0000-0000BE8D0000}"/>
    <cellStyle name="Normal 30 25 7 4" xfId="36293" xr:uid="{00000000-0005-0000-0000-0000BF8D0000}"/>
    <cellStyle name="Normal 30 25 7 5" xfId="36294" xr:uid="{00000000-0005-0000-0000-0000C08D0000}"/>
    <cellStyle name="Normal 30 25 8" xfId="36295" xr:uid="{00000000-0005-0000-0000-0000C18D0000}"/>
    <cellStyle name="Normal 30 25 8 2" xfId="36296" xr:uid="{00000000-0005-0000-0000-0000C28D0000}"/>
    <cellStyle name="Normal 30 25 8 3" xfId="36297" xr:uid="{00000000-0005-0000-0000-0000C38D0000}"/>
    <cellStyle name="Normal 30 25 8 4" xfId="36298" xr:uid="{00000000-0005-0000-0000-0000C48D0000}"/>
    <cellStyle name="Normal 30 25 8 5" xfId="36299" xr:uid="{00000000-0005-0000-0000-0000C58D0000}"/>
    <cellStyle name="Normal 30 25 9" xfId="36300" xr:uid="{00000000-0005-0000-0000-0000C68D0000}"/>
    <cellStyle name="Normal 30 25 9 2" xfId="36301" xr:uid="{00000000-0005-0000-0000-0000C78D0000}"/>
    <cellStyle name="Normal 30 25 9 3" xfId="36302" xr:uid="{00000000-0005-0000-0000-0000C88D0000}"/>
    <cellStyle name="Normal 30 25 9 4" xfId="36303" xr:uid="{00000000-0005-0000-0000-0000C98D0000}"/>
    <cellStyle name="Normal 30 25 9 5" xfId="36304" xr:uid="{00000000-0005-0000-0000-0000CA8D0000}"/>
    <cellStyle name="Normal 30 25_35. Propiedades de Inv" xfId="36305" xr:uid="{00000000-0005-0000-0000-0000CB8D0000}"/>
    <cellStyle name="Normal 30 26" xfId="36306" xr:uid="{00000000-0005-0000-0000-0000CC8D0000}"/>
    <cellStyle name="Normal 30 26 10" xfId="36307" xr:uid="{00000000-0005-0000-0000-0000CD8D0000}"/>
    <cellStyle name="Normal 30 26 10 2" xfId="36308" xr:uid="{00000000-0005-0000-0000-0000CE8D0000}"/>
    <cellStyle name="Normal 30 26 11" xfId="36309" xr:uid="{00000000-0005-0000-0000-0000CF8D0000}"/>
    <cellStyle name="Normal 30 26 11 2" xfId="36310" xr:uid="{00000000-0005-0000-0000-0000D08D0000}"/>
    <cellStyle name="Normal 30 26 12" xfId="36311" xr:uid="{00000000-0005-0000-0000-0000D18D0000}"/>
    <cellStyle name="Normal 30 26 12 2" xfId="36312" xr:uid="{00000000-0005-0000-0000-0000D28D0000}"/>
    <cellStyle name="Normal 30 26 13" xfId="36313" xr:uid="{00000000-0005-0000-0000-0000D38D0000}"/>
    <cellStyle name="Normal 30 26 14" xfId="36314" xr:uid="{00000000-0005-0000-0000-0000D48D0000}"/>
    <cellStyle name="Normal 30 26 15" xfId="36315" xr:uid="{00000000-0005-0000-0000-0000D58D0000}"/>
    <cellStyle name="Normal 30 26 16" xfId="36316" xr:uid="{00000000-0005-0000-0000-0000D68D0000}"/>
    <cellStyle name="Normal 30 26 17" xfId="36317" xr:uid="{00000000-0005-0000-0000-0000D78D0000}"/>
    <cellStyle name="Normal 30 26 2" xfId="36318" xr:uid="{00000000-0005-0000-0000-0000D88D0000}"/>
    <cellStyle name="Normal 30 26 2 2" xfId="36319" xr:uid="{00000000-0005-0000-0000-0000D98D0000}"/>
    <cellStyle name="Normal 30 26 2 2 2" xfId="36320" xr:uid="{00000000-0005-0000-0000-0000DA8D0000}"/>
    <cellStyle name="Normal 30 26 2 2 2 2" xfId="36321" xr:uid="{00000000-0005-0000-0000-0000DB8D0000}"/>
    <cellStyle name="Normal 30 26 2 2 3" xfId="36322" xr:uid="{00000000-0005-0000-0000-0000DC8D0000}"/>
    <cellStyle name="Normal 30 26 2 2 3 2" xfId="36323" xr:uid="{00000000-0005-0000-0000-0000DD8D0000}"/>
    <cellStyle name="Normal 30 26 2 2 4" xfId="36324" xr:uid="{00000000-0005-0000-0000-0000DE8D0000}"/>
    <cellStyle name="Normal 30 26 2 3" xfId="36325" xr:uid="{00000000-0005-0000-0000-0000DF8D0000}"/>
    <cellStyle name="Normal 30 26 2 3 2" xfId="36326" xr:uid="{00000000-0005-0000-0000-0000E08D0000}"/>
    <cellStyle name="Normal 30 26 2 3 2 2" xfId="36327" xr:uid="{00000000-0005-0000-0000-0000E18D0000}"/>
    <cellStyle name="Normal 30 26 2 3 3" xfId="36328" xr:uid="{00000000-0005-0000-0000-0000E28D0000}"/>
    <cellStyle name="Normal 30 26 2 3 3 2" xfId="36329" xr:uid="{00000000-0005-0000-0000-0000E38D0000}"/>
    <cellStyle name="Normal 30 26 2 3 4" xfId="36330" xr:uid="{00000000-0005-0000-0000-0000E48D0000}"/>
    <cellStyle name="Normal 30 26 2 4" xfId="36331" xr:uid="{00000000-0005-0000-0000-0000E58D0000}"/>
    <cellStyle name="Normal 30 26 2 4 2" xfId="36332" xr:uid="{00000000-0005-0000-0000-0000E68D0000}"/>
    <cellStyle name="Normal 30 26 2 5" xfId="36333" xr:uid="{00000000-0005-0000-0000-0000E78D0000}"/>
    <cellStyle name="Normal 30 26 2 5 2" xfId="36334" xr:uid="{00000000-0005-0000-0000-0000E88D0000}"/>
    <cellStyle name="Normal 30 26 2 6" xfId="36335" xr:uid="{00000000-0005-0000-0000-0000E98D0000}"/>
    <cellStyle name="Normal 30 26 2 7" xfId="36336" xr:uid="{00000000-0005-0000-0000-0000EA8D0000}"/>
    <cellStyle name="Normal 30 26 2 8" xfId="36337" xr:uid="{00000000-0005-0000-0000-0000EB8D0000}"/>
    <cellStyle name="Normal 30 26 2 9" xfId="36338" xr:uid="{00000000-0005-0000-0000-0000EC8D0000}"/>
    <cellStyle name="Normal 30 26 3" xfId="36339" xr:uid="{00000000-0005-0000-0000-0000ED8D0000}"/>
    <cellStyle name="Normal 30 26 3 2" xfId="36340" xr:uid="{00000000-0005-0000-0000-0000EE8D0000}"/>
    <cellStyle name="Normal 30 26 3 2 2" xfId="36341" xr:uid="{00000000-0005-0000-0000-0000EF8D0000}"/>
    <cellStyle name="Normal 30 26 3 3" xfId="36342" xr:uid="{00000000-0005-0000-0000-0000F08D0000}"/>
    <cellStyle name="Normal 30 26 3 3 2" xfId="36343" xr:uid="{00000000-0005-0000-0000-0000F18D0000}"/>
    <cellStyle name="Normal 30 26 3 4" xfId="36344" xr:uid="{00000000-0005-0000-0000-0000F28D0000}"/>
    <cellStyle name="Normal 30 26 3 5" xfId="36345" xr:uid="{00000000-0005-0000-0000-0000F38D0000}"/>
    <cellStyle name="Normal 30 26 3 6" xfId="36346" xr:uid="{00000000-0005-0000-0000-0000F48D0000}"/>
    <cellStyle name="Normal 30 26 3 7" xfId="36347" xr:uid="{00000000-0005-0000-0000-0000F58D0000}"/>
    <cellStyle name="Normal 30 26 4" xfId="36348" xr:uid="{00000000-0005-0000-0000-0000F68D0000}"/>
    <cellStyle name="Normal 30 26 4 2" xfId="36349" xr:uid="{00000000-0005-0000-0000-0000F78D0000}"/>
    <cellStyle name="Normal 30 26 4 2 2" xfId="36350" xr:uid="{00000000-0005-0000-0000-0000F88D0000}"/>
    <cellStyle name="Normal 30 26 4 3" xfId="36351" xr:uid="{00000000-0005-0000-0000-0000F98D0000}"/>
    <cellStyle name="Normal 30 26 4 3 2" xfId="36352" xr:uid="{00000000-0005-0000-0000-0000FA8D0000}"/>
    <cellStyle name="Normal 30 26 4 4" xfId="36353" xr:uid="{00000000-0005-0000-0000-0000FB8D0000}"/>
    <cellStyle name="Normal 30 26 4 5" xfId="36354" xr:uid="{00000000-0005-0000-0000-0000FC8D0000}"/>
    <cellStyle name="Normal 30 26 4 6" xfId="36355" xr:uid="{00000000-0005-0000-0000-0000FD8D0000}"/>
    <cellStyle name="Normal 30 26 4 7" xfId="36356" xr:uid="{00000000-0005-0000-0000-0000FE8D0000}"/>
    <cellStyle name="Normal 30 26 5" xfId="36357" xr:uid="{00000000-0005-0000-0000-0000FF8D0000}"/>
    <cellStyle name="Normal 30 26 5 2" xfId="36358" xr:uid="{00000000-0005-0000-0000-0000008E0000}"/>
    <cellStyle name="Normal 30 26 5 3" xfId="36359" xr:uid="{00000000-0005-0000-0000-0000018E0000}"/>
    <cellStyle name="Normal 30 26 5 4" xfId="36360" xr:uid="{00000000-0005-0000-0000-0000028E0000}"/>
    <cellStyle name="Normal 30 26 5 5" xfId="36361" xr:uid="{00000000-0005-0000-0000-0000038E0000}"/>
    <cellStyle name="Normal 30 26 6" xfId="36362" xr:uid="{00000000-0005-0000-0000-0000048E0000}"/>
    <cellStyle name="Normal 30 26 6 2" xfId="36363" xr:uid="{00000000-0005-0000-0000-0000058E0000}"/>
    <cellStyle name="Normal 30 26 6 3" xfId="36364" xr:uid="{00000000-0005-0000-0000-0000068E0000}"/>
    <cellStyle name="Normal 30 26 6 4" xfId="36365" xr:uid="{00000000-0005-0000-0000-0000078E0000}"/>
    <cellStyle name="Normal 30 26 6 5" xfId="36366" xr:uid="{00000000-0005-0000-0000-0000088E0000}"/>
    <cellStyle name="Normal 30 26 7" xfId="36367" xr:uid="{00000000-0005-0000-0000-0000098E0000}"/>
    <cellStyle name="Normal 30 26 7 2" xfId="36368" xr:uid="{00000000-0005-0000-0000-00000A8E0000}"/>
    <cellStyle name="Normal 30 26 7 3" xfId="36369" xr:uid="{00000000-0005-0000-0000-00000B8E0000}"/>
    <cellStyle name="Normal 30 26 7 4" xfId="36370" xr:uid="{00000000-0005-0000-0000-00000C8E0000}"/>
    <cellStyle name="Normal 30 26 7 5" xfId="36371" xr:uid="{00000000-0005-0000-0000-00000D8E0000}"/>
    <cellStyle name="Normal 30 26 8" xfId="36372" xr:uid="{00000000-0005-0000-0000-00000E8E0000}"/>
    <cellStyle name="Normal 30 26 8 2" xfId="36373" xr:uid="{00000000-0005-0000-0000-00000F8E0000}"/>
    <cellStyle name="Normal 30 26 8 3" xfId="36374" xr:uid="{00000000-0005-0000-0000-0000108E0000}"/>
    <cellStyle name="Normal 30 26 8 4" xfId="36375" xr:uid="{00000000-0005-0000-0000-0000118E0000}"/>
    <cellStyle name="Normal 30 26 8 5" xfId="36376" xr:uid="{00000000-0005-0000-0000-0000128E0000}"/>
    <cellStyle name="Normal 30 26 9" xfId="36377" xr:uid="{00000000-0005-0000-0000-0000138E0000}"/>
    <cellStyle name="Normal 30 26 9 2" xfId="36378" xr:uid="{00000000-0005-0000-0000-0000148E0000}"/>
    <cellStyle name="Normal 30 26 9 3" xfId="36379" xr:uid="{00000000-0005-0000-0000-0000158E0000}"/>
    <cellStyle name="Normal 30 26 9 4" xfId="36380" xr:uid="{00000000-0005-0000-0000-0000168E0000}"/>
    <cellStyle name="Normal 30 26 9 5" xfId="36381" xr:uid="{00000000-0005-0000-0000-0000178E0000}"/>
    <cellStyle name="Normal 30 26_35. Propiedades de Inv" xfId="36382" xr:uid="{00000000-0005-0000-0000-0000188E0000}"/>
    <cellStyle name="Normal 30 27" xfId="36383" xr:uid="{00000000-0005-0000-0000-0000198E0000}"/>
    <cellStyle name="Normal 30 28" xfId="36384" xr:uid="{00000000-0005-0000-0000-00001A8E0000}"/>
    <cellStyle name="Normal 30 28 2" xfId="36385" xr:uid="{00000000-0005-0000-0000-00001B8E0000}"/>
    <cellStyle name="Normal 30 28 3" xfId="36386" xr:uid="{00000000-0005-0000-0000-00001C8E0000}"/>
    <cellStyle name="Normal 30 28 4" xfId="36387" xr:uid="{00000000-0005-0000-0000-00001D8E0000}"/>
    <cellStyle name="Normal 30 28 5" xfId="36388" xr:uid="{00000000-0005-0000-0000-00001E8E0000}"/>
    <cellStyle name="Normal 30 29" xfId="36389" xr:uid="{00000000-0005-0000-0000-00001F8E0000}"/>
    <cellStyle name="Normal 30 29 2" xfId="36390" xr:uid="{00000000-0005-0000-0000-0000208E0000}"/>
    <cellStyle name="Normal 30 29 3" xfId="36391" xr:uid="{00000000-0005-0000-0000-0000218E0000}"/>
    <cellStyle name="Normal 30 29 4" xfId="36392" xr:uid="{00000000-0005-0000-0000-0000228E0000}"/>
    <cellStyle name="Normal 30 29 5" xfId="36393" xr:uid="{00000000-0005-0000-0000-0000238E0000}"/>
    <cellStyle name="Normal 30 3" xfId="36394" xr:uid="{00000000-0005-0000-0000-0000248E0000}"/>
    <cellStyle name="Normal 30 3 10" xfId="36395" xr:uid="{00000000-0005-0000-0000-0000258E0000}"/>
    <cellStyle name="Normal 30 3 10 2" xfId="36396" xr:uid="{00000000-0005-0000-0000-0000268E0000}"/>
    <cellStyle name="Normal 30 3 10 3" xfId="36397" xr:uid="{00000000-0005-0000-0000-0000278E0000}"/>
    <cellStyle name="Normal 30 3 10 4" xfId="36398" xr:uid="{00000000-0005-0000-0000-0000288E0000}"/>
    <cellStyle name="Normal 30 3 10 5" xfId="36399" xr:uid="{00000000-0005-0000-0000-0000298E0000}"/>
    <cellStyle name="Normal 30 3 11" xfId="36400" xr:uid="{00000000-0005-0000-0000-00002A8E0000}"/>
    <cellStyle name="Normal 30 3 11 2" xfId="36401" xr:uid="{00000000-0005-0000-0000-00002B8E0000}"/>
    <cellStyle name="Normal 30 3 11 3" xfId="36402" xr:uid="{00000000-0005-0000-0000-00002C8E0000}"/>
    <cellStyle name="Normal 30 3 11 4" xfId="36403" xr:uid="{00000000-0005-0000-0000-00002D8E0000}"/>
    <cellStyle name="Normal 30 3 11 5" xfId="36404" xr:uid="{00000000-0005-0000-0000-00002E8E0000}"/>
    <cellStyle name="Normal 30 3 12" xfId="36405" xr:uid="{00000000-0005-0000-0000-00002F8E0000}"/>
    <cellStyle name="Normal 30 3 12 2" xfId="36406" xr:uid="{00000000-0005-0000-0000-0000308E0000}"/>
    <cellStyle name="Normal 30 3 12 3" xfId="36407" xr:uid="{00000000-0005-0000-0000-0000318E0000}"/>
    <cellStyle name="Normal 30 3 12 4" xfId="36408" xr:uid="{00000000-0005-0000-0000-0000328E0000}"/>
    <cellStyle name="Normal 30 3 12 5" xfId="36409" xr:uid="{00000000-0005-0000-0000-0000338E0000}"/>
    <cellStyle name="Normal 30 3 13" xfId="36410" xr:uid="{00000000-0005-0000-0000-0000348E0000}"/>
    <cellStyle name="Normal 30 3 13 2" xfId="36411" xr:uid="{00000000-0005-0000-0000-0000358E0000}"/>
    <cellStyle name="Normal 30 3 13 3" xfId="36412" xr:uid="{00000000-0005-0000-0000-0000368E0000}"/>
    <cellStyle name="Normal 30 3 13 4" xfId="36413" xr:uid="{00000000-0005-0000-0000-0000378E0000}"/>
    <cellStyle name="Normal 30 3 13 5" xfId="36414" xr:uid="{00000000-0005-0000-0000-0000388E0000}"/>
    <cellStyle name="Normal 30 3 14" xfId="36415" xr:uid="{00000000-0005-0000-0000-0000398E0000}"/>
    <cellStyle name="Normal 30 3 14 2" xfId="36416" xr:uid="{00000000-0005-0000-0000-00003A8E0000}"/>
    <cellStyle name="Normal 30 3 14 3" xfId="36417" xr:uid="{00000000-0005-0000-0000-00003B8E0000}"/>
    <cellStyle name="Normal 30 3 14 4" xfId="36418" xr:uid="{00000000-0005-0000-0000-00003C8E0000}"/>
    <cellStyle name="Normal 30 3 14 5" xfId="36419" xr:uid="{00000000-0005-0000-0000-00003D8E0000}"/>
    <cellStyle name="Normal 30 3 15" xfId="36420" xr:uid="{00000000-0005-0000-0000-00003E8E0000}"/>
    <cellStyle name="Normal 30 3 16" xfId="36421" xr:uid="{00000000-0005-0000-0000-00003F8E0000}"/>
    <cellStyle name="Normal 30 3 17" xfId="36422" xr:uid="{00000000-0005-0000-0000-0000408E0000}"/>
    <cellStyle name="Normal 30 3 18" xfId="36423" xr:uid="{00000000-0005-0000-0000-0000418E0000}"/>
    <cellStyle name="Normal 30 3 19" xfId="36424" xr:uid="{00000000-0005-0000-0000-0000428E0000}"/>
    <cellStyle name="Normal 30 3 2" xfId="36425" xr:uid="{00000000-0005-0000-0000-0000438E0000}"/>
    <cellStyle name="Normal 30 3 2 2" xfId="36426" xr:uid="{00000000-0005-0000-0000-0000448E0000}"/>
    <cellStyle name="Normal 30 3 2 2 2" xfId="36427" xr:uid="{00000000-0005-0000-0000-0000458E0000}"/>
    <cellStyle name="Normal 30 3 2 2 3" xfId="36428" xr:uid="{00000000-0005-0000-0000-0000468E0000}"/>
    <cellStyle name="Normal 30 3 2 2 4" xfId="36429" xr:uid="{00000000-0005-0000-0000-0000478E0000}"/>
    <cellStyle name="Normal 30 3 2 2 5" xfId="36430" xr:uid="{00000000-0005-0000-0000-0000488E0000}"/>
    <cellStyle name="Normal 30 3 2 3" xfId="36431" xr:uid="{00000000-0005-0000-0000-0000498E0000}"/>
    <cellStyle name="Normal 30 3 2 3 2" xfId="36432" xr:uid="{00000000-0005-0000-0000-00004A8E0000}"/>
    <cellStyle name="Normal 30 3 2 3 3" xfId="36433" xr:uid="{00000000-0005-0000-0000-00004B8E0000}"/>
    <cellStyle name="Normal 30 3 2 3 4" xfId="36434" xr:uid="{00000000-0005-0000-0000-00004C8E0000}"/>
    <cellStyle name="Normal 30 3 2 3 5" xfId="36435" xr:uid="{00000000-0005-0000-0000-00004D8E0000}"/>
    <cellStyle name="Normal 30 3 2 4" xfId="36436" xr:uid="{00000000-0005-0000-0000-00004E8E0000}"/>
    <cellStyle name="Normal 30 3 2 5" xfId="36437" xr:uid="{00000000-0005-0000-0000-00004F8E0000}"/>
    <cellStyle name="Normal 30 3 2 6" xfId="36438" xr:uid="{00000000-0005-0000-0000-0000508E0000}"/>
    <cellStyle name="Normal 30 3 2 7" xfId="36439" xr:uid="{00000000-0005-0000-0000-0000518E0000}"/>
    <cellStyle name="Normal 30 3 2 8" xfId="36440" xr:uid="{00000000-0005-0000-0000-0000528E0000}"/>
    <cellStyle name="Normal 30 3 2_35. Propiedades de Inv" xfId="36441" xr:uid="{00000000-0005-0000-0000-0000538E0000}"/>
    <cellStyle name="Normal 30 3 3" xfId="36442" xr:uid="{00000000-0005-0000-0000-0000548E0000}"/>
    <cellStyle name="Normal 30 3 3 2" xfId="36443" xr:uid="{00000000-0005-0000-0000-0000558E0000}"/>
    <cellStyle name="Normal 30 3 3 2 2" xfId="36444" xr:uid="{00000000-0005-0000-0000-0000568E0000}"/>
    <cellStyle name="Normal 30 3 3 2 3" xfId="36445" xr:uid="{00000000-0005-0000-0000-0000578E0000}"/>
    <cellStyle name="Normal 30 3 3 2 4" xfId="36446" xr:uid="{00000000-0005-0000-0000-0000588E0000}"/>
    <cellStyle name="Normal 30 3 3 2 5" xfId="36447" xr:uid="{00000000-0005-0000-0000-0000598E0000}"/>
    <cellStyle name="Normal 30 3 3 3" xfId="36448" xr:uid="{00000000-0005-0000-0000-00005A8E0000}"/>
    <cellStyle name="Normal 30 3 3 3 2" xfId="36449" xr:uid="{00000000-0005-0000-0000-00005B8E0000}"/>
    <cellStyle name="Normal 30 3 3 3 3" xfId="36450" xr:uid="{00000000-0005-0000-0000-00005C8E0000}"/>
    <cellStyle name="Normal 30 3 3 3 4" xfId="36451" xr:uid="{00000000-0005-0000-0000-00005D8E0000}"/>
    <cellStyle name="Normal 30 3 3 3 5" xfId="36452" xr:uid="{00000000-0005-0000-0000-00005E8E0000}"/>
    <cellStyle name="Normal 30 3 3 4" xfId="36453" xr:uid="{00000000-0005-0000-0000-00005F8E0000}"/>
    <cellStyle name="Normal 30 3 3 5" xfId="36454" xr:uid="{00000000-0005-0000-0000-0000608E0000}"/>
    <cellStyle name="Normal 30 3 3 6" xfId="36455" xr:uid="{00000000-0005-0000-0000-0000618E0000}"/>
    <cellStyle name="Normal 30 3 3 7" xfId="36456" xr:uid="{00000000-0005-0000-0000-0000628E0000}"/>
    <cellStyle name="Normal 30 3 3 8" xfId="36457" xr:uid="{00000000-0005-0000-0000-0000638E0000}"/>
    <cellStyle name="Normal 30 3 3_35. Propiedades de Inv" xfId="36458" xr:uid="{00000000-0005-0000-0000-0000648E0000}"/>
    <cellStyle name="Normal 30 3 4" xfId="36459" xr:uid="{00000000-0005-0000-0000-0000658E0000}"/>
    <cellStyle name="Normal 30 3 4 2" xfId="36460" xr:uid="{00000000-0005-0000-0000-0000668E0000}"/>
    <cellStyle name="Normal 30 3 4 2 2" xfId="36461" xr:uid="{00000000-0005-0000-0000-0000678E0000}"/>
    <cellStyle name="Normal 30 3 4 2 3" xfId="36462" xr:uid="{00000000-0005-0000-0000-0000688E0000}"/>
    <cellStyle name="Normal 30 3 4 2 4" xfId="36463" xr:uid="{00000000-0005-0000-0000-0000698E0000}"/>
    <cellStyle name="Normal 30 3 4 2 5" xfId="36464" xr:uid="{00000000-0005-0000-0000-00006A8E0000}"/>
    <cellStyle name="Normal 30 3 4 3" xfId="36465" xr:uid="{00000000-0005-0000-0000-00006B8E0000}"/>
    <cellStyle name="Normal 30 3 4 3 2" xfId="36466" xr:uid="{00000000-0005-0000-0000-00006C8E0000}"/>
    <cellStyle name="Normal 30 3 4 3 3" xfId="36467" xr:uid="{00000000-0005-0000-0000-00006D8E0000}"/>
    <cellStyle name="Normal 30 3 4 3 4" xfId="36468" xr:uid="{00000000-0005-0000-0000-00006E8E0000}"/>
    <cellStyle name="Normal 30 3 4 3 5" xfId="36469" xr:uid="{00000000-0005-0000-0000-00006F8E0000}"/>
    <cellStyle name="Normal 30 3 4 4" xfId="36470" xr:uid="{00000000-0005-0000-0000-0000708E0000}"/>
    <cellStyle name="Normal 30 3 4 5" xfId="36471" xr:uid="{00000000-0005-0000-0000-0000718E0000}"/>
    <cellStyle name="Normal 30 3 4 6" xfId="36472" xr:uid="{00000000-0005-0000-0000-0000728E0000}"/>
    <cellStyle name="Normal 30 3 4 7" xfId="36473" xr:uid="{00000000-0005-0000-0000-0000738E0000}"/>
    <cellStyle name="Normal 30 3 4 8" xfId="36474" xr:uid="{00000000-0005-0000-0000-0000748E0000}"/>
    <cellStyle name="Normal 30 3 4_35. Propiedades de Inv" xfId="36475" xr:uid="{00000000-0005-0000-0000-0000758E0000}"/>
    <cellStyle name="Normal 30 3 5" xfId="36476" xr:uid="{00000000-0005-0000-0000-0000768E0000}"/>
    <cellStyle name="Normal 30 3 5 2" xfId="36477" xr:uid="{00000000-0005-0000-0000-0000778E0000}"/>
    <cellStyle name="Normal 30 3 5 2 2" xfId="36478" xr:uid="{00000000-0005-0000-0000-0000788E0000}"/>
    <cellStyle name="Normal 30 3 5 2 3" xfId="36479" xr:uid="{00000000-0005-0000-0000-0000798E0000}"/>
    <cellStyle name="Normal 30 3 5 2 4" xfId="36480" xr:uid="{00000000-0005-0000-0000-00007A8E0000}"/>
    <cellStyle name="Normal 30 3 5 2 5" xfId="36481" xr:uid="{00000000-0005-0000-0000-00007B8E0000}"/>
    <cellStyle name="Normal 30 3 5 3" xfId="36482" xr:uid="{00000000-0005-0000-0000-00007C8E0000}"/>
    <cellStyle name="Normal 30 3 5 3 2" xfId="36483" xr:uid="{00000000-0005-0000-0000-00007D8E0000}"/>
    <cellStyle name="Normal 30 3 5 3 3" xfId="36484" xr:uid="{00000000-0005-0000-0000-00007E8E0000}"/>
    <cellStyle name="Normal 30 3 5 3 4" xfId="36485" xr:uid="{00000000-0005-0000-0000-00007F8E0000}"/>
    <cellStyle name="Normal 30 3 5 3 5" xfId="36486" xr:uid="{00000000-0005-0000-0000-0000808E0000}"/>
    <cellStyle name="Normal 30 3 5 4" xfId="36487" xr:uid="{00000000-0005-0000-0000-0000818E0000}"/>
    <cellStyle name="Normal 30 3 5 5" xfId="36488" xr:uid="{00000000-0005-0000-0000-0000828E0000}"/>
    <cellStyle name="Normal 30 3 5 6" xfId="36489" xr:uid="{00000000-0005-0000-0000-0000838E0000}"/>
    <cellStyle name="Normal 30 3 5 7" xfId="36490" xr:uid="{00000000-0005-0000-0000-0000848E0000}"/>
    <cellStyle name="Normal 30 3 5 8" xfId="36491" xr:uid="{00000000-0005-0000-0000-0000858E0000}"/>
    <cellStyle name="Normal 30 3 5_35. Propiedades de Inv" xfId="36492" xr:uid="{00000000-0005-0000-0000-0000868E0000}"/>
    <cellStyle name="Normal 30 3 6" xfId="36493" xr:uid="{00000000-0005-0000-0000-0000878E0000}"/>
    <cellStyle name="Normal 30 3 6 2" xfId="36494" xr:uid="{00000000-0005-0000-0000-0000888E0000}"/>
    <cellStyle name="Normal 30 3 6 2 2" xfId="36495" xr:uid="{00000000-0005-0000-0000-0000898E0000}"/>
    <cellStyle name="Normal 30 3 6 2 3" xfId="36496" xr:uid="{00000000-0005-0000-0000-00008A8E0000}"/>
    <cellStyle name="Normal 30 3 6 2 4" xfId="36497" xr:uid="{00000000-0005-0000-0000-00008B8E0000}"/>
    <cellStyle name="Normal 30 3 6 2 5" xfId="36498" xr:uid="{00000000-0005-0000-0000-00008C8E0000}"/>
    <cellStyle name="Normal 30 3 6 3" xfId="36499" xr:uid="{00000000-0005-0000-0000-00008D8E0000}"/>
    <cellStyle name="Normal 30 3 6 3 2" xfId="36500" xr:uid="{00000000-0005-0000-0000-00008E8E0000}"/>
    <cellStyle name="Normal 30 3 6 3 3" xfId="36501" xr:uid="{00000000-0005-0000-0000-00008F8E0000}"/>
    <cellStyle name="Normal 30 3 6 3 4" xfId="36502" xr:uid="{00000000-0005-0000-0000-0000908E0000}"/>
    <cellStyle name="Normal 30 3 6 3 5" xfId="36503" xr:uid="{00000000-0005-0000-0000-0000918E0000}"/>
    <cellStyle name="Normal 30 3 6 4" xfId="36504" xr:uid="{00000000-0005-0000-0000-0000928E0000}"/>
    <cellStyle name="Normal 30 3 6 5" xfId="36505" xr:uid="{00000000-0005-0000-0000-0000938E0000}"/>
    <cellStyle name="Normal 30 3 6 6" xfId="36506" xr:uid="{00000000-0005-0000-0000-0000948E0000}"/>
    <cellStyle name="Normal 30 3 6 7" xfId="36507" xr:uid="{00000000-0005-0000-0000-0000958E0000}"/>
    <cellStyle name="Normal 30 3 6 8" xfId="36508" xr:uid="{00000000-0005-0000-0000-0000968E0000}"/>
    <cellStyle name="Normal 30 3 6_35. Propiedades de Inv" xfId="36509" xr:uid="{00000000-0005-0000-0000-0000978E0000}"/>
    <cellStyle name="Normal 30 3 7" xfId="36510" xr:uid="{00000000-0005-0000-0000-0000988E0000}"/>
    <cellStyle name="Normal 30 3 7 2" xfId="36511" xr:uid="{00000000-0005-0000-0000-0000998E0000}"/>
    <cellStyle name="Normal 30 3 7 3" xfId="36512" xr:uid="{00000000-0005-0000-0000-00009A8E0000}"/>
    <cellStyle name="Normal 30 3 7 4" xfId="36513" xr:uid="{00000000-0005-0000-0000-00009B8E0000}"/>
    <cellStyle name="Normal 30 3 7 5" xfId="36514" xr:uid="{00000000-0005-0000-0000-00009C8E0000}"/>
    <cellStyle name="Normal 30 3 8" xfId="36515" xr:uid="{00000000-0005-0000-0000-00009D8E0000}"/>
    <cellStyle name="Normal 30 3 8 2" xfId="36516" xr:uid="{00000000-0005-0000-0000-00009E8E0000}"/>
    <cellStyle name="Normal 30 3 8 3" xfId="36517" xr:uid="{00000000-0005-0000-0000-00009F8E0000}"/>
    <cellStyle name="Normal 30 3 8 4" xfId="36518" xr:uid="{00000000-0005-0000-0000-0000A08E0000}"/>
    <cellStyle name="Normal 30 3 8 5" xfId="36519" xr:uid="{00000000-0005-0000-0000-0000A18E0000}"/>
    <cellStyle name="Normal 30 3 9" xfId="36520" xr:uid="{00000000-0005-0000-0000-0000A28E0000}"/>
    <cellStyle name="Normal 30 3 9 2" xfId="36521" xr:uid="{00000000-0005-0000-0000-0000A38E0000}"/>
    <cellStyle name="Normal 30 3 9 3" xfId="36522" xr:uid="{00000000-0005-0000-0000-0000A48E0000}"/>
    <cellStyle name="Normal 30 3 9 4" xfId="36523" xr:uid="{00000000-0005-0000-0000-0000A58E0000}"/>
    <cellStyle name="Normal 30 3 9 5" xfId="36524" xr:uid="{00000000-0005-0000-0000-0000A68E0000}"/>
    <cellStyle name="Normal 30 3_35. Propiedades de Inv" xfId="36525" xr:uid="{00000000-0005-0000-0000-0000A78E0000}"/>
    <cellStyle name="Normal 30 30" xfId="36526" xr:uid="{00000000-0005-0000-0000-0000A88E0000}"/>
    <cellStyle name="Normal 30 30 2" xfId="36527" xr:uid="{00000000-0005-0000-0000-0000A98E0000}"/>
    <cellStyle name="Normal 30 30 3" xfId="36528" xr:uid="{00000000-0005-0000-0000-0000AA8E0000}"/>
    <cellStyle name="Normal 30 30 4" xfId="36529" xr:uid="{00000000-0005-0000-0000-0000AB8E0000}"/>
    <cellStyle name="Normal 30 30 5" xfId="36530" xr:uid="{00000000-0005-0000-0000-0000AC8E0000}"/>
    <cellStyle name="Normal 30 31" xfId="36531" xr:uid="{00000000-0005-0000-0000-0000AD8E0000}"/>
    <cellStyle name="Normal 30 31 2" xfId="36532" xr:uid="{00000000-0005-0000-0000-0000AE8E0000}"/>
    <cellStyle name="Normal 30 31 3" xfId="36533" xr:uid="{00000000-0005-0000-0000-0000AF8E0000}"/>
    <cellStyle name="Normal 30 31 4" xfId="36534" xr:uid="{00000000-0005-0000-0000-0000B08E0000}"/>
    <cellStyle name="Normal 30 31 5" xfId="36535" xr:uid="{00000000-0005-0000-0000-0000B18E0000}"/>
    <cellStyle name="Normal 30 32" xfId="36536" xr:uid="{00000000-0005-0000-0000-0000B28E0000}"/>
    <cellStyle name="Normal 30 32 2" xfId="36537" xr:uid="{00000000-0005-0000-0000-0000B38E0000}"/>
    <cellStyle name="Normal 30 32 3" xfId="36538" xr:uid="{00000000-0005-0000-0000-0000B48E0000}"/>
    <cellStyle name="Normal 30 32 4" xfId="36539" xr:uid="{00000000-0005-0000-0000-0000B58E0000}"/>
    <cellStyle name="Normal 30 32 5" xfId="36540" xr:uid="{00000000-0005-0000-0000-0000B68E0000}"/>
    <cellStyle name="Normal 30 33" xfId="36541" xr:uid="{00000000-0005-0000-0000-0000B78E0000}"/>
    <cellStyle name="Normal 30 33 2" xfId="36542" xr:uid="{00000000-0005-0000-0000-0000B88E0000}"/>
    <cellStyle name="Normal 30 33 3" xfId="36543" xr:uid="{00000000-0005-0000-0000-0000B98E0000}"/>
    <cellStyle name="Normal 30 33 4" xfId="36544" xr:uid="{00000000-0005-0000-0000-0000BA8E0000}"/>
    <cellStyle name="Normal 30 33 5" xfId="36545" xr:uid="{00000000-0005-0000-0000-0000BB8E0000}"/>
    <cellStyle name="Normal 30 34" xfId="36546" xr:uid="{00000000-0005-0000-0000-0000BC8E0000}"/>
    <cellStyle name="Normal 30 34 2" xfId="36547" xr:uid="{00000000-0005-0000-0000-0000BD8E0000}"/>
    <cellStyle name="Normal 30 34 3" xfId="36548" xr:uid="{00000000-0005-0000-0000-0000BE8E0000}"/>
    <cellStyle name="Normal 30 34 4" xfId="36549" xr:uid="{00000000-0005-0000-0000-0000BF8E0000}"/>
    <cellStyle name="Normal 30 34 5" xfId="36550" xr:uid="{00000000-0005-0000-0000-0000C08E0000}"/>
    <cellStyle name="Normal 30 35" xfId="36551" xr:uid="{00000000-0005-0000-0000-0000C18E0000}"/>
    <cellStyle name="Normal 30 35 2" xfId="36552" xr:uid="{00000000-0005-0000-0000-0000C28E0000}"/>
    <cellStyle name="Normal 30 35 3" xfId="36553" xr:uid="{00000000-0005-0000-0000-0000C38E0000}"/>
    <cellStyle name="Normal 30 35 4" xfId="36554" xr:uid="{00000000-0005-0000-0000-0000C48E0000}"/>
    <cellStyle name="Normal 30 35 5" xfId="36555" xr:uid="{00000000-0005-0000-0000-0000C58E0000}"/>
    <cellStyle name="Normal 30 36" xfId="36556" xr:uid="{00000000-0005-0000-0000-0000C68E0000}"/>
    <cellStyle name="Normal 30 36 2" xfId="36557" xr:uid="{00000000-0005-0000-0000-0000C78E0000}"/>
    <cellStyle name="Normal 30 36 3" xfId="36558" xr:uid="{00000000-0005-0000-0000-0000C88E0000}"/>
    <cellStyle name="Normal 30 36 4" xfId="36559" xr:uid="{00000000-0005-0000-0000-0000C98E0000}"/>
    <cellStyle name="Normal 30 36 5" xfId="36560" xr:uid="{00000000-0005-0000-0000-0000CA8E0000}"/>
    <cellStyle name="Normal 30 37" xfId="36561" xr:uid="{00000000-0005-0000-0000-0000CB8E0000}"/>
    <cellStyle name="Normal 30 37 2" xfId="36562" xr:uid="{00000000-0005-0000-0000-0000CC8E0000}"/>
    <cellStyle name="Normal 30 37 3" xfId="36563" xr:uid="{00000000-0005-0000-0000-0000CD8E0000}"/>
    <cellStyle name="Normal 30 37 4" xfId="36564" xr:uid="{00000000-0005-0000-0000-0000CE8E0000}"/>
    <cellStyle name="Normal 30 37 5" xfId="36565" xr:uid="{00000000-0005-0000-0000-0000CF8E0000}"/>
    <cellStyle name="Normal 30 38" xfId="36566" xr:uid="{00000000-0005-0000-0000-0000D08E0000}"/>
    <cellStyle name="Normal 30 38 2" xfId="36567" xr:uid="{00000000-0005-0000-0000-0000D18E0000}"/>
    <cellStyle name="Normal 30 38 3" xfId="36568" xr:uid="{00000000-0005-0000-0000-0000D28E0000}"/>
    <cellStyle name="Normal 30 38 4" xfId="36569" xr:uid="{00000000-0005-0000-0000-0000D38E0000}"/>
    <cellStyle name="Normal 30 38 5" xfId="36570" xr:uid="{00000000-0005-0000-0000-0000D48E0000}"/>
    <cellStyle name="Normal 30 39" xfId="36571" xr:uid="{00000000-0005-0000-0000-0000D58E0000}"/>
    <cellStyle name="Normal 30 39 2" xfId="36572" xr:uid="{00000000-0005-0000-0000-0000D68E0000}"/>
    <cellStyle name="Normal 30 39 3" xfId="36573" xr:uid="{00000000-0005-0000-0000-0000D78E0000}"/>
    <cellStyle name="Normal 30 39 4" xfId="36574" xr:uid="{00000000-0005-0000-0000-0000D88E0000}"/>
    <cellStyle name="Normal 30 39 5" xfId="36575" xr:uid="{00000000-0005-0000-0000-0000D98E0000}"/>
    <cellStyle name="Normal 30 4" xfId="36576" xr:uid="{00000000-0005-0000-0000-0000DA8E0000}"/>
    <cellStyle name="Normal 30 4 10" xfId="36577" xr:uid="{00000000-0005-0000-0000-0000DB8E0000}"/>
    <cellStyle name="Normal 30 4 11" xfId="36578" xr:uid="{00000000-0005-0000-0000-0000DC8E0000}"/>
    <cellStyle name="Normal 30 4 12" xfId="36579" xr:uid="{00000000-0005-0000-0000-0000DD8E0000}"/>
    <cellStyle name="Normal 30 4 13" xfId="36580" xr:uid="{00000000-0005-0000-0000-0000DE8E0000}"/>
    <cellStyle name="Normal 30 4 2" xfId="36581" xr:uid="{00000000-0005-0000-0000-0000DF8E0000}"/>
    <cellStyle name="Normal 30 4 2 2" xfId="36582" xr:uid="{00000000-0005-0000-0000-0000E08E0000}"/>
    <cellStyle name="Normal 30 4 2 2 2" xfId="36583" xr:uid="{00000000-0005-0000-0000-0000E18E0000}"/>
    <cellStyle name="Normal 30 4 2 2 3" xfId="36584" xr:uid="{00000000-0005-0000-0000-0000E28E0000}"/>
    <cellStyle name="Normal 30 4 2 2 4" xfId="36585" xr:uid="{00000000-0005-0000-0000-0000E38E0000}"/>
    <cellStyle name="Normal 30 4 2 2 5" xfId="36586" xr:uid="{00000000-0005-0000-0000-0000E48E0000}"/>
    <cellStyle name="Normal 30 4 2 3" xfId="36587" xr:uid="{00000000-0005-0000-0000-0000E58E0000}"/>
    <cellStyle name="Normal 30 4 2 3 2" xfId="36588" xr:uid="{00000000-0005-0000-0000-0000E68E0000}"/>
    <cellStyle name="Normal 30 4 2 3 3" xfId="36589" xr:uid="{00000000-0005-0000-0000-0000E78E0000}"/>
    <cellStyle name="Normal 30 4 2 3 4" xfId="36590" xr:uid="{00000000-0005-0000-0000-0000E88E0000}"/>
    <cellStyle name="Normal 30 4 2 3 5" xfId="36591" xr:uid="{00000000-0005-0000-0000-0000E98E0000}"/>
    <cellStyle name="Normal 30 4 2 4" xfId="36592" xr:uid="{00000000-0005-0000-0000-0000EA8E0000}"/>
    <cellStyle name="Normal 30 4 2 5" xfId="36593" xr:uid="{00000000-0005-0000-0000-0000EB8E0000}"/>
    <cellStyle name="Normal 30 4 2 6" xfId="36594" xr:uid="{00000000-0005-0000-0000-0000EC8E0000}"/>
    <cellStyle name="Normal 30 4 2 7" xfId="36595" xr:uid="{00000000-0005-0000-0000-0000ED8E0000}"/>
    <cellStyle name="Normal 30 4 2 8" xfId="36596" xr:uid="{00000000-0005-0000-0000-0000EE8E0000}"/>
    <cellStyle name="Normal 30 4 2_35. Propiedades de Inv" xfId="36597" xr:uid="{00000000-0005-0000-0000-0000EF8E0000}"/>
    <cellStyle name="Normal 30 4 3" xfId="36598" xr:uid="{00000000-0005-0000-0000-0000F08E0000}"/>
    <cellStyle name="Normal 30 4 3 2" xfId="36599" xr:uid="{00000000-0005-0000-0000-0000F18E0000}"/>
    <cellStyle name="Normal 30 4 3 2 2" xfId="36600" xr:uid="{00000000-0005-0000-0000-0000F28E0000}"/>
    <cellStyle name="Normal 30 4 3 2 3" xfId="36601" xr:uid="{00000000-0005-0000-0000-0000F38E0000}"/>
    <cellStyle name="Normal 30 4 3 2 4" xfId="36602" xr:uid="{00000000-0005-0000-0000-0000F48E0000}"/>
    <cellStyle name="Normal 30 4 3 2 5" xfId="36603" xr:uid="{00000000-0005-0000-0000-0000F58E0000}"/>
    <cellStyle name="Normal 30 4 3 3" xfId="36604" xr:uid="{00000000-0005-0000-0000-0000F68E0000}"/>
    <cellStyle name="Normal 30 4 3 3 2" xfId="36605" xr:uid="{00000000-0005-0000-0000-0000F78E0000}"/>
    <cellStyle name="Normal 30 4 3 3 3" xfId="36606" xr:uid="{00000000-0005-0000-0000-0000F88E0000}"/>
    <cellStyle name="Normal 30 4 3 3 4" xfId="36607" xr:uid="{00000000-0005-0000-0000-0000F98E0000}"/>
    <cellStyle name="Normal 30 4 3 3 5" xfId="36608" xr:uid="{00000000-0005-0000-0000-0000FA8E0000}"/>
    <cellStyle name="Normal 30 4 3 4" xfId="36609" xr:uid="{00000000-0005-0000-0000-0000FB8E0000}"/>
    <cellStyle name="Normal 30 4 3 5" xfId="36610" xr:uid="{00000000-0005-0000-0000-0000FC8E0000}"/>
    <cellStyle name="Normal 30 4 3 6" xfId="36611" xr:uid="{00000000-0005-0000-0000-0000FD8E0000}"/>
    <cellStyle name="Normal 30 4 3 7" xfId="36612" xr:uid="{00000000-0005-0000-0000-0000FE8E0000}"/>
    <cellStyle name="Normal 30 4 3 8" xfId="36613" xr:uid="{00000000-0005-0000-0000-0000FF8E0000}"/>
    <cellStyle name="Normal 30 4 3_35. Propiedades de Inv" xfId="36614" xr:uid="{00000000-0005-0000-0000-0000008F0000}"/>
    <cellStyle name="Normal 30 4 4" xfId="36615" xr:uid="{00000000-0005-0000-0000-0000018F0000}"/>
    <cellStyle name="Normal 30 4 4 2" xfId="36616" xr:uid="{00000000-0005-0000-0000-0000028F0000}"/>
    <cellStyle name="Normal 30 4 4 2 2" xfId="36617" xr:uid="{00000000-0005-0000-0000-0000038F0000}"/>
    <cellStyle name="Normal 30 4 4 2 3" xfId="36618" xr:uid="{00000000-0005-0000-0000-0000048F0000}"/>
    <cellStyle name="Normal 30 4 4 2 4" xfId="36619" xr:uid="{00000000-0005-0000-0000-0000058F0000}"/>
    <cellStyle name="Normal 30 4 4 2 5" xfId="36620" xr:uid="{00000000-0005-0000-0000-0000068F0000}"/>
    <cellStyle name="Normal 30 4 4 3" xfId="36621" xr:uid="{00000000-0005-0000-0000-0000078F0000}"/>
    <cellStyle name="Normal 30 4 4 3 2" xfId="36622" xr:uid="{00000000-0005-0000-0000-0000088F0000}"/>
    <cellStyle name="Normal 30 4 4 3 3" xfId="36623" xr:uid="{00000000-0005-0000-0000-0000098F0000}"/>
    <cellStyle name="Normal 30 4 4 3 4" xfId="36624" xr:uid="{00000000-0005-0000-0000-00000A8F0000}"/>
    <cellStyle name="Normal 30 4 4 3 5" xfId="36625" xr:uid="{00000000-0005-0000-0000-00000B8F0000}"/>
    <cellStyle name="Normal 30 4 4 4" xfId="36626" xr:uid="{00000000-0005-0000-0000-00000C8F0000}"/>
    <cellStyle name="Normal 30 4 4 5" xfId="36627" xr:uid="{00000000-0005-0000-0000-00000D8F0000}"/>
    <cellStyle name="Normal 30 4 4 6" xfId="36628" xr:uid="{00000000-0005-0000-0000-00000E8F0000}"/>
    <cellStyle name="Normal 30 4 4 7" xfId="36629" xr:uid="{00000000-0005-0000-0000-00000F8F0000}"/>
    <cellStyle name="Normal 30 4 4 8" xfId="36630" xr:uid="{00000000-0005-0000-0000-0000108F0000}"/>
    <cellStyle name="Normal 30 4 4_35. Propiedades de Inv" xfId="36631" xr:uid="{00000000-0005-0000-0000-0000118F0000}"/>
    <cellStyle name="Normal 30 4 5" xfId="36632" xr:uid="{00000000-0005-0000-0000-0000128F0000}"/>
    <cellStyle name="Normal 30 4 5 2" xfId="36633" xr:uid="{00000000-0005-0000-0000-0000138F0000}"/>
    <cellStyle name="Normal 30 4 5 2 2" xfId="36634" xr:uid="{00000000-0005-0000-0000-0000148F0000}"/>
    <cellStyle name="Normal 30 4 5 2 3" xfId="36635" xr:uid="{00000000-0005-0000-0000-0000158F0000}"/>
    <cellStyle name="Normal 30 4 5 2 4" xfId="36636" xr:uid="{00000000-0005-0000-0000-0000168F0000}"/>
    <cellStyle name="Normal 30 4 5 2 5" xfId="36637" xr:uid="{00000000-0005-0000-0000-0000178F0000}"/>
    <cellStyle name="Normal 30 4 5 3" xfId="36638" xr:uid="{00000000-0005-0000-0000-0000188F0000}"/>
    <cellStyle name="Normal 30 4 5 3 2" xfId="36639" xr:uid="{00000000-0005-0000-0000-0000198F0000}"/>
    <cellStyle name="Normal 30 4 5 3 3" xfId="36640" xr:uid="{00000000-0005-0000-0000-00001A8F0000}"/>
    <cellStyle name="Normal 30 4 5 3 4" xfId="36641" xr:uid="{00000000-0005-0000-0000-00001B8F0000}"/>
    <cellStyle name="Normal 30 4 5 3 5" xfId="36642" xr:uid="{00000000-0005-0000-0000-00001C8F0000}"/>
    <cellStyle name="Normal 30 4 5 4" xfId="36643" xr:uid="{00000000-0005-0000-0000-00001D8F0000}"/>
    <cellStyle name="Normal 30 4 5 5" xfId="36644" xr:uid="{00000000-0005-0000-0000-00001E8F0000}"/>
    <cellStyle name="Normal 30 4 5 6" xfId="36645" xr:uid="{00000000-0005-0000-0000-00001F8F0000}"/>
    <cellStyle name="Normal 30 4 5 7" xfId="36646" xr:uid="{00000000-0005-0000-0000-0000208F0000}"/>
    <cellStyle name="Normal 30 4 5 8" xfId="36647" xr:uid="{00000000-0005-0000-0000-0000218F0000}"/>
    <cellStyle name="Normal 30 4 5_35. Propiedades de Inv" xfId="36648" xr:uid="{00000000-0005-0000-0000-0000228F0000}"/>
    <cellStyle name="Normal 30 4 6" xfId="36649" xr:uid="{00000000-0005-0000-0000-0000238F0000}"/>
    <cellStyle name="Normal 30 4 6 2" xfId="36650" xr:uid="{00000000-0005-0000-0000-0000248F0000}"/>
    <cellStyle name="Normal 30 4 6 2 2" xfId="36651" xr:uid="{00000000-0005-0000-0000-0000258F0000}"/>
    <cellStyle name="Normal 30 4 6 2 3" xfId="36652" xr:uid="{00000000-0005-0000-0000-0000268F0000}"/>
    <cellStyle name="Normal 30 4 6 2 4" xfId="36653" xr:uid="{00000000-0005-0000-0000-0000278F0000}"/>
    <cellStyle name="Normal 30 4 6 2 5" xfId="36654" xr:uid="{00000000-0005-0000-0000-0000288F0000}"/>
    <cellStyle name="Normal 30 4 6 3" xfId="36655" xr:uid="{00000000-0005-0000-0000-0000298F0000}"/>
    <cellStyle name="Normal 30 4 6 3 2" xfId="36656" xr:uid="{00000000-0005-0000-0000-00002A8F0000}"/>
    <cellStyle name="Normal 30 4 6 3 3" xfId="36657" xr:uid="{00000000-0005-0000-0000-00002B8F0000}"/>
    <cellStyle name="Normal 30 4 6 3 4" xfId="36658" xr:uid="{00000000-0005-0000-0000-00002C8F0000}"/>
    <cellStyle name="Normal 30 4 6 3 5" xfId="36659" xr:uid="{00000000-0005-0000-0000-00002D8F0000}"/>
    <cellStyle name="Normal 30 4 6 4" xfId="36660" xr:uid="{00000000-0005-0000-0000-00002E8F0000}"/>
    <cellStyle name="Normal 30 4 6 5" xfId="36661" xr:uid="{00000000-0005-0000-0000-00002F8F0000}"/>
    <cellStyle name="Normal 30 4 6 6" xfId="36662" xr:uid="{00000000-0005-0000-0000-0000308F0000}"/>
    <cellStyle name="Normal 30 4 6 7" xfId="36663" xr:uid="{00000000-0005-0000-0000-0000318F0000}"/>
    <cellStyle name="Normal 30 4 6 8" xfId="36664" xr:uid="{00000000-0005-0000-0000-0000328F0000}"/>
    <cellStyle name="Normal 30 4 6_35. Propiedades de Inv" xfId="36665" xr:uid="{00000000-0005-0000-0000-0000338F0000}"/>
    <cellStyle name="Normal 30 4 7" xfId="36666" xr:uid="{00000000-0005-0000-0000-0000348F0000}"/>
    <cellStyle name="Normal 30 4 7 2" xfId="36667" xr:uid="{00000000-0005-0000-0000-0000358F0000}"/>
    <cellStyle name="Normal 30 4 7 3" xfId="36668" xr:uid="{00000000-0005-0000-0000-0000368F0000}"/>
    <cellStyle name="Normal 30 4 7 4" xfId="36669" xr:uid="{00000000-0005-0000-0000-0000378F0000}"/>
    <cellStyle name="Normal 30 4 7 5" xfId="36670" xr:uid="{00000000-0005-0000-0000-0000388F0000}"/>
    <cellStyle name="Normal 30 4 8" xfId="36671" xr:uid="{00000000-0005-0000-0000-0000398F0000}"/>
    <cellStyle name="Normal 30 4 8 2" xfId="36672" xr:uid="{00000000-0005-0000-0000-00003A8F0000}"/>
    <cellStyle name="Normal 30 4 8 3" xfId="36673" xr:uid="{00000000-0005-0000-0000-00003B8F0000}"/>
    <cellStyle name="Normal 30 4 8 4" xfId="36674" xr:uid="{00000000-0005-0000-0000-00003C8F0000}"/>
    <cellStyle name="Normal 30 4 8 5" xfId="36675" xr:uid="{00000000-0005-0000-0000-00003D8F0000}"/>
    <cellStyle name="Normal 30 4 9" xfId="36676" xr:uid="{00000000-0005-0000-0000-00003E8F0000}"/>
    <cellStyle name="Normal 30 4_35. Propiedades de Inv" xfId="36677" xr:uid="{00000000-0005-0000-0000-00003F8F0000}"/>
    <cellStyle name="Normal 30 40" xfId="36678" xr:uid="{00000000-0005-0000-0000-0000408F0000}"/>
    <cellStyle name="Normal 30 40 2" xfId="36679" xr:uid="{00000000-0005-0000-0000-0000418F0000}"/>
    <cellStyle name="Normal 30 40 3" xfId="36680" xr:uid="{00000000-0005-0000-0000-0000428F0000}"/>
    <cellStyle name="Normal 30 40 4" xfId="36681" xr:uid="{00000000-0005-0000-0000-0000438F0000}"/>
    <cellStyle name="Normal 30 40 5" xfId="36682" xr:uid="{00000000-0005-0000-0000-0000448F0000}"/>
    <cellStyle name="Normal 30 41" xfId="36683" xr:uid="{00000000-0005-0000-0000-0000458F0000}"/>
    <cellStyle name="Normal 30 41 10" xfId="36684" xr:uid="{00000000-0005-0000-0000-0000468F0000}"/>
    <cellStyle name="Normal 30 41 10 2" xfId="36685" xr:uid="{00000000-0005-0000-0000-0000478F0000}"/>
    <cellStyle name="Normal 30 41 10 2 2" xfId="36686" xr:uid="{00000000-0005-0000-0000-0000488F0000}"/>
    <cellStyle name="Normal 30 41 11" xfId="36687" xr:uid="{00000000-0005-0000-0000-0000498F0000}"/>
    <cellStyle name="Normal 30 41 11 2" xfId="36688" xr:uid="{00000000-0005-0000-0000-00004A8F0000}"/>
    <cellStyle name="Normal 30 41 11 2 2" xfId="36689" xr:uid="{00000000-0005-0000-0000-00004B8F0000}"/>
    <cellStyle name="Normal 30 41 12" xfId="36690" xr:uid="{00000000-0005-0000-0000-00004C8F0000}"/>
    <cellStyle name="Normal 30 41 12 2" xfId="36691" xr:uid="{00000000-0005-0000-0000-00004D8F0000}"/>
    <cellStyle name="Normal 30 41 12 2 2" xfId="36692" xr:uid="{00000000-0005-0000-0000-00004E8F0000}"/>
    <cellStyle name="Normal 30 41 13" xfId="36693" xr:uid="{00000000-0005-0000-0000-00004F8F0000}"/>
    <cellStyle name="Normal 30 41 13 2" xfId="36694" xr:uid="{00000000-0005-0000-0000-0000508F0000}"/>
    <cellStyle name="Normal 30 41 13 2 2" xfId="36695" xr:uid="{00000000-0005-0000-0000-0000518F0000}"/>
    <cellStyle name="Normal 30 41 14" xfId="36696" xr:uid="{00000000-0005-0000-0000-0000528F0000}"/>
    <cellStyle name="Normal 30 41 14 2" xfId="36697" xr:uid="{00000000-0005-0000-0000-0000538F0000}"/>
    <cellStyle name="Normal 30 41 15" xfId="36698" xr:uid="{00000000-0005-0000-0000-0000548F0000}"/>
    <cellStyle name="Normal 30 41 16" xfId="36699" xr:uid="{00000000-0005-0000-0000-0000558F0000}"/>
    <cellStyle name="Normal 30 41 17" xfId="36700" xr:uid="{00000000-0005-0000-0000-0000568F0000}"/>
    <cellStyle name="Normal 30 41 18" xfId="36701" xr:uid="{00000000-0005-0000-0000-0000578F0000}"/>
    <cellStyle name="Normal 30 41 19" xfId="36702" xr:uid="{00000000-0005-0000-0000-0000588F0000}"/>
    <cellStyle name="Normal 30 41 2" xfId="36703" xr:uid="{00000000-0005-0000-0000-0000598F0000}"/>
    <cellStyle name="Normal 30 41 2 2" xfId="36704" xr:uid="{00000000-0005-0000-0000-00005A8F0000}"/>
    <cellStyle name="Normal 30 41 2 2 2" xfId="36705" xr:uid="{00000000-0005-0000-0000-00005B8F0000}"/>
    <cellStyle name="Normal 30 41 2 2 2 2" xfId="36706" xr:uid="{00000000-0005-0000-0000-00005C8F0000}"/>
    <cellStyle name="Normal 30 41 2 2 3" xfId="36707" xr:uid="{00000000-0005-0000-0000-00005D8F0000}"/>
    <cellStyle name="Normal 30 41 2 2 3 2" xfId="36708" xr:uid="{00000000-0005-0000-0000-00005E8F0000}"/>
    <cellStyle name="Normal 30 41 2 2 4" xfId="36709" xr:uid="{00000000-0005-0000-0000-00005F8F0000}"/>
    <cellStyle name="Normal 30 41 2 2 4 2" xfId="36710" xr:uid="{00000000-0005-0000-0000-0000608F0000}"/>
    <cellStyle name="Normal 30 41 2 3" xfId="36711" xr:uid="{00000000-0005-0000-0000-0000618F0000}"/>
    <cellStyle name="Normal 30 41 2 3 2" xfId="36712" xr:uid="{00000000-0005-0000-0000-0000628F0000}"/>
    <cellStyle name="Normal 30 41 2 3 2 2" xfId="36713" xr:uid="{00000000-0005-0000-0000-0000638F0000}"/>
    <cellStyle name="Normal 30 41 2 3 3" xfId="36714" xr:uid="{00000000-0005-0000-0000-0000648F0000}"/>
    <cellStyle name="Normal 30 41 2 3 3 2" xfId="36715" xr:uid="{00000000-0005-0000-0000-0000658F0000}"/>
    <cellStyle name="Normal 30 41 2 3 4" xfId="36716" xr:uid="{00000000-0005-0000-0000-0000668F0000}"/>
    <cellStyle name="Normal 30 41 2 4" xfId="36717" xr:uid="{00000000-0005-0000-0000-0000678F0000}"/>
    <cellStyle name="Normal 30 41 2 4 2" xfId="36718" xr:uid="{00000000-0005-0000-0000-0000688F0000}"/>
    <cellStyle name="Normal 30 41 2 5" xfId="36719" xr:uid="{00000000-0005-0000-0000-0000698F0000}"/>
    <cellStyle name="Normal 30 41 2 5 2" xfId="36720" xr:uid="{00000000-0005-0000-0000-00006A8F0000}"/>
    <cellStyle name="Normal 30 41 2 6" xfId="36721" xr:uid="{00000000-0005-0000-0000-00006B8F0000}"/>
    <cellStyle name="Normal 30 41 2 6 2" xfId="36722" xr:uid="{00000000-0005-0000-0000-00006C8F0000}"/>
    <cellStyle name="Normal 30 41 2 7" xfId="36723" xr:uid="{00000000-0005-0000-0000-00006D8F0000}"/>
    <cellStyle name="Normal 30 41 2 8" xfId="36724" xr:uid="{00000000-0005-0000-0000-00006E8F0000}"/>
    <cellStyle name="Normal 30 41 2 9" xfId="36725" xr:uid="{00000000-0005-0000-0000-00006F8F0000}"/>
    <cellStyle name="Normal 30 41 3" xfId="36726" xr:uid="{00000000-0005-0000-0000-0000708F0000}"/>
    <cellStyle name="Normal 30 41 3 2" xfId="36727" xr:uid="{00000000-0005-0000-0000-0000718F0000}"/>
    <cellStyle name="Normal 30 41 3 2 2" xfId="36728" xr:uid="{00000000-0005-0000-0000-0000728F0000}"/>
    <cellStyle name="Normal 30 41 3 3" xfId="36729" xr:uid="{00000000-0005-0000-0000-0000738F0000}"/>
    <cellStyle name="Normal 30 41 3 3 2" xfId="36730" xr:uid="{00000000-0005-0000-0000-0000748F0000}"/>
    <cellStyle name="Normal 30 41 3 4" xfId="36731" xr:uid="{00000000-0005-0000-0000-0000758F0000}"/>
    <cellStyle name="Normal 30 41 3 4 2" xfId="36732" xr:uid="{00000000-0005-0000-0000-0000768F0000}"/>
    <cellStyle name="Normal 30 41 3 5" xfId="36733" xr:uid="{00000000-0005-0000-0000-0000778F0000}"/>
    <cellStyle name="Normal 30 41 3 5 2" xfId="36734" xr:uid="{00000000-0005-0000-0000-0000788F0000}"/>
    <cellStyle name="Normal 30 41 3 6" xfId="36735" xr:uid="{00000000-0005-0000-0000-0000798F0000}"/>
    <cellStyle name="Normal 30 41 3 7" xfId="36736" xr:uid="{00000000-0005-0000-0000-00007A8F0000}"/>
    <cellStyle name="Normal 30 41 3 8" xfId="36737" xr:uid="{00000000-0005-0000-0000-00007B8F0000}"/>
    <cellStyle name="Normal 30 41 4" xfId="36738" xr:uid="{00000000-0005-0000-0000-00007C8F0000}"/>
    <cellStyle name="Normal 30 41 4 2" xfId="36739" xr:uid="{00000000-0005-0000-0000-00007D8F0000}"/>
    <cellStyle name="Normal 30 41 4 2 2" xfId="36740" xr:uid="{00000000-0005-0000-0000-00007E8F0000}"/>
    <cellStyle name="Normal 30 41 4 2 2 2" xfId="36741" xr:uid="{00000000-0005-0000-0000-00007F8F0000}"/>
    <cellStyle name="Normal 30 41 4 3" xfId="36742" xr:uid="{00000000-0005-0000-0000-0000808F0000}"/>
    <cellStyle name="Normal 30 41 4 3 2" xfId="36743" xr:uid="{00000000-0005-0000-0000-0000818F0000}"/>
    <cellStyle name="Normal 30 41 4 4" xfId="36744" xr:uid="{00000000-0005-0000-0000-0000828F0000}"/>
    <cellStyle name="Normal 30 41 4 5" xfId="36745" xr:uid="{00000000-0005-0000-0000-0000838F0000}"/>
    <cellStyle name="Normal 30 41 4 6" xfId="36746" xr:uid="{00000000-0005-0000-0000-0000848F0000}"/>
    <cellStyle name="Normal 30 41 4 7" xfId="36747" xr:uid="{00000000-0005-0000-0000-0000858F0000}"/>
    <cellStyle name="Normal 30 41 5" xfId="36748" xr:uid="{00000000-0005-0000-0000-0000868F0000}"/>
    <cellStyle name="Normal 30 41 5 2" xfId="36749" xr:uid="{00000000-0005-0000-0000-0000878F0000}"/>
    <cellStyle name="Normal 30 41 5 3" xfId="36750" xr:uid="{00000000-0005-0000-0000-0000888F0000}"/>
    <cellStyle name="Normal 30 41 5 4" xfId="36751" xr:uid="{00000000-0005-0000-0000-0000898F0000}"/>
    <cellStyle name="Normal 30 41 5 5" xfId="36752" xr:uid="{00000000-0005-0000-0000-00008A8F0000}"/>
    <cellStyle name="Normal 30 41 6" xfId="36753" xr:uid="{00000000-0005-0000-0000-00008B8F0000}"/>
    <cellStyle name="Normal 30 41 6 2" xfId="36754" xr:uid="{00000000-0005-0000-0000-00008C8F0000}"/>
    <cellStyle name="Normal 30 41 6 3" xfId="36755" xr:uid="{00000000-0005-0000-0000-00008D8F0000}"/>
    <cellStyle name="Normal 30 41 6 4" xfId="36756" xr:uid="{00000000-0005-0000-0000-00008E8F0000}"/>
    <cellStyle name="Normal 30 41 6 5" xfId="36757" xr:uid="{00000000-0005-0000-0000-00008F8F0000}"/>
    <cellStyle name="Normal 30 41 7" xfId="36758" xr:uid="{00000000-0005-0000-0000-0000908F0000}"/>
    <cellStyle name="Normal 30 41 7 2" xfId="36759" xr:uid="{00000000-0005-0000-0000-0000918F0000}"/>
    <cellStyle name="Normal 30 41 7 3" xfId="36760" xr:uid="{00000000-0005-0000-0000-0000928F0000}"/>
    <cellStyle name="Normal 30 41 7 4" xfId="36761" xr:uid="{00000000-0005-0000-0000-0000938F0000}"/>
    <cellStyle name="Normal 30 41 7 5" xfId="36762" xr:uid="{00000000-0005-0000-0000-0000948F0000}"/>
    <cellStyle name="Normal 30 41 8" xfId="36763" xr:uid="{00000000-0005-0000-0000-0000958F0000}"/>
    <cellStyle name="Normal 30 41 8 2" xfId="36764" xr:uid="{00000000-0005-0000-0000-0000968F0000}"/>
    <cellStyle name="Normal 30 41 8 3" xfId="36765" xr:uid="{00000000-0005-0000-0000-0000978F0000}"/>
    <cellStyle name="Normal 30 41 8 4" xfId="36766" xr:uid="{00000000-0005-0000-0000-0000988F0000}"/>
    <cellStyle name="Normal 30 41 8 5" xfId="36767" xr:uid="{00000000-0005-0000-0000-0000998F0000}"/>
    <cellStyle name="Normal 30 41 9" xfId="36768" xr:uid="{00000000-0005-0000-0000-00009A8F0000}"/>
    <cellStyle name="Normal 30 41 9 2" xfId="36769" xr:uid="{00000000-0005-0000-0000-00009B8F0000}"/>
    <cellStyle name="Normal 30 41 9 3" xfId="36770" xr:uid="{00000000-0005-0000-0000-00009C8F0000}"/>
    <cellStyle name="Normal 30 41 9 4" xfId="36771" xr:uid="{00000000-0005-0000-0000-00009D8F0000}"/>
    <cellStyle name="Normal 30 41 9 5" xfId="36772" xr:uid="{00000000-0005-0000-0000-00009E8F0000}"/>
    <cellStyle name="Normal 30 41_35. Propiedades de Inv" xfId="36773" xr:uid="{00000000-0005-0000-0000-00009F8F0000}"/>
    <cellStyle name="Normal 30 42" xfId="36774" xr:uid="{00000000-0005-0000-0000-0000A08F0000}"/>
    <cellStyle name="Normal 30 42 10" xfId="36775" xr:uid="{00000000-0005-0000-0000-0000A18F0000}"/>
    <cellStyle name="Normal 30 42 10 2" xfId="36776" xr:uid="{00000000-0005-0000-0000-0000A28F0000}"/>
    <cellStyle name="Normal 30 42 10 2 2" xfId="36777" xr:uid="{00000000-0005-0000-0000-0000A38F0000}"/>
    <cellStyle name="Normal 30 42 11" xfId="36778" xr:uid="{00000000-0005-0000-0000-0000A48F0000}"/>
    <cellStyle name="Normal 30 42 11 2" xfId="36779" xr:uid="{00000000-0005-0000-0000-0000A58F0000}"/>
    <cellStyle name="Normal 30 42 11 2 2" xfId="36780" xr:uid="{00000000-0005-0000-0000-0000A68F0000}"/>
    <cellStyle name="Normal 30 42 12" xfId="36781" xr:uid="{00000000-0005-0000-0000-0000A78F0000}"/>
    <cellStyle name="Normal 30 42 12 2" xfId="36782" xr:uid="{00000000-0005-0000-0000-0000A88F0000}"/>
    <cellStyle name="Normal 30 42 12 2 2" xfId="36783" xr:uid="{00000000-0005-0000-0000-0000A98F0000}"/>
    <cellStyle name="Normal 30 42 13" xfId="36784" xr:uid="{00000000-0005-0000-0000-0000AA8F0000}"/>
    <cellStyle name="Normal 30 42 13 2" xfId="36785" xr:uid="{00000000-0005-0000-0000-0000AB8F0000}"/>
    <cellStyle name="Normal 30 42 13 2 2" xfId="36786" xr:uid="{00000000-0005-0000-0000-0000AC8F0000}"/>
    <cellStyle name="Normal 30 42 14" xfId="36787" xr:uid="{00000000-0005-0000-0000-0000AD8F0000}"/>
    <cellStyle name="Normal 30 42 14 2" xfId="36788" xr:uid="{00000000-0005-0000-0000-0000AE8F0000}"/>
    <cellStyle name="Normal 30 42 15" xfId="36789" xr:uid="{00000000-0005-0000-0000-0000AF8F0000}"/>
    <cellStyle name="Normal 30 42 16" xfId="36790" xr:uid="{00000000-0005-0000-0000-0000B08F0000}"/>
    <cellStyle name="Normal 30 42 17" xfId="36791" xr:uid="{00000000-0005-0000-0000-0000B18F0000}"/>
    <cellStyle name="Normal 30 42 18" xfId="36792" xr:uid="{00000000-0005-0000-0000-0000B28F0000}"/>
    <cellStyle name="Normal 30 42 19" xfId="36793" xr:uid="{00000000-0005-0000-0000-0000B38F0000}"/>
    <cellStyle name="Normal 30 42 2" xfId="36794" xr:uid="{00000000-0005-0000-0000-0000B48F0000}"/>
    <cellStyle name="Normal 30 42 2 2" xfId="36795" xr:uid="{00000000-0005-0000-0000-0000B58F0000}"/>
    <cellStyle name="Normal 30 42 2 2 2" xfId="36796" xr:uid="{00000000-0005-0000-0000-0000B68F0000}"/>
    <cellStyle name="Normal 30 42 2 2 2 2" xfId="36797" xr:uid="{00000000-0005-0000-0000-0000B78F0000}"/>
    <cellStyle name="Normal 30 42 2 2 3" xfId="36798" xr:uid="{00000000-0005-0000-0000-0000B88F0000}"/>
    <cellStyle name="Normal 30 42 2 2 3 2" xfId="36799" xr:uid="{00000000-0005-0000-0000-0000B98F0000}"/>
    <cellStyle name="Normal 30 42 2 2 4" xfId="36800" xr:uid="{00000000-0005-0000-0000-0000BA8F0000}"/>
    <cellStyle name="Normal 30 42 2 2 4 2" xfId="36801" xr:uid="{00000000-0005-0000-0000-0000BB8F0000}"/>
    <cellStyle name="Normal 30 42 2 3" xfId="36802" xr:uid="{00000000-0005-0000-0000-0000BC8F0000}"/>
    <cellStyle name="Normal 30 42 2 3 2" xfId="36803" xr:uid="{00000000-0005-0000-0000-0000BD8F0000}"/>
    <cellStyle name="Normal 30 42 2 3 2 2" xfId="36804" xr:uid="{00000000-0005-0000-0000-0000BE8F0000}"/>
    <cellStyle name="Normal 30 42 2 3 3" xfId="36805" xr:uid="{00000000-0005-0000-0000-0000BF8F0000}"/>
    <cellStyle name="Normal 30 42 2 3 3 2" xfId="36806" xr:uid="{00000000-0005-0000-0000-0000C08F0000}"/>
    <cellStyle name="Normal 30 42 2 3 4" xfId="36807" xr:uid="{00000000-0005-0000-0000-0000C18F0000}"/>
    <cellStyle name="Normal 30 42 2 4" xfId="36808" xr:uid="{00000000-0005-0000-0000-0000C28F0000}"/>
    <cellStyle name="Normal 30 42 2 4 2" xfId="36809" xr:uid="{00000000-0005-0000-0000-0000C38F0000}"/>
    <cellStyle name="Normal 30 42 2 5" xfId="36810" xr:uid="{00000000-0005-0000-0000-0000C48F0000}"/>
    <cellStyle name="Normal 30 42 2 5 2" xfId="36811" xr:uid="{00000000-0005-0000-0000-0000C58F0000}"/>
    <cellStyle name="Normal 30 42 2 6" xfId="36812" xr:uid="{00000000-0005-0000-0000-0000C68F0000}"/>
    <cellStyle name="Normal 30 42 2 6 2" xfId="36813" xr:uid="{00000000-0005-0000-0000-0000C78F0000}"/>
    <cellStyle name="Normal 30 42 2 7" xfId="36814" xr:uid="{00000000-0005-0000-0000-0000C88F0000}"/>
    <cellStyle name="Normal 30 42 2 8" xfId="36815" xr:uid="{00000000-0005-0000-0000-0000C98F0000}"/>
    <cellStyle name="Normal 30 42 2 9" xfId="36816" xr:uid="{00000000-0005-0000-0000-0000CA8F0000}"/>
    <cellStyle name="Normal 30 42 3" xfId="36817" xr:uid="{00000000-0005-0000-0000-0000CB8F0000}"/>
    <cellStyle name="Normal 30 42 3 2" xfId="36818" xr:uid="{00000000-0005-0000-0000-0000CC8F0000}"/>
    <cellStyle name="Normal 30 42 3 2 2" xfId="36819" xr:uid="{00000000-0005-0000-0000-0000CD8F0000}"/>
    <cellStyle name="Normal 30 42 3 3" xfId="36820" xr:uid="{00000000-0005-0000-0000-0000CE8F0000}"/>
    <cellStyle name="Normal 30 42 3 3 2" xfId="36821" xr:uid="{00000000-0005-0000-0000-0000CF8F0000}"/>
    <cellStyle name="Normal 30 42 3 4" xfId="36822" xr:uid="{00000000-0005-0000-0000-0000D08F0000}"/>
    <cellStyle name="Normal 30 42 3 4 2" xfId="36823" xr:uid="{00000000-0005-0000-0000-0000D18F0000}"/>
    <cellStyle name="Normal 30 42 3 5" xfId="36824" xr:uid="{00000000-0005-0000-0000-0000D28F0000}"/>
    <cellStyle name="Normal 30 42 3 5 2" xfId="36825" xr:uid="{00000000-0005-0000-0000-0000D38F0000}"/>
    <cellStyle name="Normal 30 42 3 6" xfId="36826" xr:uid="{00000000-0005-0000-0000-0000D48F0000}"/>
    <cellStyle name="Normal 30 42 3 7" xfId="36827" xr:uid="{00000000-0005-0000-0000-0000D58F0000}"/>
    <cellStyle name="Normal 30 42 3 8" xfId="36828" xr:uid="{00000000-0005-0000-0000-0000D68F0000}"/>
    <cellStyle name="Normal 30 42 4" xfId="36829" xr:uid="{00000000-0005-0000-0000-0000D78F0000}"/>
    <cellStyle name="Normal 30 42 4 2" xfId="36830" xr:uid="{00000000-0005-0000-0000-0000D88F0000}"/>
    <cellStyle name="Normal 30 42 4 2 2" xfId="36831" xr:uid="{00000000-0005-0000-0000-0000D98F0000}"/>
    <cellStyle name="Normal 30 42 4 2 2 2" xfId="36832" xr:uid="{00000000-0005-0000-0000-0000DA8F0000}"/>
    <cellStyle name="Normal 30 42 4 3" xfId="36833" xr:uid="{00000000-0005-0000-0000-0000DB8F0000}"/>
    <cellStyle name="Normal 30 42 4 3 2" xfId="36834" xr:uid="{00000000-0005-0000-0000-0000DC8F0000}"/>
    <cellStyle name="Normal 30 42 4 4" xfId="36835" xr:uid="{00000000-0005-0000-0000-0000DD8F0000}"/>
    <cellStyle name="Normal 30 42 4 5" xfId="36836" xr:uid="{00000000-0005-0000-0000-0000DE8F0000}"/>
    <cellStyle name="Normal 30 42 4 6" xfId="36837" xr:uid="{00000000-0005-0000-0000-0000DF8F0000}"/>
    <cellStyle name="Normal 30 42 4 7" xfId="36838" xr:uid="{00000000-0005-0000-0000-0000E08F0000}"/>
    <cellStyle name="Normal 30 42 5" xfId="36839" xr:uid="{00000000-0005-0000-0000-0000E18F0000}"/>
    <cellStyle name="Normal 30 42 5 2" xfId="36840" xr:uid="{00000000-0005-0000-0000-0000E28F0000}"/>
    <cellStyle name="Normal 30 42 5 3" xfId="36841" xr:uid="{00000000-0005-0000-0000-0000E38F0000}"/>
    <cellStyle name="Normal 30 42 5 4" xfId="36842" xr:uid="{00000000-0005-0000-0000-0000E48F0000}"/>
    <cellStyle name="Normal 30 42 5 5" xfId="36843" xr:uid="{00000000-0005-0000-0000-0000E58F0000}"/>
    <cellStyle name="Normal 30 42 6" xfId="36844" xr:uid="{00000000-0005-0000-0000-0000E68F0000}"/>
    <cellStyle name="Normal 30 42 6 2" xfId="36845" xr:uid="{00000000-0005-0000-0000-0000E78F0000}"/>
    <cellStyle name="Normal 30 42 6 3" xfId="36846" xr:uid="{00000000-0005-0000-0000-0000E88F0000}"/>
    <cellStyle name="Normal 30 42 6 4" xfId="36847" xr:uid="{00000000-0005-0000-0000-0000E98F0000}"/>
    <cellStyle name="Normal 30 42 6 5" xfId="36848" xr:uid="{00000000-0005-0000-0000-0000EA8F0000}"/>
    <cellStyle name="Normal 30 42 7" xfId="36849" xr:uid="{00000000-0005-0000-0000-0000EB8F0000}"/>
    <cellStyle name="Normal 30 42 7 2" xfId="36850" xr:uid="{00000000-0005-0000-0000-0000EC8F0000}"/>
    <cellStyle name="Normal 30 42 7 3" xfId="36851" xr:uid="{00000000-0005-0000-0000-0000ED8F0000}"/>
    <cellStyle name="Normal 30 42 7 4" xfId="36852" xr:uid="{00000000-0005-0000-0000-0000EE8F0000}"/>
    <cellStyle name="Normal 30 42 7 5" xfId="36853" xr:uid="{00000000-0005-0000-0000-0000EF8F0000}"/>
    <cellStyle name="Normal 30 42 8" xfId="36854" xr:uid="{00000000-0005-0000-0000-0000F08F0000}"/>
    <cellStyle name="Normal 30 42 8 2" xfId="36855" xr:uid="{00000000-0005-0000-0000-0000F18F0000}"/>
    <cellStyle name="Normal 30 42 8 3" xfId="36856" xr:uid="{00000000-0005-0000-0000-0000F28F0000}"/>
    <cellStyle name="Normal 30 42 8 4" xfId="36857" xr:uid="{00000000-0005-0000-0000-0000F38F0000}"/>
    <cellStyle name="Normal 30 42 8 5" xfId="36858" xr:uid="{00000000-0005-0000-0000-0000F48F0000}"/>
    <cellStyle name="Normal 30 42 9" xfId="36859" xr:uid="{00000000-0005-0000-0000-0000F58F0000}"/>
    <cellStyle name="Normal 30 42 9 2" xfId="36860" xr:uid="{00000000-0005-0000-0000-0000F68F0000}"/>
    <cellStyle name="Normal 30 42 9 3" xfId="36861" xr:uid="{00000000-0005-0000-0000-0000F78F0000}"/>
    <cellStyle name="Normal 30 42 9 4" xfId="36862" xr:uid="{00000000-0005-0000-0000-0000F88F0000}"/>
    <cellStyle name="Normal 30 42 9 5" xfId="36863" xr:uid="{00000000-0005-0000-0000-0000F98F0000}"/>
    <cellStyle name="Normal 30 42_35. Propiedades de Inv" xfId="36864" xr:uid="{00000000-0005-0000-0000-0000FA8F0000}"/>
    <cellStyle name="Normal 30 43" xfId="36865" xr:uid="{00000000-0005-0000-0000-0000FB8F0000}"/>
    <cellStyle name="Normal 30 43 10" xfId="36866" xr:uid="{00000000-0005-0000-0000-0000FC8F0000}"/>
    <cellStyle name="Normal 30 43 10 2" xfId="36867" xr:uid="{00000000-0005-0000-0000-0000FD8F0000}"/>
    <cellStyle name="Normal 30 43 10 2 2" xfId="36868" xr:uid="{00000000-0005-0000-0000-0000FE8F0000}"/>
    <cellStyle name="Normal 30 43 11" xfId="36869" xr:uid="{00000000-0005-0000-0000-0000FF8F0000}"/>
    <cellStyle name="Normal 30 43 11 2" xfId="36870" xr:uid="{00000000-0005-0000-0000-000000900000}"/>
    <cellStyle name="Normal 30 43 11 2 2" xfId="36871" xr:uid="{00000000-0005-0000-0000-000001900000}"/>
    <cellStyle name="Normal 30 43 12" xfId="36872" xr:uid="{00000000-0005-0000-0000-000002900000}"/>
    <cellStyle name="Normal 30 43 12 2" xfId="36873" xr:uid="{00000000-0005-0000-0000-000003900000}"/>
    <cellStyle name="Normal 30 43 12 2 2" xfId="36874" xr:uid="{00000000-0005-0000-0000-000004900000}"/>
    <cellStyle name="Normal 30 43 13" xfId="36875" xr:uid="{00000000-0005-0000-0000-000005900000}"/>
    <cellStyle name="Normal 30 43 13 2" xfId="36876" xr:uid="{00000000-0005-0000-0000-000006900000}"/>
    <cellStyle name="Normal 30 43 13 2 2" xfId="36877" xr:uid="{00000000-0005-0000-0000-000007900000}"/>
    <cellStyle name="Normal 30 43 14" xfId="36878" xr:uid="{00000000-0005-0000-0000-000008900000}"/>
    <cellStyle name="Normal 30 43 14 2" xfId="36879" xr:uid="{00000000-0005-0000-0000-000009900000}"/>
    <cellStyle name="Normal 30 43 15" xfId="36880" xr:uid="{00000000-0005-0000-0000-00000A900000}"/>
    <cellStyle name="Normal 30 43 16" xfId="36881" xr:uid="{00000000-0005-0000-0000-00000B900000}"/>
    <cellStyle name="Normal 30 43 17" xfId="36882" xr:uid="{00000000-0005-0000-0000-00000C900000}"/>
    <cellStyle name="Normal 30 43 18" xfId="36883" xr:uid="{00000000-0005-0000-0000-00000D900000}"/>
    <cellStyle name="Normal 30 43 19" xfId="36884" xr:uid="{00000000-0005-0000-0000-00000E900000}"/>
    <cellStyle name="Normal 30 43 2" xfId="36885" xr:uid="{00000000-0005-0000-0000-00000F900000}"/>
    <cellStyle name="Normal 30 43 2 2" xfId="36886" xr:uid="{00000000-0005-0000-0000-000010900000}"/>
    <cellStyle name="Normal 30 43 2 2 2" xfId="36887" xr:uid="{00000000-0005-0000-0000-000011900000}"/>
    <cellStyle name="Normal 30 43 2 2 2 2" xfId="36888" xr:uid="{00000000-0005-0000-0000-000012900000}"/>
    <cellStyle name="Normal 30 43 2 2 3" xfId="36889" xr:uid="{00000000-0005-0000-0000-000013900000}"/>
    <cellStyle name="Normal 30 43 2 2 3 2" xfId="36890" xr:uid="{00000000-0005-0000-0000-000014900000}"/>
    <cellStyle name="Normal 30 43 2 2 4" xfId="36891" xr:uid="{00000000-0005-0000-0000-000015900000}"/>
    <cellStyle name="Normal 30 43 2 2 4 2" xfId="36892" xr:uid="{00000000-0005-0000-0000-000016900000}"/>
    <cellStyle name="Normal 30 43 2 3" xfId="36893" xr:uid="{00000000-0005-0000-0000-000017900000}"/>
    <cellStyle name="Normal 30 43 2 3 2" xfId="36894" xr:uid="{00000000-0005-0000-0000-000018900000}"/>
    <cellStyle name="Normal 30 43 2 3 2 2" xfId="36895" xr:uid="{00000000-0005-0000-0000-000019900000}"/>
    <cellStyle name="Normal 30 43 2 3 3" xfId="36896" xr:uid="{00000000-0005-0000-0000-00001A900000}"/>
    <cellStyle name="Normal 30 43 2 3 3 2" xfId="36897" xr:uid="{00000000-0005-0000-0000-00001B900000}"/>
    <cellStyle name="Normal 30 43 2 3 4" xfId="36898" xr:uid="{00000000-0005-0000-0000-00001C900000}"/>
    <cellStyle name="Normal 30 43 2 4" xfId="36899" xr:uid="{00000000-0005-0000-0000-00001D900000}"/>
    <cellStyle name="Normal 30 43 2 4 2" xfId="36900" xr:uid="{00000000-0005-0000-0000-00001E900000}"/>
    <cellStyle name="Normal 30 43 2 5" xfId="36901" xr:uid="{00000000-0005-0000-0000-00001F900000}"/>
    <cellStyle name="Normal 30 43 2 5 2" xfId="36902" xr:uid="{00000000-0005-0000-0000-000020900000}"/>
    <cellStyle name="Normal 30 43 2 6" xfId="36903" xr:uid="{00000000-0005-0000-0000-000021900000}"/>
    <cellStyle name="Normal 30 43 2 6 2" xfId="36904" xr:uid="{00000000-0005-0000-0000-000022900000}"/>
    <cellStyle name="Normal 30 43 2 7" xfId="36905" xr:uid="{00000000-0005-0000-0000-000023900000}"/>
    <cellStyle name="Normal 30 43 2 8" xfId="36906" xr:uid="{00000000-0005-0000-0000-000024900000}"/>
    <cellStyle name="Normal 30 43 2 9" xfId="36907" xr:uid="{00000000-0005-0000-0000-000025900000}"/>
    <cellStyle name="Normal 30 43 3" xfId="36908" xr:uid="{00000000-0005-0000-0000-000026900000}"/>
    <cellStyle name="Normal 30 43 3 2" xfId="36909" xr:uid="{00000000-0005-0000-0000-000027900000}"/>
    <cellStyle name="Normal 30 43 3 2 2" xfId="36910" xr:uid="{00000000-0005-0000-0000-000028900000}"/>
    <cellStyle name="Normal 30 43 3 3" xfId="36911" xr:uid="{00000000-0005-0000-0000-000029900000}"/>
    <cellStyle name="Normal 30 43 3 3 2" xfId="36912" xr:uid="{00000000-0005-0000-0000-00002A900000}"/>
    <cellStyle name="Normal 30 43 3 4" xfId="36913" xr:uid="{00000000-0005-0000-0000-00002B900000}"/>
    <cellStyle name="Normal 30 43 3 4 2" xfId="36914" xr:uid="{00000000-0005-0000-0000-00002C900000}"/>
    <cellStyle name="Normal 30 43 3 5" xfId="36915" xr:uid="{00000000-0005-0000-0000-00002D900000}"/>
    <cellStyle name="Normal 30 43 3 5 2" xfId="36916" xr:uid="{00000000-0005-0000-0000-00002E900000}"/>
    <cellStyle name="Normal 30 43 3 6" xfId="36917" xr:uid="{00000000-0005-0000-0000-00002F900000}"/>
    <cellStyle name="Normal 30 43 3 7" xfId="36918" xr:uid="{00000000-0005-0000-0000-000030900000}"/>
    <cellStyle name="Normal 30 43 3 8" xfId="36919" xr:uid="{00000000-0005-0000-0000-000031900000}"/>
    <cellStyle name="Normal 30 43 4" xfId="36920" xr:uid="{00000000-0005-0000-0000-000032900000}"/>
    <cellStyle name="Normal 30 43 4 2" xfId="36921" xr:uid="{00000000-0005-0000-0000-000033900000}"/>
    <cellStyle name="Normal 30 43 4 2 2" xfId="36922" xr:uid="{00000000-0005-0000-0000-000034900000}"/>
    <cellStyle name="Normal 30 43 4 2 2 2" xfId="36923" xr:uid="{00000000-0005-0000-0000-000035900000}"/>
    <cellStyle name="Normal 30 43 4 3" xfId="36924" xr:uid="{00000000-0005-0000-0000-000036900000}"/>
    <cellStyle name="Normal 30 43 4 3 2" xfId="36925" xr:uid="{00000000-0005-0000-0000-000037900000}"/>
    <cellStyle name="Normal 30 43 4 4" xfId="36926" xr:uid="{00000000-0005-0000-0000-000038900000}"/>
    <cellStyle name="Normal 30 43 4 5" xfId="36927" xr:uid="{00000000-0005-0000-0000-000039900000}"/>
    <cellStyle name="Normal 30 43 4 6" xfId="36928" xr:uid="{00000000-0005-0000-0000-00003A900000}"/>
    <cellStyle name="Normal 30 43 4 7" xfId="36929" xr:uid="{00000000-0005-0000-0000-00003B900000}"/>
    <cellStyle name="Normal 30 43 5" xfId="36930" xr:uid="{00000000-0005-0000-0000-00003C900000}"/>
    <cellStyle name="Normal 30 43 5 2" xfId="36931" xr:uid="{00000000-0005-0000-0000-00003D900000}"/>
    <cellStyle name="Normal 30 43 5 3" xfId="36932" xr:uid="{00000000-0005-0000-0000-00003E900000}"/>
    <cellStyle name="Normal 30 43 5 4" xfId="36933" xr:uid="{00000000-0005-0000-0000-00003F900000}"/>
    <cellStyle name="Normal 30 43 5 5" xfId="36934" xr:uid="{00000000-0005-0000-0000-000040900000}"/>
    <cellStyle name="Normal 30 43 6" xfId="36935" xr:uid="{00000000-0005-0000-0000-000041900000}"/>
    <cellStyle name="Normal 30 43 6 2" xfId="36936" xr:uid="{00000000-0005-0000-0000-000042900000}"/>
    <cellStyle name="Normal 30 43 6 3" xfId="36937" xr:uid="{00000000-0005-0000-0000-000043900000}"/>
    <cellStyle name="Normal 30 43 6 4" xfId="36938" xr:uid="{00000000-0005-0000-0000-000044900000}"/>
    <cellStyle name="Normal 30 43 6 5" xfId="36939" xr:uid="{00000000-0005-0000-0000-000045900000}"/>
    <cellStyle name="Normal 30 43 7" xfId="36940" xr:uid="{00000000-0005-0000-0000-000046900000}"/>
    <cellStyle name="Normal 30 43 7 2" xfId="36941" xr:uid="{00000000-0005-0000-0000-000047900000}"/>
    <cellStyle name="Normal 30 43 7 3" xfId="36942" xr:uid="{00000000-0005-0000-0000-000048900000}"/>
    <cellStyle name="Normal 30 43 7 4" xfId="36943" xr:uid="{00000000-0005-0000-0000-000049900000}"/>
    <cellStyle name="Normal 30 43 7 5" xfId="36944" xr:uid="{00000000-0005-0000-0000-00004A900000}"/>
    <cellStyle name="Normal 30 43 8" xfId="36945" xr:uid="{00000000-0005-0000-0000-00004B900000}"/>
    <cellStyle name="Normal 30 43 8 2" xfId="36946" xr:uid="{00000000-0005-0000-0000-00004C900000}"/>
    <cellStyle name="Normal 30 43 8 3" xfId="36947" xr:uid="{00000000-0005-0000-0000-00004D900000}"/>
    <cellStyle name="Normal 30 43 8 4" xfId="36948" xr:uid="{00000000-0005-0000-0000-00004E900000}"/>
    <cellStyle name="Normal 30 43 8 5" xfId="36949" xr:uid="{00000000-0005-0000-0000-00004F900000}"/>
    <cellStyle name="Normal 30 43 9" xfId="36950" xr:uid="{00000000-0005-0000-0000-000050900000}"/>
    <cellStyle name="Normal 30 43 9 2" xfId="36951" xr:uid="{00000000-0005-0000-0000-000051900000}"/>
    <cellStyle name="Normal 30 43 9 3" xfId="36952" xr:uid="{00000000-0005-0000-0000-000052900000}"/>
    <cellStyle name="Normal 30 43 9 4" xfId="36953" xr:uid="{00000000-0005-0000-0000-000053900000}"/>
    <cellStyle name="Normal 30 43 9 5" xfId="36954" xr:uid="{00000000-0005-0000-0000-000054900000}"/>
    <cellStyle name="Normal 30 43_35. Propiedades de Inv" xfId="36955" xr:uid="{00000000-0005-0000-0000-000055900000}"/>
    <cellStyle name="Normal 30 44" xfId="36956" xr:uid="{00000000-0005-0000-0000-000056900000}"/>
    <cellStyle name="Normal 30 44 2" xfId="36957" xr:uid="{00000000-0005-0000-0000-000057900000}"/>
    <cellStyle name="Normal 30 44 3" xfId="36958" xr:uid="{00000000-0005-0000-0000-000058900000}"/>
    <cellStyle name="Normal 30 44 4" xfId="36959" xr:uid="{00000000-0005-0000-0000-000059900000}"/>
    <cellStyle name="Normal 30 44 5" xfId="36960" xr:uid="{00000000-0005-0000-0000-00005A900000}"/>
    <cellStyle name="Normal 30 45" xfId="36961" xr:uid="{00000000-0005-0000-0000-00005B900000}"/>
    <cellStyle name="Normal 30 45 2" xfId="36962" xr:uid="{00000000-0005-0000-0000-00005C900000}"/>
    <cellStyle name="Normal 30 45 3" xfId="36963" xr:uid="{00000000-0005-0000-0000-00005D900000}"/>
    <cellStyle name="Normal 30 45 4" xfId="36964" xr:uid="{00000000-0005-0000-0000-00005E900000}"/>
    <cellStyle name="Normal 30 45 5" xfId="36965" xr:uid="{00000000-0005-0000-0000-00005F900000}"/>
    <cellStyle name="Normal 30 46" xfId="36966" xr:uid="{00000000-0005-0000-0000-000060900000}"/>
    <cellStyle name="Normal 30 46 2" xfId="36967" xr:uid="{00000000-0005-0000-0000-000061900000}"/>
    <cellStyle name="Normal 30 46 3" xfId="36968" xr:uid="{00000000-0005-0000-0000-000062900000}"/>
    <cellStyle name="Normal 30 46 4" xfId="36969" xr:uid="{00000000-0005-0000-0000-000063900000}"/>
    <cellStyle name="Normal 30 46 5" xfId="36970" xr:uid="{00000000-0005-0000-0000-000064900000}"/>
    <cellStyle name="Normal 30 47" xfId="36971" xr:uid="{00000000-0005-0000-0000-000065900000}"/>
    <cellStyle name="Normal 30 47 2" xfId="36972" xr:uid="{00000000-0005-0000-0000-000066900000}"/>
    <cellStyle name="Normal 30 47 3" xfId="36973" xr:uid="{00000000-0005-0000-0000-000067900000}"/>
    <cellStyle name="Normal 30 47 4" xfId="36974" xr:uid="{00000000-0005-0000-0000-000068900000}"/>
    <cellStyle name="Normal 30 47 5" xfId="36975" xr:uid="{00000000-0005-0000-0000-000069900000}"/>
    <cellStyle name="Normal 30 48" xfId="36976" xr:uid="{00000000-0005-0000-0000-00006A900000}"/>
    <cellStyle name="Normal 30 48 2" xfId="36977" xr:uid="{00000000-0005-0000-0000-00006B900000}"/>
    <cellStyle name="Normal 30 48 3" xfId="36978" xr:uid="{00000000-0005-0000-0000-00006C900000}"/>
    <cellStyle name="Normal 30 48 4" xfId="36979" xr:uid="{00000000-0005-0000-0000-00006D900000}"/>
    <cellStyle name="Normal 30 48 5" xfId="36980" xr:uid="{00000000-0005-0000-0000-00006E900000}"/>
    <cellStyle name="Normal 30 49" xfId="36981" xr:uid="{00000000-0005-0000-0000-00006F900000}"/>
    <cellStyle name="Normal 30 49 2" xfId="36982" xr:uid="{00000000-0005-0000-0000-000070900000}"/>
    <cellStyle name="Normal 30 49 3" xfId="36983" xr:uid="{00000000-0005-0000-0000-000071900000}"/>
    <cellStyle name="Normal 30 49 4" xfId="36984" xr:uid="{00000000-0005-0000-0000-000072900000}"/>
    <cellStyle name="Normal 30 49 5" xfId="36985" xr:uid="{00000000-0005-0000-0000-000073900000}"/>
    <cellStyle name="Normal 30 5" xfId="36986" xr:uid="{00000000-0005-0000-0000-000074900000}"/>
    <cellStyle name="Normal 30 5 10" xfId="36987" xr:uid="{00000000-0005-0000-0000-000075900000}"/>
    <cellStyle name="Normal 30 5 11" xfId="36988" xr:uid="{00000000-0005-0000-0000-000076900000}"/>
    <cellStyle name="Normal 30 5 12" xfId="36989" xr:uid="{00000000-0005-0000-0000-000077900000}"/>
    <cellStyle name="Normal 30 5 13" xfId="36990" xr:uid="{00000000-0005-0000-0000-000078900000}"/>
    <cellStyle name="Normal 30 5 2" xfId="36991" xr:uid="{00000000-0005-0000-0000-000079900000}"/>
    <cellStyle name="Normal 30 5 2 2" xfId="36992" xr:uid="{00000000-0005-0000-0000-00007A900000}"/>
    <cellStyle name="Normal 30 5 2 2 2" xfId="36993" xr:uid="{00000000-0005-0000-0000-00007B900000}"/>
    <cellStyle name="Normal 30 5 2 2 3" xfId="36994" xr:uid="{00000000-0005-0000-0000-00007C900000}"/>
    <cellStyle name="Normal 30 5 2 2 4" xfId="36995" xr:uid="{00000000-0005-0000-0000-00007D900000}"/>
    <cellStyle name="Normal 30 5 2 2 5" xfId="36996" xr:uid="{00000000-0005-0000-0000-00007E900000}"/>
    <cellStyle name="Normal 30 5 2 3" xfId="36997" xr:uid="{00000000-0005-0000-0000-00007F900000}"/>
    <cellStyle name="Normal 30 5 2 3 2" xfId="36998" xr:uid="{00000000-0005-0000-0000-000080900000}"/>
    <cellStyle name="Normal 30 5 2 3 3" xfId="36999" xr:uid="{00000000-0005-0000-0000-000081900000}"/>
    <cellStyle name="Normal 30 5 2 3 4" xfId="37000" xr:uid="{00000000-0005-0000-0000-000082900000}"/>
    <cellStyle name="Normal 30 5 2 3 5" xfId="37001" xr:uid="{00000000-0005-0000-0000-000083900000}"/>
    <cellStyle name="Normal 30 5 2 4" xfId="37002" xr:uid="{00000000-0005-0000-0000-000084900000}"/>
    <cellStyle name="Normal 30 5 2 5" xfId="37003" xr:uid="{00000000-0005-0000-0000-000085900000}"/>
    <cellStyle name="Normal 30 5 2 6" xfId="37004" xr:uid="{00000000-0005-0000-0000-000086900000}"/>
    <cellStyle name="Normal 30 5 2 7" xfId="37005" xr:uid="{00000000-0005-0000-0000-000087900000}"/>
    <cellStyle name="Normal 30 5 2 8" xfId="37006" xr:uid="{00000000-0005-0000-0000-000088900000}"/>
    <cellStyle name="Normal 30 5 2_35. Propiedades de Inv" xfId="37007" xr:uid="{00000000-0005-0000-0000-000089900000}"/>
    <cellStyle name="Normal 30 5 3" xfId="37008" xr:uid="{00000000-0005-0000-0000-00008A900000}"/>
    <cellStyle name="Normal 30 5 3 2" xfId="37009" xr:uid="{00000000-0005-0000-0000-00008B900000}"/>
    <cellStyle name="Normal 30 5 3 2 2" xfId="37010" xr:uid="{00000000-0005-0000-0000-00008C900000}"/>
    <cellStyle name="Normal 30 5 3 2 3" xfId="37011" xr:uid="{00000000-0005-0000-0000-00008D900000}"/>
    <cellStyle name="Normal 30 5 3 2 4" xfId="37012" xr:uid="{00000000-0005-0000-0000-00008E900000}"/>
    <cellStyle name="Normal 30 5 3 2 5" xfId="37013" xr:uid="{00000000-0005-0000-0000-00008F900000}"/>
    <cellStyle name="Normal 30 5 3 3" xfId="37014" xr:uid="{00000000-0005-0000-0000-000090900000}"/>
    <cellStyle name="Normal 30 5 3 3 2" xfId="37015" xr:uid="{00000000-0005-0000-0000-000091900000}"/>
    <cellStyle name="Normal 30 5 3 3 3" xfId="37016" xr:uid="{00000000-0005-0000-0000-000092900000}"/>
    <cellStyle name="Normal 30 5 3 3 4" xfId="37017" xr:uid="{00000000-0005-0000-0000-000093900000}"/>
    <cellStyle name="Normal 30 5 3 3 5" xfId="37018" xr:uid="{00000000-0005-0000-0000-000094900000}"/>
    <cellStyle name="Normal 30 5 3 4" xfId="37019" xr:uid="{00000000-0005-0000-0000-000095900000}"/>
    <cellStyle name="Normal 30 5 3 5" xfId="37020" xr:uid="{00000000-0005-0000-0000-000096900000}"/>
    <cellStyle name="Normal 30 5 3 6" xfId="37021" xr:uid="{00000000-0005-0000-0000-000097900000}"/>
    <cellStyle name="Normal 30 5 3 7" xfId="37022" xr:uid="{00000000-0005-0000-0000-000098900000}"/>
    <cellStyle name="Normal 30 5 3 8" xfId="37023" xr:uid="{00000000-0005-0000-0000-000099900000}"/>
    <cellStyle name="Normal 30 5 3_35. Propiedades de Inv" xfId="37024" xr:uid="{00000000-0005-0000-0000-00009A900000}"/>
    <cellStyle name="Normal 30 5 4" xfId="37025" xr:uid="{00000000-0005-0000-0000-00009B900000}"/>
    <cellStyle name="Normal 30 5 4 2" xfId="37026" xr:uid="{00000000-0005-0000-0000-00009C900000}"/>
    <cellStyle name="Normal 30 5 4 2 2" xfId="37027" xr:uid="{00000000-0005-0000-0000-00009D900000}"/>
    <cellStyle name="Normal 30 5 4 2 3" xfId="37028" xr:uid="{00000000-0005-0000-0000-00009E900000}"/>
    <cellStyle name="Normal 30 5 4 2 4" xfId="37029" xr:uid="{00000000-0005-0000-0000-00009F900000}"/>
    <cellStyle name="Normal 30 5 4 2 5" xfId="37030" xr:uid="{00000000-0005-0000-0000-0000A0900000}"/>
    <cellStyle name="Normal 30 5 4 3" xfId="37031" xr:uid="{00000000-0005-0000-0000-0000A1900000}"/>
    <cellStyle name="Normal 30 5 4 3 2" xfId="37032" xr:uid="{00000000-0005-0000-0000-0000A2900000}"/>
    <cellStyle name="Normal 30 5 4 3 3" xfId="37033" xr:uid="{00000000-0005-0000-0000-0000A3900000}"/>
    <cellStyle name="Normal 30 5 4 3 4" xfId="37034" xr:uid="{00000000-0005-0000-0000-0000A4900000}"/>
    <cellStyle name="Normal 30 5 4 3 5" xfId="37035" xr:uid="{00000000-0005-0000-0000-0000A5900000}"/>
    <cellStyle name="Normal 30 5 4 4" xfId="37036" xr:uid="{00000000-0005-0000-0000-0000A6900000}"/>
    <cellStyle name="Normal 30 5 4 5" xfId="37037" xr:uid="{00000000-0005-0000-0000-0000A7900000}"/>
    <cellStyle name="Normal 30 5 4 6" xfId="37038" xr:uid="{00000000-0005-0000-0000-0000A8900000}"/>
    <cellStyle name="Normal 30 5 4 7" xfId="37039" xr:uid="{00000000-0005-0000-0000-0000A9900000}"/>
    <cellStyle name="Normal 30 5 4 8" xfId="37040" xr:uid="{00000000-0005-0000-0000-0000AA900000}"/>
    <cellStyle name="Normal 30 5 4_35. Propiedades de Inv" xfId="37041" xr:uid="{00000000-0005-0000-0000-0000AB900000}"/>
    <cellStyle name="Normal 30 5 5" xfId="37042" xr:uid="{00000000-0005-0000-0000-0000AC900000}"/>
    <cellStyle name="Normal 30 5 5 2" xfId="37043" xr:uid="{00000000-0005-0000-0000-0000AD900000}"/>
    <cellStyle name="Normal 30 5 5 2 2" xfId="37044" xr:uid="{00000000-0005-0000-0000-0000AE900000}"/>
    <cellStyle name="Normal 30 5 5 2 3" xfId="37045" xr:uid="{00000000-0005-0000-0000-0000AF900000}"/>
    <cellStyle name="Normal 30 5 5 2 4" xfId="37046" xr:uid="{00000000-0005-0000-0000-0000B0900000}"/>
    <cellStyle name="Normal 30 5 5 2 5" xfId="37047" xr:uid="{00000000-0005-0000-0000-0000B1900000}"/>
    <cellStyle name="Normal 30 5 5 3" xfId="37048" xr:uid="{00000000-0005-0000-0000-0000B2900000}"/>
    <cellStyle name="Normal 30 5 5 3 2" xfId="37049" xr:uid="{00000000-0005-0000-0000-0000B3900000}"/>
    <cellStyle name="Normal 30 5 5 3 3" xfId="37050" xr:uid="{00000000-0005-0000-0000-0000B4900000}"/>
    <cellStyle name="Normal 30 5 5 3 4" xfId="37051" xr:uid="{00000000-0005-0000-0000-0000B5900000}"/>
    <cellStyle name="Normal 30 5 5 3 5" xfId="37052" xr:uid="{00000000-0005-0000-0000-0000B6900000}"/>
    <cellStyle name="Normal 30 5 5 4" xfId="37053" xr:uid="{00000000-0005-0000-0000-0000B7900000}"/>
    <cellStyle name="Normal 30 5 5 5" xfId="37054" xr:uid="{00000000-0005-0000-0000-0000B8900000}"/>
    <cellStyle name="Normal 30 5 5 6" xfId="37055" xr:uid="{00000000-0005-0000-0000-0000B9900000}"/>
    <cellStyle name="Normal 30 5 5 7" xfId="37056" xr:uid="{00000000-0005-0000-0000-0000BA900000}"/>
    <cellStyle name="Normal 30 5 5 8" xfId="37057" xr:uid="{00000000-0005-0000-0000-0000BB900000}"/>
    <cellStyle name="Normal 30 5 5_35. Propiedades de Inv" xfId="37058" xr:uid="{00000000-0005-0000-0000-0000BC900000}"/>
    <cellStyle name="Normal 30 5 6" xfId="37059" xr:uid="{00000000-0005-0000-0000-0000BD900000}"/>
    <cellStyle name="Normal 30 5 6 2" xfId="37060" xr:uid="{00000000-0005-0000-0000-0000BE900000}"/>
    <cellStyle name="Normal 30 5 6 2 2" xfId="37061" xr:uid="{00000000-0005-0000-0000-0000BF900000}"/>
    <cellStyle name="Normal 30 5 6 2 3" xfId="37062" xr:uid="{00000000-0005-0000-0000-0000C0900000}"/>
    <cellStyle name="Normal 30 5 6 2 4" xfId="37063" xr:uid="{00000000-0005-0000-0000-0000C1900000}"/>
    <cellStyle name="Normal 30 5 6 2 5" xfId="37064" xr:uid="{00000000-0005-0000-0000-0000C2900000}"/>
    <cellStyle name="Normal 30 5 6 3" xfId="37065" xr:uid="{00000000-0005-0000-0000-0000C3900000}"/>
    <cellStyle name="Normal 30 5 6 3 2" xfId="37066" xr:uid="{00000000-0005-0000-0000-0000C4900000}"/>
    <cellStyle name="Normal 30 5 6 3 3" xfId="37067" xr:uid="{00000000-0005-0000-0000-0000C5900000}"/>
    <cellStyle name="Normal 30 5 6 3 4" xfId="37068" xr:uid="{00000000-0005-0000-0000-0000C6900000}"/>
    <cellStyle name="Normal 30 5 6 3 5" xfId="37069" xr:uid="{00000000-0005-0000-0000-0000C7900000}"/>
    <cellStyle name="Normal 30 5 6 4" xfId="37070" xr:uid="{00000000-0005-0000-0000-0000C8900000}"/>
    <cellStyle name="Normal 30 5 6 5" xfId="37071" xr:uid="{00000000-0005-0000-0000-0000C9900000}"/>
    <cellStyle name="Normal 30 5 6 6" xfId="37072" xr:uid="{00000000-0005-0000-0000-0000CA900000}"/>
    <cellStyle name="Normal 30 5 6 7" xfId="37073" xr:uid="{00000000-0005-0000-0000-0000CB900000}"/>
    <cellStyle name="Normal 30 5 6 8" xfId="37074" xr:uid="{00000000-0005-0000-0000-0000CC900000}"/>
    <cellStyle name="Normal 30 5 6_35. Propiedades de Inv" xfId="37075" xr:uid="{00000000-0005-0000-0000-0000CD900000}"/>
    <cellStyle name="Normal 30 5 7" xfId="37076" xr:uid="{00000000-0005-0000-0000-0000CE900000}"/>
    <cellStyle name="Normal 30 5 7 2" xfId="37077" xr:uid="{00000000-0005-0000-0000-0000CF900000}"/>
    <cellStyle name="Normal 30 5 7 3" xfId="37078" xr:uid="{00000000-0005-0000-0000-0000D0900000}"/>
    <cellStyle name="Normal 30 5 7 4" xfId="37079" xr:uid="{00000000-0005-0000-0000-0000D1900000}"/>
    <cellStyle name="Normal 30 5 7 5" xfId="37080" xr:uid="{00000000-0005-0000-0000-0000D2900000}"/>
    <cellStyle name="Normal 30 5 8" xfId="37081" xr:uid="{00000000-0005-0000-0000-0000D3900000}"/>
    <cellStyle name="Normal 30 5 8 2" xfId="37082" xr:uid="{00000000-0005-0000-0000-0000D4900000}"/>
    <cellStyle name="Normal 30 5 8 3" xfId="37083" xr:uid="{00000000-0005-0000-0000-0000D5900000}"/>
    <cellStyle name="Normal 30 5 8 4" xfId="37084" xr:uid="{00000000-0005-0000-0000-0000D6900000}"/>
    <cellStyle name="Normal 30 5 8 5" xfId="37085" xr:uid="{00000000-0005-0000-0000-0000D7900000}"/>
    <cellStyle name="Normal 30 5 9" xfId="37086" xr:uid="{00000000-0005-0000-0000-0000D8900000}"/>
    <cellStyle name="Normal 30 5_35. Propiedades de Inv" xfId="37087" xr:uid="{00000000-0005-0000-0000-0000D9900000}"/>
    <cellStyle name="Normal 30 50" xfId="37088" xr:uid="{00000000-0005-0000-0000-0000DA900000}"/>
    <cellStyle name="Normal 30 50 2" xfId="37089" xr:uid="{00000000-0005-0000-0000-0000DB900000}"/>
    <cellStyle name="Normal 30 51" xfId="37090" xr:uid="{00000000-0005-0000-0000-0000DC900000}"/>
    <cellStyle name="Normal 30 52" xfId="37091" xr:uid="{00000000-0005-0000-0000-0000DD900000}"/>
    <cellStyle name="Normal 30 53" xfId="37092" xr:uid="{00000000-0005-0000-0000-0000DE900000}"/>
    <cellStyle name="Normal 30 54" xfId="37093" xr:uid="{00000000-0005-0000-0000-0000DF900000}"/>
    <cellStyle name="Normal 30 55" xfId="37094" xr:uid="{00000000-0005-0000-0000-0000E0900000}"/>
    <cellStyle name="Normal 30 56" xfId="37095" xr:uid="{00000000-0005-0000-0000-0000E1900000}"/>
    <cellStyle name="Normal 30 57" xfId="37096" xr:uid="{00000000-0005-0000-0000-0000E2900000}"/>
    <cellStyle name="Normal 30 58" xfId="37097" xr:uid="{00000000-0005-0000-0000-0000E3900000}"/>
    <cellStyle name="Normal 30 59" xfId="37098" xr:uid="{00000000-0005-0000-0000-0000E4900000}"/>
    <cellStyle name="Normal 30 6" xfId="37099" xr:uid="{00000000-0005-0000-0000-0000E5900000}"/>
    <cellStyle name="Normal 30 6 10" xfId="37100" xr:uid="{00000000-0005-0000-0000-0000E6900000}"/>
    <cellStyle name="Normal 30 6 11" xfId="37101" xr:uid="{00000000-0005-0000-0000-0000E7900000}"/>
    <cellStyle name="Normal 30 6 12" xfId="37102" xr:uid="{00000000-0005-0000-0000-0000E8900000}"/>
    <cellStyle name="Normal 30 6 13" xfId="37103" xr:uid="{00000000-0005-0000-0000-0000E9900000}"/>
    <cellStyle name="Normal 30 6 2" xfId="37104" xr:uid="{00000000-0005-0000-0000-0000EA900000}"/>
    <cellStyle name="Normal 30 6 2 2" xfId="37105" xr:uid="{00000000-0005-0000-0000-0000EB900000}"/>
    <cellStyle name="Normal 30 6 2 2 2" xfId="37106" xr:uid="{00000000-0005-0000-0000-0000EC900000}"/>
    <cellStyle name="Normal 30 6 2 2 3" xfId="37107" xr:uid="{00000000-0005-0000-0000-0000ED900000}"/>
    <cellStyle name="Normal 30 6 2 2 4" xfId="37108" xr:uid="{00000000-0005-0000-0000-0000EE900000}"/>
    <cellStyle name="Normal 30 6 2 2 5" xfId="37109" xr:uid="{00000000-0005-0000-0000-0000EF900000}"/>
    <cellStyle name="Normal 30 6 2 3" xfId="37110" xr:uid="{00000000-0005-0000-0000-0000F0900000}"/>
    <cellStyle name="Normal 30 6 2 3 2" xfId="37111" xr:uid="{00000000-0005-0000-0000-0000F1900000}"/>
    <cellStyle name="Normal 30 6 2 3 3" xfId="37112" xr:uid="{00000000-0005-0000-0000-0000F2900000}"/>
    <cellStyle name="Normal 30 6 2 3 4" xfId="37113" xr:uid="{00000000-0005-0000-0000-0000F3900000}"/>
    <cellStyle name="Normal 30 6 2 3 5" xfId="37114" xr:uid="{00000000-0005-0000-0000-0000F4900000}"/>
    <cellStyle name="Normal 30 6 2 4" xfId="37115" xr:uid="{00000000-0005-0000-0000-0000F5900000}"/>
    <cellStyle name="Normal 30 6 2 5" xfId="37116" xr:uid="{00000000-0005-0000-0000-0000F6900000}"/>
    <cellStyle name="Normal 30 6 2 6" xfId="37117" xr:uid="{00000000-0005-0000-0000-0000F7900000}"/>
    <cellStyle name="Normal 30 6 2 7" xfId="37118" xr:uid="{00000000-0005-0000-0000-0000F8900000}"/>
    <cellStyle name="Normal 30 6 2 8" xfId="37119" xr:uid="{00000000-0005-0000-0000-0000F9900000}"/>
    <cellStyle name="Normal 30 6 2_35. Propiedades de Inv" xfId="37120" xr:uid="{00000000-0005-0000-0000-0000FA900000}"/>
    <cellStyle name="Normal 30 6 3" xfId="37121" xr:uid="{00000000-0005-0000-0000-0000FB900000}"/>
    <cellStyle name="Normal 30 6 3 2" xfId="37122" xr:uid="{00000000-0005-0000-0000-0000FC900000}"/>
    <cellStyle name="Normal 30 6 3 2 2" xfId="37123" xr:uid="{00000000-0005-0000-0000-0000FD900000}"/>
    <cellStyle name="Normal 30 6 3 2 3" xfId="37124" xr:uid="{00000000-0005-0000-0000-0000FE900000}"/>
    <cellStyle name="Normal 30 6 3 2 4" xfId="37125" xr:uid="{00000000-0005-0000-0000-0000FF900000}"/>
    <cellStyle name="Normal 30 6 3 2 5" xfId="37126" xr:uid="{00000000-0005-0000-0000-000000910000}"/>
    <cellStyle name="Normal 30 6 3 3" xfId="37127" xr:uid="{00000000-0005-0000-0000-000001910000}"/>
    <cellStyle name="Normal 30 6 3 3 2" xfId="37128" xr:uid="{00000000-0005-0000-0000-000002910000}"/>
    <cellStyle name="Normal 30 6 3 3 3" xfId="37129" xr:uid="{00000000-0005-0000-0000-000003910000}"/>
    <cellStyle name="Normal 30 6 3 3 4" xfId="37130" xr:uid="{00000000-0005-0000-0000-000004910000}"/>
    <cellStyle name="Normal 30 6 3 3 5" xfId="37131" xr:uid="{00000000-0005-0000-0000-000005910000}"/>
    <cellStyle name="Normal 30 6 3 4" xfId="37132" xr:uid="{00000000-0005-0000-0000-000006910000}"/>
    <cellStyle name="Normal 30 6 3 5" xfId="37133" xr:uid="{00000000-0005-0000-0000-000007910000}"/>
    <cellStyle name="Normal 30 6 3 6" xfId="37134" xr:uid="{00000000-0005-0000-0000-000008910000}"/>
    <cellStyle name="Normal 30 6 3 7" xfId="37135" xr:uid="{00000000-0005-0000-0000-000009910000}"/>
    <cellStyle name="Normal 30 6 3 8" xfId="37136" xr:uid="{00000000-0005-0000-0000-00000A910000}"/>
    <cellStyle name="Normal 30 6 3_35. Propiedades de Inv" xfId="37137" xr:uid="{00000000-0005-0000-0000-00000B910000}"/>
    <cellStyle name="Normal 30 6 4" xfId="37138" xr:uid="{00000000-0005-0000-0000-00000C910000}"/>
    <cellStyle name="Normal 30 6 4 2" xfId="37139" xr:uid="{00000000-0005-0000-0000-00000D910000}"/>
    <cellStyle name="Normal 30 6 4 2 2" xfId="37140" xr:uid="{00000000-0005-0000-0000-00000E910000}"/>
    <cellStyle name="Normal 30 6 4 2 3" xfId="37141" xr:uid="{00000000-0005-0000-0000-00000F910000}"/>
    <cellStyle name="Normal 30 6 4 2 4" xfId="37142" xr:uid="{00000000-0005-0000-0000-000010910000}"/>
    <cellStyle name="Normal 30 6 4 2 5" xfId="37143" xr:uid="{00000000-0005-0000-0000-000011910000}"/>
    <cellStyle name="Normal 30 6 4 3" xfId="37144" xr:uid="{00000000-0005-0000-0000-000012910000}"/>
    <cellStyle name="Normal 30 6 4 3 2" xfId="37145" xr:uid="{00000000-0005-0000-0000-000013910000}"/>
    <cellStyle name="Normal 30 6 4 3 3" xfId="37146" xr:uid="{00000000-0005-0000-0000-000014910000}"/>
    <cellStyle name="Normal 30 6 4 3 4" xfId="37147" xr:uid="{00000000-0005-0000-0000-000015910000}"/>
    <cellStyle name="Normal 30 6 4 3 5" xfId="37148" xr:uid="{00000000-0005-0000-0000-000016910000}"/>
    <cellStyle name="Normal 30 6 4 4" xfId="37149" xr:uid="{00000000-0005-0000-0000-000017910000}"/>
    <cellStyle name="Normal 30 6 4 5" xfId="37150" xr:uid="{00000000-0005-0000-0000-000018910000}"/>
    <cellStyle name="Normal 30 6 4 6" xfId="37151" xr:uid="{00000000-0005-0000-0000-000019910000}"/>
    <cellStyle name="Normal 30 6 4 7" xfId="37152" xr:uid="{00000000-0005-0000-0000-00001A910000}"/>
    <cellStyle name="Normal 30 6 4 8" xfId="37153" xr:uid="{00000000-0005-0000-0000-00001B910000}"/>
    <cellStyle name="Normal 30 6 4_35. Propiedades de Inv" xfId="37154" xr:uid="{00000000-0005-0000-0000-00001C910000}"/>
    <cellStyle name="Normal 30 6 5" xfId="37155" xr:uid="{00000000-0005-0000-0000-00001D910000}"/>
    <cellStyle name="Normal 30 6 5 2" xfId="37156" xr:uid="{00000000-0005-0000-0000-00001E910000}"/>
    <cellStyle name="Normal 30 6 5 2 2" xfId="37157" xr:uid="{00000000-0005-0000-0000-00001F910000}"/>
    <cellStyle name="Normal 30 6 5 2 3" xfId="37158" xr:uid="{00000000-0005-0000-0000-000020910000}"/>
    <cellStyle name="Normal 30 6 5 2 4" xfId="37159" xr:uid="{00000000-0005-0000-0000-000021910000}"/>
    <cellStyle name="Normal 30 6 5 2 5" xfId="37160" xr:uid="{00000000-0005-0000-0000-000022910000}"/>
    <cellStyle name="Normal 30 6 5 3" xfId="37161" xr:uid="{00000000-0005-0000-0000-000023910000}"/>
    <cellStyle name="Normal 30 6 5 3 2" xfId="37162" xr:uid="{00000000-0005-0000-0000-000024910000}"/>
    <cellStyle name="Normal 30 6 5 3 3" xfId="37163" xr:uid="{00000000-0005-0000-0000-000025910000}"/>
    <cellStyle name="Normal 30 6 5 3 4" xfId="37164" xr:uid="{00000000-0005-0000-0000-000026910000}"/>
    <cellStyle name="Normal 30 6 5 3 5" xfId="37165" xr:uid="{00000000-0005-0000-0000-000027910000}"/>
    <cellStyle name="Normal 30 6 5 4" xfId="37166" xr:uid="{00000000-0005-0000-0000-000028910000}"/>
    <cellStyle name="Normal 30 6 5 5" xfId="37167" xr:uid="{00000000-0005-0000-0000-000029910000}"/>
    <cellStyle name="Normal 30 6 5 6" xfId="37168" xr:uid="{00000000-0005-0000-0000-00002A910000}"/>
    <cellStyle name="Normal 30 6 5 7" xfId="37169" xr:uid="{00000000-0005-0000-0000-00002B910000}"/>
    <cellStyle name="Normal 30 6 5 8" xfId="37170" xr:uid="{00000000-0005-0000-0000-00002C910000}"/>
    <cellStyle name="Normal 30 6 5_35. Propiedades de Inv" xfId="37171" xr:uid="{00000000-0005-0000-0000-00002D910000}"/>
    <cellStyle name="Normal 30 6 6" xfId="37172" xr:uid="{00000000-0005-0000-0000-00002E910000}"/>
    <cellStyle name="Normal 30 6 6 2" xfId="37173" xr:uid="{00000000-0005-0000-0000-00002F910000}"/>
    <cellStyle name="Normal 30 6 6 2 2" xfId="37174" xr:uid="{00000000-0005-0000-0000-000030910000}"/>
    <cellStyle name="Normal 30 6 6 2 3" xfId="37175" xr:uid="{00000000-0005-0000-0000-000031910000}"/>
    <cellStyle name="Normal 30 6 6 2 4" xfId="37176" xr:uid="{00000000-0005-0000-0000-000032910000}"/>
    <cellStyle name="Normal 30 6 6 2 5" xfId="37177" xr:uid="{00000000-0005-0000-0000-000033910000}"/>
    <cellStyle name="Normal 30 6 6 3" xfId="37178" xr:uid="{00000000-0005-0000-0000-000034910000}"/>
    <cellStyle name="Normal 30 6 6 3 2" xfId="37179" xr:uid="{00000000-0005-0000-0000-000035910000}"/>
    <cellStyle name="Normal 30 6 6 3 3" xfId="37180" xr:uid="{00000000-0005-0000-0000-000036910000}"/>
    <cellStyle name="Normal 30 6 6 3 4" xfId="37181" xr:uid="{00000000-0005-0000-0000-000037910000}"/>
    <cellStyle name="Normal 30 6 6 3 5" xfId="37182" xr:uid="{00000000-0005-0000-0000-000038910000}"/>
    <cellStyle name="Normal 30 6 6 4" xfId="37183" xr:uid="{00000000-0005-0000-0000-000039910000}"/>
    <cellStyle name="Normal 30 6 6 5" xfId="37184" xr:uid="{00000000-0005-0000-0000-00003A910000}"/>
    <cellStyle name="Normal 30 6 6 6" xfId="37185" xr:uid="{00000000-0005-0000-0000-00003B910000}"/>
    <cellStyle name="Normal 30 6 6 7" xfId="37186" xr:uid="{00000000-0005-0000-0000-00003C910000}"/>
    <cellStyle name="Normal 30 6 6 8" xfId="37187" xr:uid="{00000000-0005-0000-0000-00003D910000}"/>
    <cellStyle name="Normal 30 6 6_35. Propiedades de Inv" xfId="37188" xr:uid="{00000000-0005-0000-0000-00003E910000}"/>
    <cellStyle name="Normal 30 6 7" xfId="37189" xr:uid="{00000000-0005-0000-0000-00003F910000}"/>
    <cellStyle name="Normal 30 6 7 2" xfId="37190" xr:uid="{00000000-0005-0000-0000-000040910000}"/>
    <cellStyle name="Normal 30 6 7 3" xfId="37191" xr:uid="{00000000-0005-0000-0000-000041910000}"/>
    <cellStyle name="Normal 30 6 7 4" xfId="37192" xr:uid="{00000000-0005-0000-0000-000042910000}"/>
    <cellStyle name="Normal 30 6 7 5" xfId="37193" xr:uid="{00000000-0005-0000-0000-000043910000}"/>
    <cellStyle name="Normal 30 6 8" xfId="37194" xr:uid="{00000000-0005-0000-0000-000044910000}"/>
    <cellStyle name="Normal 30 6 8 2" xfId="37195" xr:uid="{00000000-0005-0000-0000-000045910000}"/>
    <cellStyle name="Normal 30 6 8 3" xfId="37196" xr:uid="{00000000-0005-0000-0000-000046910000}"/>
    <cellStyle name="Normal 30 6 8 4" xfId="37197" xr:uid="{00000000-0005-0000-0000-000047910000}"/>
    <cellStyle name="Normal 30 6 8 5" xfId="37198" xr:uid="{00000000-0005-0000-0000-000048910000}"/>
    <cellStyle name="Normal 30 6 9" xfId="37199" xr:uid="{00000000-0005-0000-0000-000049910000}"/>
    <cellStyle name="Normal 30 6_35. Propiedades de Inv" xfId="37200" xr:uid="{00000000-0005-0000-0000-00004A910000}"/>
    <cellStyle name="Normal 30 60" xfId="37201" xr:uid="{00000000-0005-0000-0000-00004B910000}"/>
    <cellStyle name="Normal 30 61" xfId="37202" xr:uid="{00000000-0005-0000-0000-00004C910000}"/>
    <cellStyle name="Normal 30 7" xfId="37203" xr:uid="{00000000-0005-0000-0000-00004D910000}"/>
    <cellStyle name="Normal 30 7 10" xfId="37204" xr:uid="{00000000-0005-0000-0000-00004E910000}"/>
    <cellStyle name="Normal 30 7 11" xfId="37205" xr:uid="{00000000-0005-0000-0000-00004F910000}"/>
    <cellStyle name="Normal 30 7 12" xfId="37206" xr:uid="{00000000-0005-0000-0000-000050910000}"/>
    <cellStyle name="Normal 30 7 13" xfId="37207" xr:uid="{00000000-0005-0000-0000-000051910000}"/>
    <cellStyle name="Normal 30 7 2" xfId="37208" xr:uid="{00000000-0005-0000-0000-000052910000}"/>
    <cellStyle name="Normal 30 7 2 2" xfId="37209" xr:uid="{00000000-0005-0000-0000-000053910000}"/>
    <cellStyle name="Normal 30 7 2 2 2" xfId="37210" xr:uid="{00000000-0005-0000-0000-000054910000}"/>
    <cellStyle name="Normal 30 7 2 2 3" xfId="37211" xr:uid="{00000000-0005-0000-0000-000055910000}"/>
    <cellStyle name="Normal 30 7 2 2 4" xfId="37212" xr:uid="{00000000-0005-0000-0000-000056910000}"/>
    <cellStyle name="Normal 30 7 2 2 5" xfId="37213" xr:uid="{00000000-0005-0000-0000-000057910000}"/>
    <cellStyle name="Normal 30 7 2 3" xfId="37214" xr:uid="{00000000-0005-0000-0000-000058910000}"/>
    <cellStyle name="Normal 30 7 2 3 2" xfId="37215" xr:uid="{00000000-0005-0000-0000-000059910000}"/>
    <cellStyle name="Normal 30 7 2 3 3" xfId="37216" xr:uid="{00000000-0005-0000-0000-00005A910000}"/>
    <cellStyle name="Normal 30 7 2 3 4" xfId="37217" xr:uid="{00000000-0005-0000-0000-00005B910000}"/>
    <cellStyle name="Normal 30 7 2 3 5" xfId="37218" xr:uid="{00000000-0005-0000-0000-00005C910000}"/>
    <cellStyle name="Normal 30 7 2 4" xfId="37219" xr:uid="{00000000-0005-0000-0000-00005D910000}"/>
    <cellStyle name="Normal 30 7 2 5" xfId="37220" xr:uid="{00000000-0005-0000-0000-00005E910000}"/>
    <cellStyle name="Normal 30 7 2 6" xfId="37221" xr:uid="{00000000-0005-0000-0000-00005F910000}"/>
    <cellStyle name="Normal 30 7 2 7" xfId="37222" xr:uid="{00000000-0005-0000-0000-000060910000}"/>
    <cellStyle name="Normal 30 7 2 8" xfId="37223" xr:uid="{00000000-0005-0000-0000-000061910000}"/>
    <cellStyle name="Normal 30 7 2_35. Propiedades de Inv" xfId="37224" xr:uid="{00000000-0005-0000-0000-000062910000}"/>
    <cellStyle name="Normal 30 7 3" xfId="37225" xr:uid="{00000000-0005-0000-0000-000063910000}"/>
    <cellStyle name="Normal 30 7 3 2" xfId="37226" xr:uid="{00000000-0005-0000-0000-000064910000}"/>
    <cellStyle name="Normal 30 7 3 2 2" xfId="37227" xr:uid="{00000000-0005-0000-0000-000065910000}"/>
    <cellStyle name="Normal 30 7 3 2 3" xfId="37228" xr:uid="{00000000-0005-0000-0000-000066910000}"/>
    <cellStyle name="Normal 30 7 3 2 4" xfId="37229" xr:uid="{00000000-0005-0000-0000-000067910000}"/>
    <cellStyle name="Normal 30 7 3 2 5" xfId="37230" xr:uid="{00000000-0005-0000-0000-000068910000}"/>
    <cellStyle name="Normal 30 7 3 3" xfId="37231" xr:uid="{00000000-0005-0000-0000-000069910000}"/>
    <cellStyle name="Normal 30 7 3 3 2" xfId="37232" xr:uid="{00000000-0005-0000-0000-00006A910000}"/>
    <cellStyle name="Normal 30 7 3 3 3" xfId="37233" xr:uid="{00000000-0005-0000-0000-00006B910000}"/>
    <cellStyle name="Normal 30 7 3 3 4" xfId="37234" xr:uid="{00000000-0005-0000-0000-00006C910000}"/>
    <cellStyle name="Normal 30 7 3 3 5" xfId="37235" xr:uid="{00000000-0005-0000-0000-00006D910000}"/>
    <cellStyle name="Normal 30 7 3 4" xfId="37236" xr:uid="{00000000-0005-0000-0000-00006E910000}"/>
    <cellStyle name="Normal 30 7 3 5" xfId="37237" xr:uid="{00000000-0005-0000-0000-00006F910000}"/>
    <cellStyle name="Normal 30 7 3 6" xfId="37238" xr:uid="{00000000-0005-0000-0000-000070910000}"/>
    <cellStyle name="Normal 30 7 3 7" xfId="37239" xr:uid="{00000000-0005-0000-0000-000071910000}"/>
    <cellStyle name="Normal 30 7 3 8" xfId="37240" xr:uid="{00000000-0005-0000-0000-000072910000}"/>
    <cellStyle name="Normal 30 7 3_35. Propiedades de Inv" xfId="37241" xr:uid="{00000000-0005-0000-0000-000073910000}"/>
    <cellStyle name="Normal 30 7 4" xfId="37242" xr:uid="{00000000-0005-0000-0000-000074910000}"/>
    <cellStyle name="Normal 30 7 4 2" xfId="37243" xr:uid="{00000000-0005-0000-0000-000075910000}"/>
    <cellStyle name="Normal 30 7 4 2 2" xfId="37244" xr:uid="{00000000-0005-0000-0000-000076910000}"/>
    <cellStyle name="Normal 30 7 4 2 3" xfId="37245" xr:uid="{00000000-0005-0000-0000-000077910000}"/>
    <cellStyle name="Normal 30 7 4 2 4" xfId="37246" xr:uid="{00000000-0005-0000-0000-000078910000}"/>
    <cellStyle name="Normal 30 7 4 2 5" xfId="37247" xr:uid="{00000000-0005-0000-0000-000079910000}"/>
    <cellStyle name="Normal 30 7 4 3" xfId="37248" xr:uid="{00000000-0005-0000-0000-00007A910000}"/>
    <cellStyle name="Normal 30 7 4 3 2" xfId="37249" xr:uid="{00000000-0005-0000-0000-00007B910000}"/>
    <cellStyle name="Normal 30 7 4 3 3" xfId="37250" xr:uid="{00000000-0005-0000-0000-00007C910000}"/>
    <cellStyle name="Normal 30 7 4 3 4" xfId="37251" xr:uid="{00000000-0005-0000-0000-00007D910000}"/>
    <cellStyle name="Normal 30 7 4 3 5" xfId="37252" xr:uid="{00000000-0005-0000-0000-00007E910000}"/>
    <cellStyle name="Normal 30 7 4 4" xfId="37253" xr:uid="{00000000-0005-0000-0000-00007F910000}"/>
    <cellStyle name="Normal 30 7 4 5" xfId="37254" xr:uid="{00000000-0005-0000-0000-000080910000}"/>
    <cellStyle name="Normal 30 7 4 6" xfId="37255" xr:uid="{00000000-0005-0000-0000-000081910000}"/>
    <cellStyle name="Normal 30 7 4 7" xfId="37256" xr:uid="{00000000-0005-0000-0000-000082910000}"/>
    <cellStyle name="Normal 30 7 4 8" xfId="37257" xr:uid="{00000000-0005-0000-0000-000083910000}"/>
    <cellStyle name="Normal 30 7 4_35. Propiedades de Inv" xfId="37258" xr:uid="{00000000-0005-0000-0000-000084910000}"/>
    <cellStyle name="Normal 30 7 5" xfId="37259" xr:uid="{00000000-0005-0000-0000-000085910000}"/>
    <cellStyle name="Normal 30 7 5 2" xfId="37260" xr:uid="{00000000-0005-0000-0000-000086910000}"/>
    <cellStyle name="Normal 30 7 5 2 2" xfId="37261" xr:uid="{00000000-0005-0000-0000-000087910000}"/>
    <cellStyle name="Normal 30 7 5 2 3" xfId="37262" xr:uid="{00000000-0005-0000-0000-000088910000}"/>
    <cellStyle name="Normal 30 7 5 2 4" xfId="37263" xr:uid="{00000000-0005-0000-0000-000089910000}"/>
    <cellStyle name="Normal 30 7 5 2 5" xfId="37264" xr:uid="{00000000-0005-0000-0000-00008A910000}"/>
    <cellStyle name="Normal 30 7 5 3" xfId="37265" xr:uid="{00000000-0005-0000-0000-00008B910000}"/>
    <cellStyle name="Normal 30 7 5 3 2" xfId="37266" xr:uid="{00000000-0005-0000-0000-00008C910000}"/>
    <cellStyle name="Normal 30 7 5 3 3" xfId="37267" xr:uid="{00000000-0005-0000-0000-00008D910000}"/>
    <cellStyle name="Normal 30 7 5 3 4" xfId="37268" xr:uid="{00000000-0005-0000-0000-00008E910000}"/>
    <cellStyle name="Normal 30 7 5 3 5" xfId="37269" xr:uid="{00000000-0005-0000-0000-00008F910000}"/>
    <cellStyle name="Normal 30 7 5 4" xfId="37270" xr:uid="{00000000-0005-0000-0000-000090910000}"/>
    <cellStyle name="Normal 30 7 5 5" xfId="37271" xr:uid="{00000000-0005-0000-0000-000091910000}"/>
    <cellStyle name="Normal 30 7 5 6" xfId="37272" xr:uid="{00000000-0005-0000-0000-000092910000}"/>
    <cellStyle name="Normal 30 7 5 7" xfId="37273" xr:uid="{00000000-0005-0000-0000-000093910000}"/>
    <cellStyle name="Normal 30 7 5 8" xfId="37274" xr:uid="{00000000-0005-0000-0000-000094910000}"/>
    <cellStyle name="Normal 30 7 5_35. Propiedades de Inv" xfId="37275" xr:uid="{00000000-0005-0000-0000-000095910000}"/>
    <cellStyle name="Normal 30 7 6" xfId="37276" xr:uid="{00000000-0005-0000-0000-000096910000}"/>
    <cellStyle name="Normal 30 7 6 2" xfId="37277" xr:uid="{00000000-0005-0000-0000-000097910000}"/>
    <cellStyle name="Normal 30 7 6 2 2" xfId="37278" xr:uid="{00000000-0005-0000-0000-000098910000}"/>
    <cellStyle name="Normal 30 7 6 2 3" xfId="37279" xr:uid="{00000000-0005-0000-0000-000099910000}"/>
    <cellStyle name="Normal 30 7 6 2 4" xfId="37280" xr:uid="{00000000-0005-0000-0000-00009A910000}"/>
    <cellStyle name="Normal 30 7 6 2 5" xfId="37281" xr:uid="{00000000-0005-0000-0000-00009B910000}"/>
    <cellStyle name="Normal 30 7 6 3" xfId="37282" xr:uid="{00000000-0005-0000-0000-00009C910000}"/>
    <cellStyle name="Normal 30 7 6 3 2" xfId="37283" xr:uid="{00000000-0005-0000-0000-00009D910000}"/>
    <cellStyle name="Normal 30 7 6 3 3" xfId="37284" xr:uid="{00000000-0005-0000-0000-00009E910000}"/>
    <cellStyle name="Normal 30 7 6 3 4" xfId="37285" xr:uid="{00000000-0005-0000-0000-00009F910000}"/>
    <cellStyle name="Normal 30 7 6 3 5" xfId="37286" xr:uid="{00000000-0005-0000-0000-0000A0910000}"/>
    <cellStyle name="Normal 30 7 6 4" xfId="37287" xr:uid="{00000000-0005-0000-0000-0000A1910000}"/>
    <cellStyle name="Normal 30 7 6 5" xfId="37288" xr:uid="{00000000-0005-0000-0000-0000A2910000}"/>
    <cellStyle name="Normal 30 7 6 6" xfId="37289" xr:uid="{00000000-0005-0000-0000-0000A3910000}"/>
    <cellStyle name="Normal 30 7 6 7" xfId="37290" xr:uid="{00000000-0005-0000-0000-0000A4910000}"/>
    <cellStyle name="Normal 30 7 6 8" xfId="37291" xr:uid="{00000000-0005-0000-0000-0000A5910000}"/>
    <cellStyle name="Normal 30 7 6_35. Propiedades de Inv" xfId="37292" xr:uid="{00000000-0005-0000-0000-0000A6910000}"/>
    <cellStyle name="Normal 30 7 7" xfId="37293" xr:uid="{00000000-0005-0000-0000-0000A7910000}"/>
    <cellStyle name="Normal 30 7 7 2" xfId="37294" xr:uid="{00000000-0005-0000-0000-0000A8910000}"/>
    <cellStyle name="Normal 30 7 7 3" xfId="37295" xr:uid="{00000000-0005-0000-0000-0000A9910000}"/>
    <cellStyle name="Normal 30 7 7 4" xfId="37296" xr:uid="{00000000-0005-0000-0000-0000AA910000}"/>
    <cellStyle name="Normal 30 7 7 5" xfId="37297" xr:uid="{00000000-0005-0000-0000-0000AB910000}"/>
    <cellStyle name="Normal 30 7 8" xfId="37298" xr:uid="{00000000-0005-0000-0000-0000AC910000}"/>
    <cellStyle name="Normal 30 7 8 2" xfId="37299" xr:uid="{00000000-0005-0000-0000-0000AD910000}"/>
    <cellStyle name="Normal 30 7 8 3" xfId="37300" xr:uid="{00000000-0005-0000-0000-0000AE910000}"/>
    <cellStyle name="Normal 30 7 8 4" xfId="37301" xr:uid="{00000000-0005-0000-0000-0000AF910000}"/>
    <cellStyle name="Normal 30 7 8 5" xfId="37302" xr:uid="{00000000-0005-0000-0000-0000B0910000}"/>
    <cellStyle name="Normal 30 7 9" xfId="37303" xr:uid="{00000000-0005-0000-0000-0000B1910000}"/>
    <cellStyle name="Normal 30 7_35. Propiedades de Inv" xfId="37304" xr:uid="{00000000-0005-0000-0000-0000B2910000}"/>
    <cellStyle name="Normal 30 8" xfId="37305" xr:uid="{00000000-0005-0000-0000-0000B3910000}"/>
    <cellStyle name="Normal 30 8 10" xfId="37306" xr:uid="{00000000-0005-0000-0000-0000B4910000}"/>
    <cellStyle name="Normal 30 8 11" xfId="37307" xr:uid="{00000000-0005-0000-0000-0000B5910000}"/>
    <cellStyle name="Normal 30 8 12" xfId="37308" xr:uid="{00000000-0005-0000-0000-0000B6910000}"/>
    <cellStyle name="Normal 30 8 13" xfId="37309" xr:uid="{00000000-0005-0000-0000-0000B7910000}"/>
    <cellStyle name="Normal 30 8 2" xfId="37310" xr:uid="{00000000-0005-0000-0000-0000B8910000}"/>
    <cellStyle name="Normal 30 8 2 2" xfId="37311" xr:uid="{00000000-0005-0000-0000-0000B9910000}"/>
    <cellStyle name="Normal 30 8 2 2 2" xfId="37312" xr:uid="{00000000-0005-0000-0000-0000BA910000}"/>
    <cellStyle name="Normal 30 8 2 2 3" xfId="37313" xr:uid="{00000000-0005-0000-0000-0000BB910000}"/>
    <cellStyle name="Normal 30 8 2 2 4" xfId="37314" xr:uid="{00000000-0005-0000-0000-0000BC910000}"/>
    <cellStyle name="Normal 30 8 2 2 5" xfId="37315" xr:uid="{00000000-0005-0000-0000-0000BD910000}"/>
    <cellStyle name="Normal 30 8 2 3" xfId="37316" xr:uid="{00000000-0005-0000-0000-0000BE910000}"/>
    <cellStyle name="Normal 30 8 2 3 2" xfId="37317" xr:uid="{00000000-0005-0000-0000-0000BF910000}"/>
    <cellStyle name="Normal 30 8 2 3 3" xfId="37318" xr:uid="{00000000-0005-0000-0000-0000C0910000}"/>
    <cellStyle name="Normal 30 8 2 3 4" xfId="37319" xr:uid="{00000000-0005-0000-0000-0000C1910000}"/>
    <cellStyle name="Normal 30 8 2 3 5" xfId="37320" xr:uid="{00000000-0005-0000-0000-0000C2910000}"/>
    <cellStyle name="Normal 30 8 2 4" xfId="37321" xr:uid="{00000000-0005-0000-0000-0000C3910000}"/>
    <cellStyle name="Normal 30 8 2 5" xfId="37322" xr:uid="{00000000-0005-0000-0000-0000C4910000}"/>
    <cellStyle name="Normal 30 8 2 6" xfId="37323" xr:uid="{00000000-0005-0000-0000-0000C5910000}"/>
    <cellStyle name="Normal 30 8 2 7" xfId="37324" xr:uid="{00000000-0005-0000-0000-0000C6910000}"/>
    <cellStyle name="Normal 30 8 2 8" xfId="37325" xr:uid="{00000000-0005-0000-0000-0000C7910000}"/>
    <cellStyle name="Normal 30 8 2_35. Propiedades de Inv" xfId="37326" xr:uid="{00000000-0005-0000-0000-0000C8910000}"/>
    <cellStyle name="Normal 30 8 3" xfId="37327" xr:uid="{00000000-0005-0000-0000-0000C9910000}"/>
    <cellStyle name="Normal 30 8 3 2" xfId="37328" xr:uid="{00000000-0005-0000-0000-0000CA910000}"/>
    <cellStyle name="Normal 30 8 3 2 2" xfId="37329" xr:uid="{00000000-0005-0000-0000-0000CB910000}"/>
    <cellStyle name="Normal 30 8 3 2 3" xfId="37330" xr:uid="{00000000-0005-0000-0000-0000CC910000}"/>
    <cellStyle name="Normal 30 8 3 2 4" xfId="37331" xr:uid="{00000000-0005-0000-0000-0000CD910000}"/>
    <cellStyle name="Normal 30 8 3 2 5" xfId="37332" xr:uid="{00000000-0005-0000-0000-0000CE910000}"/>
    <cellStyle name="Normal 30 8 3 3" xfId="37333" xr:uid="{00000000-0005-0000-0000-0000CF910000}"/>
    <cellStyle name="Normal 30 8 3 3 2" xfId="37334" xr:uid="{00000000-0005-0000-0000-0000D0910000}"/>
    <cellStyle name="Normal 30 8 3 3 3" xfId="37335" xr:uid="{00000000-0005-0000-0000-0000D1910000}"/>
    <cellStyle name="Normal 30 8 3 3 4" xfId="37336" xr:uid="{00000000-0005-0000-0000-0000D2910000}"/>
    <cellStyle name="Normal 30 8 3 3 5" xfId="37337" xr:uid="{00000000-0005-0000-0000-0000D3910000}"/>
    <cellStyle name="Normal 30 8 3 4" xfId="37338" xr:uid="{00000000-0005-0000-0000-0000D4910000}"/>
    <cellStyle name="Normal 30 8 3 5" xfId="37339" xr:uid="{00000000-0005-0000-0000-0000D5910000}"/>
    <cellStyle name="Normal 30 8 3 6" xfId="37340" xr:uid="{00000000-0005-0000-0000-0000D6910000}"/>
    <cellStyle name="Normal 30 8 3 7" xfId="37341" xr:uid="{00000000-0005-0000-0000-0000D7910000}"/>
    <cellStyle name="Normal 30 8 3 8" xfId="37342" xr:uid="{00000000-0005-0000-0000-0000D8910000}"/>
    <cellStyle name="Normal 30 8 3_35. Propiedades de Inv" xfId="37343" xr:uid="{00000000-0005-0000-0000-0000D9910000}"/>
    <cellStyle name="Normal 30 8 4" xfId="37344" xr:uid="{00000000-0005-0000-0000-0000DA910000}"/>
    <cellStyle name="Normal 30 8 4 2" xfId="37345" xr:uid="{00000000-0005-0000-0000-0000DB910000}"/>
    <cellStyle name="Normal 30 8 4 2 2" xfId="37346" xr:uid="{00000000-0005-0000-0000-0000DC910000}"/>
    <cellStyle name="Normal 30 8 4 2 3" xfId="37347" xr:uid="{00000000-0005-0000-0000-0000DD910000}"/>
    <cellStyle name="Normal 30 8 4 2 4" xfId="37348" xr:uid="{00000000-0005-0000-0000-0000DE910000}"/>
    <cellStyle name="Normal 30 8 4 2 5" xfId="37349" xr:uid="{00000000-0005-0000-0000-0000DF910000}"/>
    <cellStyle name="Normal 30 8 4 3" xfId="37350" xr:uid="{00000000-0005-0000-0000-0000E0910000}"/>
    <cellStyle name="Normal 30 8 4 3 2" xfId="37351" xr:uid="{00000000-0005-0000-0000-0000E1910000}"/>
    <cellStyle name="Normal 30 8 4 3 3" xfId="37352" xr:uid="{00000000-0005-0000-0000-0000E2910000}"/>
    <cellStyle name="Normal 30 8 4 3 4" xfId="37353" xr:uid="{00000000-0005-0000-0000-0000E3910000}"/>
    <cellStyle name="Normal 30 8 4 3 5" xfId="37354" xr:uid="{00000000-0005-0000-0000-0000E4910000}"/>
    <cellStyle name="Normal 30 8 4 4" xfId="37355" xr:uid="{00000000-0005-0000-0000-0000E5910000}"/>
    <cellStyle name="Normal 30 8 4 5" xfId="37356" xr:uid="{00000000-0005-0000-0000-0000E6910000}"/>
    <cellStyle name="Normal 30 8 4 6" xfId="37357" xr:uid="{00000000-0005-0000-0000-0000E7910000}"/>
    <cellStyle name="Normal 30 8 4 7" xfId="37358" xr:uid="{00000000-0005-0000-0000-0000E8910000}"/>
    <cellStyle name="Normal 30 8 4 8" xfId="37359" xr:uid="{00000000-0005-0000-0000-0000E9910000}"/>
    <cellStyle name="Normal 30 8 4_35. Propiedades de Inv" xfId="37360" xr:uid="{00000000-0005-0000-0000-0000EA910000}"/>
    <cellStyle name="Normal 30 8 5" xfId="37361" xr:uid="{00000000-0005-0000-0000-0000EB910000}"/>
    <cellStyle name="Normal 30 8 5 2" xfId="37362" xr:uid="{00000000-0005-0000-0000-0000EC910000}"/>
    <cellStyle name="Normal 30 8 5 2 2" xfId="37363" xr:uid="{00000000-0005-0000-0000-0000ED910000}"/>
    <cellStyle name="Normal 30 8 5 2 3" xfId="37364" xr:uid="{00000000-0005-0000-0000-0000EE910000}"/>
    <cellStyle name="Normal 30 8 5 2 4" xfId="37365" xr:uid="{00000000-0005-0000-0000-0000EF910000}"/>
    <cellStyle name="Normal 30 8 5 2 5" xfId="37366" xr:uid="{00000000-0005-0000-0000-0000F0910000}"/>
    <cellStyle name="Normal 30 8 5 3" xfId="37367" xr:uid="{00000000-0005-0000-0000-0000F1910000}"/>
    <cellStyle name="Normal 30 8 5 3 2" xfId="37368" xr:uid="{00000000-0005-0000-0000-0000F2910000}"/>
    <cellStyle name="Normal 30 8 5 3 3" xfId="37369" xr:uid="{00000000-0005-0000-0000-0000F3910000}"/>
    <cellStyle name="Normal 30 8 5 3 4" xfId="37370" xr:uid="{00000000-0005-0000-0000-0000F4910000}"/>
    <cellStyle name="Normal 30 8 5 3 5" xfId="37371" xr:uid="{00000000-0005-0000-0000-0000F5910000}"/>
    <cellStyle name="Normal 30 8 5 4" xfId="37372" xr:uid="{00000000-0005-0000-0000-0000F6910000}"/>
    <cellStyle name="Normal 30 8 5 5" xfId="37373" xr:uid="{00000000-0005-0000-0000-0000F7910000}"/>
    <cellStyle name="Normal 30 8 5 6" xfId="37374" xr:uid="{00000000-0005-0000-0000-0000F8910000}"/>
    <cellStyle name="Normal 30 8 5 7" xfId="37375" xr:uid="{00000000-0005-0000-0000-0000F9910000}"/>
    <cellStyle name="Normal 30 8 5 8" xfId="37376" xr:uid="{00000000-0005-0000-0000-0000FA910000}"/>
    <cellStyle name="Normal 30 8 5_35. Propiedades de Inv" xfId="37377" xr:uid="{00000000-0005-0000-0000-0000FB910000}"/>
    <cellStyle name="Normal 30 8 6" xfId="37378" xr:uid="{00000000-0005-0000-0000-0000FC910000}"/>
    <cellStyle name="Normal 30 8 6 2" xfId="37379" xr:uid="{00000000-0005-0000-0000-0000FD910000}"/>
    <cellStyle name="Normal 30 8 6 2 2" xfId="37380" xr:uid="{00000000-0005-0000-0000-0000FE910000}"/>
    <cellStyle name="Normal 30 8 6 2 3" xfId="37381" xr:uid="{00000000-0005-0000-0000-0000FF910000}"/>
    <cellStyle name="Normal 30 8 6 2 4" xfId="37382" xr:uid="{00000000-0005-0000-0000-000000920000}"/>
    <cellStyle name="Normal 30 8 6 2 5" xfId="37383" xr:uid="{00000000-0005-0000-0000-000001920000}"/>
    <cellStyle name="Normal 30 8 6 3" xfId="37384" xr:uid="{00000000-0005-0000-0000-000002920000}"/>
    <cellStyle name="Normal 30 8 6 3 2" xfId="37385" xr:uid="{00000000-0005-0000-0000-000003920000}"/>
    <cellStyle name="Normal 30 8 6 3 3" xfId="37386" xr:uid="{00000000-0005-0000-0000-000004920000}"/>
    <cellStyle name="Normal 30 8 6 3 4" xfId="37387" xr:uid="{00000000-0005-0000-0000-000005920000}"/>
    <cellStyle name="Normal 30 8 6 3 5" xfId="37388" xr:uid="{00000000-0005-0000-0000-000006920000}"/>
    <cellStyle name="Normal 30 8 6 4" xfId="37389" xr:uid="{00000000-0005-0000-0000-000007920000}"/>
    <cellStyle name="Normal 30 8 6 5" xfId="37390" xr:uid="{00000000-0005-0000-0000-000008920000}"/>
    <cellStyle name="Normal 30 8 6 6" xfId="37391" xr:uid="{00000000-0005-0000-0000-000009920000}"/>
    <cellStyle name="Normal 30 8 6 7" xfId="37392" xr:uid="{00000000-0005-0000-0000-00000A920000}"/>
    <cellStyle name="Normal 30 8 6 8" xfId="37393" xr:uid="{00000000-0005-0000-0000-00000B920000}"/>
    <cellStyle name="Normal 30 8 6_35. Propiedades de Inv" xfId="37394" xr:uid="{00000000-0005-0000-0000-00000C920000}"/>
    <cellStyle name="Normal 30 8 7" xfId="37395" xr:uid="{00000000-0005-0000-0000-00000D920000}"/>
    <cellStyle name="Normal 30 8 7 2" xfId="37396" xr:uid="{00000000-0005-0000-0000-00000E920000}"/>
    <cellStyle name="Normal 30 8 7 3" xfId="37397" xr:uid="{00000000-0005-0000-0000-00000F920000}"/>
    <cellStyle name="Normal 30 8 7 4" xfId="37398" xr:uid="{00000000-0005-0000-0000-000010920000}"/>
    <cellStyle name="Normal 30 8 7 5" xfId="37399" xr:uid="{00000000-0005-0000-0000-000011920000}"/>
    <cellStyle name="Normal 30 8 8" xfId="37400" xr:uid="{00000000-0005-0000-0000-000012920000}"/>
    <cellStyle name="Normal 30 8 8 2" xfId="37401" xr:uid="{00000000-0005-0000-0000-000013920000}"/>
    <cellStyle name="Normal 30 8 8 3" xfId="37402" xr:uid="{00000000-0005-0000-0000-000014920000}"/>
    <cellStyle name="Normal 30 8 8 4" xfId="37403" xr:uid="{00000000-0005-0000-0000-000015920000}"/>
    <cellStyle name="Normal 30 8 8 5" xfId="37404" xr:uid="{00000000-0005-0000-0000-000016920000}"/>
    <cellStyle name="Normal 30 8 9" xfId="37405" xr:uid="{00000000-0005-0000-0000-000017920000}"/>
    <cellStyle name="Normal 30 8_35. Propiedades de Inv" xfId="37406" xr:uid="{00000000-0005-0000-0000-000018920000}"/>
    <cellStyle name="Normal 30 9" xfId="37407" xr:uid="{00000000-0005-0000-0000-000019920000}"/>
    <cellStyle name="Normal 30 9 10" xfId="37408" xr:uid="{00000000-0005-0000-0000-00001A920000}"/>
    <cellStyle name="Normal 30 9 11" xfId="37409" xr:uid="{00000000-0005-0000-0000-00001B920000}"/>
    <cellStyle name="Normal 30 9 12" xfId="37410" xr:uid="{00000000-0005-0000-0000-00001C920000}"/>
    <cellStyle name="Normal 30 9 13" xfId="37411" xr:uid="{00000000-0005-0000-0000-00001D920000}"/>
    <cellStyle name="Normal 30 9 2" xfId="37412" xr:uid="{00000000-0005-0000-0000-00001E920000}"/>
    <cellStyle name="Normal 30 9 2 2" xfId="37413" xr:uid="{00000000-0005-0000-0000-00001F920000}"/>
    <cellStyle name="Normal 30 9 2 2 2" xfId="37414" xr:uid="{00000000-0005-0000-0000-000020920000}"/>
    <cellStyle name="Normal 30 9 2 2 3" xfId="37415" xr:uid="{00000000-0005-0000-0000-000021920000}"/>
    <cellStyle name="Normal 30 9 2 2 4" xfId="37416" xr:uid="{00000000-0005-0000-0000-000022920000}"/>
    <cellStyle name="Normal 30 9 2 2 5" xfId="37417" xr:uid="{00000000-0005-0000-0000-000023920000}"/>
    <cellStyle name="Normal 30 9 2 3" xfId="37418" xr:uid="{00000000-0005-0000-0000-000024920000}"/>
    <cellStyle name="Normal 30 9 2 3 2" xfId="37419" xr:uid="{00000000-0005-0000-0000-000025920000}"/>
    <cellStyle name="Normal 30 9 2 3 3" xfId="37420" xr:uid="{00000000-0005-0000-0000-000026920000}"/>
    <cellStyle name="Normal 30 9 2 3 4" xfId="37421" xr:uid="{00000000-0005-0000-0000-000027920000}"/>
    <cellStyle name="Normal 30 9 2 3 5" xfId="37422" xr:uid="{00000000-0005-0000-0000-000028920000}"/>
    <cellStyle name="Normal 30 9 2 4" xfId="37423" xr:uid="{00000000-0005-0000-0000-000029920000}"/>
    <cellStyle name="Normal 30 9 2 5" xfId="37424" xr:uid="{00000000-0005-0000-0000-00002A920000}"/>
    <cellStyle name="Normal 30 9 2 6" xfId="37425" xr:uid="{00000000-0005-0000-0000-00002B920000}"/>
    <cellStyle name="Normal 30 9 2 7" xfId="37426" xr:uid="{00000000-0005-0000-0000-00002C920000}"/>
    <cellStyle name="Normal 30 9 2 8" xfId="37427" xr:uid="{00000000-0005-0000-0000-00002D920000}"/>
    <cellStyle name="Normal 30 9 2_35. Propiedades de Inv" xfId="37428" xr:uid="{00000000-0005-0000-0000-00002E920000}"/>
    <cellStyle name="Normal 30 9 3" xfId="37429" xr:uid="{00000000-0005-0000-0000-00002F920000}"/>
    <cellStyle name="Normal 30 9 3 2" xfId="37430" xr:uid="{00000000-0005-0000-0000-000030920000}"/>
    <cellStyle name="Normal 30 9 3 2 2" xfId="37431" xr:uid="{00000000-0005-0000-0000-000031920000}"/>
    <cellStyle name="Normal 30 9 3 2 3" xfId="37432" xr:uid="{00000000-0005-0000-0000-000032920000}"/>
    <cellStyle name="Normal 30 9 3 2 4" xfId="37433" xr:uid="{00000000-0005-0000-0000-000033920000}"/>
    <cellStyle name="Normal 30 9 3 2 5" xfId="37434" xr:uid="{00000000-0005-0000-0000-000034920000}"/>
    <cellStyle name="Normal 30 9 3 3" xfId="37435" xr:uid="{00000000-0005-0000-0000-000035920000}"/>
    <cellStyle name="Normal 30 9 3 3 2" xfId="37436" xr:uid="{00000000-0005-0000-0000-000036920000}"/>
    <cellStyle name="Normal 30 9 3 3 3" xfId="37437" xr:uid="{00000000-0005-0000-0000-000037920000}"/>
    <cellStyle name="Normal 30 9 3 3 4" xfId="37438" xr:uid="{00000000-0005-0000-0000-000038920000}"/>
    <cellStyle name="Normal 30 9 3 3 5" xfId="37439" xr:uid="{00000000-0005-0000-0000-000039920000}"/>
    <cellStyle name="Normal 30 9 3 4" xfId="37440" xr:uid="{00000000-0005-0000-0000-00003A920000}"/>
    <cellStyle name="Normal 30 9 3 5" xfId="37441" xr:uid="{00000000-0005-0000-0000-00003B920000}"/>
    <cellStyle name="Normal 30 9 3 6" xfId="37442" xr:uid="{00000000-0005-0000-0000-00003C920000}"/>
    <cellStyle name="Normal 30 9 3 7" xfId="37443" xr:uid="{00000000-0005-0000-0000-00003D920000}"/>
    <cellStyle name="Normal 30 9 3 8" xfId="37444" xr:uid="{00000000-0005-0000-0000-00003E920000}"/>
    <cellStyle name="Normal 30 9 3_35. Propiedades de Inv" xfId="37445" xr:uid="{00000000-0005-0000-0000-00003F920000}"/>
    <cellStyle name="Normal 30 9 4" xfId="37446" xr:uid="{00000000-0005-0000-0000-000040920000}"/>
    <cellStyle name="Normal 30 9 4 2" xfId="37447" xr:uid="{00000000-0005-0000-0000-000041920000}"/>
    <cellStyle name="Normal 30 9 4 2 2" xfId="37448" xr:uid="{00000000-0005-0000-0000-000042920000}"/>
    <cellStyle name="Normal 30 9 4 2 3" xfId="37449" xr:uid="{00000000-0005-0000-0000-000043920000}"/>
    <cellStyle name="Normal 30 9 4 2 4" xfId="37450" xr:uid="{00000000-0005-0000-0000-000044920000}"/>
    <cellStyle name="Normal 30 9 4 2 5" xfId="37451" xr:uid="{00000000-0005-0000-0000-000045920000}"/>
    <cellStyle name="Normal 30 9 4 3" xfId="37452" xr:uid="{00000000-0005-0000-0000-000046920000}"/>
    <cellStyle name="Normal 30 9 4 3 2" xfId="37453" xr:uid="{00000000-0005-0000-0000-000047920000}"/>
    <cellStyle name="Normal 30 9 4 3 3" xfId="37454" xr:uid="{00000000-0005-0000-0000-000048920000}"/>
    <cellStyle name="Normal 30 9 4 3 4" xfId="37455" xr:uid="{00000000-0005-0000-0000-000049920000}"/>
    <cellStyle name="Normal 30 9 4 3 5" xfId="37456" xr:uid="{00000000-0005-0000-0000-00004A920000}"/>
    <cellStyle name="Normal 30 9 4 4" xfId="37457" xr:uid="{00000000-0005-0000-0000-00004B920000}"/>
    <cellStyle name="Normal 30 9 4 5" xfId="37458" xr:uid="{00000000-0005-0000-0000-00004C920000}"/>
    <cellStyle name="Normal 30 9 4 6" xfId="37459" xr:uid="{00000000-0005-0000-0000-00004D920000}"/>
    <cellStyle name="Normal 30 9 4 7" xfId="37460" xr:uid="{00000000-0005-0000-0000-00004E920000}"/>
    <cellStyle name="Normal 30 9 4 8" xfId="37461" xr:uid="{00000000-0005-0000-0000-00004F920000}"/>
    <cellStyle name="Normal 30 9 4_35. Propiedades de Inv" xfId="37462" xr:uid="{00000000-0005-0000-0000-000050920000}"/>
    <cellStyle name="Normal 30 9 5" xfId="37463" xr:uid="{00000000-0005-0000-0000-000051920000}"/>
    <cellStyle name="Normal 30 9 5 2" xfId="37464" xr:uid="{00000000-0005-0000-0000-000052920000}"/>
    <cellStyle name="Normal 30 9 5 2 2" xfId="37465" xr:uid="{00000000-0005-0000-0000-000053920000}"/>
    <cellStyle name="Normal 30 9 5 2 3" xfId="37466" xr:uid="{00000000-0005-0000-0000-000054920000}"/>
    <cellStyle name="Normal 30 9 5 2 4" xfId="37467" xr:uid="{00000000-0005-0000-0000-000055920000}"/>
    <cellStyle name="Normal 30 9 5 2 5" xfId="37468" xr:uid="{00000000-0005-0000-0000-000056920000}"/>
    <cellStyle name="Normal 30 9 5 3" xfId="37469" xr:uid="{00000000-0005-0000-0000-000057920000}"/>
    <cellStyle name="Normal 30 9 5 3 2" xfId="37470" xr:uid="{00000000-0005-0000-0000-000058920000}"/>
    <cellStyle name="Normal 30 9 5 3 3" xfId="37471" xr:uid="{00000000-0005-0000-0000-000059920000}"/>
    <cellStyle name="Normal 30 9 5 3 4" xfId="37472" xr:uid="{00000000-0005-0000-0000-00005A920000}"/>
    <cellStyle name="Normal 30 9 5 3 5" xfId="37473" xr:uid="{00000000-0005-0000-0000-00005B920000}"/>
    <cellStyle name="Normal 30 9 5 4" xfId="37474" xr:uid="{00000000-0005-0000-0000-00005C920000}"/>
    <cellStyle name="Normal 30 9 5 5" xfId="37475" xr:uid="{00000000-0005-0000-0000-00005D920000}"/>
    <cellStyle name="Normal 30 9 5 6" xfId="37476" xr:uid="{00000000-0005-0000-0000-00005E920000}"/>
    <cellStyle name="Normal 30 9 5 7" xfId="37477" xr:uid="{00000000-0005-0000-0000-00005F920000}"/>
    <cellStyle name="Normal 30 9 5 8" xfId="37478" xr:uid="{00000000-0005-0000-0000-000060920000}"/>
    <cellStyle name="Normal 30 9 5_35. Propiedades de Inv" xfId="37479" xr:uid="{00000000-0005-0000-0000-000061920000}"/>
    <cellStyle name="Normal 30 9 6" xfId="37480" xr:uid="{00000000-0005-0000-0000-000062920000}"/>
    <cellStyle name="Normal 30 9 6 2" xfId="37481" xr:uid="{00000000-0005-0000-0000-000063920000}"/>
    <cellStyle name="Normal 30 9 6 2 2" xfId="37482" xr:uid="{00000000-0005-0000-0000-000064920000}"/>
    <cellStyle name="Normal 30 9 6 2 3" xfId="37483" xr:uid="{00000000-0005-0000-0000-000065920000}"/>
    <cellStyle name="Normal 30 9 6 2 4" xfId="37484" xr:uid="{00000000-0005-0000-0000-000066920000}"/>
    <cellStyle name="Normal 30 9 6 2 5" xfId="37485" xr:uid="{00000000-0005-0000-0000-000067920000}"/>
    <cellStyle name="Normal 30 9 6 3" xfId="37486" xr:uid="{00000000-0005-0000-0000-000068920000}"/>
    <cellStyle name="Normal 30 9 6 3 2" xfId="37487" xr:uid="{00000000-0005-0000-0000-000069920000}"/>
    <cellStyle name="Normal 30 9 6 3 3" xfId="37488" xr:uid="{00000000-0005-0000-0000-00006A920000}"/>
    <cellStyle name="Normal 30 9 6 3 4" xfId="37489" xr:uid="{00000000-0005-0000-0000-00006B920000}"/>
    <cellStyle name="Normal 30 9 6 3 5" xfId="37490" xr:uid="{00000000-0005-0000-0000-00006C920000}"/>
    <cellStyle name="Normal 30 9 6 4" xfId="37491" xr:uid="{00000000-0005-0000-0000-00006D920000}"/>
    <cellStyle name="Normal 30 9 6 5" xfId="37492" xr:uid="{00000000-0005-0000-0000-00006E920000}"/>
    <cellStyle name="Normal 30 9 6 6" xfId="37493" xr:uid="{00000000-0005-0000-0000-00006F920000}"/>
    <cellStyle name="Normal 30 9 6 7" xfId="37494" xr:uid="{00000000-0005-0000-0000-000070920000}"/>
    <cellStyle name="Normal 30 9 6 8" xfId="37495" xr:uid="{00000000-0005-0000-0000-000071920000}"/>
    <cellStyle name="Normal 30 9 6_35. Propiedades de Inv" xfId="37496" xr:uid="{00000000-0005-0000-0000-000072920000}"/>
    <cellStyle name="Normal 30 9 7" xfId="37497" xr:uid="{00000000-0005-0000-0000-000073920000}"/>
    <cellStyle name="Normal 30 9 7 2" xfId="37498" xr:uid="{00000000-0005-0000-0000-000074920000}"/>
    <cellStyle name="Normal 30 9 7 3" xfId="37499" xr:uid="{00000000-0005-0000-0000-000075920000}"/>
    <cellStyle name="Normal 30 9 7 4" xfId="37500" xr:uid="{00000000-0005-0000-0000-000076920000}"/>
    <cellStyle name="Normal 30 9 7 5" xfId="37501" xr:uid="{00000000-0005-0000-0000-000077920000}"/>
    <cellStyle name="Normal 30 9 8" xfId="37502" xr:uid="{00000000-0005-0000-0000-000078920000}"/>
    <cellStyle name="Normal 30 9 8 2" xfId="37503" xr:uid="{00000000-0005-0000-0000-000079920000}"/>
    <cellStyle name="Normal 30 9 8 3" xfId="37504" xr:uid="{00000000-0005-0000-0000-00007A920000}"/>
    <cellStyle name="Normal 30 9 8 4" xfId="37505" xr:uid="{00000000-0005-0000-0000-00007B920000}"/>
    <cellStyle name="Normal 30 9 8 5" xfId="37506" xr:uid="{00000000-0005-0000-0000-00007C920000}"/>
    <cellStyle name="Normal 30 9 9" xfId="37507" xr:uid="{00000000-0005-0000-0000-00007D920000}"/>
    <cellStyle name="Normal 30 9_35. Propiedades de Inv" xfId="37508" xr:uid="{00000000-0005-0000-0000-00007E920000}"/>
    <cellStyle name="Normal 30_35. Propiedades de Inv" xfId="37509" xr:uid="{00000000-0005-0000-0000-00007F920000}"/>
    <cellStyle name="Normal 31" xfId="37510" xr:uid="{00000000-0005-0000-0000-000080920000}"/>
    <cellStyle name="Normal 31 10" xfId="37511" xr:uid="{00000000-0005-0000-0000-000081920000}"/>
    <cellStyle name="Normal 31 10 10" xfId="37512" xr:uid="{00000000-0005-0000-0000-000082920000}"/>
    <cellStyle name="Normal 31 10 11" xfId="37513" xr:uid="{00000000-0005-0000-0000-000083920000}"/>
    <cellStyle name="Normal 31 10 12" xfId="37514" xr:uid="{00000000-0005-0000-0000-000084920000}"/>
    <cellStyle name="Normal 31 10 13" xfId="37515" xr:uid="{00000000-0005-0000-0000-000085920000}"/>
    <cellStyle name="Normal 31 10 2" xfId="37516" xr:uid="{00000000-0005-0000-0000-000086920000}"/>
    <cellStyle name="Normal 31 10 2 2" xfId="37517" xr:uid="{00000000-0005-0000-0000-000087920000}"/>
    <cellStyle name="Normal 31 10 2 2 2" xfId="37518" xr:uid="{00000000-0005-0000-0000-000088920000}"/>
    <cellStyle name="Normal 31 10 2 2 3" xfId="37519" xr:uid="{00000000-0005-0000-0000-000089920000}"/>
    <cellStyle name="Normal 31 10 2 2 4" xfId="37520" xr:uid="{00000000-0005-0000-0000-00008A920000}"/>
    <cellStyle name="Normal 31 10 2 2 5" xfId="37521" xr:uid="{00000000-0005-0000-0000-00008B920000}"/>
    <cellStyle name="Normal 31 10 2 3" xfId="37522" xr:uid="{00000000-0005-0000-0000-00008C920000}"/>
    <cellStyle name="Normal 31 10 2 3 2" xfId="37523" xr:uid="{00000000-0005-0000-0000-00008D920000}"/>
    <cellStyle name="Normal 31 10 2 3 3" xfId="37524" xr:uid="{00000000-0005-0000-0000-00008E920000}"/>
    <cellStyle name="Normal 31 10 2 3 4" xfId="37525" xr:uid="{00000000-0005-0000-0000-00008F920000}"/>
    <cellStyle name="Normal 31 10 2 3 5" xfId="37526" xr:uid="{00000000-0005-0000-0000-000090920000}"/>
    <cellStyle name="Normal 31 10 2 4" xfId="37527" xr:uid="{00000000-0005-0000-0000-000091920000}"/>
    <cellStyle name="Normal 31 10 2 5" xfId="37528" xr:uid="{00000000-0005-0000-0000-000092920000}"/>
    <cellStyle name="Normal 31 10 2 6" xfId="37529" xr:uid="{00000000-0005-0000-0000-000093920000}"/>
    <cellStyle name="Normal 31 10 2 7" xfId="37530" xr:uid="{00000000-0005-0000-0000-000094920000}"/>
    <cellStyle name="Normal 31 10 2 8" xfId="37531" xr:uid="{00000000-0005-0000-0000-000095920000}"/>
    <cellStyle name="Normal 31 10 2_35. Propiedades de Inv" xfId="37532" xr:uid="{00000000-0005-0000-0000-000096920000}"/>
    <cellStyle name="Normal 31 10 3" xfId="37533" xr:uid="{00000000-0005-0000-0000-000097920000}"/>
    <cellStyle name="Normal 31 10 3 2" xfId="37534" xr:uid="{00000000-0005-0000-0000-000098920000}"/>
    <cellStyle name="Normal 31 10 3 2 2" xfId="37535" xr:uid="{00000000-0005-0000-0000-000099920000}"/>
    <cellStyle name="Normal 31 10 3 2 3" xfId="37536" xr:uid="{00000000-0005-0000-0000-00009A920000}"/>
    <cellStyle name="Normal 31 10 3 2 4" xfId="37537" xr:uid="{00000000-0005-0000-0000-00009B920000}"/>
    <cellStyle name="Normal 31 10 3 2 5" xfId="37538" xr:uid="{00000000-0005-0000-0000-00009C920000}"/>
    <cellStyle name="Normal 31 10 3 3" xfId="37539" xr:uid="{00000000-0005-0000-0000-00009D920000}"/>
    <cellStyle name="Normal 31 10 3 3 2" xfId="37540" xr:uid="{00000000-0005-0000-0000-00009E920000}"/>
    <cellStyle name="Normal 31 10 3 3 3" xfId="37541" xr:uid="{00000000-0005-0000-0000-00009F920000}"/>
    <cellStyle name="Normal 31 10 3 3 4" xfId="37542" xr:uid="{00000000-0005-0000-0000-0000A0920000}"/>
    <cellStyle name="Normal 31 10 3 3 5" xfId="37543" xr:uid="{00000000-0005-0000-0000-0000A1920000}"/>
    <cellStyle name="Normal 31 10 3 4" xfId="37544" xr:uid="{00000000-0005-0000-0000-0000A2920000}"/>
    <cellStyle name="Normal 31 10 3 5" xfId="37545" xr:uid="{00000000-0005-0000-0000-0000A3920000}"/>
    <cellStyle name="Normal 31 10 3 6" xfId="37546" xr:uid="{00000000-0005-0000-0000-0000A4920000}"/>
    <cellStyle name="Normal 31 10 3 7" xfId="37547" xr:uid="{00000000-0005-0000-0000-0000A5920000}"/>
    <cellStyle name="Normal 31 10 3 8" xfId="37548" xr:uid="{00000000-0005-0000-0000-0000A6920000}"/>
    <cellStyle name="Normal 31 10 3_35. Propiedades de Inv" xfId="37549" xr:uid="{00000000-0005-0000-0000-0000A7920000}"/>
    <cellStyle name="Normal 31 10 4" xfId="37550" xr:uid="{00000000-0005-0000-0000-0000A8920000}"/>
    <cellStyle name="Normal 31 10 4 2" xfId="37551" xr:uid="{00000000-0005-0000-0000-0000A9920000}"/>
    <cellStyle name="Normal 31 10 4 2 2" xfId="37552" xr:uid="{00000000-0005-0000-0000-0000AA920000}"/>
    <cellStyle name="Normal 31 10 4 2 3" xfId="37553" xr:uid="{00000000-0005-0000-0000-0000AB920000}"/>
    <cellStyle name="Normal 31 10 4 2 4" xfId="37554" xr:uid="{00000000-0005-0000-0000-0000AC920000}"/>
    <cellStyle name="Normal 31 10 4 2 5" xfId="37555" xr:uid="{00000000-0005-0000-0000-0000AD920000}"/>
    <cellStyle name="Normal 31 10 4 3" xfId="37556" xr:uid="{00000000-0005-0000-0000-0000AE920000}"/>
    <cellStyle name="Normal 31 10 4 3 2" xfId="37557" xr:uid="{00000000-0005-0000-0000-0000AF920000}"/>
    <cellStyle name="Normal 31 10 4 3 3" xfId="37558" xr:uid="{00000000-0005-0000-0000-0000B0920000}"/>
    <cellStyle name="Normal 31 10 4 3 4" xfId="37559" xr:uid="{00000000-0005-0000-0000-0000B1920000}"/>
    <cellStyle name="Normal 31 10 4 3 5" xfId="37560" xr:uid="{00000000-0005-0000-0000-0000B2920000}"/>
    <cellStyle name="Normal 31 10 4 4" xfId="37561" xr:uid="{00000000-0005-0000-0000-0000B3920000}"/>
    <cellStyle name="Normal 31 10 4 5" xfId="37562" xr:uid="{00000000-0005-0000-0000-0000B4920000}"/>
    <cellStyle name="Normal 31 10 4 6" xfId="37563" xr:uid="{00000000-0005-0000-0000-0000B5920000}"/>
    <cellStyle name="Normal 31 10 4 7" xfId="37564" xr:uid="{00000000-0005-0000-0000-0000B6920000}"/>
    <cellStyle name="Normal 31 10 4 8" xfId="37565" xr:uid="{00000000-0005-0000-0000-0000B7920000}"/>
    <cellStyle name="Normal 31 10 4_35. Propiedades de Inv" xfId="37566" xr:uid="{00000000-0005-0000-0000-0000B8920000}"/>
    <cellStyle name="Normal 31 10 5" xfId="37567" xr:uid="{00000000-0005-0000-0000-0000B9920000}"/>
    <cellStyle name="Normal 31 10 5 2" xfId="37568" xr:uid="{00000000-0005-0000-0000-0000BA920000}"/>
    <cellStyle name="Normal 31 10 5 2 2" xfId="37569" xr:uid="{00000000-0005-0000-0000-0000BB920000}"/>
    <cellStyle name="Normal 31 10 5 2 3" xfId="37570" xr:uid="{00000000-0005-0000-0000-0000BC920000}"/>
    <cellStyle name="Normal 31 10 5 2 4" xfId="37571" xr:uid="{00000000-0005-0000-0000-0000BD920000}"/>
    <cellStyle name="Normal 31 10 5 2 5" xfId="37572" xr:uid="{00000000-0005-0000-0000-0000BE920000}"/>
    <cellStyle name="Normal 31 10 5 3" xfId="37573" xr:uid="{00000000-0005-0000-0000-0000BF920000}"/>
    <cellStyle name="Normal 31 10 5 3 2" xfId="37574" xr:uid="{00000000-0005-0000-0000-0000C0920000}"/>
    <cellStyle name="Normal 31 10 5 3 3" xfId="37575" xr:uid="{00000000-0005-0000-0000-0000C1920000}"/>
    <cellStyle name="Normal 31 10 5 3 4" xfId="37576" xr:uid="{00000000-0005-0000-0000-0000C2920000}"/>
    <cellStyle name="Normal 31 10 5 3 5" xfId="37577" xr:uid="{00000000-0005-0000-0000-0000C3920000}"/>
    <cellStyle name="Normal 31 10 5 4" xfId="37578" xr:uid="{00000000-0005-0000-0000-0000C4920000}"/>
    <cellStyle name="Normal 31 10 5 5" xfId="37579" xr:uid="{00000000-0005-0000-0000-0000C5920000}"/>
    <cellStyle name="Normal 31 10 5 6" xfId="37580" xr:uid="{00000000-0005-0000-0000-0000C6920000}"/>
    <cellStyle name="Normal 31 10 5 7" xfId="37581" xr:uid="{00000000-0005-0000-0000-0000C7920000}"/>
    <cellStyle name="Normal 31 10 5 8" xfId="37582" xr:uid="{00000000-0005-0000-0000-0000C8920000}"/>
    <cellStyle name="Normal 31 10 5_35. Propiedades de Inv" xfId="37583" xr:uid="{00000000-0005-0000-0000-0000C9920000}"/>
    <cellStyle name="Normal 31 10 6" xfId="37584" xr:uid="{00000000-0005-0000-0000-0000CA920000}"/>
    <cellStyle name="Normal 31 10 6 2" xfId="37585" xr:uid="{00000000-0005-0000-0000-0000CB920000}"/>
    <cellStyle name="Normal 31 10 6 2 2" xfId="37586" xr:uid="{00000000-0005-0000-0000-0000CC920000}"/>
    <cellStyle name="Normal 31 10 6 2 3" xfId="37587" xr:uid="{00000000-0005-0000-0000-0000CD920000}"/>
    <cellStyle name="Normal 31 10 6 2 4" xfId="37588" xr:uid="{00000000-0005-0000-0000-0000CE920000}"/>
    <cellStyle name="Normal 31 10 6 2 5" xfId="37589" xr:uid="{00000000-0005-0000-0000-0000CF920000}"/>
    <cellStyle name="Normal 31 10 6 3" xfId="37590" xr:uid="{00000000-0005-0000-0000-0000D0920000}"/>
    <cellStyle name="Normal 31 10 6 3 2" xfId="37591" xr:uid="{00000000-0005-0000-0000-0000D1920000}"/>
    <cellStyle name="Normal 31 10 6 3 3" xfId="37592" xr:uid="{00000000-0005-0000-0000-0000D2920000}"/>
    <cellStyle name="Normal 31 10 6 3 4" xfId="37593" xr:uid="{00000000-0005-0000-0000-0000D3920000}"/>
    <cellStyle name="Normal 31 10 6 3 5" xfId="37594" xr:uid="{00000000-0005-0000-0000-0000D4920000}"/>
    <cellStyle name="Normal 31 10 6 4" xfId="37595" xr:uid="{00000000-0005-0000-0000-0000D5920000}"/>
    <cellStyle name="Normal 31 10 6 5" xfId="37596" xr:uid="{00000000-0005-0000-0000-0000D6920000}"/>
    <cellStyle name="Normal 31 10 6 6" xfId="37597" xr:uid="{00000000-0005-0000-0000-0000D7920000}"/>
    <cellStyle name="Normal 31 10 6 7" xfId="37598" xr:uid="{00000000-0005-0000-0000-0000D8920000}"/>
    <cellStyle name="Normal 31 10 6 8" xfId="37599" xr:uid="{00000000-0005-0000-0000-0000D9920000}"/>
    <cellStyle name="Normal 31 10 6_35. Propiedades de Inv" xfId="37600" xr:uid="{00000000-0005-0000-0000-0000DA920000}"/>
    <cellStyle name="Normal 31 10 7" xfId="37601" xr:uid="{00000000-0005-0000-0000-0000DB920000}"/>
    <cellStyle name="Normal 31 10 7 2" xfId="37602" xr:uid="{00000000-0005-0000-0000-0000DC920000}"/>
    <cellStyle name="Normal 31 10 7 3" xfId="37603" xr:uid="{00000000-0005-0000-0000-0000DD920000}"/>
    <cellStyle name="Normal 31 10 7 4" xfId="37604" xr:uid="{00000000-0005-0000-0000-0000DE920000}"/>
    <cellStyle name="Normal 31 10 7 5" xfId="37605" xr:uid="{00000000-0005-0000-0000-0000DF920000}"/>
    <cellStyle name="Normal 31 10 8" xfId="37606" xr:uid="{00000000-0005-0000-0000-0000E0920000}"/>
    <cellStyle name="Normal 31 10 8 2" xfId="37607" xr:uid="{00000000-0005-0000-0000-0000E1920000}"/>
    <cellStyle name="Normal 31 10 8 3" xfId="37608" xr:uid="{00000000-0005-0000-0000-0000E2920000}"/>
    <cellStyle name="Normal 31 10 8 4" xfId="37609" xr:uid="{00000000-0005-0000-0000-0000E3920000}"/>
    <cellStyle name="Normal 31 10 8 5" xfId="37610" xr:uid="{00000000-0005-0000-0000-0000E4920000}"/>
    <cellStyle name="Normal 31 10 9" xfId="37611" xr:uid="{00000000-0005-0000-0000-0000E5920000}"/>
    <cellStyle name="Normal 31 10_35. Propiedades de Inv" xfId="37612" xr:uid="{00000000-0005-0000-0000-0000E6920000}"/>
    <cellStyle name="Normal 31 11" xfId="37613" xr:uid="{00000000-0005-0000-0000-0000E7920000}"/>
    <cellStyle name="Normal 31 11 10" xfId="37614" xr:uid="{00000000-0005-0000-0000-0000E8920000}"/>
    <cellStyle name="Normal 31 11 11" xfId="37615" xr:uid="{00000000-0005-0000-0000-0000E9920000}"/>
    <cellStyle name="Normal 31 11 12" xfId="37616" xr:uid="{00000000-0005-0000-0000-0000EA920000}"/>
    <cellStyle name="Normal 31 11 13" xfId="37617" xr:uid="{00000000-0005-0000-0000-0000EB920000}"/>
    <cellStyle name="Normal 31 11 2" xfId="37618" xr:uid="{00000000-0005-0000-0000-0000EC920000}"/>
    <cellStyle name="Normal 31 11 2 2" xfId="37619" xr:uid="{00000000-0005-0000-0000-0000ED920000}"/>
    <cellStyle name="Normal 31 11 2 2 2" xfId="37620" xr:uid="{00000000-0005-0000-0000-0000EE920000}"/>
    <cellStyle name="Normal 31 11 2 2 3" xfId="37621" xr:uid="{00000000-0005-0000-0000-0000EF920000}"/>
    <cellStyle name="Normal 31 11 2 2 4" xfId="37622" xr:uid="{00000000-0005-0000-0000-0000F0920000}"/>
    <cellStyle name="Normal 31 11 2 2 5" xfId="37623" xr:uid="{00000000-0005-0000-0000-0000F1920000}"/>
    <cellStyle name="Normal 31 11 2 3" xfId="37624" xr:uid="{00000000-0005-0000-0000-0000F2920000}"/>
    <cellStyle name="Normal 31 11 2 3 2" xfId="37625" xr:uid="{00000000-0005-0000-0000-0000F3920000}"/>
    <cellStyle name="Normal 31 11 2 3 3" xfId="37626" xr:uid="{00000000-0005-0000-0000-0000F4920000}"/>
    <cellStyle name="Normal 31 11 2 3 4" xfId="37627" xr:uid="{00000000-0005-0000-0000-0000F5920000}"/>
    <cellStyle name="Normal 31 11 2 3 5" xfId="37628" xr:uid="{00000000-0005-0000-0000-0000F6920000}"/>
    <cellStyle name="Normal 31 11 2 4" xfId="37629" xr:uid="{00000000-0005-0000-0000-0000F7920000}"/>
    <cellStyle name="Normal 31 11 2 5" xfId="37630" xr:uid="{00000000-0005-0000-0000-0000F8920000}"/>
    <cellStyle name="Normal 31 11 2 6" xfId="37631" xr:uid="{00000000-0005-0000-0000-0000F9920000}"/>
    <cellStyle name="Normal 31 11 2 7" xfId="37632" xr:uid="{00000000-0005-0000-0000-0000FA920000}"/>
    <cellStyle name="Normal 31 11 2 8" xfId="37633" xr:uid="{00000000-0005-0000-0000-0000FB920000}"/>
    <cellStyle name="Normal 31 11 2_35. Propiedades de Inv" xfId="37634" xr:uid="{00000000-0005-0000-0000-0000FC920000}"/>
    <cellStyle name="Normal 31 11 3" xfId="37635" xr:uid="{00000000-0005-0000-0000-0000FD920000}"/>
    <cellStyle name="Normal 31 11 3 2" xfId="37636" xr:uid="{00000000-0005-0000-0000-0000FE920000}"/>
    <cellStyle name="Normal 31 11 3 2 2" xfId="37637" xr:uid="{00000000-0005-0000-0000-0000FF920000}"/>
    <cellStyle name="Normal 31 11 3 2 3" xfId="37638" xr:uid="{00000000-0005-0000-0000-000000930000}"/>
    <cellStyle name="Normal 31 11 3 2 4" xfId="37639" xr:uid="{00000000-0005-0000-0000-000001930000}"/>
    <cellStyle name="Normal 31 11 3 2 5" xfId="37640" xr:uid="{00000000-0005-0000-0000-000002930000}"/>
    <cellStyle name="Normal 31 11 3 3" xfId="37641" xr:uid="{00000000-0005-0000-0000-000003930000}"/>
    <cellStyle name="Normal 31 11 3 3 2" xfId="37642" xr:uid="{00000000-0005-0000-0000-000004930000}"/>
    <cellStyle name="Normal 31 11 3 3 3" xfId="37643" xr:uid="{00000000-0005-0000-0000-000005930000}"/>
    <cellStyle name="Normal 31 11 3 3 4" xfId="37644" xr:uid="{00000000-0005-0000-0000-000006930000}"/>
    <cellStyle name="Normal 31 11 3 3 5" xfId="37645" xr:uid="{00000000-0005-0000-0000-000007930000}"/>
    <cellStyle name="Normal 31 11 3 4" xfId="37646" xr:uid="{00000000-0005-0000-0000-000008930000}"/>
    <cellStyle name="Normal 31 11 3 5" xfId="37647" xr:uid="{00000000-0005-0000-0000-000009930000}"/>
    <cellStyle name="Normal 31 11 3 6" xfId="37648" xr:uid="{00000000-0005-0000-0000-00000A930000}"/>
    <cellStyle name="Normal 31 11 3 7" xfId="37649" xr:uid="{00000000-0005-0000-0000-00000B930000}"/>
    <cellStyle name="Normal 31 11 3 8" xfId="37650" xr:uid="{00000000-0005-0000-0000-00000C930000}"/>
    <cellStyle name="Normal 31 11 3_35. Propiedades de Inv" xfId="37651" xr:uid="{00000000-0005-0000-0000-00000D930000}"/>
    <cellStyle name="Normal 31 11 4" xfId="37652" xr:uid="{00000000-0005-0000-0000-00000E930000}"/>
    <cellStyle name="Normal 31 11 4 2" xfId="37653" xr:uid="{00000000-0005-0000-0000-00000F930000}"/>
    <cellStyle name="Normal 31 11 4 2 2" xfId="37654" xr:uid="{00000000-0005-0000-0000-000010930000}"/>
    <cellStyle name="Normal 31 11 4 2 3" xfId="37655" xr:uid="{00000000-0005-0000-0000-000011930000}"/>
    <cellStyle name="Normal 31 11 4 2 4" xfId="37656" xr:uid="{00000000-0005-0000-0000-000012930000}"/>
    <cellStyle name="Normal 31 11 4 2 5" xfId="37657" xr:uid="{00000000-0005-0000-0000-000013930000}"/>
    <cellStyle name="Normal 31 11 4 3" xfId="37658" xr:uid="{00000000-0005-0000-0000-000014930000}"/>
    <cellStyle name="Normal 31 11 4 3 2" xfId="37659" xr:uid="{00000000-0005-0000-0000-000015930000}"/>
    <cellStyle name="Normal 31 11 4 3 3" xfId="37660" xr:uid="{00000000-0005-0000-0000-000016930000}"/>
    <cellStyle name="Normal 31 11 4 3 4" xfId="37661" xr:uid="{00000000-0005-0000-0000-000017930000}"/>
    <cellStyle name="Normal 31 11 4 3 5" xfId="37662" xr:uid="{00000000-0005-0000-0000-000018930000}"/>
    <cellStyle name="Normal 31 11 4 4" xfId="37663" xr:uid="{00000000-0005-0000-0000-000019930000}"/>
    <cellStyle name="Normal 31 11 4 5" xfId="37664" xr:uid="{00000000-0005-0000-0000-00001A930000}"/>
    <cellStyle name="Normal 31 11 4 6" xfId="37665" xr:uid="{00000000-0005-0000-0000-00001B930000}"/>
    <cellStyle name="Normal 31 11 4 7" xfId="37666" xr:uid="{00000000-0005-0000-0000-00001C930000}"/>
    <cellStyle name="Normal 31 11 4 8" xfId="37667" xr:uid="{00000000-0005-0000-0000-00001D930000}"/>
    <cellStyle name="Normal 31 11 4_35. Propiedades de Inv" xfId="37668" xr:uid="{00000000-0005-0000-0000-00001E930000}"/>
    <cellStyle name="Normal 31 11 5" xfId="37669" xr:uid="{00000000-0005-0000-0000-00001F930000}"/>
    <cellStyle name="Normal 31 11 5 2" xfId="37670" xr:uid="{00000000-0005-0000-0000-000020930000}"/>
    <cellStyle name="Normal 31 11 5 2 2" xfId="37671" xr:uid="{00000000-0005-0000-0000-000021930000}"/>
    <cellStyle name="Normal 31 11 5 2 3" xfId="37672" xr:uid="{00000000-0005-0000-0000-000022930000}"/>
    <cellStyle name="Normal 31 11 5 2 4" xfId="37673" xr:uid="{00000000-0005-0000-0000-000023930000}"/>
    <cellStyle name="Normal 31 11 5 2 5" xfId="37674" xr:uid="{00000000-0005-0000-0000-000024930000}"/>
    <cellStyle name="Normal 31 11 5 3" xfId="37675" xr:uid="{00000000-0005-0000-0000-000025930000}"/>
    <cellStyle name="Normal 31 11 5 3 2" xfId="37676" xr:uid="{00000000-0005-0000-0000-000026930000}"/>
    <cellStyle name="Normal 31 11 5 3 3" xfId="37677" xr:uid="{00000000-0005-0000-0000-000027930000}"/>
    <cellStyle name="Normal 31 11 5 3 4" xfId="37678" xr:uid="{00000000-0005-0000-0000-000028930000}"/>
    <cellStyle name="Normal 31 11 5 3 5" xfId="37679" xr:uid="{00000000-0005-0000-0000-000029930000}"/>
    <cellStyle name="Normal 31 11 5 4" xfId="37680" xr:uid="{00000000-0005-0000-0000-00002A930000}"/>
    <cellStyle name="Normal 31 11 5 5" xfId="37681" xr:uid="{00000000-0005-0000-0000-00002B930000}"/>
    <cellStyle name="Normal 31 11 5 6" xfId="37682" xr:uid="{00000000-0005-0000-0000-00002C930000}"/>
    <cellStyle name="Normal 31 11 5 7" xfId="37683" xr:uid="{00000000-0005-0000-0000-00002D930000}"/>
    <cellStyle name="Normal 31 11 5 8" xfId="37684" xr:uid="{00000000-0005-0000-0000-00002E930000}"/>
    <cellStyle name="Normal 31 11 5_35. Propiedades de Inv" xfId="37685" xr:uid="{00000000-0005-0000-0000-00002F930000}"/>
    <cellStyle name="Normal 31 11 6" xfId="37686" xr:uid="{00000000-0005-0000-0000-000030930000}"/>
    <cellStyle name="Normal 31 11 6 2" xfId="37687" xr:uid="{00000000-0005-0000-0000-000031930000}"/>
    <cellStyle name="Normal 31 11 6 2 2" xfId="37688" xr:uid="{00000000-0005-0000-0000-000032930000}"/>
    <cellStyle name="Normal 31 11 6 2 3" xfId="37689" xr:uid="{00000000-0005-0000-0000-000033930000}"/>
    <cellStyle name="Normal 31 11 6 2 4" xfId="37690" xr:uid="{00000000-0005-0000-0000-000034930000}"/>
    <cellStyle name="Normal 31 11 6 2 5" xfId="37691" xr:uid="{00000000-0005-0000-0000-000035930000}"/>
    <cellStyle name="Normal 31 11 6 3" xfId="37692" xr:uid="{00000000-0005-0000-0000-000036930000}"/>
    <cellStyle name="Normal 31 11 6 3 2" xfId="37693" xr:uid="{00000000-0005-0000-0000-000037930000}"/>
    <cellStyle name="Normal 31 11 6 3 3" xfId="37694" xr:uid="{00000000-0005-0000-0000-000038930000}"/>
    <cellStyle name="Normal 31 11 6 3 4" xfId="37695" xr:uid="{00000000-0005-0000-0000-000039930000}"/>
    <cellStyle name="Normal 31 11 6 3 5" xfId="37696" xr:uid="{00000000-0005-0000-0000-00003A930000}"/>
    <cellStyle name="Normal 31 11 6 4" xfId="37697" xr:uid="{00000000-0005-0000-0000-00003B930000}"/>
    <cellStyle name="Normal 31 11 6 5" xfId="37698" xr:uid="{00000000-0005-0000-0000-00003C930000}"/>
    <cellStyle name="Normal 31 11 6 6" xfId="37699" xr:uid="{00000000-0005-0000-0000-00003D930000}"/>
    <cellStyle name="Normal 31 11 6 7" xfId="37700" xr:uid="{00000000-0005-0000-0000-00003E930000}"/>
    <cellStyle name="Normal 31 11 6 8" xfId="37701" xr:uid="{00000000-0005-0000-0000-00003F930000}"/>
    <cellStyle name="Normal 31 11 6_35. Propiedades de Inv" xfId="37702" xr:uid="{00000000-0005-0000-0000-000040930000}"/>
    <cellStyle name="Normal 31 11 7" xfId="37703" xr:uid="{00000000-0005-0000-0000-000041930000}"/>
    <cellStyle name="Normal 31 11 7 2" xfId="37704" xr:uid="{00000000-0005-0000-0000-000042930000}"/>
    <cellStyle name="Normal 31 11 7 3" xfId="37705" xr:uid="{00000000-0005-0000-0000-000043930000}"/>
    <cellStyle name="Normal 31 11 7 4" xfId="37706" xr:uid="{00000000-0005-0000-0000-000044930000}"/>
    <cellStyle name="Normal 31 11 7 5" xfId="37707" xr:uid="{00000000-0005-0000-0000-000045930000}"/>
    <cellStyle name="Normal 31 11 8" xfId="37708" xr:uid="{00000000-0005-0000-0000-000046930000}"/>
    <cellStyle name="Normal 31 11 8 2" xfId="37709" xr:uid="{00000000-0005-0000-0000-000047930000}"/>
    <cellStyle name="Normal 31 11 8 3" xfId="37710" xr:uid="{00000000-0005-0000-0000-000048930000}"/>
    <cellStyle name="Normal 31 11 8 4" xfId="37711" xr:uid="{00000000-0005-0000-0000-000049930000}"/>
    <cellStyle name="Normal 31 11 8 5" xfId="37712" xr:uid="{00000000-0005-0000-0000-00004A930000}"/>
    <cellStyle name="Normal 31 11 9" xfId="37713" xr:uid="{00000000-0005-0000-0000-00004B930000}"/>
    <cellStyle name="Normal 31 11_35. Propiedades de Inv" xfId="37714" xr:uid="{00000000-0005-0000-0000-00004C930000}"/>
    <cellStyle name="Normal 31 12" xfId="37715" xr:uid="{00000000-0005-0000-0000-00004D930000}"/>
    <cellStyle name="Normal 31 12 2" xfId="37716" xr:uid="{00000000-0005-0000-0000-00004E930000}"/>
    <cellStyle name="Normal 31 12 2 2" xfId="37717" xr:uid="{00000000-0005-0000-0000-00004F930000}"/>
    <cellStyle name="Normal 31 12 2 3" xfId="37718" xr:uid="{00000000-0005-0000-0000-000050930000}"/>
    <cellStyle name="Normal 31 12 2 4" xfId="37719" xr:uid="{00000000-0005-0000-0000-000051930000}"/>
    <cellStyle name="Normal 31 12 2 5" xfId="37720" xr:uid="{00000000-0005-0000-0000-000052930000}"/>
    <cellStyle name="Normal 31 12 3" xfId="37721" xr:uid="{00000000-0005-0000-0000-000053930000}"/>
    <cellStyle name="Normal 31 12 3 2" xfId="37722" xr:uid="{00000000-0005-0000-0000-000054930000}"/>
    <cellStyle name="Normal 31 12 3 3" xfId="37723" xr:uid="{00000000-0005-0000-0000-000055930000}"/>
    <cellStyle name="Normal 31 12 3 4" xfId="37724" xr:uid="{00000000-0005-0000-0000-000056930000}"/>
    <cellStyle name="Normal 31 12 3 5" xfId="37725" xr:uid="{00000000-0005-0000-0000-000057930000}"/>
    <cellStyle name="Normal 31 12 4" xfId="37726" xr:uid="{00000000-0005-0000-0000-000058930000}"/>
    <cellStyle name="Normal 31 12 5" xfId="37727" xr:uid="{00000000-0005-0000-0000-000059930000}"/>
    <cellStyle name="Normal 31 12 6" xfId="37728" xr:uid="{00000000-0005-0000-0000-00005A930000}"/>
    <cellStyle name="Normal 31 12 7" xfId="37729" xr:uid="{00000000-0005-0000-0000-00005B930000}"/>
    <cellStyle name="Normal 31 12 8" xfId="37730" xr:uid="{00000000-0005-0000-0000-00005C930000}"/>
    <cellStyle name="Normal 31 12_35. Propiedades de Inv" xfId="37731" xr:uid="{00000000-0005-0000-0000-00005D930000}"/>
    <cellStyle name="Normal 31 13" xfId="37732" xr:uid="{00000000-0005-0000-0000-00005E930000}"/>
    <cellStyle name="Normal 31 13 2" xfId="37733" xr:uid="{00000000-0005-0000-0000-00005F930000}"/>
    <cellStyle name="Normal 31 13 2 2" xfId="37734" xr:uid="{00000000-0005-0000-0000-000060930000}"/>
    <cellStyle name="Normal 31 13 2 3" xfId="37735" xr:uid="{00000000-0005-0000-0000-000061930000}"/>
    <cellStyle name="Normal 31 13 2 4" xfId="37736" xr:uid="{00000000-0005-0000-0000-000062930000}"/>
    <cellStyle name="Normal 31 13 2 5" xfId="37737" xr:uid="{00000000-0005-0000-0000-000063930000}"/>
    <cellStyle name="Normal 31 13 3" xfId="37738" xr:uid="{00000000-0005-0000-0000-000064930000}"/>
    <cellStyle name="Normal 31 13 3 2" xfId="37739" xr:uid="{00000000-0005-0000-0000-000065930000}"/>
    <cellStyle name="Normal 31 13 3 3" xfId="37740" xr:uid="{00000000-0005-0000-0000-000066930000}"/>
    <cellStyle name="Normal 31 13 3 4" xfId="37741" xr:uid="{00000000-0005-0000-0000-000067930000}"/>
    <cellStyle name="Normal 31 13 3 5" xfId="37742" xr:uid="{00000000-0005-0000-0000-000068930000}"/>
    <cellStyle name="Normal 31 13 4" xfId="37743" xr:uid="{00000000-0005-0000-0000-000069930000}"/>
    <cellStyle name="Normal 31 13 5" xfId="37744" xr:uid="{00000000-0005-0000-0000-00006A930000}"/>
    <cellStyle name="Normal 31 13 6" xfId="37745" xr:uid="{00000000-0005-0000-0000-00006B930000}"/>
    <cellStyle name="Normal 31 13 7" xfId="37746" xr:uid="{00000000-0005-0000-0000-00006C930000}"/>
    <cellStyle name="Normal 31 13 8" xfId="37747" xr:uid="{00000000-0005-0000-0000-00006D930000}"/>
    <cellStyle name="Normal 31 13_35. Propiedades de Inv" xfId="37748" xr:uid="{00000000-0005-0000-0000-00006E930000}"/>
    <cellStyle name="Normal 31 14" xfId="37749" xr:uid="{00000000-0005-0000-0000-00006F930000}"/>
    <cellStyle name="Normal 31 14 2" xfId="37750" xr:uid="{00000000-0005-0000-0000-000070930000}"/>
    <cellStyle name="Normal 31 14 2 2" xfId="37751" xr:uid="{00000000-0005-0000-0000-000071930000}"/>
    <cellStyle name="Normal 31 14 2 3" xfId="37752" xr:uid="{00000000-0005-0000-0000-000072930000}"/>
    <cellStyle name="Normal 31 14 2 4" xfId="37753" xr:uid="{00000000-0005-0000-0000-000073930000}"/>
    <cellStyle name="Normal 31 14 2 5" xfId="37754" xr:uid="{00000000-0005-0000-0000-000074930000}"/>
    <cellStyle name="Normal 31 14 3" xfId="37755" xr:uid="{00000000-0005-0000-0000-000075930000}"/>
    <cellStyle name="Normal 31 14 3 2" xfId="37756" xr:uid="{00000000-0005-0000-0000-000076930000}"/>
    <cellStyle name="Normal 31 14 3 3" xfId="37757" xr:uid="{00000000-0005-0000-0000-000077930000}"/>
    <cellStyle name="Normal 31 14 3 4" xfId="37758" xr:uid="{00000000-0005-0000-0000-000078930000}"/>
    <cellStyle name="Normal 31 14 3 5" xfId="37759" xr:uid="{00000000-0005-0000-0000-000079930000}"/>
    <cellStyle name="Normal 31 14 4" xfId="37760" xr:uid="{00000000-0005-0000-0000-00007A930000}"/>
    <cellStyle name="Normal 31 14 5" xfId="37761" xr:uid="{00000000-0005-0000-0000-00007B930000}"/>
    <cellStyle name="Normal 31 14 6" xfId="37762" xr:uid="{00000000-0005-0000-0000-00007C930000}"/>
    <cellStyle name="Normal 31 14 7" xfId="37763" xr:uid="{00000000-0005-0000-0000-00007D930000}"/>
    <cellStyle name="Normal 31 14 8" xfId="37764" xr:uid="{00000000-0005-0000-0000-00007E930000}"/>
    <cellStyle name="Normal 31 14_35. Propiedades de Inv" xfId="37765" xr:uid="{00000000-0005-0000-0000-00007F930000}"/>
    <cellStyle name="Normal 31 15" xfId="37766" xr:uid="{00000000-0005-0000-0000-000080930000}"/>
    <cellStyle name="Normal 31 15 2" xfId="37767" xr:uid="{00000000-0005-0000-0000-000081930000}"/>
    <cellStyle name="Normal 31 15 2 2" xfId="37768" xr:uid="{00000000-0005-0000-0000-000082930000}"/>
    <cellStyle name="Normal 31 15 2 3" xfId="37769" xr:uid="{00000000-0005-0000-0000-000083930000}"/>
    <cellStyle name="Normal 31 15 2 4" xfId="37770" xr:uid="{00000000-0005-0000-0000-000084930000}"/>
    <cellStyle name="Normal 31 15 2 5" xfId="37771" xr:uid="{00000000-0005-0000-0000-000085930000}"/>
    <cellStyle name="Normal 31 15 3" xfId="37772" xr:uid="{00000000-0005-0000-0000-000086930000}"/>
    <cellStyle name="Normal 31 15 3 2" xfId="37773" xr:uid="{00000000-0005-0000-0000-000087930000}"/>
    <cellStyle name="Normal 31 15 3 3" xfId="37774" xr:uid="{00000000-0005-0000-0000-000088930000}"/>
    <cellStyle name="Normal 31 15 3 4" xfId="37775" xr:uid="{00000000-0005-0000-0000-000089930000}"/>
    <cellStyle name="Normal 31 15 3 5" xfId="37776" xr:uid="{00000000-0005-0000-0000-00008A930000}"/>
    <cellStyle name="Normal 31 15 4" xfId="37777" xr:uid="{00000000-0005-0000-0000-00008B930000}"/>
    <cellStyle name="Normal 31 15 5" xfId="37778" xr:uid="{00000000-0005-0000-0000-00008C930000}"/>
    <cellStyle name="Normal 31 15 6" xfId="37779" xr:uid="{00000000-0005-0000-0000-00008D930000}"/>
    <cellStyle name="Normal 31 15 7" xfId="37780" xr:uid="{00000000-0005-0000-0000-00008E930000}"/>
    <cellStyle name="Normal 31 15 8" xfId="37781" xr:uid="{00000000-0005-0000-0000-00008F930000}"/>
    <cellStyle name="Normal 31 15_35. Propiedades de Inv" xfId="37782" xr:uid="{00000000-0005-0000-0000-000090930000}"/>
    <cellStyle name="Normal 31 16" xfId="37783" xr:uid="{00000000-0005-0000-0000-000091930000}"/>
    <cellStyle name="Normal 31 16 2" xfId="37784" xr:uid="{00000000-0005-0000-0000-000092930000}"/>
    <cellStyle name="Normal 31 16 2 2" xfId="37785" xr:uid="{00000000-0005-0000-0000-000093930000}"/>
    <cellStyle name="Normal 31 16 2 3" xfId="37786" xr:uid="{00000000-0005-0000-0000-000094930000}"/>
    <cellStyle name="Normal 31 16 2 4" xfId="37787" xr:uid="{00000000-0005-0000-0000-000095930000}"/>
    <cellStyle name="Normal 31 16 2 5" xfId="37788" xr:uid="{00000000-0005-0000-0000-000096930000}"/>
    <cellStyle name="Normal 31 16 3" xfId="37789" xr:uid="{00000000-0005-0000-0000-000097930000}"/>
    <cellStyle name="Normal 31 16 3 2" xfId="37790" xr:uid="{00000000-0005-0000-0000-000098930000}"/>
    <cellStyle name="Normal 31 16 3 3" xfId="37791" xr:uid="{00000000-0005-0000-0000-000099930000}"/>
    <cellStyle name="Normal 31 16 3 4" xfId="37792" xr:uid="{00000000-0005-0000-0000-00009A930000}"/>
    <cellStyle name="Normal 31 16 3 5" xfId="37793" xr:uid="{00000000-0005-0000-0000-00009B930000}"/>
    <cellStyle name="Normal 31 16 4" xfId="37794" xr:uid="{00000000-0005-0000-0000-00009C930000}"/>
    <cellStyle name="Normal 31 16 5" xfId="37795" xr:uid="{00000000-0005-0000-0000-00009D930000}"/>
    <cellStyle name="Normal 31 16 6" xfId="37796" xr:uid="{00000000-0005-0000-0000-00009E930000}"/>
    <cellStyle name="Normal 31 16 7" xfId="37797" xr:uid="{00000000-0005-0000-0000-00009F930000}"/>
    <cellStyle name="Normal 31 16 8" xfId="37798" xr:uid="{00000000-0005-0000-0000-0000A0930000}"/>
    <cellStyle name="Normal 31 16_35. Propiedades de Inv" xfId="37799" xr:uid="{00000000-0005-0000-0000-0000A1930000}"/>
    <cellStyle name="Normal 31 17" xfId="37800" xr:uid="{00000000-0005-0000-0000-0000A2930000}"/>
    <cellStyle name="Normal 31 17 2" xfId="37801" xr:uid="{00000000-0005-0000-0000-0000A3930000}"/>
    <cellStyle name="Normal 31 17 2 2" xfId="37802" xr:uid="{00000000-0005-0000-0000-0000A4930000}"/>
    <cellStyle name="Normal 31 17 2 3" xfId="37803" xr:uid="{00000000-0005-0000-0000-0000A5930000}"/>
    <cellStyle name="Normal 31 17 2 4" xfId="37804" xr:uid="{00000000-0005-0000-0000-0000A6930000}"/>
    <cellStyle name="Normal 31 17 2 5" xfId="37805" xr:uid="{00000000-0005-0000-0000-0000A7930000}"/>
    <cellStyle name="Normal 31 17 3" xfId="37806" xr:uid="{00000000-0005-0000-0000-0000A8930000}"/>
    <cellStyle name="Normal 31 17 3 2" xfId="37807" xr:uid="{00000000-0005-0000-0000-0000A9930000}"/>
    <cellStyle name="Normal 31 17 3 3" xfId="37808" xr:uid="{00000000-0005-0000-0000-0000AA930000}"/>
    <cellStyle name="Normal 31 17 3 4" xfId="37809" xr:uid="{00000000-0005-0000-0000-0000AB930000}"/>
    <cellStyle name="Normal 31 17 3 5" xfId="37810" xr:uid="{00000000-0005-0000-0000-0000AC930000}"/>
    <cellStyle name="Normal 31 17 4" xfId="37811" xr:uid="{00000000-0005-0000-0000-0000AD930000}"/>
    <cellStyle name="Normal 31 17 5" xfId="37812" xr:uid="{00000000-0005-0000-0000-0000AE930000}"/>
    <cellStyle name="Normal 31 17 6" xfId="37813" xr:uid="{00000000-0005-0000-0000-0000AF930000}"/>
    <cellStyle name="Normal 31 17 7" xfId="37814" xr:uid="{00000000-0005-0000-0000-0000B0930000}"/>
    <cellStyle name="Normal 31 17_35. Propiedades de Inv" xfId="37815" xr:uid="{00000000-0005-0000-0000-0000B1930000}"/>
    <cellStyle name="Normal 31 18" xfId="37816" xr:uid="{00000000-0005-0000-0000-0000B2930000}"/>
    <cellStyle name="Normal 31 18 2" xfId="37817" xr:uid="{00000000-0005-0000-0000-0000B3930000}"/>
    <cellStyle name="Normal 31 18 2 2" xfId="37818" xr:uid="{00000000-0005-0000-0000-0000B4930000}"/>
    <cellStyle name="Normal 31 18 2 3" xfId="37819" xr:uid="{00000000-0005-0000-0000-0000B5930000}"/>
    <cellStyle name="Normal 31 18 2 4" xfId="37820" xr:uid="{00000000-0005-0000-0000-0000B6930000}"/>
    <cellStyle name="Normal 31 18 2 5" xfId="37821" xr:uid="{00000000-0005-0000-0000-0000B7930000}"/>
    <cellStyle name="Normal 31 18 3" xfId="37822" xr:uid="{00000000-0005-0000-0000-0000B8930000}"/>
    <cellStyle name="Normal 31 18 3 2" xfId="37823" xr:uid="{00000000-0005-0000-0000-0000B9930000}"/>
    <cellStyle name="Normal 31 18 3 3" xfId="37824" xr:uid="{00000000-0005-0000-0000-0000BA930000}"/>
    <cellStyle name="Normal 31 18 3 4" xfId="37825" xr:uid="{00000000-0005-0000-0000-0000BB930000}"/>
    <cellStyle name="Normal 31 18 3 5" xfId="37826" xr:uid="{00000000-0005-0000-0000-0000BC930000}"/>
    <cellStyle name="Normal 31 18 4" xfId="37827" xr:uid="{00000000-0005-0000-0000-0000BD930000}"/>
    <cellStyle name="Normal 31 18 5" xfId="37828" xr:uid="{00000000-0005-0000-0000-0000BE930000}"/>
    <cellStyle name="Normal 31 18 6" xfId="37829" xr:uid="{00000000-0005-0000-0000-0000BF930000}"/>
    <cellStyle name="Normal 31 18 7" xfId="37830" xr:uid="{00000000-0005-0000-0000-0000C0930000}"/>
    <cellStyle name="Normal 31 18_35. Propiedades de Inv" xfId="37831" xr:uid="{00000000-0005-0000-0000-0000C1930000}"/>
    <cellStyle name="Normal 31 19" xfId="37832" xr:uid="{00000000-0005-0000-0000-0000C2930000}"/>
    <cellStyle name="Normal 31 19 2" xfId="37833" xr:uid="{00000000-0005-0000-0000-0000C3930000}"/>
    <cellStyle name="Normal 31 19 2 2" xfId="37834" xr:uid="{00000000-0005-0000-0000-0000C4930000}"/>
    <cellStyle name="Normal 31 19 2 3" xfId="37835" xr:uid="{00000000-0005-0000-0000-0000C5930000}"/>
    <cellStyle name="Normal 31 19 2 4" xfId="37836" xr:uid="{00000000-0005-0000-0000-0000C6930000}"/>
    <cellStyle name="Normal 31 19 2 5" xfId="37837" xr:uid="{00000000-0005-0000-0000-0000C7930000}"/>
    <cellStyle name="Normal 31 19 3" xfId="37838" xr:uid="{00000000-0005-0000-0000-0000C8930000}"/>
    <cellStyle name="Normal 31 19 3 2" xfId="37839" xr:uid="{00000000-0005-0000-0000-0000C9930000}"/>
    <cellStyle name="Normal 31 19 3 3" xfId="37840" xr:uid="{00000000-0005-0000-0000-0000CA930000}"/>
    <cellStyle name="Normal 31 19 3 4" xfId="37841" xr:uid="{00000000-0005-0000-0000-0000CB930000}"/>
    <cellStyle name="Normal 31 19 3 5" xfId="37842" xr:uid="{00000000-0005-0000-0000-0000CC930000}"/>
    <cellStyle name="Normal 31 19 4" xfId="37843" xr:uid="{00000000-0005-0000-0000-0000CD930000}"/>
    <cellStyle name="Normal 31 19 5" xfId="37844" xr:uid="{00000000-0005-0000-0000-0000CE930000}"/>
    <cellStyle name="Normal 31 19 6" xfId="37845" xr:uid="{00000000-0005-0000-0000-0000CF930000}"/>
    <cellStyle name="Normal 31 19 7" xfId="37846" xr:uid="{00000000-0005-0000-0000-0000D0930000}"/>
    <cellStyle name="Normal 31 19_35. Propiedades de Inv" xfId="37847" xr:uid="{00000000-0005-0000-0000-0000D1930000}"/>
    <cellStyle name="Normal 31 2" xfId="37848" xr:uid="{00000000-0005-0000-0000-0000D2930000}"/>
    <cellStyle name="Normal 31 2 10" xfId="37849" xr:uid="{00000000-0005-0000-0000-0000D3930000}"/>
    <cellStyle name="Normal 31 2 10 2" xfId="37850" xr:uid="{00000000-0005-0000-0000-0000D4930000}"/>
    <cellStyle name="Normal 31 2 10 3" xfId="37851" xr:uid="{00000000-0005-0000-0000-0000D5930000}"/>
    <cellStyle name="Normal 31 2 10 4" xfId="37852" xr:uid="{00000000-0005-0000-0000-0000D6930000}"/>
    <cellStyle name="Normal 31 2 10 5" xfId="37853" xr:uid="{00000000-0005-0000-0000-0000D7930000}"/>
    <cellStyle name="Normal 31 2 11" xfId="37854" xr:uid="{00000000-0005-0000-0000-0000D8930000}"/>
    <cellStyle name="Normal 31 2 11 2" xfId="37855" xr:uid="{00000000-0005-0000-0000-0000D9930000}"/>
    <cellStyle name="Normal 31 2 11 3" xfId="37856" xr:uid="{00000000-0005-0000-0000-0000DA930000}"/>
    <cellStyle name="Normal 31 2 11 4" xfId="37857" xr:uid="{00000000-0005-0000-0000-0000DB930000}"/>
    <cellStyle name="Normal 31 2 11 5" xfId="37858" xr:uid="{00000000-0005-0000-0000-0000DC930000}"/>
    <cellStyle name="Normal 31 2 12" xfId="37859" xr:uid="{00000000-0005-0000-0000-0000DD930000}"/>
    <cellStyle name="Normal 31 2 12 2" xfId="37860" xr:uid="{00000000-0005-0000-0000-0000DE930000}"/>
    <cellStyle name="Normal 31 2 12 3" xfId="37861" xr:uid="{00000000-0005-0000-0000-0000DF930000}"/>
    <cellStyle name="Normal 31 2 12 4" xfId="37862" xr:uid="{00000000-0005-0000-0000-0000E0930000}"/>
    <cellStyle name="Normal 31 2 12 5" xfId="37863" xr:uid="{00000000-0005-0000-0000-0000E1930000}"/>
    <cellStyle name="Normal 31 2 13" xfId="37864" xr:uid="{00000000-0005-0000-0000-0000E2930000}"/>
    <cellStyle name="Normal 31 2 13 2" xfId="37865" xr:uid="{00000000-0005-0000-0000-0000E3930000}"/>
    <cellStyle name="Normal 31 2 13 3" xfId="37866" xr:uid="{00000000-0005-0000-0000-0000E4930000}"/>
    <cellStyle name="Normal 31 2 13 4" xfId="37867" xr:uid="{00000000-0005-0000-0000-0000E5930000}"/>
    <cellStyle name="Normal 31 2 13 5" xfId="37868" xr:uid="{00000000-0005-0000-0000-0000E6930000}"/>
    <cellStyle name="Normal 31 2 14" xfId="37869" xr:uid="{00000000-0005-0000-0000-0000E7930000}"/>
    <cellStyle name="Normal 31 2 14 2" xfId="37870" xr:uid="{00000000-0005-0000-0000-0000E8930000}"/>
    <cellStyle name="Normal 31 2 14 3" xfId="37871" xr:uid="{00000000-0005-0000-0000-0000E9930000}"/>
    <cellStyle name="Normal 31 2 14 4" xfId="37872" xr:uid="{00000000-0005-0000-0000-0000EA930000}"/>
    <cellStyle name="Normal 31 2 14 5" xfId="37873" xr:uid="{00000000-0005-0000-0000-0000EB930000}"/>
    <cellStyle name="Normal 31 2 15" xfId="37874" xr:uid="{00000000-0005-0000-0000-0000EC930000}"/>
    <cellStyle name="Normal 31 2 15 2" xfId="37875" xr:uid="{00000000-0005-0000-0000-0000ED930000}"/>
    <cellStyle name="Normal 31 2 15 2 2" xfId="37876" xr:uid="{00000000-0005-0000-0000-0000EE930000}"/>
    <cellStyle name="Normal 31 2 16" xfId="37877" xr:uid="{00000000-0005-0000-0000-0000EF930000}"/>
    <cellStyle name="Normal 31 2 16 2" xfId="37878" xr:uid="{00000000-0005-0000-0000-0000F0930000}"/>
    <cellStyle name="Normal 31 2 17" xfId="37879" xr:uid="{00000000-0005-0000-0000-0000F1930000}"/>
    <cellStyle name="Normal 31 2 17 2" xfId="37880" xr:uid="{00000000-0005-0000-0000-0000F2930000}"/>
    <cellStyle name="Normal 31 2 18" xfId="37881" xr:uid="{00000000-0005-0000-0000-0000F3930000}"/>
    <cellStyle name="Normal 31 2 18 2" xfId="37882" xr:uid="{00000000-0005-0000-0000-0000F4930000}"/>
    <cellStyle name="Normal 31 2 19" xfId="37883" xr:uid="{00000000-0005-0000-0000-0000F5930000}"/>
    <cellStyle name="Normal 31 2 19 2" xfId="37884" xr:uid="{00000000-0005-0000-0000-0000F6930000}"/>
    <cellStyle name="Normal 31 2 2" xfId="37885" xr:uid="{00000000-0005-0000-0000-0000F7930000}"/>
    <cellStyle name="Normal 31 2 2 10" xfId="37886" xr:uid="{00000000-0005-0000-0000-0000F8930000}"/>
    <cellStyle name="Normal 31 2 2 2" xfId="37887" xr:uid="{00000000-0005-0000-0000-0000F9930000}"/>
    <cellStyle name="Normal 31 2 2 2 2" xfId="37888" xr:uid="{00000000-0005-0000-0000-0000FA930000}"/>
    <cellStyle name="Normal 31 2 2 2 3" xfId="37889" xr:uid="{00000000-0005-0000-0000-0000FB930000}"/>
    <cellStyle name="Normal 31 2 2 2 4" xfId="37890" xr:uid="{00000000-0005-0000-0000-0000FC930000}"/>
    <cellStyle name="Normal 31 2 2 2 5" xfId="37891" xr:uid="{00000000-0005-0000-0000-0000FD930000}"/>
    <cellStyle name="Normal 31 2 2 3" xfId="37892" xr:uid="{00000000-0005-0000-0000-0000FE930000}"/>
    <cellStyle name="Normal 31 2 2 3 2" xfId="37893" xr:uid="{00000000-0005-0000-0000-0000FF930000}"/>
    <cellStyle name="Normal 31 2 2 3 3" xfId="37894" xr:uid="{00000000-0005-0000-0000-000000940000}"/>
    <cellStyle name="Normal 31 2 2 3 4" xfId="37895" xr:uid="{00000000-0005-0000-0000-000001940000}"/>
    <cellStyle name="Normal 31 2 2 3 5" xfId="37896" xr:uid="{00000000-0005-0000-0000-000002940000}"/>
    <cellStyle name="Normal 31 2 2 4" xfId="37897" xr:uid="{00000000-0005-0000-0000-000003940000}"/>
    <cellStyle name="Normal 31 2 2 4 2" xfId="37898" xr:uid="{00000000-0005-0000-0000-000004940000}"/>
    <cellStyle name="Normal 31 2 2 4 2 2" xfId="37899" xr:uid="{00000000-0005-0000-0000-000005940000}"/>
    <cellStyle name="Normal 31 2 2 5" xfId="37900" xr:uid="{00000000-0005-0000-0000-000006940000}"/>
    <cellStyle name="Normal 31 2 2 5 2" xfId="37901" xr:uid="{00000000-0005-0000-0000-000007940000}"/>
    <cellStyle name="Normal 31 2 2 6" xfId="37902" xr:uid="{00000000-0005-0000-0000-000008940000}"/>
    <cellStyle name="Normal 31 2 2 6 2" xfId="37903" xr:uid="{00000000-0005-0000-0000-000009940000}"/>
    <cellStyle name="Normal 31 2 2 7" xfId="37904" xr:uid="{00000000-0005-0000-0000-00000A940000}"/>
    <cellStyle name="Normal 31 2 2 8" xfId="37905" xr:uid="{00000000-0005-0000-0000-00000B940000}"/>
    <cellStyle name="Normal 31 2 2 9" xfId="37906" xr:uid="{00000000-0005-0000-0000-00000C940000}"/>
    <cellStyle name="Normal 31 2 2_35. Propiedades de Inv" xfId="37907" xr:uid="{00000000-0005-0000-0000-00000D940000}"/>
    <cellStyle name="Normal 31 2 20" xfId="37908" xr:uid="{00000000-0005-0000-0000-00000E940000}"/>
    <cellStyle name="Normal 31 2 21" xfId="37909" xr:uid="{00000000-0005-0000-0000-00000F940000}"/>
    <cellStyle name="Normal 31 2 22" xfId="37910" xr:uid="{00000000-0005-0000-0000-000010940000}"/>
    <cellStyle name="Normal 31 2 23" xfId="37911" xr:uid="{00000000-0005-0000-0000-000011940000}"/>
    <cellStyle name="Normal 31 2 3" xfId="37912" xr:uid="{00000000-0005-0000-0000-000012940000}"/>
    <cellStyle name="Normal 31 2 3 10" xfId="37913" xr:uid="{00000000-0005-0000-0000-000013940000}"/>
    <cellStyle name="Normal 31 2 3 2" xfId="37914" xr:uid="{00000000-0005-0000-0000-000014940000}"/>
    <cellStyle name="Normal 31 2 3 2 2" xfId="37915" xr:uid="{00000000-0005-0000-0000-000015940000}"/>
    <cellStyle name="Normal 31 2 3 2 3" xfId="37916" xr:uid="{00000000-0005-0000-0000-000016940000}"/>
    <cellStyle name="Normal 31 2 3 2 4" xfId="37917" xr:uid="{00000000-0005-0000-0000-000017940000}"/>
    <cellStyle name="Normal 31 2 3 2 5" xfId="37918" xr:uid="{00000000-0005-0000-0000-000018940000}"/>
    <cellStyle name="Normal 31 2 3 3" xfId="37919" xr:uid="{00000000-0005-0000-0000-000019940000}"/>
    <cellStyle name="Normal 31 2 3 3 2" xfId="37920" xr:uid="{00000000-0005-0000-0000-00001A940000}"/>
    <cellStyle name="Normal 31 2 3 3 3" xfId="37921" xr:uid="{00000000-0005-0000-0000-00001B940000}"/>
    <cellStyle name="Normal 31 2 3 3 4" xfId="37922" xr:uid="{00000000-0005-0000-0000-00001C940000}"/>
    <cellStyle name="Normal 31 2 3 3 5" xfId="37923" xr:uid="{00000000-0005-0000-0000-00001D940000}"/>
    <cellStyle name="Normal 31 2 3 4" xfId="37924" xr:uid="{00000000-0005-0000-0000-00001E940000}"/>
    <cellStyle name="Normal 31 2 3 4 2" xfId="37925" xr:uid="{00000000-0005-0000-0000-00001F940000}"/>
    <cellStyle name="Normal 31 2 3 4 2 2" xfId="37926" xr:uid="{00000000-0005-0000-0000-000020940000}"/>
    <cellStyle name="Normal 31 2 3 5" xfId="37927" xr:uid="{00000000-0005-0000-0000-000021940000}"/>
    <cellStyle name="Normal 31 2 3 5 2" xfId="37928" xr:uid="{00000000-0005-0000-0000-000022940000}"/>
    <cellStyle name="Normal 31 2 3 6" xfId="37929" xr:uid="{00000000-0005-0000-0000-000023940000}"/>
    <cellStyle name="Normal 31 2 3 7" xfId="37930" xr:uid="{00000000-0005-0000-0000-000024940000}"/>
    <cellStyle name="Normal 31 2 3 8" xfId="37931" xr:uid="{00000000-0005-0000-0000-000025940000}"/>
    <cellStyle name="Normal 31 2 3 9" xfId="37932" xr:uid="{00000000-0005-0000-0000-000026940000}"/>
    <cellStyle name="Normal 31 2 3_35. Propiedades de Inv" xfId="37933" xr:uid="{00000000-0005-0000-0000-000027940000}"/>
    <cellStyle name="Normal 31 2 4" xfId="37934" xr:uid="{00000000-0005-0000-0000-000028940000}"/>
    <cellStyle name="Normal 31 2 4 2" xfId="37935" xr:uid="{00000000-0005-0000-0000-000029940000}"/>
    <cellStyle name="Normal 31 2 4 2 2" xfId="37936" xr:uid="{00000000-0005-0000-0000-00002A940000}"/>
    <cellStyle name="Normal 31 2 4 2 3" xfId="37937" xr:uid="{00000000-0005-0000-0000-00002B940000}"/>
    <cellStyle name="Normal 31 2 4 2 4" xfId="37938" xr:uid="{00000000-0005-0000-0000-00002C940000}"/>
    <cellStyle name="Normal 31 2 4 2 5" xfId="37939" xr:uid="{00000000-0005-0000-0000-00002D940000}"/>
    <cellStyle name="Normal 31 2 4 3" xfId="37940" xr:uid="{00000000-0005-0000-0000-00002E940000}"/>
    <cellStyle name="Normal 31 2 4 3 2" xfId="37941" xr:uid="{00000000-0005-0000-0000-00002F940000}"/>
    <cellStyle name="Normal 31 2 4 3 3" xfId="37942" xr:uid="{00000000-0005-0000-0000-000030940000}"/>
    <cellStyle name="Normal 31 2 4 3 4" xfId="37943" xr:uid="{00000000-0005-0000-0000-000031940000}"/>
    <cellStyle name="Normal 31 2 4 3 5" xfId="37944" xr:uid="{00000000-0005-0000-0000-000032940000}"/>
    <cellStyle name="Normal 31 2 4 4" xfId="37945" xr:uid="{00000000-0005-0000-0000-000033940000}"/>
    <cellStyle name="Normal 31 2 4 5" xfId="37946" xr:uid="{00000000-0005-0000-0000-000034940000}"/>
    <cellStyle name="Normal 31 2 4 6" xfId="37947" xr:uid="{00000000-0005-0000-0000-000035940000}"/>
    <cellStyle name="Normal 31 2 4 7" xfId="37948" xr:uid="{00000000-0005-0000-0000-000036940000}"/>
    <cellStyle name="Normal 31 2 4 8" xfId="37949" xr:uid="{00000000-0005-0000-0000-000037940000}"/>
    <cellStyle name="Normal 31 2 4_35. Propiedades de Inv" xfId="37950" xr:uid="{00000000-0005-0000-0000-000038940000}"/>
    <cellStyle name="Normal 31 2 5" xfId="37951" xr:uid="{00000000-0005-0000-0000-000039940000}"/>
    <cellStyle name="Normal 31 2 5 2" xfId="37952" xr:uid="{00000000-0005-0000-0000-00003A940000}"/>
    <cellStyle name="Normal 31 2 5 2 2" xfId="37953" xr:uid="{00000000-0005-0000-0000-00003B940000}"/>
    <cellStyle name="Normal 31 2 5 2 3" xfId="37954" xr:uid="{00000000-0005-0000-0000-00003C940000}"/>
    <cellStyle name="Normal 31 2 5 2 4" xfId="37955" xr:uid="{00000000-0005-0000-0000-00003D940000}"/>
    <cellStyle name="Normal 31 2 5 2 5" xfId="37956" xr:uid="{00000000-0005-0000-0000-00003E940000}"/>
    <cellStyle name="Normal 31 2 5 3" xfId="37957" xr:uid="{00000000-0005-0000-0000-00003F940000}"/>
    <cellStyle name="Normal 31 2 5 3 2" xfId="37958" xr:uid="{00000000-0005-0000-0000-000040940000}"/>
    <cellStyle name="Normal 31 2 5 3 3" xfId="37959" xr:uid="{00000000-0005-0000-0000-000041940000}"/>
    <cellStyle name="Normal 31 2 5 3 4" xfId="37960" xr:uid="{00000000-0005-0000-0000-000042940000}"/>
    <cellStyle name="Normal 31 2 5 3 5" xfId="37961" xr:uid="{00000000-0005-0000-0000-000043940000}"/>
    <cellStyle name="Normal 31 2 5 4" xfId="37962" xr:uid="{00000000-0005-0000-0000-000044940000}"/>
    <cellStyle name="Normal 31 2 5 5" xfId="37963" xr:uid="{00000000-0005-0000-0000-000045940000}"/>
    <cellStyle name="Normal 31 2 5 6" xfId="37964" xr:uid="{00000000-0005-0000-0000-000046940000}"/>
    <cellStyle name="Normal 31 2 5 7" xfId="37965" xr:uid="{00000000-0005-0000-0000-000047940000}"/>
    <cellStyle name="Normal 31 2 5 8" xfId="37966" xr:uid="{00000000-0005-0000-0000-000048940000}"/>
    <cellStyle name="Normal 31 2 5_35. Propiedades de Inv" xfId="37967" xr:uid="{00000000-0005-0000-0000-000049940000}"/>
    <cellStyle name="Normal 31 2 6" xfId="37968" xr:uid="{00000000-0005-0000-0000-00004A940000}"/>
    <cellStyle name="Normal 31 2 6 2" xfId="37969" xr:uid="{00000000-0005-0000-0000-00004B940000}"/>
    <cellStyle name="Normal 31 2 6 2 2" xfId="37970" xr:uid="{00000000-0005-0000-0000-00004C940000}"/>
    <cellStyle name="Normal 31 2 6 2 3" xfId="37971" xr:uid="{00000000-0005-0000-0000-00004D940000}"/>
    <cellStyle name="Normal 31 2 6 2 4" xfId="37972" xr:uid="{00000000-0005-0000-0000-00004E940000}"/>
    <cellStyle name="Normal 31 2 6 2 5" xfId="37973" xr:uid="{00000000-0005-0000-0000-00004F940000}"/>
    <cellStyle name="Normal 31 2 6 3" xfId="37974" xr:uid="{00000000-0005-0000-0000-000050940000}"/>
    <cellStyle name="Normal 31 2 6 3 2" xfId="37975" xr:uid="{00000000-0005-0000-0000-000051940000}"/>
    <cellStyle name="Normal 31 2 6 3 3" xfId="37976" xr:uid="{00000000-0005-0000-0000-000052940000}"/>
    <cellStyle name="Normal 31 2 6 3 4" xfId="37977" xr:uid="{00000000-0005-0000-0000-000053940000}"/>
    <cellStyle name="Normal 31 2 6 3 5" xfId="37978" xr:uid="{00000000-0005-0000-0000-000054940000}"/>
    <cellStyle name="Normal 31 2 6 4" xfId="37979" xr:uid="{00000000-0005-0000-0000-000055940000}"/>
    <cellStyle name="Normal 31 2 6 5" xfId="37980" xr:uid="{00000000-0005-0000-0000-000056940000}"/>
    <cellStyle name="Normal 31 2 6 6" xfId="37981" xr:uid="{00000000-0005-0000-0000-000057940000}"/>
    <cellStyle name="Normal 31 2 6 7" xfId="37982" xr:uid="{00000000-0005-0000-0000-000058940000}"/>
    <cellStyle name="Normal 31 2 6 8" xfId="37983" xr:uid="{00000000-0005-0000-0000-000059940000}"/>
    <cellStyle name="Normal 31 2 6_35. Propiedades de Inv" xfId="37984" xr:uid="{00000000-0005-0000-0000-00005A940000}"/>
    <cellStyle name="Normal 31 2 7" xfId="37985" xr:uid="{00000000-0005-0000-0000-00005B940000}"/>
    <cellStyle name="Normal 31 2 7 2" xfId="37986" xr:uid="{00000000-0005-0000-0000-00005C940000}"/>
    <cellStyle name="Normal 31 2 7 3" xfId="37987" xr:uid="{00000000-0005-0000-0000-00005D940000}"/>
    <cellStyle name="Normal 31 2 7 4" xfId="37988" xr:uid="{00000000-0005-0000-0000-00005E940000}"/>
    <cellStyle name="Normal 31 2 7 5" xfId="37989" xr:uid="{00000000-0005-0000-0000-00005F940000}"/>
    <cellStyle name="Normal 31 2 8" xfId="37990" xr:uid="{00000000-0005-0000-0000-000060940000}"/>
    <cellStyle name="Normal 31 2 8 2" xfId="37991" xr:uid="{00000000-0005-0000-0000-000061940000}"/>
    <cellStyle name="Normal 31 2 8 3" xfId="37992" xr:uid="{00000000-0005-0000-0000-000062940000}"/>
    <cellStyle name="Normal 31 2 8 4" xfId="37993" xr:uid="{00000000-0005-0000-0000-000063940000}"/>
    <cellStyle name="Normal 31 2 8 5" xfId="37994" xr:uid="{00000000-0005-0000-0000-000064940000}"/>
    <cellStyle name="Normal 31 2 9" xfId="37995" xr:uid="{00000000-0005-0000-0000-000065940000}"/>
    <cellStyle name="Normal 31 2 9 2" xfId="37996" xr:uid="{00000000-0005-0000-0000-000066940000}"/>
    <cellStyle name="Normal 31 2 9 3" xfId="37997" xr:uid="{00000000-0005-0000-0000-000067940000}"/>
    <cellStyle name="Normal 31 2 9 4" xfId="37998" xr:uid="{00000000-0005-0000-0000-000068940000}"/>
    <cellStyle name="Normal 31 2 9 5" xfId="37999" xr:uid="{00000000-0005-0000-0000-000069940000}"/>
    <cellStyle name="Normal 31 2_35. Propiedades de Inv" xfId="38000" xr:uid="{00000000-0005-0000-0000-00006A940000}"/>
    <cellStyle name="Normal 31 20" xfId="38001" xr:uid="{00000000-0005-0000-0000-00006B940000}"/>
    <cellStyle name="Normal 31 20 2" xfId="38002" xr:uid="{00000000-0005-0000-0000-00006C940000}"/>
    <cellStyle name="Normal 31 20 3" xfId="38003" xr:uid="{00000000-0005-0000-0000-00006D940000}"/>
    <cellStyle name="Normal 31 20 4" xfId="38004" xr:uid="{00000000-0005-0000-0000-00006E940000}"/>
    <cellStyle name="Normal 31 20 5" xfId="38005" xr:uid="{00000000-0005-0000-0000-00006F940000}"/>
    <cellStyle name="Normal 31 21" xfId="38006" xr:uid="{00000000-0005-0000-0000-000070940000}"/>
    <cellStyle name="Normal 31 21 2" xfId="38007" xr:uid="{00000000-0005-0000-0000-000071940000}"/>
    <cellStyle name="Normal 31 21 3" xfId="38008" xr:uid="{00000000-0005-0000-0000-000072940000}"/>
    <cellStyle name="Normal 31 21 4" xfId="38009" xr:uid="{00000000-0005-0000-0000-000073940000}"/>
    <cellStyle name="Normal 31 21 5" xfId="38010" xr:uid="{00000000-0005-0000-0000-000074940000}"/>
    <cellStyle name="Normal 31 22" xfId="38011" xr:uid="{00000000-0005-0000-0000-000075940000}"/>
    <cellStyle name="Normal 31 22 2" xfId="38012" xr:uid="{00000000-0005-0000-0000-000076940000}"/>
    <cellStyle name="Normal 31 22 3" xfId="38013" xr:uid="{00000000-0005-0000-0000-000077940000}"/>
    <cellStyle name="Normal 31 22 4" xfId="38014" xr:uid="{00000000-0005-0000-0000-000078940000}"/>
    <cellStyle name="Normal 31 22 5" xfId="38015" xr:uid="{00000000-0005-0000-0000-000079940000}"/>
    <cellStyle name="Normal 31 23" xfId="38016" xr:uid="{00000000-0005-0000-0000-00007A940000}"/>
    <cellStyle name="Normal 31 23 2" xfId="38017" xr:uid="{00000000-0005-0000-0000-00007B940000}"/>
    <cellStyle name="Normal 31 23 3" xfId="38018" xr:uid="{00000000-0005-0000-0000-00007C940000}"/>
    <cellStyle name="Normal 31 23 4" xfId="38019" xr:uid="{00000000-0005-0000-0000-00007D940000}"/>
    <cellStyle name="Normal 31 23 5" xfId="38020" xr:uid="{00000000-0005-0000-0000-00007E940000}"/>
    <cellStyle name="Normal 31 24" xfId="38021" xr:uid="{00000000-0005-0000-0000-00007F940000}"/>
    <cellStyle name="Normal 31 24 2" xfId="38022" xr:uid="{00000000-0005-0000-0000-000080940000}"/>
    <cellStyle name="Normal 31 24 3" xfId="38023" xr:uid="{00000000-0005-0000-0000-000081940000}"/>
    <cellStyle name="Normal 31 24 4" xfId="38024" xr:uid="{00000000-0005-0000-0000-000082940000}"/>
    <cellStyle name="Normal 31 24 5" xfId="38025" xr:uid="{00000000-0005-0000-0000-000083940000}"/>
    <cellStyle name="Normal 31 25" xfId="38026" xr:uid="{00000000-0005-0000-0000-000084940000}"/>
    <cellStyle name="Normal 31 25 10" xfId="38027" xr:uid="{00000000-0005-0000-0000-000085940000}"/>
    <cellStyle name="Normal 31 25 10 2" xfId="38028" xr:uid="{00000000-0005-0000-0000-000086940000}"/>
    <cellStyle name="Normal 31 25 10 2 2" xfId="38029" xr:uid="{00000000-0005-0000-0000-000087940000}"/>
    <cellStyle name="Normal 31 25 11" xfId="38030" xr:uid="{00000000-0005-0000-0000-000088940000}"/>
    <cellStyle name="Normal 31 25 11 2" xfId="38031" xr:uid="{00000000-0005-0000-0000-000089940000}"/>
    <cellStyle name="Normal 31 25 11 2 2" xfId="38032" xr:uid="{00000000-0005-0000-0000-00008A940000}"/>
    <cellStyle name="Normal 31 25 12" xfId="38033" xr:uid="{00000000-0005-0000-0000-00008B940000}"/>
    <cellStyle name="Normal 31 25 12 2" xfId="38034" xr:uid="{00000000-0005-0000-0000-00008C940000}"/>
    <cellStyle name="Normal 31 25 12 2 2" xfId="38035" xr:uid="{00000000-0005-0000-0000-00008D940000}"/>
    <cellStyle name="Normal 31 25 13" xfId="38036" xr:uid="{00000000-0005-0000-0000-00008E940000}"/>
    <cellStyle name="Normal 31 25 13 2" xfId="38037" xr:uid="{00000000-0005-0000-0000-00008F940000}"/>
    <cellStyle name="Normal 31 25 13 2 2" xfId="38038" xr:uid="{00000000-0005-0000-0000-000090940000}"/>
    <cellStyle name="Normal 31 25 14" xfId="38039" xr:uid="{00000000-0005-0000-0000-000091940000}"/>
    <cellStyle name="Normal 31 25 14 2" xfId="38040" xr:uid="{00000000-0005-0000-0000-000092940000}"/>
    <cellStyle name="Normal 31 25 15" xfId="38041" xr:uid="{00000000-0005-0000-0000-000093940000}"/>
    <cellStyle name="Normal 31 25 16" xfId="38042" xr:uid="{00000000-0005-0000-0000-000094940000}"/>
    <cellStyle name="Normal 31 25 17" xfId="38043" xr:uid="{00000000-0005-0000-0000-000095940000}"/>
    <cellStyle name="Normal 31 25 18" xfId="38044" xr:uid="{00000000-0005-0000-0000-000096940000}"/>
    <cellStyle name="Normal 31 25 19" xfId="38045" xr:uid="{00000000-0005-0000-0000-000097940000}"/>
    <cellStyle name="Normal 31 25 2" xfId="38046" xr:uid="{00000000-0005-0000-0000-000098940000}"/>
    <cellStyle name="Normal 31 25 2 2" xfId="38047" xr:uid="{00000000-0005-0000-0000-000099940000}"/>
    <cellStyle name="Normal 31 25 2 2 2" xfId="38048" xr:uid="{00000000-0005-0000-0000-00009A940000}"/>
    <cellStyle name="Normal 31 25 2 2 2 2" xfId="38049" xr:uid="{00000000-0005-0000-0000-00009B940000}"/>
    <cellStyle name="Normal 31 25 2 2 3" xfId="38050" xr:uid="{00000000-0005-0000-0000-00009C940000}"/>
    <cellStyle name="Normal 31 25 2 2 3 2" xfId="38051" xr:uid="{00000000-0005-0000-0000-00009D940000}"/>
    <cellStyle name="Normal 31 25 2 2 4" xfId="38052" xr:uid="{00000000-0005-0000-0000-00009E940000}"/>
    <cellStyle name="Normal 31 25 2 2 4 2" xfId="38053" xr:uid="{00000000-0005-0000-0000-00009F940000}"/>
    <cellStyle name="Normal 31 25 2 3" xfId="38054" xr:uid="{00000000-0005-0000-0000-0000A0940000}"/>
    <cellStyle name="Normal 31 25 2 3 2" xfId="38055" xr:uid="{00000000-0005-0000-0000-0000A1940000}"/>
    <cellStyle name="Normal 31 25 2 3 2 2" xfId="38056" xr:uid="{00000000-0005-0000-0000-0000A2940000}"/>
    <cellStyle name="Normal 31 25 2 3 3" xfId="38057" xr:uid="{00000000-0005-0000-0000-0000A3940000}"/>
    <cellStyle name="Normal 31 25 2 3 3 2" xfId="38058" xr:uid="{00000000-0005-0000-0000-0000A4940000}"/>
    <cellStyle name="Normal 31 25 2 3 4" xfId="38059" xr:uid="{00000000-0005-0000-0000-0000A5940000}"/>
    <cellStyle name="Normal 31 25 2 4" xfId="38060" xr:uid="{00000000-0005-0000-0000-0000A6940000}"/>
    <cellStyle name="Normal 31 25 2 4 2" xfId="38061" xr:uid="{00000000-0005-0000-0000-0000A7940000}"/>
    <cellStyle name="Normal 31 25 2 5" xfId="38062" xr:uid="{00000000-0005-0000-0000-0000A8940000}"/>
    <cellStyle name="Normal 31 25 2 5 2" xfId="38063" xr:uid="{00000000-0005-0000-0000-0000A9940000}"/>
    <cellStyle name="Normal 31 25 2 6" xfId="38064" xr:uid="{00000000-0005-0000-0000-0000AA940000}"/>
    <cellStyle name="Normal 31 25 2 6 2" xfId="38065" xr:uid="{00000000-0005-0000-0000-0000AB940000}"/>
    <cellStyle name="Normal 31 25 2 7" xfId="38066" xr:uid="{00000000-0005-0000-0000-0000AC940000}"/>
    <cellStyle name="Normal 31 25 2 8" xfId="38067" xr:uid="{00000000-0005-0000-0000-0000AD940000}"/>
    <cellStyle name="Normal 31 25 2 9" xfId="38068" xr:uid="{00000000-0005-0000-0000-0000AE940000}"/>
    <cellStyle name="Normal 31 25 20" xfId="38069" xr:uid="{00000000-0005-0000-0000-0000AF940000}"/>
    <cellStyle name="Normal 31 25 3" xfId="38070" xr:uid="{00000000-0005-0000-0000-0000B0940000}"/>
    <cellStyle name="Normal 31 25 3 2" xfId="38071" xr:uid="{00000000-0005-0000-0000-0000B1940000}"/>
    <cellStyle name="Normal 31 25 3 2 2" xfId="38072" xr:uid="{00000000-0005-0000-0000-0000B2940000}"/>
    <cellStyle name="Normal 31 25 3 3" xfId="38073" xr:uid="{00000000-0005-0000-0000-0000B3940000}"/>
    <cellStyle name="Normal 31 25 3 3 2" xfId="38074" xr:uid="{00000000-0005-0000-0000-0000B4940000}"/>
    <cellStyle name="Normal 31 25 3 4" xfId="38075" xr:uid="{00000000-0005-0000-0000-0000B5940000}"/>
    <cellStyle name="Normal 31 25 3 4 2" xfId="38076" xr:uid="{00000000-0005-0000-0000-0000B6940000}"/>
    <cellStyle name="Normal 31 25 3 5" xfId="38077" xr:uid="{00000000-0005-0000-0000-0000B7940000}"/>
    <cellStyle name="Normal 31 25 3 5 2" xfId="38078" xr:uid="{00000000-0005-0000-0000-0000B8940000}"/>
    <cellStyle name="Normal 31 25 3 6" xfId="38079" xr:uid="{00000000-0005-0000-0000-0000B9940000}"/>
    <cellStyle name="Normal 31 25 3 7" xfId="38080" xr:uid="{00000000-0005-0000-0000-0000BA940000}"/>
    <cellStyle name="Normal 31 25 3 8" xfId="38081" xr:uid="{00000000-0005-0000-0000-0000BB940000}"/>
    <cellStyle name="Normal 31 25 4" xfId="38082" xr:uid="{00000000-0005-0000-0000-0000BC940000}"/>
    <cellStyle name="Normal 31 25 4 2" xfId="38083" xr:uid="{00000000-0005-0000-0000-0000BD940000}"/>
    <cellStyle name="Normal 31 25 4 2 2" xfId="38084" xr:uid="{00000000-0005-0000-0000-0000BE940000}"/>
    <cellStyle name="Normal 31 25 4 2 2 2" xfId="38085" xr:uid="{00000000-0005-0000-0000-0000BF940000}"/>
    <cellStyle name="Normal 31 25 4 3" xfId="38086" xr:uid="{00000000-0005-0000-0000-0000C0940000}"/>
    <cellStyle name="Normal 31 25 4 3 2" xfId="38087" xr:uid="{00000000-0005-0000-0000-0000C1940000}"/>
    <cellStyle name="Normal 31 25 4 4" xfId="38088" xr:uid="{00000000-0005-0000-0000-0000C2940000}"/>
    <cellStyle name="Normal 31 25 4 5" xfId="38089" xr:uid="{00000000-0005-0000-0000-0000C3940000}"/>
    <cellStyle name="Normal 31 25 4 6" xfId="38090" xr:uid="{00000000-0005-0000-0000-0000C4940000}"/>
    <cellStyle name="Normal 31 25 4 7" xfId="38091" xr:uid="{00000000-0005-0000-0000-0000C5940000}"/>
    <cellStyle name="Normal 31 25 5" xfId="38092" xr:uid="{00000000-0005-0000-0000-0000C6940000}"/>
    <cellStyle name="Normal 31 25 5 2" xfId="38093" xr:uid="{00000000-0005-0000-0000-0000C7940000}"/>
    <cellStyle name="Normal 31 25 5 3" xfId="38094" xr:uid="{00000000-0005-0000-0000-0000C8940000}"/>
    <cellStyle name="Normal 31 25 5 4" xfId="38095" xr:uid="{00000000-0005-0000-0000-0000C9940000}"/>
    <cellStyle name="Normal 31 25 5 5" xfId="38096" xr:uid="{00000000-0005-0000-0000-0000CA940000}"/>
    <cellStyle name="Normal 31 25 6" xfId="38097" xr:uid="{00000000-0005-0000-0000-0000CB940000}"/>
    <cellStyle name="Normal 31 25 6 2" xfId="38098" xr:uid="{00000000-0005-0000-0000-0000CC940000}"/>
    <cellStyle name="Normal 31 25 6 3" xfId="38099" xr:uid="{00000000-0005-0000-0000-0000CD940000}"/>
    <cellStyle name="Normal 31 25 6 4" xfId="38100" xr:uid="{00000000-0005-0000-0000-0000CE940000}"/>
    <cellStyle name="Normal 31 25 6 5" xfId="38101" xr:uid="{00000000-0005-0000-0000-0000CF940000}"/>
    <cellStyle name="Normal 31 25 7" xfId="38102" xr:uid="{00000000-0005-0000-0000-0000D0940000}"/>
    <cellStyle name="Normal 31 25 7 2" xfId="38103" xr:uid="{00000000-0005-0000-0000-0000D1940000}"/>
    <cellStyle name="Normal 31 25 7 3" xfId="38104" xr:uid="{00000000-0005-0000-0000-0000D2940000}"/>
    <cellStyle name="Normal 31 25 7 4" xfId="38105" xr:uid="{00000000-0005-0000-0000-0000D3940000}"/>
    <cellStyle name="Normal 31 25 7 5" xfId="38106" xr:uid="{00000000-0005-0000-0000-0000D4940000}"/>
    <cellStyle name="Normal 31 25 8" xfId="38107" xr:uid="{00000000-0005-0000-0000-0000D5940000}"/>
    <cellStyle name="Normal 31 25 8 2" xfId="38108" xr:uid="{00000000-0005-0000-0000-0000D6940000}"/>
    <cellStyle name="Normal 31 25 8 3" xfId="38109" xr:uid="{00000000-0005-0000-0000-0000D7940000}"/>
    <cellStyle name="Normal 31 25 8 4" xfId="38110" xr:uid="{00000000-0005-0000-0000-0000D8940000}"/>
    <cellStyle name="Normal 31 25 8 5" xfId="38111" xr:uid="{00000000-0005-0000-0000-0000D9940000}"/>
    <cellStyle name="Normal 31 25 9" xfId="38112" xr:uid="{00000000-0005-0000-0000-0000DA940000}"/>
    <cellStyle name="Normal 31 25 9 2" xfId="38113" xr:uid="{00000000-0005-0000-0000-0000DB940000}"/>
    <cellStyle name="Normal 31 25 9 3" xfId="38114" xr:uid="{00000000-0005-0000-0000-0000DC940000}"/>
    <cellStyle name="Normal 31 25 9 4" xfId="38115" xr:uid="{00000000-0005-0000-0000-0000DD940000}"/>
    <cellStyle name="Normal 31 25 9 5" xfId="38116" xr:uid="{00000000-0005-0000-0000-0000DE940000}"/>
    <cellStyle name="Normal 31 25_35. Propiedades de Inv" xfId="38117" xr:uid="{00000000-0005-0000-0000-0000DF940000}"/>
    <cellStyle name="Normal 31 26" xfId="38118" xr:uid="{00000000-0005-0000-0000-0000E0940000}"/>
    <cellStyle name="Normal 31 26 2" xfId="38119" xr:uid="{00000000-0005-0000-0000-0000E1940000}"/>
    <cellStyle name="Normal 31 26 3" xfId="38120" xr:uid="{00000000-0005-0000-0000-0000E2940000}"/>
    <cellStyle name="Normal 31 26 4" xfId="38121" xr:uid="{00000000-0005-0000-0000-0000E3940000}"/>
    <cellStyle name="Normal 31 26 5" xfId="38122" xr:uid="{00000000-0005-0000-0000-0000E4940000}"/>
    <cellStyle name="Normal 31 27" xfId="38123" xr:uid="{00000000-0005-0000-0000-0000E5940000}"/>
    <cellStyle name="Normal 31 27 10" xfId="38124" xr:uid="{00000000-0005-0000-0000-0000E6940000}"/>
    <cellStyle name="Normal 31 27 10 2" xfId="38125" xr:uid="{00000000-0005-0000-0000-0000E7940000}"/>
    <cellStyle name="Normal 31 27 10 2 2" xfId="38126" xr:uid="{00000000-0005-0000-0000-0000E8940000}"/>
    <cellStyle name="Normal 31 27 11" xfId="38127" xr:uid="{00000000-0005-0000-0000-0000E9940000}"/>
    <cellStyle name="Normal 31 27 11 2" xfId="38128" xr:uid="{00000000-0005-0000-0000-0000EA940000}"/>
    <cellStyle name="Normal 31 27 11 2 2" xfId="38129" xr:uid="{00000000-0005-0000-0000-0000EB940000}"/>
    <cellStyle name="Normal 31 27 12" xfId="38130" xr:uid="{00000000-0005-0000-0000-0000EC940000}"/>
    <cellStyle name="Normal 31 27 12 2" xfId="38131" xr:uid="{00000000-0005-0000-0000-0000ED940000}"/>
    <cellStyle name="Normal 31 27 12 2 2" xfId="38132" xr:uid="{00000000-0005-0000-0000-0000EE940000}"/>
    <cellStyle name="Normal 31 27 13" xfId="38133" xr:uid="{00000000-0005-0000-0000-0000EF940000}"/>
    <cellStyle name="Normal 31 27 13 2" xfId="38134" xr:uid="{00000000-0005-0000-0000-0000F0940000}"/>
    <cellStyle name="Normal 31 27 13 2 2" xfId="38135" xr:uid="{00000000-0005-0000-0000-0000F1940000}"/>
    <cellStyle name="Normal 31 27 14" xfId="38136" xr:uid="{00000000-0005-0000-0000-0000F2940000}"/>
    <cellStyle name="Normal 31 27 14 2" xfId="38137" xr:uid="{00000000-0005-0000-0000-0000F3940000}"/>
    <cellStyle name="Normal 31 27 15" xfId="38138" xr:uid="{00000000-0005-0000-0000-0000F4940000}"/>
    <cellStyle name="Normal 31 27 16" xfId="38139" xr:uid="{00000000-0005-0000-0000-0000F5940000}"/>
    <cellStyle name="Normal 31 27 17" xfId="38140" xr:uid="{00000000-0005-0000-0000-0000F6940000}"/>
    <cellStyle name="Normal 31 27 18" xfId="38141" xr:uid="{00000000-0005-0000-0000-0000F7940000}"/>
    <cellStyle name="Normal 31 27 19" xfId="38142" xr:uid="{00000000-0005-0000-0000-0000F8940000}"/>
    <cellStyle name="Normal 31 27 2" xfId="38143" xr:uid="{00000000-0005-0000-0000-0000F9940000}"/>
    <cellStyle name="Normal 31 27 2 2" xfId="38144" xr:uid="{00000000-0005-0000-0000-0000FA940000}"/>
    <cellStyle name="Normal 31 27 2 2 2" xfId="38145" xr:uid="{00000000-0005-0000-0000-0000FB940000}"/>
    <cellStyle name="Normal 31 27 2 2 2 2" xfId="38146" xr:uid="{00000000-0005-0000-0000-0000FC940000}"/>
    <cellStyle name="Normal 31 27 2 2 3" xfId="38147" xr:uid="{00000000-0005-0000-0000-0000FD940000}"/>
    <cellStyle name="Normal 31 27 2 2 3 2" xfId="38148" xr:uid="{00000000-0005-0000-0000-0000FE940000}"/>
    <cellStyle name="Normal 31 27 2 2 4" xfId="38149" xr:uid="{00000000-0005-0000-0000-0000FF940000}"/>
    <cellStyle name="Normal 31 27 2 2 4 2" xfId="38150" xr:uid="{00000000-0005-0000-0000-000000950000}"/>
    <cellStyle name="Normal 31 27 2 3" xfId="38151" xr:uid="{00000000-0005-0000-0000-000001950000}"/>
    <cellStyle name="Normal 31 27 2 3 2" xfId="38152" xr:uid="{00000000-0005-0000-0000-000002950000}"/>
    <cellStyle name="Normal 31 27 2 3 2 2" xfId="38153" xr:uid="{00000000-0005-0000-0000-000003950000}"/>
    <cellStyle name="Normal 31 27 2 3 3" xfId="38154" xr:uid="{00000000-0005-0000-0000-000004950000}"/>
    <cellStyle name="Normal 31 27 2 3 3 2" xfId="38155" xr:uid="{00000000-0005-0000-0000-000005950000}"/>
    <cellStyle name="Normal 31 27 2 3 4" xfId="38156" xr:uid="{00000000-0005-0000-0000-000006950000}"/>
    <cellStyle name="Normal 31 27 2 4" xfId="38157" xr:uid="{00000000-0005-0000-0000-000007950000}"/>
    <cellStyle name="Normal 31 27 2 4 2" xfId="38158" xr:uid="{00000000-0005-0000-0000-000008950000}"/>
    <cellStyle name="Normal 31 27 2 5" xfId="38159" xr:uid="{00000000-0005-0000-0000-000009950000}"/>
    <cellStyle name="Normal 31 27 2 5 2" xfId="38160" xr:uid="{00000000-0005-0000-0000-00000A950000}"/>
    <cellStyle name="Normal 31 27 2 6" xfId="38161" xr:uid="{00000000-0005-0000-0000-00000B950000}"/>
    <cellStyle name="Normal 31 27 2 6 2" xfId="38162" xr:uid="{00000000-0005-0000-0000-00000C950000}"/>
    <cellStyle name="Normal 31 27 2 7" xfId="38163" xr:uid="{00000000-0005-0000-0000-00000D950000}"/>
    <cellStyle name="Normal 31 27 2 8" xfId="38164" xr:uid="{00000000-0005-0000-0000-00000E950000}"/>
    <cellStyle name="Normal 31 27 2 9" xfId="38165" xr:uid="{00000000-0005-0000-0000-00000F950000}"/>
    <cellStyle name="Normal 31 27 20" xfId="38166" xr:uid="{00000000-0005-0000-0000-000010950000}"/>
    <cellStyle name="Normal 31 27 3" xfId="38167" xr:uid="{00000000-0005-0000-0000-000011950000}"/>
    <cellStyle name="Normal 31 27 3 2" xfId="38168" xr:uid="{00000000-0005-0000-0000-000012950000}"/>
    <cellStyle name="Normal 31 27 3 2 2" xfId="38169" xr:uid="{00000000-0005-0000-0000-000013950000}"/>
    <cellStyle name="Normal 31 27 3 3" xfId="38170" xr:uid="{00000000-0005-0000-0000-000014950000}"/>
    <cellStyle name="Normal 31 27 3 3 2" xfId="38171" xr:uid="{00000000-0005-0000-0000-000015950000}"/>
    <cellStyle name="Normal 31 27 3 4" xfId="38172" xr:uid="{00000000-0005-0000-0000-000016950000}"/>
    <cellStyle name="Normal 31 27 3 4 2" xfId="38173" xr:uid="{00000000-0005-0000-0000-000017950000}"/>
    <cellStyle name="Normal 31 27 3 5" xfId="38174" xr:uid="{00000000-0005-0000-0000-000018950000}"/>
    <cellStyle name="Normal 31 27 3 5 2" xfId="38175" xr:uid="{00000000-0005-0000-0000-000019950000}"/>
    <cellStyle name="Normal 31 27 3 6" xfId="38176" xr:uid="{00000000-0005-0000-0000-00001A950000}"/>
    <cellStyle name="Normal 31 27 3 7" xfId="38177" xr:uid="{00000000-0005-0000-0000-00001B950000}"/>
    <cellStyle name="Normal 31 27 3 8" xfId="38178" xr:uid="{00000000-0005-0000-0000-00001C950000}"/>
    <cellStyle name="Normal 31 27 4" xfId="38179" xr:uid="{00000000-0005-0000-0000-00001D950000}"/>
    <cellStyle name="Normal 31 27 4 2" xfId="38180" xr:uid="{00000000-0005-0000-0000-00001E950000}"/>
    <cellStyle name="Normal 31 27 4 2 2" xfId="38181" xr:uid="{00000000-0005-0000-0000-00001F950000}"/>
    <cellStyle name="Normal 31 27 4 2 2 2" xfId="38182" xr:uid="{00000000-0005-0000-0000-000020950000}"/>
    <cellStyle name="Normal 31 27 4 3" xfId="38183" xr:uid="{00000000-0005-0000-0000-000021950000}"/>
    <cellStyle name="Normal 31 27 4 3 2" xfId="38184" xr:uid="{00000000-0005-0000-0000-000022950000}"/>
    <cellStyle name="Normal 31 27 4 4" xfId="38185" xr:uid="{00000000-0005-0000-0000-000023950000}"/>
    <cellStyle name="Normal 31 27 4 5" xfId="38186" xr:uid="{00000000-0005-0000-0000-000024950000}"/>
    <cellStyle name="Normal 31 27 4 6" xfId="38187" xr:uid="{00000000-0005-0000-0000-000025950000}"/>
    <cellStyle name="Normal 31 27 4 7" xfId="38188" xr:uid="{00000000-0005-0000-0000-000026950000}"/>
    <cellStyle name="Normal 31 27 5" xfId="38189" xr:uid="{00000000-0005-0000-0000-000027950000}"/>
    <cellStyle name="Normal 31 27 5 2" xfId="38190" xr:uid="{00000000-0005-0000-0000-000028950000}"/>
    <cellStyle name="Normal 31 27 5 3" xfId="38191" xr:uid="{00000000-0005-0000-0000-000029950000}"/>
    <cellStyle name="Normal 31 27 5 4" xfId="38192" xr:uid="{00000000-0005-0000-0000-00002A950000}"/>
    <cellStyle name="Normal 31 27 5 5" xfId="38193" xr:uid="{00000000-0005-0000-0000-00002B950000}"/>
    <cellStyle name="Normal 31 27 6" xfId="38194" xr:uid="{00000000-0005-0000-0000-00002C950000}"/>
    <cellStyle name="Normal 31 27 6 2" xfId="38195" xr:uid="{00000000-0005-0000-0000-00002D950000}"/>
    <cellStyle name="Normal 31 27 6 3" xfId="38196" xr:uid="{00000000-0005-0000-0000-00002E950000}"/>
    <cellStyle name="Normal 31 27 6 4" xfId="38197" xr:uid="{00000000-0005-0000-0000-00002F950000}"/>
    <cellStyle name="Normal 31 27 6 5" xfId="38198" xr:uid="{00000000-0005-0000-0000-000030950000}"/>
    <cellStyle name="Normal 31 27 7" xfId="38199" xr:uid="{00000000-0005-0000-0000-000031950000}"/>
    <cellStyle name="Normal 31 27 7 2" xfId="38200" xr:uid="{00000000-0005-0000-0000-000032950000}"/>
    <cellStyle name="Normal 31 27 7 3" xfId="38201" xr:uid="{00000000-0005-0000-0000-000033950000}"/>
    <cellStyle name="Normal 31 27 7 4" xfId="38202" xr:uid="{00000000-0005-0000-0000-000034950000}"/>
    <cellStyle name="Normal 31 27 7 5" xfId="38203" xr:uid="{00000000-0005-0000-0000-000035950000}"/>
    <cellStyle name="Normal 31 27 8" xfId="38204" xr:uid="{00000000-0005-0000-0000-000036950000}"/>
    <cellStyle name="Normal 31 27 8 2" xfId="38205" xr:uid="{00000000-0005-0000-0000-000037950000}"/>
    <cellStyle name="Normal 31 27 8 3" xfId="38206" xr:uid="{00000000-0005-0000-0000-000038950000}"/>
    <cellStyle name="Normal 31 27 8 4" xfId="38207" xr:uid="{00000000-0005-0000-0000-000039950000}"/>
    <cellStyle name="Normal 31 27 8 5" xfId="38208" xr:uid="{00000000-0005-0000-0000-00003A950000}"/>
    <cellStyle name="Normal 31 27 9" xfId="38209" xr:uid="{00000000-0005-0000-0000-00003B950000}"/>
    <cellStyle name="Normal 31 27 9 2" xfId="38210" xr:uid="{00000000-0005-0000-0000-00003C950000}"/>
    <cellStyle name="Normal 31 27 9 3" xfId="38211" xr:uid="{00000000-0005-0000-0000-00003D950000}"/>
    <cellStyle name="Normal 31 27 9 4" xfId="38212" xr:uid="{00000000-0005-0000-0000-00003E950000}"/>
    <cellStyle name="Normal 31 27 9 5" xfId="38213" xr:uid="{00000000-0005-0000-0000-00003F950000}"/>
    <cellStyle name="Normal 31 27_35. Propiedades de Inv" xfId="38214" xr:uid="{00000000-0005-0000-0000-000040950000}"/>
    <cellStyle name="Normal 31 28" xfId="38215" xr:uid="{00000000-0005-0000-0000-000041950000}"/>
    <cellStyle name="Normal 31 28 2" xfId="38216" xr:uid="{00000000-0005-0000-0000-000042950000}"/>
    <cellStyle name="Normal 31 28 3" xfId="38217" xr:uid="{00000000-0005-0000-0000-000043950000}"/>
    <cellStyle name="Normal 31 28 4" xfId="38218" xr:uid="{00000000-0005-0000-0000-000044950000}"/>
    <cellStyle name="Normal 31 28 5" xfId="38219" xr:uid="{00000000-0005-0000-0000-000045950000}"/>
    <cellStyle name="Normal 31 29" xfId="38220" xr:uid="{00000000-0005-0000-0000-000046950000}"/>
    <cellStyle name="Normal 31 29 2" xfId="38221" xr:uid="{00000000-0005-0000-0000-000047950000}"/>
    <cellStyle name="Normal 31 29 3" xfId="38222" xr:uid="{00000000-0005-0000-0000-000048950000}"/>
    <cellStyle name="Normal 31 29 4" xfId="38223" xr:uid="{00000000-0005-0000-0000-000049950000}"/>
    <cellStyle name="Normal 31 29 5" xfId="38224" xr:uid="{00000000-0005-0000-0000-00004A950000}"/>
    <cellStyle name="Normal 31 3" xfId="38225" xr:uid="{00000000-0005-0000-0000-00004B950000}"/>
    <cellStyle name="Normal 31 3 10" xfId="38226" xr:uid="{00000000-0005-0000-0000-00004C950000}"/>
    <cellStyle name="Normal 31 3 10 2" xfId="38227" xr:uid="{00000000-0005-0000-0000-00004D950000}"/>
    <cellStyle name="Normal 31 3 11" xfId="38228" xr:uid="{00000000-0005-0000-0000-00004E950000}"/>
    <cellStyle name="Normal 31 3 11 2" xfId="38229" xr:uid="{00000000-0005-0000-0000-00004F950000}"/>
    <cellStyle name="Normal 31 3 12" xfId="38230" xr:uid="{00000000-0005-0000-0000-000050950000}"/>
    <cellStyle name="Normal 31 3 13" xfId="38231" xr:uid="{00000000-0005-0000-0000-000051950000}"/>
    <cellStyle name="Normal 31 3 14" xfId="38232" xr:uid="{00000000-0005-0000-0000-000052950000}"/>
    <cellStyle name="Normal 31 3 15" xfId="38233" xr:uid="{00000000-0005-0000-0000-000053950000}"/>
    <cellStyle name="Normal 31 3 2" xfId="38234" xr:uid="{00000000-0005-0000-0000-000054950000}"/>
    <cellStyle name="Normal 31 3 2 2" xfId="38235" xr:uid="{00000000-0005-0000-0000-000055950000}"/>
    <cellStyle name="Normal 31 3 2 2 2" xfId="38236" xr:uid="{00000000-0005-0000-0000-000056950000}"/>
    <cellStyle name="Normal 31 3 2 2 3" xfId="38237" xr:uid="{00000000-0005-0000-0000-000057950000}"/>
    <cellStyle name="Normal 31 3 2 2 4" xfId="38238" xr:uid="{00000000-0005-0000-0000-000058950000}"/>
    <cellStyle name="Normal 31 3 2 2 5" xfId="38239" xr:uid="{00000000-0005-0000-0000-000059950000}"/>
    <cellStyle name="Normal 31 3 2 3" xfId="38240" xr:uid="{00000000-0005-0000-0000-00005A950000}"/>
    <cellStyle name="Normal 31 3 2 3 2" xfId="38241" xr:uid="{00000000-0005-0000-0000-00005B950000}"/>
    <cellStyle name="Normal 31 3 2 3 3" xfId="38242" xr:uid="{00000000-0005-0000-0000-00005C950000}"/>
    <cellStyle name="Normal 31 3 2 3 4" xfId="38243" xr:uid="{00000000-0005-0000-0000-00005D950000}"/>
    <cellStyle name="Normal 31 3 2 3 5" xfId="38244" xr:uid="{00000000-0005-0000-0000-00005E950000}"/>
    <cellStyle name="Normal 31 3 2 4" xfId="38245" xr:uid="{00000000-0005-0000-0000-00005F950000}"/>
    <cellStyle name="Normal 31 3 2 5" xfId="38246" xr:uid="{00000000-0005-0000-0000-000060950000}"/>
    <cellStyle name="Normal 31 3 2 6" xfId="38247" xr:uid="{00000000-0005-0000-0000-000061950000}"/>
    <cellStyle name="Normal 31 3 2 7" xfId="38248" xr:uid="{00000000-0005-0000-0000-000062950000}"/>
    <cellStyle name="Normal 31 3 2 8" xfId="38249" xr:uid="{00000000-0005-0000-0000-000063950000}"/>
    <cellStyle name="Normal 31 3 2_35. Propiedades de Inv" xfId="38250" xr:uid="{00000000-0005-0000-0000-000064950000}"/>
    <cellStyle name="Normal 31 3 3" xfId="38251" xr:uid="{00000000-0005-0000-0000-000065950000}"/>
    <cellStyle name="Normal 31 3 3 2" xfId="38252" xr:uid="{00000000-0005-0000-0000-000066950000}"/>
    <cellStyle name="Normal 31 3 3 2 2" xfId="38253" xr:uid="{00000000-0005-0000-0000-000067950000}"/>
    <cellStyle name="Normal 31 3 3 2 3" xfId="38254" xr:uid="{00000000-0005-0000-0000-000068950000}"/>
    <cellStyle name="Normal 31 3 3 2 4" xfId="38255" xr:uid="{00000000-0005-0000-0000-000069950000}"/>
    <cellStyle name="Normal 31 3 3 2 5" xfId="38256" xr:uid="{00000000-0005-0000-0000-00006A950000}"/>
    <cellStyle name="Normal 31 3 3 3" xfId="38257" xr:uid="{00000000-0005-0000-0000-00006B950000}"/>
    <cellStyle name="Normal 31 3 3 3 2" xfId="38258" xr:uid="{00000000-0005-0000-0000-00006C950000}"/>
    <cellStyle name="Normal 31 3 3 3 3" xfId="38259" xr:uid="{00000000-0005-0000-0000-00006D950000}"/>
    <cellStyle name="Normal 31 3 3 3 4" xfId="38260" xr:uid="{00000000-0005-0000-0000-00006E950000}"/>
    <cellStyle name="Normal 31 3 3 3 5" xfId="38261" xr:uid="{00000000-0005-0000-0000-00006F950000}"/>
    <cellStyle name="Normal 31 3 3 4" xfId="38262" xr:uid="{00000000-0005-0000-0000-000070950000}"/>
    <cellStyle name="Normal 31 3 3 5" xfId="38263" xr:uid="{00000000-0005-0000-0000-000071950000}"/>
    <cellStyle name="Normal 31 3 3 6" xfId="38264" xr:uid="{00000000-0005-0000-0000-000072950000}"/>
    <cellStyle name="Normal 31 3 3 7" xfId="38265" xr:uid="{00000000-0005-0000-0000-000073950000}"/>
    <cellStyle name="Normal 31 3 3 8" xfId="38266" xr:uid="{00000000-0005-0000-0000-000074950000}"/>
    <cellStyle name="Normal 31 3 3_35. Propiedades de Inv" xfId="38267" xr:uid="{00000000-0005-0000-0000-000075950000}"/>
    <cellStyle name="Normal 31 3 4" xfId="38268" xr:uid="{00000000-0005-0000-0000-000076950000}"/>
    <cellStyle name="Normal 31 3 4 2" xfId="38269" xr:uid="{00000000-0005-0000-0000-000077950000}"/>
    <cellStyle name="Normal 31 3 4 2 2" xfId="38270" xr:uid="{00000000-0005-0000-0000-000078950000}"/>
    <cellStyle name="Normal 31 3 4 2 3" xfId="38271" xr:uid="{00000000-0005-0000-0000-000079950000}"/>
    <cellStyle name="Normal 31 3 4 2 4" xfId="38272" xr:uid="{00000000-0005-0000-0000-00007A950000}"/>
    <cellStyle name="Normal 31 3 4 2 5" xfId="38273" xr:uid="{00000000-0005-0000-0000-00007B950000}"/>
    <cellStyle name="Normal 31 3 4 3" xfId="38274" xr:uid="{00000000-0005-0000-0000-00007C950000}"/>
    <cellStyle name="Normal 31 3 4 3 2" xfId="38275" xr:uid="{00000000-0005-0000-0000-00007D950000}"/>
    <cellStyle name="Normal 31 3 4 3 3" xfId="38276" xr:uid="{00000000-0005-0000-0000-00007E950000}"/>
    <cellStyle name="Normal 31 3 4 3 4" xfId="38277" xr:uid="{00000000-0005-0000-0000-00007F950000}"/>
    <cellStyle name="Normal 31 3 4 3 5" xfId="38278" xr:uid="{00000000-0005-0000-0000-000080950000}"/>
    <cellStyle name="Normal 31 3 4 4" xfId="38279" xr:uid="{00000000-0005-0000-0000-000081950000}"/>
    <cellStyle name="Normal 31 3 4 5" xfId="38280" xr:uid="{00000000-0005-0000-0000-000082950000}"/>
    <cellStyle name="Normal 31 3 4 6" xfId="38281" xr:uid="{00000000-0005-0000-0000-000083950000}"/>
    <cellStyle name="Normal 31 3 4 7" xfId="38282" xr:uid="{00000000-0005-0000-0000-000084950000}"/>
    <cellStyle name="Normal 31 3 4 8" xfId="38283" xr:uid="{00000000-0005-0000-0000-000085950000}"/>
    <cellStyle name="Normal 31 3 4_35. Propiedades de Inv" xfId="38284" xr:uid="{00000000-0005-0000-0000-000086950000}"/>
    <cellStyle name="Normal 31 3 5" xfId="38285" xr:uid="{00000000-0005-0000-0000-000087950000}"/>
    <cellStyle name="Normal 31 3 5 2" xfId="38286" xr:uid="{00000000-0005-0000-0000-000088950000}"/>
    <cellStyle name="Normal 31 3 5 2 2" xfId="38287" xr:uid="{00000000-0005-0000-0000-000089950000}"/>
    <cellStyle name="Normal 31 3 5 2 3" xfId="38288" xr:uid="{00000000-0005-0000-0000-00008A950000}"/>
    <cellStyle name="Normal 31 3 5 2 4" xfId="38289" xr:uid="{00000000-0005-0000-0000-00008B950000}"/>
    <cellStyle name="Normal 31 3 5 2 5" xfId="38290" xr:uid="{00000000-0005-0000-0000-00008C950000}"/>
    <cellStyle name="Normal 31 3 5 3" xfId="38291" xr:uid="{00000000-0005-0000-0000-00008D950000}"/>
    <cellStyle name="Normal 31 3 5 3 2" xfId="38292" xr:uid="{00000000-0005-0000-0000-00008E950000}"/>
    <cellStyle name="Normal 31 3 5 3 3" xfId="38293" xr:uid="{00000000-0005-0000-0000-00008F950000}"/>
    <cellStyle name="Normal 31 3 5 3 4" xfId="38294" xr:uid="{00000000-0005-0000-0000-000090950000}"/>
    <cellStyle name="Normal 31 3 5 3 5" xfId="38295" xr:uid="{00000000-0005-0000-0000-000091950000}"/>
    <cellStyle name="Normal 31 3 5 4" xfId="38296" xr:uid="{00000000-0005-0000-0000-000092950000}"/>
    <cellStyle name="Normal 31 3 5 5" xfId="38297" xr:uid="{00000000-0005-0000-0000-000093950000}"/>
    <cellStyle name="Normal 31 3 5 6" xfId="38298" xr:uid="{00000000-0005-0000-0000-000094950000}"/>
    <cellStyle name="Normal 31 3 5 7" xfId="38299" xr:uid="{00000000-0005-0000-0000-000095950000}"/>
    <cellStyle name="Normal 31 3 5 8" xfId="38300" xr:uid="{00000000-0005-0000-0000-000096950000}"/>
    <cellStyle name="Normal 31 3 5_35. Propiedades de Inv" xfId="38301" xr:uid="{00000000-0005-0000-0000-000097950000}"/>
    <cellStyle name="Normal 31 3 6" xfId="38302" xr:uid="{00000000-0005-0000-0000-000098950000}"/>
    <cellStyle name="Normal 31 3 6 2" xfId="38303" xr:uid="{00000000-0005-0000-0000-000099950000}"/>
    <cellStyle name="Normal 31 3 6 2 2" xfId="38304" xr:uid="{00000000-0005-0000-0000-00009A950000}"/>
    <cellStyle name="Normal 31 3 6 2 3" xfId="38305" xr:uid="{00000000-0005-0000-0000-00009B950000}"/>
    <cellStyle name="Normal 31 3 6 2 4" xfId="38306" xr:uid="{00000000-0005-0000-0000-00009C950000}"/>
    <cellStyle name="Normal 31 3 6 2 5" xfId="38307" xr:uid="{00000000-0005-0000-0000-00009D950000}"/>
    <cellStyle name="Normal 31 3 6 3" xfId="38308" xr:uid="{00000000-0005-0000-0000-00009E950000}"/>
    <cellStyle name="Normal 31 3 6 3 2" xfId="38309" xr:uid="{00000000-0005-0000-0000-00009F950000}"/>
    <cellStyle name="Normal 31 3 6 3 3" xfId="38310" xr:uid="{00000000-0005-0000-0000-0000A0950000}"/>
    <cellStyle name="Normal 31 3 6 3 4" xfId="38311" xr:uid="{00000000-0005-0000-0000-0000A1950000}"/>
    <cellStyle name="Normal 31 3 6 3 5" xfId="38312" xr:uid="{00000000-0005-0000-0000-0000A2950000}"/>
    <cellStyle name="Normal 31 3 6 4" xfId="38313" xr:uid="{00000000-0005-0000-0000-0000A3950000}"/>
    <cellStyle name="Normal 31 3 6 5" xfId="38314" xr:uid="{00000000-0005-0000-0000-0000A4950000}"/>
    <cellStyle name="Normal 31 3 6 6" xfId="38315" xr:uid="{00000000-0005-0000-0000-0000A5950000}"/>
    <cellStyle name="Normal 31 3 6 7" xfId="38316" xr:uid="{00000000-0005-0000-0000-0000A6950000}"/>
    <cellStyle name="Normal 31 3 6 8" xfId="38317" xr:uid="{00000000-0005-0000-0000-0000A7950000}"/>
    <cellStyle name="Normal 31 3 6_35. Propiedades de Inv" xfId="38318" xr:uid="{00000000-0005-0000-0000-0000A8950000}"/>
    <cellStyle name="Normal 31 3 7" xfId="38319" xr:uid="{00000000-0005-0000-0000-0000A9950000}"/>
    <cellStyle name="Normal 31 3 7 2" xfId="38320" xr:uid="{00000000-0005-0000-0000-0000AA950000}"/>
    <cellStyle name="Normal 31 3 7 3" xfId="38321" xr:uid="{00000000-0005-0000-0000-0000AB950000}"/>
    <cellStyle name="Normal 31 3 7 4" xfId="38322" xr:uid="{00000000-0005-0000-0000-0000AC950000}"/>
    <cellStyle name="Normal 31 3 7 5" xfId="38323" xr:uid="{00000000-0005-0000-0000-0000AD950000}"/>
    <cellStyle name="Normal 31 3 8" xfId="38324" xr:uid="{00000000-0005-0000-0000-0000AE950000}"/>
    <cellStyle name="Normal 31 3 8 2" xfId="38325" xr:uid="{00000000-0005-0000-0000-0000AF950000}"/>
    <cellStyle name="Normal 31 3 8 3" xfId="38326" xr:uid="{00000000-0005-0000-0000-0000B0950000}"/>
    <cellStyle name="Normal 31 3 8 4" xfId="38327" xr:uid="{00000000-0005-0000-0000-0000B1950000}"/>
    <cellStyle name="Normal 31 3 8 5" xfId="38328" xr:uid="{00000000-0005-0000-0000-0000B2950000}"/>
    <cellStyle name="Normal 31 3 9" xfId="38329" xr:uid="{00000000-0005-0000-0000-0000B3950000}"/>
    <cellStyle name="Normal 31 3 9 2" xfId="38330" xr:uid="{00000000-0005-0000-0000-0000B4950000}"/>
    <cellStyle name="Normal 31 3 9 2 2" xfId="38331" xr:uid="{00000000-0005-0000-0000-0000B5950000}"/>
    <cellStyle name="Normal 31 3_35. Propiedades de Inv" xfId="38332" xr:uid="{00000000-0005-0000-0000-0000B6950000}"/>
    <cellStyle name="Normal 31 30" xfId="38333" xr:uid="{00000000-0005-0000-0000-0000B7950000}"/>
    <cellStyle name="Normal 31 30 2" xfId="38334" xr:uid="{00000000-0005-0000-0000-0000B8950000}"/>
    <cellStyle name="Normal 31 30 3" xfId="38335" xr:uid="{00000000-0005-0000-0000-0000B9950000}"/>
    <cellStyle name="Normal 31 30 4" xfId="38336" xr:uid="{00000000-0005-0000-0000-0000BA950000}"/>
    <cellStyle name="Normal 31 30 5" xfId="38337" xr:uid="{00000000-0005-0000-0000-0000BB950000}"/>
    <cellStyle name="Normal 31 31" xfId="38338" xr:uid="{00000000-0005-0000-0000-0000BC950000}"/>
    <cellStyle name="Normal 31 31 2" xfId="38339" xr:uid="{00000000-0005-0000-0000-0000BD950000}"/>
    <cellStyle name="Normal 31 31 3" xfId="38340" xr:uid="{00000000-0005-0000-0000-0000BE950000}"/>
    <cellStyle name="Normal 31 31 4" xfId="38341" xr:uid="{00000000-0005-0000-0000-0000BF950000}"/>
    <cellStyle name="Normal 31 31 5" xfId="38342" xr:uid="{00000000-0005-0000-0000-0000C0950000}"/>
    <cellStyle name="Normal 31 32" xfId="38343" xr:uid="{00000000-0005-0000-0000-0000C1950000}"/>
    <cellStyle name="Normal 31 32 2" xfId="38344" xr:uid="{00000000-0005-0000-0000-0000C2950000}"/>
    <cellStyle name="Normal 31 32 3" xfId="38345" xr:uid="{00000000-0005-0000-0000-0000C3950000}"/>
    <cellStyle name="Normal 31 32 4" xfId="38346" xr:uid="{00000000-0005-0000-0000-0000C4950000}"/>
    <cellStyle name="Normal 31 32 5" xfId="38347" xr:uid="{00000000-0005-0000-0000-0000C5950000}"/>
    <cellStyle name="Normal 31 33" xfId="38348" xr:uid="{00000000-0005-0000-0000-0000C6950000}"/>
    <cellStyle name="Normal 31 33 2" xfId="38349" xr:uid="{00000000-0005-0000-0000-0000C7950000}"/>
    <cellStyle name="Normal 31 33 3" xfId="38350" xr:uid="{00000000-0005-0000-0000-0000C8950000}"/>
    <cellStyle name="Normal 31 33 4" xfId="38351" xr:uid="{00000000-0005-0000-0000-0000C9950000}"/>
    <cellStyle name="Normal 31 33 5" xfId="38352" xr:uid="{00000000-0005-0000-0000-0000CA950000}"/>
    <cellStyle name="Normal 31 34" xfId="38353" xr:uid="{00000000-0005-0000-0000-0000CB950000}"/>
    <cellStyle name="Normal 31 34 2" xfId="38354" xr:uid="{00000000-0005-0000-0000-0000CC950000}"/>
    <cellStyle name="Normal 31 34 3" xfId="38355" xr:uid="{00000000-0005-0000-0000-0000CD950000}"/>
    <cellStyle name="Normal 31 34 4" xfId="38356" xr:uid="{00000000-0005-0000-0000-0000CE950000}"/>
    <cellStyle name="Normal 31 34 5" xfId="38357" xr:uid="{00000000-0005-0000-0000-0000CF950000}"/>
    <cellStyle name="Normal 31 35" xfId="38358" xr:uid="{00000000-0005-0000-0000-0000D0950000}"/>
    <cellStyle name="Normal 31 35 2" xfId="38359" xr:uid="{00000000-0005-0000-0000-0000D1950000}"/>
    <cellStyle name="Normal 31 35 3" xfId="38360" xr:uid="{00000000-0005-0000-0000-0000D2950000}"/>
    <cellStyle name="Normal 31 35 4" xfId="38361" xr:uid="{00000000-0005-0000-0000-0000D3950000}"/>
    <cellStyle name="Normal 31 35 5" xfId="38362" xr:uid="{00000000-0005-0000-0000-0000D4950000}"/>
    <cellStyle name="Normal 31 36" xfId="38363" xr:uid="{00000000-0005-0000-0000-0000D5950000}"/>
    <cellStyle name="Normal 31 36 2" xfId="38364" xr:uid="{00000000-0005-0000-0000-0000D6950000}"/>
    <cellStyle name="Normal 31 36 3" xfId="38365" xr:uid="{00000000-0005-0000-0000-0000D7950000}"/>
    <cellStyle name="Normal 31 36 4" xfId="38366" xr:uid="{00000000-0005-0000-0000-0000D8950000}"/>
    <cellStyle name="Normal 31 36 5" xfId="38367" xr:uid="{00000000-0005-0000-0000-0000D9950000}"/>
    <cellStyle name="Normal 31 37" xfId="38368" xr:uid="{00000000-0005-0000-0000-0000DA950000}"/>
    <cellStyle name="Normal 31 37 2" xfId="38369" xr:uid="{00000000-0005-0000-0000-0000DB950000}"/>
    <cellStyle name="Normal 31 37 3" xfId="38370" xr:uid="{00000000-0005-0000-0000-0000DC950000}"/>
    <cellStyle name="Normal 31 37 4" xfId="38371" xr:uid="{00000000-0005-0000-0000-0000DD950000}"/>
    <cellStyle name="Normal 31 37 5" xfId="38372" xr:uid="{00000000-0005-0000-0000-0000DE950000}"/>
    <cellStyle name="Normal 31 38" xfId="38373" xr:uid="{00000000-0005-0000-0000-0000DF950000}"/>
    <cellStyle name="Normal 31 38 2" xfId="38374" xr:uid="{00000000-0005-0000-0000-0000E0950000}"/>
    <cellStyle name="Normal 31 38 3" xfId="38375" xr:uid="{00000000-0005-0000-0000-0000E1950000}"/>
    <cellStyle name="Normal 31 38 4" xfId="38376" xr:uid="{00000000-0005-0000-0000-0000E2950000}"/>
    <cellStyle name="Normal 31 38 5" xfId="38377" xr:uid="{00000000-0005-0000-0000-0000E3950000}"/>
    <cellStyle name="Normal 31 39" xfId="38378" xr:uid="{00000000-0005-0000-0000-0000E4950000}"/>
    <cellStyle name="Normal 31 39 2" xfId="38379" xr:uid="{00000000-0005-0000-0000-0000E5950000}"/>
    <cellStyle name="Normal 31 39 3" xfId="38380" xr:uid="{00000000-0005-0000-0000-0000E6950000}"/>
    <cellStyle name="Normal 31 39 4" xfId="38381" xr:uid="{00000000-0005-0000-0000-0000E7950000}"/>
    <cellStyle name="Normal 31 39 5" xfId="38382" xr:uid="{00000000-0005-0000-0000-0000E8950000}"/>
    <cellStyle name="Normal 31 4" xfId="38383" xr:uid="{00000000-0005-0000-0000-0000E9950000}"/>
    <cellStyle name="Normal 31 4 10" xfId="38384" xr:uid="{00000000-0005-0000-0000-0000EA950000}"/>
    <cellStyle name="Normal 31 4 10 2" xfId="38385" xr:uid="{00000000-0005-0000-0000-0000EB950000}"/>
    <cellStyle name="Normal 31 4 11" xfId="38386" xr:uid="{00000000-0005-0000-0000-0000EC950000}"/>
    <cellStyle name="Normal 31 4 12" xfId="38387" xr:uid="{00000000-0005-0000-0000-0000ED950000}"/>
    <cellStyle name="Normal 31 4 13" xfId="38388" xr:uid="{00000000-0005-0000-0000-0000EE950000}"/>
    <cellStyle name="Normal 31 4 14" xfId="38389" xr:uid="{00000000-0005-0000-0000-0000EF950000}"/>
    <cellStyle name="Normal 31 4 15" xfId="38390" xr:uid="{00000000-0005-0000-0000-0000F0950000}"/>
    <cellStyle name="Normal 31 4 2" xfId="38391" xr:uid="{00000000-0005-0000-0000-0000F1950000}"/>
    <cellStyle name="Normal 31 4 2 2" xfId="38392" xr:uid="{00000000-0005-0000-0000-0000F2950000}"/>
    <cellStyle name="Normal 31 4 2 2 2" xfId="38393" xr:uid="{00000000-0005-0000-0000-0000F3950000}"/>
    <cellStyle name="Normal 31 4 2 2 3" xfId="38394" xr:uid="{00000000-0005-0000-0000-0000F4950000}"/>
    <cellStyle name="Normal 31 4 2 2 4" xfId="38395" xr:uid="{00000000-0005-0000-0000-0000F5950000}"/>
    <cellStyle name="Normal 31 4 2 2 5" xfId="38396" xr:uid="{00000000-0005-0000-0000-0000F6950000}"/>
    <cellStyle name="Normal 31 4 2 3" xfId="38397" xr:uid="{00000000-0005-0000-0000-0000F7950000}"/>
    <cellStyle name="Normal 31 4 2 3 2" xfId="38398" xr:uid="{00000000-0005-0000-0000-0000F8950000}"/>
    <cellStyle name="Normal 31 4 2 3 3" xfId="38399" xr:uid="{00000000-0005-0000-0000-0000F9950000}"/>
    <cellStyle name="Normal 31 4 2 3 4" xfId="38400" xr:uid="{00000000-0005-0000-0000-0000FA950000}"/>
    <cellStyle name="Normal 31 4 2 3 5" xfId="38401" xr:uid="{00000000-0005-0000-0000-0000FB950000}"/>
    <cellStyle name="Normal 31 4 2 4" xfId="38402" xr:uid="{00000000-0005-0000-0000-0000FC950000}"/>
    <cellStyle name="Normal 31 4 2 5" xfId="38403" xr:uid="{00000000-0005-0000-0000-0000FD950000}"/>
    <cellStyle name="Normal 31 4 2 6" xfId="38404" xr:uid="{00000000-0005-0000-0000-0000FE950000}"/>
    <cellStyle name="Normal 31 4 2 7" xfId="38405" xr:uid="{00000000-0005-0000-0000-0000FF950000}"/>
    <cellStyle name="Normal 31 4 2 8" xfId="38406" xr:uid="{00000000-0005-0000-0000-000000960000}"/>
    <cellStyle name="Normal 31 4 2_35. Propiedades de Inv" xfId="38407" xr:uid="{00000000-0005-0000-0000-000001960000}"/>
    <cellStyle name="Normal 31 4 3" xfId="38408" xr:uid="{00000000-0005-0000-0000-000002960000}"/>
    <cellStyle name="Normal 31 4 3 2" xfId="38409" xr:uid="{00000000-0005-0000-0000-000003960000}"/>
    <cellStyle name="Normal 31 4 3 2 2" xfId="38410" xr:uid="{00000000-0005-0000-0000-000004960000}"/>
    <cellStyle name="Normal 31 4 3 2 3" xfId="38411" xr:uid="{00000000-0005-0000-0000-000005960000}"/>
    <cellStyle name="Normal 31 4 3 2 4" xfId="38412" xr:uid="{00000000-0005-0000-0000-000006960000}"/>
    <cellStyle name="Normal 31 4 3 2 5" xfId="38413" xr:uid="{00000000-0005-0000-0000-000007960000}"/>
    <cellStyle name="Normal 31 4 3 3" xfId="38414" xr:uid="{00000000-0005-0000-0000-000008960000}"/>
    <cellStyle name="Normal 31 4 3 3 2" xfId="38415" xr:uid="{00000000-0005-0000-0000-000009960000}"/>
    <cellStyle name="Normal 31 4 3 3 3" xfId="38416" xr:uid="{00000000-0005-0000-0000-00000A960000}"/>
    <cellStyle name="Normal 31 4 3 3 4" xfId="38417" xr:uid="{00000000-0005-0000-0000-00000B960000}"/>
    <cellStyle name="Normal 31 4 3 3 5" xfId="38418" xr:uid="{00000000-0005-0000-0000-00000C960000}"/>
    <cellStyle name="Normal 31 4 3 4" xfId="38419" xr:uid="{00000000-0005-0000-0000-00000D960000}"/>
    <cellStyle name="Normal 31 4 3 5" xfId="38420" xr:uid="{00000000-0005-0000-0000-00000E960000}"/>
    <cellStyle name="Normal 31 4 3 6" xfId="38421" xr:uid="{00000000-0005-0000-0000-00000F960000}"/>
    <cellStyle name="Normal 31 4 3 7" xfId="38422" xr:uid="{00000000-0005-0000-0000-000010960000}"/>
    <cellStyle name="Normal 31 4 3 8" xfId="38423" xr:uid="{00000000-0005-0000-0000-000011960000}"/>
    <cellStyle name="Normal 31 4 3_35. Propiedades de Inv" xfId="38424" xr:uid="{00000000-0005-0000-0000-000012960000}"/>
    <cellStyle name="Normal 31 4 4" xfId="38425" xr:uid="{00000000-0005-0000-0000-000013960000}"/>
    <cellStyle name="Normal 31 4 4 2" xfId="38426" xr:uid="{00000000-0005-0000-0000-000014960000}"/>
    <cellStyle name="Normal 31 4 4 2 2" xfId="38427" xr:uid="{00000000-0005-0000-0000-000015960000}"/>
    <cellStyle name="Normal 31 4 4 2 3" xfId="38428" xr:uid="{00000000-0005-0000-0000-000016960000}"/>
    <cellStyle name="Normal 31 4 4 2 4" xfId="38429" xr:uid="{00000000-0005-0000-0000-000017960000}"/>
    <cellStyle name="Normal 31 4 4 2 5" xfId="38430" xr:uid="{00000000-0005-0000-0000-000018960000}"/>
    <cellStyle name="Normal 31 4 4 3" xfId="38431" xr:uid="{00000000-0005-0000-0000-000019960000}"/>
    <cellStyle name="Normal 31 4 4 3 2" xfId="38432" xr:uid="{00000000-0005-0000-0000-00001A960000}"/>
    <cellStyle name="Normal 31 4 4 3 3" xfId="38433" xr:uid="{00000000-0005-0000-0000-00001B960000}"/>
    <cellStyle name="Normal 31 4 4 3 4" xfId="38434" xr:uid="{00000000-0005-0000-0000-00001C960000}"/>
    <cellStyle name="Normal 31 4 4 3 5" xfId="38435" xr:uid="{00000000-0005-0000-0000-00001D960000}"/>
    <cellStyle name="Normal 31 4 4 4" xfId="38436" xr:uid="{00000000-0005-0000-0000-00001E960000}"/>
    <cellStyle name="Normal 31 4 4 5" xfId="38437" xr:uid="{00000000-0005-0000-0000-00001F960000}"/>
    <cellStyle name="Normal 31 4 4 6" xfId="38438" xr:uid="{00000000-0005-0000-0000-000020960000}"/>
    <cellStyle name="Normal 31 4 4 7" xfId="38439" xr:uid="{00000000-0005-0000-0000-000021960000}"/>
    <cellStyle name="Normal 31 4 4 8" xfId="38440" xr:uid="{00000000-0005-0000-0000-000022960000}"/>
    <cellStyle name="Normal 31 4 4_35. Propiedades de Inv" xfId="38441" xr:uid="{00000000-0005-0000-0000-000023960000}"/>
    <cellStyle name="Normal 31 4 5" xfId="38442" xr:uid="{00000000-0005-0000-0000-000024960000}"/>
    <cellStyle name="Normal 31 4 5 2" xfId="38443" xr:uid="{00000000-0005-0000-0000-000025960000}"/>
    <cellStyle name="Normal 31 4 5 2 2" xfId="38444" xr:uid="{00000000-0005-0000-0000-000026960000}"/>
    <cellStyle name="Normal 31 4 5 2 3" xfId="38445" xr:uid="{00000000-0005-0000-0000-000027960000}"/>
    <cellStyle name="Normal 31 4 5 2 4" xfId="38446" xr:uid="{00000000-0005-0000-0000-000028960000}"/>
    <cellStyle name="Normal 31 4 5 2 5" xfId="38447" xr:uid="{00000000-0005-0000-0000-000029960000}"/>
    <cellStyle name="Normal 31 4 5 3" xfId="38448" xr:uid="{00000000-0005-0000-0000-00002A960000}"/>
    <cellStyle name="Normal 31 4 5 3 2" xfId="38449" xr:uid="{00000000-0005-0000-0000-00002B960000}"/>
    <cellStyle name="Normal 31 4 5 3 3" xfId="38450" xr:uid="{00000000-0005-0000-0000-00002C960000}"/>
    <cellStyle name="Normal 31 4 5 3 4" xfId="38451" xr:uid="{00000000-0005-0000-0000-00002D960000}"/>
    <cellStyle name="Normal 31 4 5 3 5" xfId="38452" xr:uid="{00000000-0005-0000-0000-00002E960000}"/>
    <cellStyle name="Normal 31 4 5 4" xfId="38453" xr:uid="{00000000-0005-0000-0000-00002F960000}"/>
    <cellStyle name="Normal 31 4 5 5" xfId="38454" xr:uid="{00000000-0005-0000-0000-000030960000}"/>
    <cellStyle name="Normal 31 4 5 6" xfId="38455" xr:uid="{00000000-0005-0000-0000-000031960000}"/>
    <cellStyle name="Normal 31 4 5 7" xfId="38456" xr:uid="{00000000-0005-0000-0000-000032960000}"/>
    <cellStyle name="Normal 31 4 5 8" xfId="38457" xr:uid="{00000000-0005-0000-0000-000033960000}"/>
    <cellStyle name="Normal 31 4 5_35. Propiedades de Inv" xfId="38458" xr:uid="{00000000-0005-0000-0000-000034960000}"/>
    <cellStyle name="Normal 31 4 6" xfId="38459" xr:uid="{00000000-0005-0000-0000-000035960000}"/>
    <cellStyle name="Normal 31 4 6 2" xfId="38460" xr:uid="{00000000-0005-0000-0000-000036960000}"/>
    <cellStyle name="Normal 31 4 6 2 2" xfId="38461" xr:uid="{00000000-0005-0000-0000-000037960000}"/>
    <cellStyle name="Normal 31 4 6 2 3" xfId="38462" xr:uid="{00000000-0005-0000-0000-000038960000}"/>
    <cellStyle name="Normal 31 4 6 2 4" xfId="38463" xr:uid="{00000000-0005-0000-0000-000039960000}"/>
    <cellStyle name="Normal 31 4 6 2 5" xfId="38464" xr:uid="{00000000-0005-0000-0000-00003A960000}"/>
    <cellStyle name="Normal 31 4 6 3" xfId="38465" xr:uid="{00000000-0005-0000-0000-00003B960000}"/>
    <cellStyle name="Normal 31 4 6 3 2" xfId="38466" xr:uid="{00000000-0005-0000-0000-00003C960000}"/>
    <cellStyle name="Normal 31 4 6 3 3" xfId="38467" xr:uid="{00000000-0005-0000-0000-00003D960000}"/>
    <cellStyle name="Normal 31 4 6 3 4" xfId="38468" xr:uid="{00000000-0005-0000-0000-00003E960000}"/>
    <cellStyle name="Normal 31 4 6 3 5" xfId="38469" xr:uid="{00000000-0005-0000-0000-00003F960000}"/>
    <cellStyle name="Normal 31 4 6 4" xfId="38470" xr:uid="{00000000-0005-0000-0000-000040960000}"/>
    <cellStyle name="Normal 31 4 6 5" xfId="38471" xr:uid="{00000000-0005-0000-0000-000041960000}"/>
    <cellStyle name="Normal 31 4 6 6" xfId="38472" xr:uid="{00000000-0005-0000-0000-000042960000}"/>
    <cellStyle name="Normal 31 4 6 7" xfId="38473" xr:uid="{00000000-0005-0000-0000-000043960000}"/>
    <cellStyle name="Normal 31 4 6 8" xfId="38474" xr:uid="{00000000-0005-0000-0000-000044960000}"/>
    <cellStyle name="Normal 31 4 6_35. Propiedades de Inv" xfId="38475" xr:uid="{00000000-0005-0000-0000-000045960000}"/>
    <cellStyle name="Normal 31 4 7" xfId="38476" xr:uid="{00000000-0005-0000-0000-000046960000}"/>
    <cellStyle name="Normal 31 4 7 2" xfId="38477" xr:uid="{00000000-0005-0000-0000-000047960000}"/>
    <cellStyle name="Normal 31 4 7 3" xfId="38478" xr:uid="{00000000-0005-0000-0000-000048960000}"/>
    <cellStyle name="Normal 31 4 7 4" xfId="38479" xr:uid="{00000000-0005-0000-0000-000049960000}"/>
    <cellStyle name="Normal 31 4 7 5" xfId="38480" xr:uid="{00000000-0005-0000-0000-00004A960000}"/>
    <cellStyle name="Normal 31 4 8" xfId="38481" xr:uid="{00000000-0005-0000-0000-00004B960000}"/>
    <cellStyle name="Normal 31 4 8 2" xfId="38482" xr:uid="{00000000-0005-0000-0000-00004C960000}"/>
    <cellStyle name="Normal 31 4 8 3" xfId="38483" xr:uid="{00000000-0005-0000-0000-00004D960000}"/>
    <cellStyle name="Normal 31 4 8 4" xfId="38484" xr:uid="{00000000-0005-0000-0000-00004E960000}"/>
    <cellStyle name="Normal 31 4 8 5" xfId="38485" xr:uid="{00000000-0005-0000-0000-00004F960000}"/>
    <cellStyle name="Normal 31 4 9" xfId="38486" xr:uid="{00000000-0005-0000-0000-000050960000}"/>
    <cellStyle name="Normal 31 4 9 2" xfId="38487" xr:uid="{00000000-0005-0000-0000-000051960000}"/>
    <cellStyle name="Normal 31 4 9 2 2" xfId="38488" xr:uid="{00000000-0005-0000-0000-000052960000}"/>
    <cellStyle name="Normal 31 4_35. Propiedades de Inv" xfId="38489" xr:uid="{00000000-0005-0000-0000-000053960000}"/>
    <cellStyle name="Normal 31 40" xfId="38490" xr:uid="{00000000-0005-0000-0000-000054960000}"/>
    <cellStyle name="Normal 31 40 2" xfId="38491" xr:uid="{00000000-0005-0000-0000-000055960000}"/>
    <cellStyle name="Normal 31 40 3" xfId="38492" xr:uid="{00000000-0005-0000-0000-000056960000}"/>
    <cellStyle name="Normal 31 40 4" xfId="38493" xr:uid="{00000000-0005-0000-0000-000057960000}"/>
    <cellStyle name="Normal 31 40 5" xfId="38494" xr:uid="{00000000-0005-0000-0000-000058960000}"/>
    <cellStyle name="Normal 31 41" xfId="38495" xr:uid="{00000000-0005-0000-0000-000059960000}"/>
    <cellStyle name="Normal 31 41 2" xfId="38496" xr:uid="{00000000-0005-0000-0000-00005A960000}"/>
    <cellStyle name="Normal 31 41 3" xfId="38497" xr:uid="{00000000-0005-0000-0000-00005B960000}"/>
    <cellStyle name="Normal 31 41 4" xfId="38498" xr:uid="{00000000-0005-0000-0000-00005C960000}"/>
    <cellStyle name="Normal 31 41 5" xfId="38499" xr:uid="{00000000-0005-0000-0000-00005D960000}"/>
    <cellStyle name="Normal 31 42" xfId="38500" xr:uid="{00000000-0005-0000-0000-00005E960000}"/>
    <cellStyle name="Normal 31 42 2" xfId="38501" xr:uid="{00000000-0005-0000-0000-00005F960000}"/>
    <cellStyle name="Normal 31 42 3" xfId="38502" xr:uid="{00000000-0005-0000-0000-000060960000}"/>
    <cellStyle name="Normal 31 42 4" xfId="38503" xr:uid="{00000000-0005-0000-0000-000061960000}"/>
    <cellStyle name="Normal 31 42 5" xfId="38504" xr:uid="{00000000-0005-0000-0000-000062960000}"/>
    <cellStyle name="Normal 31 43" xfId="38505" xr:uid="{00000000-0005-0000-0000-000063960000}"/>
    <cellStyle name="Normal 31 43 2" xfId="38506" xr:uid="{00000000-0005-0000-0000-000064960000}"/>
    <cellStyle name="Normal 31 43 3" xfId="38507" xr:uid="{00000000-0005-0000-0000-000065960000}"/>
    <cellStyle name="Normal 31 43 4" xfId="38508" xr:uid="{00000000-0005-0000-0000-000066960000}"/>
    <cellStyle name="Normal 31 43 5" xfId="38509" xr:uid="{00000000-0005-0000-0000-000067960000}"/>
    <cellStyle name="Normal 31 44" xfId="38510" xr:uid="{00000000-0005-0000-0000-000068960000}"/>
    <cellStyle name="Normal 31 44 2" xfId="38511" xr:uid="{00000000-0005-0000-0000-000069960000}"/>
    <cellStyle name="Normal 31 44 3" xfId="38512" xr:uid="{00000000-0005-0000-0000-00006A960000}"/>
    <cellStyle name="Normal 31 44 4" xfId="38513" xr:uid="{00000000-0005-0000-0000-00006B960000}"/>
    <cellStyle name="Normal 31 44 5" xfId="38514" xr:uid="{00000000-0005-0000-0000-00006C960000}"/>
    <cellStyle name="Normal 31 45" xfId="38515" xr:uid="{00000000-0005-0000-0000-00006D960000}"/>
    <cellStyle name="Normal 31 45 2" xfId="38516" xr:uid="{00000000-0005-0000-0000-00006E960000}"/>
    <cellStyle name="Normal 31 45 2 2" xfId="38517" xr:uid="{00000000-0005-0000-0000-00006F960000}"/>
    <cellStyle name="Normal 31 46" xfId="38518" xr:uid="{00000000-0005-0000-0000-000070960000}"/>
    <cellStyle name="Normal 31 46 2" xfId="38519" xr:uid="{00000000-0005-0000-0000-000071960000}"/>
    <cellStyle name="Normal 31 46 2 2" xfId="38520" xr:uid="{00000000-0005-0000-0000-000072960000}"/>
    <cellStyle name="Normal 31 47" xfId="38521" xr:uid="{00000000-0005-0000-0000-000073960000}"/>
    <cellStyle name="Normal 31 47 2" xfId="38522" xr:uid="{00000000-0005-0000-0000-000074960000}"/>
    <cellStyle name="Normal 31 47 2 2" xfId="38523" xr:uid="{00000000-0005-0000-0000-000075960000}"/>
    <cellStyle name="Normal 31 48" xfId="38524" xr:uid="{00000000-0005-0000-0000-000076960000}"/>
    <cellStyle name="Normal 31 48 2" xfId="38525" xr:uid="{00000000-0005-0000-0000-000077960000}"/>
    <cellStyle name="Normal 31 48 2 2" xfId="38526" xr:uid="{00000000-0005-0000-0000-000078960000}"/>
    <cellStyle name="Normal 31 49" xfId="38527" xr:uid="{00000000-0005-0000-0000-000079960000}"/>
    <cellStyle name="Normal 31 5" xfId="38528" xr:uid="{00000000-0005-0000-0000-00007A960000}"/>
    <cellStyle name="Normal 31 5 10" xfId="38529" xr:uid="{00000000-0005-0000-0000-00007B960000}"/>
    <cellStyle name="Normal 31 5 11" xfId="38530" xr:uid="{00000000-0005-0000-0000-00007C960000}"/>
    <cellStyle name="Normal 31 5 12" xfId="38531" xr:uid="{00000000-0005-0000-0000-00007D960000}"/>
    <cellStyle name="Normal 31 5 13" xfId="38532" xr:uid="{00000000-0005-0000-0000-00007E960000}"/>
    <cellStyle name="Normal 31 5 2" xfId="38533" xr:uid="{00000000-0005-0000-0000-00007F960000}"/>
    <cellStyle name="Normal 31 5 2 2" xfId="38534" xr:uid="{00000000-0005-0000-0000-000080960000}"/>
    <cellStyle name="Normal 31 5 2 2 2" xfId="38535" xr:uid="{00000000-0005-0000-0000-000081960000}"/>
    <cellStyle name="Normal 31 5 2 2 3" xfId="38536" xr:uid="{00000000-0005-0000-0000-000082960000}"/>
    <cellStyle name="Normal 31 5 2 2 4" xfId="38537" xr:uid="{00000000-0005-0000-0000-000083960000}"/>
    <cellStyle name="Normal 31 5 2 2 5" xfId="38538" xr:uid="{00000000-0005-0000-0000-000084960000}"/>
    <cellStyle name="Normal 31 5 2 3" xfId="38539" xr:uid="{00000000-0005-0000-0000-000085960000}"/>
    <cellStyle name="Normal 31 5 2 3 2" xfId="38540" xr:uid="{00000000-0005-0000-0000-000086960000}"/>
    <cellStyle name="Normal 31 5 2 3 3" xfId="38541" xr:uid="{00000000-0005-0000-0000-000087960000}"/>
    <cellStyle name="Normal 31 5 2 3 4" xfId="38542" xr:uid="{00000000-0005-0000-0000-000088960000}"/>
    <cellStyle name="Normal 31 5 2 3 5" xfId="38543" xr:uid="{00000000-0005-0000-0000-000089960000}"/>
    <cellStyle name="Normal 31 5 2 4" xfId="38544" xr:uid="{00000000-0005-0000-0000-00008A960000}"/>
    <cellStyle name="Normal 31 5 2 5" xfId="38545" xr:uid="{00000000-0005-0000-0000-00008B960000}"/>
    <cellStyle name="Normal 31 5 2 6" xfId="38546" xr:uid="{00000000-0005-0000-0000-00008C960000}"/>
    <cellStyle name="Normal 31 5 2 7" xfId="38547" xr:uid="{00000000-0005-0000-0000-00008D960000}"/>
    <cellStyle name="Normal 31 5 2 8" xfId="38548" xr:uid="{00000000-0005-0000-0000-00008E960000}"/>
    <cellStyle name="Normal 31 5 2_35. Propiedades de Inv" xfId="38549" xr:uid="{00000000-0005-0000-0000-00008F960000}"/>
    <cellStyle name="Normal 31 5 3" xfId="38550" xr:uid="{00000000-0005-0000-0000-000090960000}"/>
    <cellStyle name="Normal 31 5 3 2" xfId="38551" xr:uid="{00000000-0005-0000-0000-000091960000}"/>
    <cellStyle name="Normal 31 5 3 2 2" xfId="38552" xr:uid="{00000000-0005-0000-0000-000092960000}"/>
    <cellStyle name="Normal 31 5 3 2 3" xfId="38553" xr:uid="{00000000-0005-0000-0000-000093960000}"/>
    <cellStyle name="Normal 31 5 3 2 4" xfId="38554" xr:uid="{00000000-0005-0000-0000-000094960000}"/>
    <cellStyle name="Normal 31 5 3 2 5" xfId="38555" xr:uid="{00000000-0005-0000-0000-000095960000}"/>
    <cellStyle name="Normal 31 5 3 3" xfId="38556" xr:uid="{00000000-0005-0000-0000-000096960000}"/>
    <cellStyle name="Normal 31 5 3 3 2" xfId="38557" xr:uid="{00000000-0005-0000-0000-000097960000}"/>
    <cellStyle name="Normal 31 5 3 3 3" xfId="38558" xr:uid="{00000000-0005-0000-0000-000098960000}"/>
    <cellStyle name="Normal 31 5 3 3 4" xfId="38559" xr:uid="{00000000-0005-0000-0000-000099960000}"/>
    <cellStyle name="Normal 31 5 3 3 5" xfId="38560" xr:uid="{00000000-0005-0000-0000-00009A960000}"/>
    <cellStyle name="Normal 31 5 3 4" xfId="38561" xr:uid="{00000000-0005-0000-0000-00009B960000}"/>
    <cellStyle name="Normal 31 5 3 5" xfId="38562" xr:uid="{00000000-0005-0000-0000-00009C960000}"/>
    <cellStyle name="Normal 31 5 3 6" xfId="38563" xr:uid="{00000000-0005-0000-0000-00009D960000}"/>
    <cellStyle name="Normal 31 5 3 7" xfId="38564" xr:uid="{00000000-0005-0000-0000-00009E960000}"/>
    <cellStyle name="Normal 31 5 3 8" xfId="38565" xr:uid="{00000000-0005-0000-0000-00009F960000}"/>
    <cellStyle name="Normal 31 5 3_35. Propiedades de Inv" xfId="38566" xr:uid="{00000000-0005-0000-0000-0000A0960000}"/>
    <cellStyle name="Normal 31 5 4" xfId="38567" xr:uid="{00000000-0005-0000-0000-0000A1960000}"/>
    <cellStyle name="Normal 31 5 4 2" xfId="38568" xr:uid="{00000000-0005-0000-0000-0000A2960000}"/>
    <cellStyle name="Normal 31 5 4 2 2" xfId="38569" xr:uid="{00000000-0005-0000-0000-0000A3960000}"/>
    <cellStyle name="Normal 31 5 4 2 3" xfId="38570" xr:uid="{00000000-0005-0000-0000-0000A4960000}"/>
    <cellStyle name="Normal 31 5 4 2 4" xfId="38571" xr:uid="{00000000-0005-0000-0000-0000A5960000}"/>
    <cellStyle name="Normal 31 5 4 2 5" xfId="38572" xr:uid="{00000000-0005-0000-0000-0000A6960000}"/>
    <cellStyle name="Normal 31 5 4 3" xfId="38573" xr:uid="{00000000-0005-0000-0000-0000A7960000}"/>
    <cellStyle name="Normal 31 5 4 3 2" xfId="38574" xr:uid="{00000000-0005-0000-0000-0000A8960000}"/>
    <cellStyle name="Normal 31 5 4 3 3" xfId="38575" xr:uid="{00000000-0005-0000-0000-0000A9960000}"/>
    <cellStyle name="Normal 31 5 4 3 4" xfId="38576" xr:uid="{00000000-0005-0000-0000-0000AA960000}"/>
    <cellStyle name="Normal 31 5 4 3 5" xfId="38577" xr:uid="{00000000-0005-0000-0000-0000AB960000}"/>
    <cellStyle name="Normal 31 5 4 4" xfId="38578" xr:uid="{00000000-0005-0000-0000-0000AC960000}"/>
    <cellStyle name="Normal 31 5 4 5" xfId="38579" xr:uid="{00000000-0005-0000-0000-0000AD960000}"/>
    <cellStyle name="Normal 31 5 4 6" xfId="38580" xr:uid="{00000000-0005-0000-0000-0000AE960000}"/>
    <cellStyle name="Normal 31 5 4 7" xfId="38581" xr:uid="{00000000-0005-0000-0000-0000AF960000}"/>
    <cellStyle name="Normal 31 5 4 8" xfId="38582" xr:uid="{00000000-0005-0000-0000-0000B0960000}"/>
    <cellStyle name="Normal 31 5 4_35. Propiedades de Inv" xfId="38583" xr:uid="{00000000-0005-0000-0000-0000B1960000}"/>
    <cellStyle name="Normal 31 5 5" xfId="38584" xr:uid="{00000000-0005-0000-0000-0000B2960000}"/>
    <cellStyle name="Normal 31 5 5 2" xfId="38585" xr:uid="{00000000-0005-0000-0000-0000B3960000}"/>
    <cellStyle name="Normal 31 5 5 2 2" xfId="38586" xr:uid="{00000000-0005-0000-0000-0000B4960000}"/>
    <cellStyle name="Normal 31 5 5 2 3" xfId="38587" xr:uid="{00000000-0005-0000-0000-0000B5960000}"/>
    <cellStyle name="Normal 31 5 5 2 4" xfId="38588" xr:uid="{00000000-0005-0000-0000-0000B6960000}"/>
    <cellStyle name="Normal 31 5 5 2 5" xfId="38589" xr:uid="{00000000-0005-0000-0000-0000B7960000}"/>
    <cellStyle name="Normal 31 5 5 3" xfId="38590" xr:uid="{00000000-0005-0000-0000-0000B8960000}"/>
    <cellStyle name="Normal 31 5 5 3 2" xfId="38591" xr:uid="{00000000-0005-0000-0000-0000B9960000}"/>
    <cellStyle name="Normal 31 5 5 3 3" xfId="38592" xr:uid="{00000000-0005-0000-0000-0000BA960000}"/>
    <cellStyle name="Normal 31 5 5 3 4" xfId="38593" xr:uid="{00000000-0005-0000-0000-0000BB960000}"/>
    <cellStyle name="Normal 31 5 5 3 5" xfId="38594" xr:uid="{00000000-0005-0000-0000-0000BC960000}"/>
    <cellStyle name="Normal 31 5 5 4" xfId="38595" xr:uid="{00000000-0005-0000-0000-0000BD960000}"/>
    <cellStyle name="Normal 31 5 5 5" xfId="38596" xr:uid="{00000000-0005-0000-0000-0000BE960000}"/>
    <cellStyle name="Normal 31 5 5 6" xfId="38597" xr:uid="{00000000-0005-0000-0000-0000BF960000}"/>
    <cellStyle name="Normal 31 5 5 7" xfId="38598" xr:uid="{00000000-0005-0000-0000-0000C0960000}"/>
    <cellStyle name="Normal 31 5 5 8" xfId="38599" xr:uid="{00000000-0005-0000-0000-0000C1960000}"/>
    <cellStyle name="Normal 31 5 5_35. Propiedades de Inv" xfId="38600" xr:uid="{00000000-0005-0000-0000-0000C2960000}"/>
    <cellStyle name="Normal 31 5 6" xfId="38601" xr:uid="{00000000-0005-0000-0000-0000C3960000}"/>
    <cellStyle name="Normal 31 5 6 2" xfId="38602" xr:uid="{00000000-0005-0000-0000-0000C4960000}"/>
    <cellStyle name="Normal 31 5 6 2 2" xfId="38603" xr:uid="{00000000-0005-0000-0000-0000C5960000}"/>
    <cellStyle name="Normal 31 5 6 2 3" xfId="38604" xr:uid="{00000000-0005-0000-0000-0000C6960000}"/>
    <cellStyle name="Normal 31 5 6 2 4" xfId="38605" xr:uid="{00000000-0005-0000-0000-0000C7960000}"/>
    <cellStyle name="Normal 31 5 6 2 5" xfId="38606" xr:uid="{00000000-0005-0000-0000-0000C8960000}"/>
    <cellStyle name="Normal 31 5 6 3" xfId="38607" xr:uid="{00000000-0005-0000-0000-0000C9960000}"/>
    <cellStyle name="Normal 31 5 6 3 2" xfId="38608" xr:uid="{00000000-0005-0000-0000-0000CA960000}"/>
    <cellStyle name="Normal 31 5 6 3 3" xfId="38609" xr:uid="{00000000-0005-0000-0000-0000CB960000}"/>
    <cellStyle name="Normal 31 5 6 3 4" xfId="38610" xr:uid="{00000000-0005-0000-0000-0000CC960000}"/>
    <cellStyle name="Normal 31 5 6 3 5" xfId="38611" xr:uid="{00000000-0005-0000-0000-0000CD960000}"/>
    <cellStyle name="Normal 31 5 6 4" xfId="38612" xr:uid="{00000000-0005-0000-0000-0000CE960000}"/>
    <cellStyle name="Normal 31 5 6 5" xfId="38613" xr:uid="{00000000-0005-0000-0000-0000CF960000}"/>
    <cellStyle name="Normal 31 5 6 6" xfId="38614" xr:uid="{00000000-0005-0000-0000-0000D0960000}"/>
    <cellStyle name="Normal 31 5 6 7" xfId="38615" xr:uid="{00000000-0005-0000-0000-0000D1960000}"/>
    <cellStyle name="Normal 31 5 6 8" xfId="38616" xr:uid="{00000000-0005-0000-0000-0000D2960000}"/>
    <cellStyle name="Normal 31 5 6_35. Propiedades de Inv" xfId="38617" xr:uid="{00000000-0005-0000-0000-0000D3960000}"/>
    <cellStyle name="Normal 31 5 7" xfId="38618" xr:uid="{00000000-0005-0000-0000-0000D4960000}"/>
    <cellStyle name="Normal 31 5 7 2" xfId="38619" xr:uid="{00000000-0005-0000-0000-0000D5960000}"/>
    <cellStyle name="Normal 31 5 7 3" xfId="38620" xr:uid="{00000000-0005-0000-0000-0000D6960000}"/>
    <cellStyle name="Normal 31 5 7 4" xfId="38621" xr:uid="{00000000-0005-0000-0000-0000D7960000}"/>
    <cellStyle name="Normal 31 5 7 5" xfId="38622" xr:uid="{00000000-0005-0000-0000-0000D8960000}"/>
    <cellStyle name="Normal 31 5 8" xfId="38623" xr:uid="{00000000-0005-0000-0000-0000D9960000}"/>
    <cellStyle name="Normal 31 5 8 2" xfId="38624" xr:uid="{00000000-0005-0000-0000-0000DA960000}"/>
    <cellStyle name="Normal 31 5 8 3" xfId="38625" xr:uid="{00000000-0005-0000-0000-0000DB960000}"/>
    <cellStyle name="Normal 31 5 8 4" xfId="38626" xr:uid="{00000000-0005-0000-0000-0000DC960000}"/>
    <cellStyle name="Normal 31 5 8 5" xfId="38627" xr:uid="{00000000-0005-0000-0000-0000DD960000}"/>
    <cellStyle name="Normal 31 5 9" xfId="38628" xr:uid="{00000000-0005-0000-0000-0000DE960000}"/>
    <cellStyle name="Normal 31 5_35. Propiedades de Inv" xfId="38629" xr:uid="{00000000-0005-0000-0000-0000DF960000}"/>
    <cellStyle name="Normal 31 50" xfId="38630" xr:uid="{00000000-0005-0000-0000-0000E0960000}"/>
    <cellStyle name="Normal 31 50 2" xfId="38631" xr:uid="{00000000-0005-0000-0000-0000E1960000}"/>
    <cellStyle name="Normal 31 51" xfId="38632" xr:uid="{00000000-0005-0000-0000-0000E2960000}"/>
    <cellStyle name="Normal 31 52" xfId="38633" xr:uid="{00000000-0005-0000-0000-0000E3960000}"/>
    <cellStyle name="Normal 31 53" xfId="38634" xr:uid="{00000000-0005-0000-0000-0000E4960000}"/>
    <cellStyle name="Normal 31 54" xfId="38635" xr:uid="{00000000-0005-0000-0000-0000E5960000}"/>
    <cellStyle name="Normal 31 55" xfId="38636" xr:uid="{00000000-0005-0000-0000-0000E6960000}"/>
    <cellStyle name="Normal 31 6" xfId="38637" xr:uid="{00000000-0005-0000-0000-0000E7960000}"/>
    <cellStyle name="Normal 31 6 10" xfId="38638" xr:uid="{00000000-0005-0000-0000-0000E8960000}"/>
    <cellStyle name="Normal 31 6 11" xfId="38639" xr:uid="{00000000-0005-0000-0000-0000E9960000}"/>
    <cellStyle name="Normal 31 6 12" xfId="38640" xr:uid="{00000000-0005-0000-0000-0000EA960000}"/>
    <cellStyle name="Normal 31 6 13" xfId="38641" xr:uid="{00000000-0005-0000-0000-0000EB960000}"/>
    <cellStyle name="Normal 31 6 2" xfId="38642" xr:uid="{00000000-0005-0000-0000-0000EC960000}"/>
    <cellStyle name="Normal 31 6 2 2" xfId="38643" xr:uid="{00000000-0005-0000-0000-0000ED960000}"/>
    <cellStyle name="Normal 31 6 2 2 2" xfId="38644" xr:uid="{00000000-0005-0000-0000-0000EE960000}"/>
    <cellStyle name="Normal 31 6 2 2 3" xfId="38645" xr:uid="{00000000-0005-0000-0000-0000EF960000}"/>
    <cellStyle name="Normal 31 6 2 2 4" xfId="38646" xr:uid="{00000000-0005-0000-0000-0000F0960000}"/>
    <cellStyle name="Normal 31 6 2 2 5" xfId="38647" xr:uid="{00000000-0005-0000-0000-0000F1960000}"/>
    <cellStyle name="Normal 31 6 2 3" xfId="38648" xr:uid="{00000000-0005-0000-0000-0000F2960000}"/>
    <cellStyle name="Normal 31 6 2 3 2" xfId="38649" xr:uid="{00000000-0005-0000-0000-0000F3960000}"/>
    <cellStyle name="Normal 31 6 2 3 3" xfId="38650" xr:uid="{00000000-0005-0000-0000-0000F4960000}"/>
    <cellStyle name="Normal 31 6 2 3 4" xfId="38651" xr:uid="{00000000-0005-0000-0000-0000F5960000}"/>
    <cellStyle name="Normal 31 6 2 3 5" xfId="38652" xr:uid="{00000000-0005-0000-0000-0000F6960000}"/>
    <cellStyle name="Normal 31 6 2 4" xfId="38653" xr:uid="{00000000-0005-0000-0000-0000F7960000}"/>
    <cellStyle name="Normal 31 6 2 5" xfId="38654" xr:uid="{00000000-0005-0000-0000-0000F8960000}"/>
    <cellStyle name="Normal 31 6 2 6" xfId="38655" xr:uid="{00000000-0005-0000-0000-0000F9960000}"/>
    <cellStyle name="Normal 31 6 2 7" xfId="38656" xr:uid="{00000000-0005-0000-0000-0000FA960000}"/>
    <cellStyle name="Normal 31 6 2 8" xfId="38657" xr:uid="{00000000-0005-0000-0000-0000FB960000}"/>
    <cellStyle name="Normal 31 6 2_35. Propiedades de Inv" xfId="38658" xr:uid="{00000000-0005-0000-0000-0000FC960000}"/>
    <cellStyle name="Normal 31 6 3" xfId="38659" xr:uid="{00000000-0005-0000-0000-0000FD960000}"/>
    <cellStyle name="Normal 31 6 3 2" xfId="38660" xr:uid="{00000000-0005-0000-0000-0000FE960000}"/>
    <cellStyle name="Normal 31 6 3 2 2" xfId="38661" xr:uid="{00000000-0005-0000-0000-0000FF960000}"/>
    <cellStyle name="Normal 31 6 3 2 3" xfId="38662" xr:uid="{00000000-0005-0000-0000-000000970000}"/>
    <cellStyle name="Normal 31 6 3 2 4" xfId="38663" xr:uid="{00000000-0005-0000-0000-000001970000}"/>
    <cellStyle name="Normal 31 6 3 2 5" xfId="38664" xr:uid="{00000000-0005-0000-0000-000002970000}"/>
    <cellStyle name="Normal 31 6 3 3" xfId="38665" xr:uid="{00000000-0005-0000-0000-000003970000}"/>
    <cellStyle name="Normal 31 6 3 3 2" xfId="38666" xr:uid="{00000000-0005-0000-0000-000004970000}"/>
    <cellStyle name="Normal 31 6 3 3 3" xfId="38667" xr:uid="{00000000-0005-0000-0000-000005970000}"/>
    <cellStyle name="Normal 31 6 3 3 4" xfId="38668" xr:uid="{00000000-0005-0000-0000-000006970000}"/>
    <cellStyle name="Normal 31 6 3 3 5" xfId="38669" xr:uid="{00000000-0005-0000-0000-000007970000}"/>
    <cellStyle name="Normal 31 6 3 4" xfId="38670" xr:uid="{00000000-0005-0000-0000-000008970000}"/>
    <cellStyle name="Normal 31 6 3 5" xfId="38671" xr:uid="{00000000-0005-0000-0000-000009970000}"/>
    <cellStyle name="Normal 31 6 3 6" xfId="38672" xr:uid="{00000000-0005-0000-0000-00000A970000}"/>
    <cellStyle name="Normal 31 6 3 7" xfId="38673" xr:uid="{00000000-0005-0000-0000-00000B970000}"/>
    <cellStyle name="Normal 31 6 3 8" xfId="38674" xr:uid="{00000000-0005-0000-0000-00000C970000}"/>
    <cellStyle name="Normal 31 6 3_35. Propiedades de Inv" xfId="38675" xr:uid="{00000000-0005-0000-0000-00000D970000}"/>
    <cellStyle name="Normal 31 6 4" xfId="38676" xr:uid="{00000000-0005-0000-0000-00000E970000}"/>
    <cellStyle name="Normal 31 6 4 2" xfId="38677" xr:uid="{00000000-0005-0000-0000-00000F970000}"/>
    <cellStyle name="Normal 31 6 4 2 2" xfId="38678" xr:uid="{00000000-0005-0000-0000-000010970000}"/>
    <cellStyle name="Normal 31 6 4 2 3" xfId="38679" xr:uid="{00000000-0005-0000-0000-000011970000}"/>
    <cellStyle name="Normal 31 6 4 2 4" xfId="38680" xr:uid="{00000000-0005-0000-0000-000012970000}"/>
    <cellStyle name="Normal 31 6 4 2 5" xfId="38681" xr:uid="{00000000-0005-0000-0000-000013970000}"/>
    <cellStyle name="Normal 31 6 4 3" xfId="38682" xr:uid="{00000000-0005-0000-0000-000014970000}"/>
    <cellStyle name="Normal 31 6 4 3 2" xfId="38683" xr:uid="{00000000-0005-0000-0000-000015970000}"/>
    <cellStyle name="Normal 31 6 4 3 3" xfId="38684" xr:uid="{00000000-0005-0000-0000-000016970000}"/>
    <cellStyle name="Normal 31 6 4 3 4" xfId="38685" xr:uid="{00000000-0005-0000-0000-000017970000}"/>
    <cellStyle name="Normal 31 6 4 3 5" xfId="38686" xr:uid="{00000000-0005-0000-0000-000018970000}"/>
    <cellStyle name="Normal 31 6 4 4" xfId="38687" xr:uid="{00000000-0005-0000-0000-000019970000}"/>
    <cellStyle name="Normal 31 6 4 5" xfId="38688" xr:uid="{00000000-0005-0000-0000-00001A970000}"/>
    <cellStyle name="Normal 31 6 4 6" xfId="38689" xr:uid="{00000000-0005-0000-0000-00001B970000}"/>
    <cellStyle name="Normal 31 6 4 7" xfId="38690" xr:uid="{00000000-0005-0000-0000-00001C970000}"/>
    <cellStyle name="Normal 31 6 4 8" xfId="38691" xr:uid="{00000000-0005-0000-0000-00001D970000}"/>
    <cellStyle name="Normal 31 6 4_35. Propiedades de Inv" xfId="38692" xr:uid="{00000000-0005-0000-0000-00001E970000}"/>
    <cellStyle name="Normal 31 6 5" xfId="38693" xr:uid="{00000000-0005-0000-0000-00001F970000}"/>
    <cellStyle name="Normal 31 6 5 2" xfId="38694" xr:uid="{00000000-0005-0000-0000-000020970000}"/>
    <cellStyle name="Normal 31 6 5 2 2" xfId="38695" xr:uid="{00000000-0005-0000-0000-000021970000}"/>
    <cellStyle name="Normal 31 6 5 2 3" xfId="38696" xr:uid="{00000000-0005-0000-0000-000022970000}"/>
    <cellStyle name="Normal 31 6 5 2 4" xfId="38697" xr:uid="{00000000-0005-0000-0000-000023970000}"/>
    <cellStyle name="Normal 31 6 5 2 5" xfId="38698" xr:uid="{00000000-0005-0000-0000-000024970000}"/>
    <cellStyle name="Normal 31 6 5 3" xfId="38699" xr:uid="{00000000-0005-0000-0000-000025970000}"/>
    <cellStyle name="Normal 31 6 5 3 2" xfId="38700" xr:uid="{00000000-0005-0000-0000-000026970000}"/>
    <cellStyle name="Normal 31 6 5 3 3" xfId="38701" xr:uid="{00000000-0005-0000-0000-000027970000}"/>
    <cellStyle name="Normal 31 6 5 3 4" xfId="38702" xr:uid="{00000000-0005-0000-0000-000028970000}"/>
    <cellStyle name="Normal 31 6 5 3 5" xfId="38703" xr:uid="{00000000-0005-0000-0000-000029970000}"/>
    <cellStyle name="Normal 31 6 5 4" xfId="38704" xr:uid="{00000000-0005-0000-0000-00002A970000}"/>
    <cellStyle name="Normal 31 6 5 5" xfId="38705" xr:uid="{00000000-0005-0000-0000-00002B970000}"/>
    <cellStyle name="Normal 31 6 5 6" xfId="38706" xr:uid="{00000000-0005-0000-0000-00002C970000}"/>
    <cellStyle name="Normal 31 6 5 7" xfId="38707" xr:uid="{00000000-0005-0000-0000-00002D970000}"/>
    <cellStyle name="Normal 31 6 5 8" xfId="38708" xr:uid="{00000000-0005-0000-0000-00002E970000}"/>
    <cellStyle name="Normal 31 6 5_35. Propiedades de Inv" xfId="38709" xr:uid="{00000000-0005-0000-0000-00002F970000}"/>
    <cellStyle name="Normal 31 6 6" xfId="38710" xr:uid="{00000000-0005-0000-0000-000030970000}"/>
    <cellStyle name="Normal 31 6 6 2" xfId="38711" xr:uid="{00000000-0005-0000-0000-000031970000}"/>
    <cellStyle name="Normal 31 6 6 2 2" xfId="38712" xr:uid="{00000000-0005-0000-0000-000032970000}"/>
    <cellStyle name="Normal 31 6 6 2 3" xfId="38713" xr:uid="{00000000-0005-0000-0000-000033970000}"/>
    <cellStyle name="Normal 31 6 6 2 4" xfId="38714" xr:uid="{00000000-0005-0000-0000-000034970000}"/>
    <cellStyle name="Normal 31 6 6 2 5" xfId="38715" xr:uid="{00000000-0005-0000-0000-000035970000}"/>
    <cellStyle name="Normal 31 6 6 3" xfId="38716" xr:uid="{00000000-0005-0000-0000-000036970000}"/>
    <cellStyle name="Normal 31 6 6 3 2" xfId="38717" xr:uid="{00000000-0005-0000-0000-000037970000}"/>
    <cellStyle name="Normal 31 6 6 3 3" xfId="38718" xr:uid="{00000000-0005-0000-0000-000038970000}"/>
    <cellStyle name="Normal 31 6 6 3 4" xfId="38719" xr:uid="{00000000-0005-0000-0000-000039970000}"/>
    <cellStyle name="Normal 31 6 6 3 5" xfId="38720" xr:uid="{00000000-0005-0000-0000-00003A970000}"/>
    <cellStyle name="Normal 31 6 6 4" xfId="38721" xr:uid="{00000000-0005-0000-0000-00003B970000}"/>
    <cellStyle name="Normal 31 6 6 5" xfId="38722" xr:uid="{00000000-0005-0000-0000-00003C970000}"/>
    <cellStyle name="Normal 31 6 6 6" xfId="38723" xr:uid="{00000000-0005-0000-0000-00003D970000}"/>
    <cellStyle name="Normal 31 6 6 7" xfId="38724" xr:uid="{00000000-0005-0000-0000-00003E970000}"/>
    <cellStyle name="Normal 31 6 6 8" xfId="38725" xr:uid="{00000000-0005-0000-0000-00003F970000}"/>
    <cellStyle name="Normal 31 6 6_35. Propiedades de Inv" xfId="38726" xr:uid="{00000000-0005-0000-0000-000040970000}"/>
    <cellStyle name="Normal 31 6 7" xfId="38727" xr:uid="{00000000-0005-0000-0000-000041970000}"/>
    <cellStyle name="Normal 31 6 7 2" xfId="38728" xr:uid="{00000000-0005-0000-0000-000042970000}"/>
    <cellStyle name="Normal 31 6 7 3" xfId="38729" xr:uid="{00000000-0005-0000-0000-000043970000}"/>
    <cellStyle name="Normal 31 6 7 4" xfId="38730" xr:uid="{00000000-0005-0000-0000-000044970000}"/>
    <cellStyle name="Normal 31 6 7 5" xfId="38731" xr:uid="{00000000-0005-0000-0000-000045970000}"/>
    <cellStyle name="Normal 31 6 8" xfId="38732" xr:uid="{00000000-0005-0000-0000-000046970000}"/>
    <cellStyle name="Normal 31 6 8 2" xfId="38733" xr:uid="{00000000-0005-0000-0000-000047970000}"/>
    <cellStyle name="Normal 31 6 8 3" xfId="38734" xr:uid="{00000000-0005-0000-0000-000048970000}"/>
    <cellStyle name="Normal 31 6 8 4" xfId="38735" xr:uid="{00000000-0005-0000-0000-000049970000}"/>
    <cellStyle name="Normal 31 6 8 5" xfId="38736" xr:uid="{00000000-0005-0000-0000-00004A970000}"/>
    <cellStyle name="Normal 31 6 9" xfId="38737" xr:uid="{00000000-0005-0000-0000-00004B970000}"/>
    <cellStyle name="Normal 31 6_35. Propiedades de Inv" xfId="38738" xr:uid="{00000000-0005-0000-0000-00004C970000}"/>
    <cellStyle name="Normal 31 7" xfId="38739" xr:uid="{00000000-0005-0000-0000-00004D970000}"/>
    <cellStyle name="Normal 31 7 10" xfId="38740" xr:uid="{00000000-0005-0000-0000-00004E970000}"/>
    <cellStyle name="Normal 31 7 11" xfId="38741" xr:uid="{00000000-0005-0000-0000-00004F970000}"/>
    <cellStyle name="Normal 31 7 12" xfId="38742" xr:uid="{00000000-0005-0000-0000-000050970000}"/>
    <cellStyle name="Normal 31 7 13" xfId="38743" xr:uid="{00000000-0005-0000-0000-000051970000}"/>
    <cellStyle name="Normal 31 7 2" xfId="38744" xr:uid="{00000000-0005-0000-0000-000052970000}"/>
    <cellStyle name="Normal 31 7 2 2" xfId="38745" xr:uid="{00000000-0005-0000-0000-000053970000}"/>
    <cellStyle name="Normal 31 7 2 2 2" xfId="38746" xr:uid="{00000000-0005-0000-0000-000054970000}"/>
    <cellStyle name="Normal 31 7 2 2 3" xfId="38747" xr:uid="{00000000-0005-0000-0000-000055970000}"/>
    <cellStyle name="Normal 31 7 2 2 4" xfId="38748" xr:uid="{00000000-0005-0000-0000-000056970000}"/>
    <cellStyle name="Normal 31 7 2 2 5" xfId="38749" xr:uid="{00000000-0005-0000-0000-000057970000}"/>
    <cellStyle name="Normal 31 7 2 3" xfId="38750" xr:uid="{00000000-0005-0000-0000-000058970000}"/>
    <cellStyle name="Normal 31 7 2 3 2" xfId="38751" xr:uid="{00000000-0005-0000-0000-000059970000}"/>
    <cellStyle name="Normal 31 7 2 3 3" xfId="38752" xr:uid="{00000000-0005-0000-0000-00005A970000}"/>
    <cellStyle name="Normal 31 7 2 3 4" xfId="38753" xr:uid="{00000000-0005-0000-0000-00005B970000}"/>
    <cellStyle name="Normal 31 7 2 3 5" xfId="38754" xr:uid="{00000000-0005-0000-0000-00005C970000}"/>
    <cellStyle name="Normal 31 7 2 4" xfId="38755" xr:uid="{00000000-0005-0000-0000-00005D970000}"/>
    <cellStyle name="Normal 31 7 2 5" xfId="38756" xr:uid="{00000000-0005-0000-0000-00005E970000}"/>
    <cellStyle name="Normal 31 7 2 6" xfId="38757" xr:uid="{00000000-0005-0000-0000-00005F970000}"/>
    <cellStyle name="Normal 31 7 2 7" xfId="38758" xr:uid="{00000000-0005-0000-0000-000060970000}"/>
    <cellStyle name="Normal 31 7 2 8" xfId="38759" xr:uid="{00000000-0005-0000-0000-000061970000}"/>
    <cellStyle name="Normal 31 7 2_35. Propiedades de Inv" xfId="38760" xr:uid="{00000000-0005-0000-0000-000062970000}"/>
    <cellStyle name="Normal 31 7 3" xfId="38761" xr:uid="{00000000-0005-0000-0000-000063970000}"/>
    <cellStyle name="Normal 31 7 3 2" xfId="38762" xr:uid="{00000000-0005-0000-0000-000064970000}"/>
    <cellStyle name="Normal 31 7 3 2 2" xfId="38763" xr:uid="{00000000-0005-0000-0000-000065970000}"/>
    <cellStyle name="Normal 31 7 3 2 3" xfId="38764" xr:uid="{00000000-0005-0000-0000-000066970000}"/>
    <cellStyle name="Normal 31 7 3 2 4" xfId="38765" xr:uid="{00000000-0005-0000-0000-000067970000}"/>
    <cellStyle name="Normal 31 7 3 2 5" xfId="38766" xr:uid="{00000000-0005-0000-0000-000068970000}"/>
    <cellStyle name="Normal 31 7 3 3" xfId="38767" xr:uid="{00000000-0005-0000-0000-000069970000}"/>
    <cellStyle name="Normal 31 7 3 3 2" xfId="38768" xr:uid="{00000000-0005-0000-0000-00006A970000}"/>
    <cellStyle name="Normal 31 7 3 3 3" xfId="38769" xr:uid="{00000000-0005-0000-0000-00006B970000}"/>
    <cellStyle name="Normal 31 7 3 3 4" xfId="38770" xr:uid="{00000000-0005-0000-0000-00006C970000}"/>
    <cellStyle name="Normal 31 7 3 3 5" xfId="38771" xr:uid="{00000000-0005-0000-0000-00006D970000}"/>
    <cellStyle name="Normal 31 7 3 4" xfId="38772" xr:uid="{00000000-0005-0000-0000-00006E970000}"/>
    <cellStyle name="Normal 31 7 3 5" xfId="38773" xr:uid="{00000000-0005-0000-0000-00006F970000}"/>
    <cellStyle name="Normal 31 7 3 6" xfId="38774" xr:uid="{00000000-0005-0000-0000-000070970000}"/>
    <cellStyle name="Normal 31 7 3 7" xfId="38775" xr:uid="{00000000-0005-0000-0000-000071970000}"/>
    <cellStyle name="Normal 31 7 3 8" xfId="38776" xr:uid="{00000000-0005-0000-0000-000072970000}"/>
    <cellStyle name="Normal 31 7 3_35. Propiedades de Inv" xfId="38777" xr:uid="{00000000-0005-0000-0000-000073970000}"/>
    <cellStyle name="Normal 31 7 4" xfId="38778" xr:uid="{00000000-0005-0000-0000-000074970000}"/>
    <cellStyle name="Normal 31 7 4 2" xfId="38779" xr:uid="{00000000-0005-0000-0000-000075970000}"/>
    <cellStyle name="Normal 31 7 4 2 2" xfId="38780" xr:uid="{00000000-0005-0000-0000-000076970000}"/>
    <cellStyle name="Normal 31 7 4 2 3" xfId="38781" xr:uid="{00000000-0005-0000-0000-000077970000}"/>
    <cellStyle name="Normal 31 7 4 2 4" xfId="38782" xr:uid="{00000000-0005-0000-0000-000078970000}"/>
    <cellStyle name="Normal 31 7 4 2 5" xfId="38783" xr:uid="{00000000-0005-0000-0000-000079970000}"/>
    <cellStyle name="Normal 31 7 4 3" xfId="38784" xr:uid="{00000000-0005-0000-0000-00007A970000}"/>
    <cellStyle name="Normal 31 7 4 3 2" xfId="38785" xr:uid="{00000000-0005-0000-0000-00007B970000}"/>
    <cellStyle name="Normal 31 7 4 3 3" xfId="38786" xr:uid="{00000000-0005-0000-0000-00007C970000}"/>
    <cellStyle name="Normal 31 7 4 3 4" xfId="38787" xr:uid="{00000000-0005-0000-0000-00007D970000}"/>
    <cellStyle name="Normal 31 7 4 3 5" xfId="38788" xr:uid="{00000000-0005-0000-0000-00007E970000}"/>
    <cellStyle name="Normal 31 7 4 4" xfId="38789" xr:uid="{00000000-0005-0000-0000-00007F970000}"/>
    <cellStyle name="Normal 31 7 4 5" xfId="38790" xr:uid="{00000000-0005-0000-0000-000080970000}"/>
    <cellStyle name="Normal 31 7 4 6" xfId="38791" xr:uid="{00000000-0005-0000-0000-000081970000}"/>
    <cellStyle name="Normal 31 7 4 7" xfId="38792" xr:uid="{00000000-0005-0000-0000-000082970000}"/>
    <cellStyle name="Normal 31 7 4 8" xfId="38793" xr:uid="{00000000-0005-0000-0000-000083970000}"/>
    <cellStyle name="Normal 31 7 4_35. Propiedades de Inv" xfId="38794" xr:uid="{00000000-0005-0000-0000-000084970000}"/>
    <cellStyle name="Normal 31 7 5" xfId="38795" xr:uid="{00000000-0005-0000-0000-000085970000}"/>
    <cellStyle name="Normal 31 7 5 2" xfId="38796" xr:uid="{00000000-0005-0000-0000-000086970000}"/>
    <cellStyle name="Normal 31 7 5 2 2" xfId="38797" xr:uid="{00000000-0005-0000-0000-000087970000}"/>
    <cellStyle name="Normal 31 7 5 2 3" xfId="38798" xr:uid="{00000000-0005-0000-0000-000088970000}"/>
    <cellStyle name="Normal 31 7 5 2 4" xfId="38799" xr:uid="{00000000-0005-0000-0000-000089970000}"/>
    <cellStyle name="Normal 31 7 5 2 5" xfId="38800" xr:uid="{00000000-0005-0000-0000-00008A970000}"/>
    <cellStyle name="Normal 31 7 5 3" xfId="38801" xr:uid="{00000000-0005-0000-0000-00008B970000}"/>
    <cellStyle name="Normal 31 7 5 3 2" xfId="38802" xr:uid="{00000000-0005-0000-0000-00008C970000}"/>
    <cellStyle name="Normal 31 7 5 3 3" xfId="38803" xr:uid="{00000000-0005-0000-0000-00008D970000}"/>
    <cellStyle name="Normal 31 7 5 3 4" xfId="38804" xr:uid="{00000000-0005-0000-0000-00008E970000}"/>
    <cellStyle name="Normal 31 7 5 3 5" xfId="38805" xr:uid="{00000000-0005-0000-0000-00008F970000}"/>
    <cellStyle name="Normal 31 7 5 4" xfId="38806" xr:uid="{00000000-0005-0000-0000-000090970000}"/>
    <cellStyle name="Normal 31 7 5 5" xfId="38807" xr:uid="{00000000-0005-0000-0000-000091970000}"/>
    <cellStyle name="Normal 31 7 5 6" xfId="38808" xr:uid="{00000000-0005-0000-0000-000092970000}"/>
    <cellStyle name="Normal 31 7 5 7" xfId="38809" xr:uid="{00000000-0005-0000-0000-000093970000}"/>
    <cellStyle name="Normal 31 7 5 8" xfId="38810" xr:uid="{00000000-0005-0000-0000-000094970000}"/>
    <cellStyle name="Normal 31 7 5_35. Propiedades de Inv" xfId="38811" xr:uid="{00000000-0005-0000-0000-000095970000}"/>
    <cellStyle name="Normal 31 7 6" xfId="38812" xr:uid="{00000000-0005-0000-0000-000096970000}"/>
    <cellStyle name="Normal 31 7 6 2" xfId="38813" xr:uid="{00000000-0005-0000-0000-000097970000}"/>
    <cellStyle name="Normal 31 7 6 2 2" xfId="38814" xr:uid="{00000000-0005-0000-0000-000098970000}"/>
    <cellStyle name="Normal 31 7 6 2 3" xfId="38815" xr:uid="{00000000-0005-0000-0000-000099970000}"/>
    <cellStyle name="Normal 31 7 6 2 4" xfId="38816" xr:uid="{00000000-0005-0000-0000-00009A970000}"/>
    <cellStyle name="Normal 31 7 6 2 5" xfId="38817" xr:uid="{00000000-0005-0000-0000-00009B970000}"/>
    <cellStyle name="Normal 31 7 6 3" xfId="38818" xr:uid="{00000000-0005-0000-0000-00009C970000}"/>
    <cellStyle name="Normal 31 7 6 3 2" xfId="38819" xr:uid="{00000000-0005-0000-0000-00009D970000}"/>
    <cellStyle name="Normal 31 7 6 3 3" xfId="38820" xr:uid="{00000000-0005-0000-0000-00009E970000}"/>
    <cellStyle name="Normal 31 7 6 3 4" xfId="38821" xr:uid="{00000000-0005-0000-0000-00009F970000}"/>
    <cellStyle name="Normal 31 7 6 3 5" xfId="38822" xr:uid="{00000000-0005-0000-0000-0000A0970000}"/>
    <cellStyle name="Normal 31 7 6 4" xfId="38823" xr:uid="{00000000-0005-0000-0000-0000A1970000}"/>
    <cellStyle name="Normal 31 7 6 5" xfId="38824" xr:uid="{00000000-0005-0000-0000-0000A2970000}"/>
    <cellStyle name="Normal 31 7 6 6" xfId="38825" xr:uid="{00000000-0005-0000-0000-0000A3970000}"/>
    <cellStyle name="Normal 31 7 6 7" xfId="38826" xr:uid="{00000000-0005-0000-0000-0000A4970000}"/>
    <cellStyle name="Normal 31 7 6 8" xfId="38827" xr:uid="{00000000-0005-0000-0000-0000A5970000}"/>
    <cellStyle name="Normal 31 7 6_35. Propiedades de Inv" xfId="38828" xr:uid="{00000000-0005-0000-0000-0000A6970000}"/>
    <cellStyle name="Normal 31 7 7" xfId="38829" xr:uid="{00000000-0005-0000-0000-0000A7970000}"/>
    <cellStyle name="Normal 31 7 7 2" xfId="38830" xr:uid="{00000000-0005-0000-0000-0000A8970000}"/>
    <cellStyle name="Normal 31 7 7 3" xfId="38831" xr:uid="{00000000-0005-0000-0000-0000A9970000}"/>
    <cellStyle name="Normal 31 7 7 4" xfId="38832" xr:uid="{00000000-0005-0000-0000-0000AA970000}"/>
    <cellStyle name="Normal 31 7 7 5" xfId="38833" xr:uid="{00000000-0005-0000-0000-0000AB970000}"/>
    <cellStyle name="Normal 31 7 8" xfId="38834" xr:uid="{00000000-0005-0000-0000-0000AC970000}"/>
    <cellStyle name="Normal 31 7 8 2" xfId="38835" xr:uid="{00000000-0005-0000-0000-0000AD970000}"/>
    <cellStyle name="Normal 31 7 8 3" xfId="38836" xr:uid="{00000000-0005-0000-0000-0000AE970000}"/>
    <cellStyle name="Normal 31 7 8 4" xfId="38837" xr:uid="{00000000-0005-0000-0000-0000AF970000}"/>
    <cellStyle name="Normal 31 7 8 5" xfId="38838" xr:uid="{00000000-0005-0000-0000-0000B0970000}"/>
    <cellStyle name="Normal 31 7 9" xfId="38839" xr:uid="{00000000-0005-0000-0000-0000B1970000}"/>
    <cellStyle name="Normal 31 7_35. Propiedades de Inv" xfId="38840" xr:uid="{00000000-0005-0000-0000-0000B2970000}"/>
    <cellStyle name="Normal 31 8" xfId="38841" xr:uid="{00000000-0005-0000-0000-0000B3970000}"/>
    <cellStyle name="Normal 31 8 10" xfId="38842" xr:uid="{00000000-0005-0000-0000-0000B4970000}"/>
    <cellStyle name="Normal 31 8 11" xfId="38843" xr:uid="{00000000-0005-0000-0000-0000B5970000}"/>
    <cellStyle name="Normal 31 8 12" xfId="38844" xr:uid="{00000000-0005-0000-0000-0000B6970000}"/>
    <cellStyle name="Normal 31 8 13" xfId="38845" xr:uid="{00000000-0005-0000-0000-0000B7970000}"/>
    <cellStyle name="Normal 31 8 2" xfId="38846" xr:uid="{00000000-0005-0000-0000-0000B8970000}"/>
    <cellStyle name="Normal 31 8 2 2" xfId="38847" xr:uid="{00000000-0005-0000-0000-0000B9970000}"/>
    <cellStyle name="Normal 31 8 2 2 2" xfId="38848" xr:uid="{00000000-0005-0000-0000-0000BA970000}"/>
    <cellStyle name="Normal 31 8 2 2 3" xfId="38849" xr:uid="{00000000-0005-0000-0000-0000BB970000}"/>
    <cellStyle name="Normal 31 8 2 2 4" xfId="38850" xr:uid="{00000000-0005-0000-0000-0000BC970000}"/>
    <cellStyle name="Normal 31 8 2 2 5" xfId="38851" xr:uid="{00000000-0005-0000-0000-0000BD970000}"/>
    <cellStyle name="Normal 31 8 2 3" xfId="38852" xr:uid="{00000000-0005-0000-0000-0000BE970000}"/>
    <cellStyle name="Normal 31 8 2 3 2" xfId="38853" xr:uid="{00000000-0005-0000-0000-0000BF970000}"/>
    <cellStyle name="Normal 31 8 2 3 3" xfId="38854" xr:uid="{00000000-0005-0000-0000-0000C0970000}"/>
    <cellStyle name="Normal 31 8 2 3 4" xfId="38855" xr:uid="{00000000-0005-0000-0000-0000C1970000}"/>
    <cellStyle name="Normal 31 8 2 3 5" xfId="38856" xr:uid="{00000000-0005-0000-0000-0000C2970000}"/>
    <cellStyle name="Normal 31 8 2 4" xfId="38857" xr:uid="{00000000-0005-0000-0000-0000C3970000}"/>
    <cellStyle name="Normal 31 8 2 5" xfId="38858" xr:uid="{00000000-0005-0000-0000-0000C4970000}"/>
    <cellStyle name="Normal 31 8 2 6" xfId="38859" xr:uid="{00000000-0005-0000-0000-0000C5970000}"/>
    <cellStyle name="Normal 31 8 2 7" xfId="38860" xr:uid="{00000000-0005-0000-0000-0000C6970000}"/>
    <cellStyle name="Normal 31 8 2 8" xfId="38861" xr:uid="{00000000-0005-0000-0000-0000C7970000}"/>
    <cellStyle name="Normal 31 8 2_35. Propiedades de Inv" xfId="38862" xr:uid="{00000000-0005-0000-0000-0000C8970000}"/>
    <cellStyle name="Normal 31 8 3" xfId="38863" xr:uid="{00000000-0005-0000-0000-0000C9970000}"/>
    <cellStyle name="Normal 31 8 3 2" xfId="38864" xr:uid="{00000000-0005-0000-0000-0000CA970000}"/>
    <cellStyle name="Normal 31 8 3 2 2" xfId="38865" xr:uid="{00000000-0005-0000-0000-0000CB970000}"/>
    <cellStyle name="Normal 31 8 3 2 3" xfId="38866" xr:uid="{00000000-0005-0000-0000-0000CC970000}"/>
    <cellStyle name="Normal 31 8 3 2 4" xfId="38867" xr:uid="{00000000-0005-0000-0000-0000CD970000}"/>
    <cellStyle name="Normal 31 8 3 2 5" xfId="38868" xr:uid="{00000000-0005-0000-0000-0000CE970000}"/>
    <cellStyle name="Normal 31 8 3 3" xfId="38869" xr:uid="{00000000-0005-0000-0000-0000CF970000}"/>
    <cellStyle name="Normal 31 8 3 3 2" xfId="38870" xr:uid="{00000000-0005-0000-0000-0000D0970000}"/>
    <cellStyle name="Normal 31 8 3 3 3" xfId="38871" xr:uid="{00000000-0005-0000-0000-0000D1970000}"/>
    <cellStyle name="Normal 31 8 3 3 4" xfId="38872" xr:uid="{00000000-0005-0000-0000-0000D2970000}"/>
    <cellStyle name="Normal 31 8 3 3 5" xfId="38873" xr:uid="{00000000-0005-0000-0000-0000D3970000}"/>
    <cellStyle name="Normal 31 8 3 4" xfId="38874" xr:uid="{00000000-0005-0000-0000-0000D4970000}"/>
    <cellStyle name="Normal 31 8 3 5" xfId="38875" xr:uid="{00000000-0005-0000-0000-0000D5970000}"/>
    <cellStyle name="Normal 31 8 3 6" xfId="38876" xr:uid="{00000000-0005-0000-0000-0000D6970000}"/>
    <cellStyle name="Normal 31 8 3 7" xfId="38877" xr:uid="{00000000-0005-0000-0000-0000D7970000}"/>
    <cellStyle name="Normal 31 8 3 8" xfId="38878" xr:uid="{00000000-0005-0000-0000-0000D8970000}"/>
    <cellStyle name="Normal 31 8 3_35. Propiedades de Inv" xfId="38879" xr:uid="{00000000-0005-0000-0000-0000D9970000}"/>
    <cellStyle name="Normal 31 8 4" xfId="38880" xr:uid="{00000000-0005-0000-0000-0000DA970000}"/>
    <cellStyle name="Normal 31 8 4 2" xfId="38881" xr:uid="{00000000-0005-0000-0000-0000DB970000}"/>
    <cellStyle name="Normal 31 8 4 2 2" xfId="38882" xr:uid="{00000000-0005-0000-0000-0000DC970000}"/>
    <cellStyle name="Normal 31 8 4 2 3" xfId="38883" xr:uid="{00000000-0005-0000-0000-0000DD970000}"/>
    <cellStyle name="Normal 31 8 4 2 4" xfId="38884" xr:uid="{00000000-0005-0000-0000-0000DE970000}"/>
    <cellStyle name="Normal 31 8 4 2 5" xfId="38885" xr:uid="{00000000-0005-0000-0000-0000DF970000}"/>
    <cellStyle name="Normal 31 8 4 3" xfId="38886" xr:uid="{00000000-0005-0000-0000-0000E0970000}"/>
    <cellStyle name="Normal 31 8 4 3 2" xfId="38887" xr:uid="{00000000-0005-0000-0000-0000E1970000}"/>
    <cellStyle name="Normal 31 8 4 3 3" xfId="38888" xr:uid="{00000000-0005-0000-0000-0000E2970000}"/>
    <cellStyle name="Normal 31 8 4 3 4" xfId="38889" xr:uid="{00000000-0005-0000-0000-0000E3970000}"/>
    <cellStyle name="Normal 31 8 4 3 5" xfId="38890" xr:uid="{00000000-0005-0000-0000-0000E4970000}"/>
    <cellStyle name="Normal 31 8 4 4" xfId="38891" xr:uid="{00000000-0005-0000-0000-0000E5970000}"/>
    <cellStyle name="Normal 31 8 4 5" xfId="38892" xr:uid="{00000000-0005-0000-0000-0000E6970000}"/>
    <cellStyle name="Normal 31 8 4 6" xfId="38893" xr:uid="{00000000-0005-0000-0000-0000E7970000}"/>
    <cellStyle name="Normal 31 8 4 7" xfId="38894" xr:uid="{00000000-0005-0000-0000-0000E8970000}"/>
    <cellStyle name="Normal 31 8 4 8" xfId="38895" xr:uid="{00000000-0005-0000-0000-0000E9970000}"/>
    <cellStyle name="Normal 31 8 4_35. Propiedades de Inv" xfId="38896" xr:uid="{00000000-0005-0000-0000-0000EA970000}"/>
    <cellStyle name="Normal 31 8 5" xfId="38897" xr:uid="{00000000-0005-0000-0000-0000EB970000}"/>
    <cellStyle name="Normal 31 8 5 2" xfId="38898" xr:uid="{00000000-0005-0000-0000-0000EC970000}"/>
    <cellStyle name="Normal 31 8 5 2 2" xfId="38899" xr:uid="{00000000-0005-0000-0000-0000ED970000}"/>
    <cellStyle name="Normal 31 8 5 2 3" xfId="38900" xr:uid="{00000000-0005-0000-0000-0000EE970000}"/>
    <cellStyle name="Normal 31 8 5 2 4" xfId="38901" xr:uid="{00000000-0005-0000-0000-0000EF970000}"/>
    <cellStyle name="Normal 31 8 5 2 5" xfId="38902" xr:uid="{00000000-0005-0000-0000-0000F0970000}"/>
    <cellStyle name="Normal 31 8 5 3" xfId="38903" xr:uid="{00000000-0005-0000-0000-0000F1970000}"/>
    <cellStyle name="Normal 31 8 5 3 2" xfId="38904" xr:uid="{00000000-0005-0000-0000-0000F2970000}"/>
    <cellStyle name="Normal 31 8 5 3 3" xfId="38905" xr:uid="{00000000-0005-0000-0000-0000F3970000}"/>
    <cellStyle name="Normal 31 8 5 3 4" xfId="38906" xr:uid="{00000000-0005-0000-0000-0000F4970000}"/>
    <cellStyle name="Normal 31 8 5 3 5" xfId="38907" xr:uid="{00000000-0005-0000-0000-0000F5970000}"/>
    <cellStyle name="Normal 31 8 5 4" xfId="38908" xr:uid="{00000000-0005-0000-0000-0000F6970000}"/>
    <cellStyle name="Normal 31 8 5 5" xfId="38909" xr:uid="{00000000-0005-0000-0000-0000F7970000}"/>
    <cellStyle name="Normal 31 8 5 6" xfId="38910" xr:uid="{00000000-0005-0000-0000-0000F8970000}"/>
    <cellStyle name="Normal 31 8 5 7" xfId="38911" xr:uid="{00000000-0005-0000-0000-0000F9970000}"/>
    <cellStyle name="Normal 31 8 5 8" xfId="38912" xr:uid="{00000000-0005-0000-0000-0000FA970000}"/>
    <cellStyle name="Normal 31 8 5_35. Propiedades de Inv" xfId="38913" xr:uid="{00000000-0005-0000-0000-0000FB970000}"/>
    <cellStyle name="Normal 31 8 6" xfId="38914" xr:uid="{00000000-0005-0000-0000-0000FC970000}"/>
    <cellStyle name="Normal 31 8 6 2" xfId="38915" xr:uid="{00000000-0005-0000-0000-0000FD970000}"/>
    <cellStyle name="Normal 31 8 6 2 2" xfId="38916" xr:uid="{00000000-0005-0000-0000-0000FE970000}"/>
    <cellStyle name="Normal 31 8 6 2 3" xfId="38917" xr:uid="{00000000-0005-0000-0000-0000FF970000}"/>
    <cellStyle name="Normal 31 8 6 2 4" xfId="38918" xr:uid="{00000000-0005-0000-0000-000000980000}"/>
    <cellStyle name="Normal 31 8 6 2 5" xfId="38919" xr:uid="{00000000-0005-0000-0000-000001980000}"/>
    <cellStyle name="Normal 31 8 6 3" xfId="38920" xr:uid="{00000000-0005-0000-0000-000002980000}"/>
    <cellStyle name="Normal 31 8 6 3 2" xfId="38921" xr:uid="{00000000-0005-0000-0000-000003980000}"/>
    <cellStyle name="Normal 31 8 6 3 3" xfId="38922" xr:uid="{00000000-0005-0000-0000-000004980000}"/>
    <cellStyle name="Normal 31 8 6 3 4" xfId="38923" xr:uid="{00000000-0005-0000-0000-000005980000}"/>
    <cellStyle name="Normal 31 8 6 3 5" xfId="38924" xr:uid="{00000000-0005-0000-0000-000006980000}"/>
    <cellStyle name="Normal 31 8 6 4" xfId="38925" xr:uid="{00000000-0005-0000-0000-000007980000}"/>
    <cellStyle name="Normal 31 8 6 5" xfId="38926" xr:uid="{00000000-0005-0000-0000-000008980000}"/>
    <cellStyle name="Normal 31 8 6 6" xfId="38927" xr:uid="{00000000-0005-0000-0000-000009980000}"/>
    <cellStyle name="Normal 31 8 6 7" xfId="38928" xr:uid="{00000000-0005-0000-0000-00000A980000}"/>
    <cellStyle name="Normal 31 8 6 8" xfId="38929" xr:uid="{00000000-0005-0000-0000-00000B980000}"/>
    <cellStyle name="Normal 31 8 6_35. Propiedades de Inv" xfId="38930" xr:uid="{00000000-0005-0000-0000-00000C980000}"/>
    <cellStyle name="Normal 31 8 7" xfId="38931" xr:uid="{00000000-0005-0000-0000-00000D980000}"/>
    <cellStyle name="Normal 31 8 7 2" xfId="38932" xr:uid="{00000000-0005-0000-0000-00000E980000}"/>
    <cellStyle name="Normal 31 8 7 3" xfId="38933" xr:uid="{00000000-0005-0000-0000-00000F980000}"/>
    <cellStyle name="Normal 31 8 7 4" xfId="38934" xr:uid="{00000000-0005-0000-0000-000010980000}"/>
    <cellStyle name="Normal 31 8 7 5" xfId="38935" xr:uid="{00000000-0005-0000-0000-000011980000}"/>
    <cellStyle name="Normal 31 8 8" xfId="38936" xr:uid="{00000000-0005-0000-0000-000012980000}"/>
    <cellStyle name="Normal 31 8 8 2" xfId="38937" xr:uid="{00000000-0005-0000-0000-000013980000}"/>
    <cellStyle name="Normal 31 8 8 3" xfId="38938" xr:uid="{00000000-0005-0000-0000-000014980000}"/>
    <cellStyle name="Normal 31 8 8 4" xfId="38939" xr:uid="{00000000-0005-0000-0000-000015980000}"/>
    <cellStyle name="Normal 31 8 8 5" xfId="38940" xr:uid="{00000000-0005-0000-0000-000016980000}"/>
    <cellStyle name="Normal 31 8 9" xfId="38941" xr:uid="{00000000-0005-0000-0000-000017980000}"/>
    <cellStyle name="Normal 31 8_35. Propiedades de Inv" xfId="38942" xr:uid="{00000000-0005-0000-0000-000018980000}"/>
    <cellStyle name="Normal 31 9" xfId="38943" xr:uid="{00000000-0005-0000-0000-000019980000}"/>
    <cellStyle name="Normal 31 9 10" xfId="38944" xr:uid="{00000000-0005-0000-0000-00001A980000}"/>
    <cellStyle name="Normal 31 9 11" xfId="38945" xr:uid="{00000000-0005-0000-0000-00001B980000}"/>
    <cellStyle name="Normal 31 9 12" xfId="38946" xr:uid="{00000000-0005-0000-0000-00001C980000}"/>
    <cellStyle name="Normal 31 9 13" xfId="38947" xr:uid="{00000000-0005-0000-0000-00001D980000}"/>
    <cellStyle name="Normal 31 9 2" xfId="38948" xr:uid="{00000000-0005-0000-0000-00001E980000}"/>
    <cellStyle name="Normal 31 9 2 2" xfId="38949" xr:uid="{00000000-0005-0000-0000-00001F980000}"/>
    <cellStyle name="Normal 31 9 2 2 2" xfId="38950" xr:uid="{00000000-0005-0000-0000-000020980000}"/>
    <cellStyle name="Normal 31 9 2 2 3" xfId="38951" xr:uid="{00000000-0005-0000-0000-000021980000}"/>
    <cellStyle name="Normal 31 9 2 2 4" xfId="38952" xr:uid="{00000000-0005-0000-0000-000022980000}"/>
    <cellStyle name="Normal 31 9 2 2 5" xfId="38953" xr:uid="{00000000-0005-0000-0000-000023980000}"/>
    <cellStyle name="Normal 31 9 2 3" xfId="38954" xr:uid="{00000000-0005-0000-0000-000024980000}"/>
    <cellStyle name="Normal 31 9 2 3 2" xfId="38955" xr:uid="{00000000-0005-0000-0000-000025980000}"/>
    <cellStyle name="Normal 31 9 2 3 3" xfId="38956" xr:uid="{00000000-0005-0000-0000-000026980000}"/>
    <cellStyle name="Normal 31 9 2 3 4" xfId="38957" xr:uid="{00000000-0005-0000-0000-000027980000}"/>
    <cellStyle name="Normal 31 9 2 3 5" xfId="38958" xr:uid="{00000000-0005-0000-0000-000028980000}"/>
    <cellStyle name="Normal 31 9 2 4" xfId="38959" xr:uid="{00000000-0005-0000-0000-000029980000}"/>
    <cellStyle name="Normal 31 9 2 5" xfId="38960" xr:uid="{00000000-0005-0000-0000-00002A980000}"/>
    <cellStyle name="Normal 31 9 2 6" xfId="38961" xr:uid="{00000000-0005-0000-0000-00002B980000}"/>
    <cellStyle name="Normal 31 9 2 7" xfId="38962" xr:uid="{00000000-0005-0000-0000-00002C980000}"/>
    <cellStyle name="Normal 31 9 2 8" xfId="38963" xr:uid="{00000000-0005-0000-0000-00002D980000}"/>
    <cellStyle name="Normal 31 9 2_35. Propiedades de Inv" xfId="38964" xr:uid="{00000000-0005-0000-0000-00002E980000}"/>
    <cellStyle name="Normal 31 9 3" xfId="38965" xr:uid="{00000000-0005-0000-0000-00002F980000}"/>
    <cellStyle name="Normal 31 9 3 2" xfId="38966" xr:uid="{00000000-0005-0000-0000-000030980000}"/>
    <cellStyle name="Normal 31 9 3 2 2" xfId="38967" xr:uid="{00000000-0005-0000-0000-000031980000}"/>
    <cellStyle name="Normal 31 9 3 2 3" xfId="38968" xr:uid="{00000000-0005-0000-0000-000032980000}"/>
    <cellStyle name="Normal 31 9 3 2 4" xfId="38969" xr:uid="{00000000-0005-0000-0000-000033980000}"/>
    <cellStyle name="Normal 31 9 3 2 5" xfId="38970" xr:uid="{00000000-0005-0000-0000-000034980000}"/>
    <cellStyle name="Normal 31 9 3 3" xfId="38971" xr:uid="{00000000-0005-0000-0000-000035980000}"/>
    <cellStyle name="Normal 31 9 3 3 2" xfId="38972" xr:uid="{00000000-0005-0000-0000-000036980000}"/>
    <cellStyle name="Normal 31 9 3 3 3" xfId="38973" xr:uid="{00000000-0005-0000-0000-000037980000}"/>
    <cellStyle name="Normal 31 9 3 3 4" xfId="38974" xr:uid="{00000000-0005-0000-0000-000038980000}"/>
    <cellStyle name="Normal 31 9 3 3 5" xfId="38975" xr:uid="{00000000-0005-0000-0000-000039980000}"/>
    <cellStyle name="Normal 31 9 3 4" xfId="38976" xr:uid="{00000000-0005-0000-0000-00003A980000}"/>
    <cellStyle name="Normal 31 9 3 5" xfId="38977" xr:uid="{00000000-0005-0000-0000-00003B980000}"/>
    <cellStyle name="Normal 31 9 3 6" xfId="38978" xr:uid="{00000000-0005-0000-0000-00003C980000}"/>
    <cellStyle name="Normal 31 9 3 7" xfId="38979" xr:uid="{00000000-0005-0000-0000-00003D980000}"/>
    <cellStyle name="Normal 31 9 3 8" xfId="38980" xr:uid="{00000000-0005-0000-0000-00003E980000}"/>
    <cellStyle name="Normal 31 9 3_35. Propiedades de Inv" xfId="38981" xr:uid="{00000000-0005-0000-0000-00003F980000}"/>
    <cellStyle name="Normal 31 9 4" xfId="38982" xr:uid="{00000000-0005-0000-0000-000040980000}"/>
    <cellStyle name="Normal 31 9 4 2" xfId="38983" xr:uid="{00000000-0005-0000-0000-000041980000}"/>
    <cellStyle name="Normal 31 9 4 2 2" xfId="38984" xr:uid="{00000000-0005-0000-0000-000042980000}"/>
    <cellStyle name="Normal 31 9 4 2 3" xfId="38985" xr:uid="{00000000-0005-0000-0000-000043980000}"/>
    <cellStyle name="Normal 31 9 4 2 4" xfId="38986" xr:uid="{00000000-0005-0000-0000-000044980000}"/>
    <cellStyle name="Normal 31 9 4 2 5" xfId="38987" xr:uid="{00000000-0005-0000-0000-000045980000}"/>
    <cellStyle name="Normal 31 9 4 3" xfId="38988" xr:uid="{00000000-0005-0000-0000-000046980000}"/>
    <cellStyle name="Normal 31 9 4 3 2" xfId="38989" xr:uid="{00000000-0005-0000-0000-000047980000}"/>
    <cellStyle name="Normal 31 9 4 3 3" xfId="38990" xr:uid="{00000000-0005-0000-0000-000048980000}"/>
    <cellStyle name="Normal 31 9 4 3 4" xfId="38991" xr:uid="{00000000-0005-0000-0000-000049980000}"/>
    <cellStyle name="Normal 31 9 4 3 5" xfId="38992" xr:uid="{00000000-0005-0000-0000-00004A980000}"/>
    <cellStyle name="Normal 31 9 4 4" xfId="38993" xr:uid="{00000000-0005-0000-0000-00004B980000}"/>
    <cellStyle name="Normal 31 9 4 5" xfId="38994" xr:uid="{00000000-0005-0000-0000-00004C980000}"/>
    <cellStyle name="Normal 31 9 4 6" xfId="38995" xr:uid="{00000000-0005-0000-0000-00004D980000}"/>
    <cellStyle name="Normal 31 9 4 7" xfId="38996" xr:uid="{00000000-0005-0000-0000-00004E980000}"/>
    <cellStyle name="Normal 31 9 4 8" xfId="38997" xr:uid="{00000000-0005-0000-0000-00004F980000}"/>
    <cellStyle name="Normal 31 9 4_35. Propiedades de Inv" xfId="38998" xr:uid="{00000000-0005-0000-0000-000050980000}"/>
    <cellStyle name="Normal 31 9 5" xfId="38999" xr:uid="{00000000-0005-0000-0000-000051980000}"/>
    <cellStyle name="Normal 31 9 5 2" xfId="39000" xr:uid="{00000000-0005-0000-0000-000052980000}"/>
    <cellStyle name="Normal 31 9 5 2 2" xfId="39001" xr:uid="{00000000-0005-0000-0000-000053980000}"/>
    <cellStyle name="Normal 31 9 5 2 3" xfId="39002" xr:uid="{00000000-0005-0000-0000-000054980000}"/>
    <cellStyle name="Normal 31 9 5 2 4" xfId="39003" xr:uid="{00000000-0005-0000-0000-000055980000}"/>
    <cellStyle name="Normal 31 9 5 2 5" xfId="39004" xr:uid="{00000000-0005-0000-0000-000056980000}"/>
    <cellStyle name="Normal 31 9 5 3" xfId="39005" xr:uid="{00000000-0005-0000-0000-000057980000}"/>
    <cellStyle name="Normal 31 9 5 3 2" xfId="39006" xr:uid="{00000000-0005-0000-0000-000058980000}"/>
    <cellStyle name="Normal 31 9 5 3 3" xfId="39007" xr:uid="{00000000-0005-0000-0000-000059980000}"/>
    <cellStyle name="Normal 31 9 5 3 4" xfId="39008" xr:uid="{00000000-0005-0000-0000-00005A980000}"/>
    <cellStyle name="Normal 31 9 5 3 5" xfId="39009" xr:uid="{00000000-0005-0000-0000-00005B980000}"/>
    <cellStyle name="Normal 31 9 5 4" xfId="39010" xr:uid="{00000000-0005-0000-0000-00005C980000}"/>
    <cellStyle name="Normal 31 9 5 5" xfId="39011" xr:uid="{00000000-0005-0000-0000-00005D980000}"/>
    <cellStyle name="Normal 31 9 5 6" xfId="39012" xr:uid="{00000000-0005-0000-0000-00005E980000}"/>
    <cellStyle name="Normal 31 9 5 7" xfId="39013" xr:uid="{00000000-0005-0000-0000-00005F980000}"/>
    <cellStyle name="Normal 31 9 5 8" xfId="39014" xr:uid="{00000000-0005-0000-0000-000060980000}"/>
    <cellStyle name="Normal 31 9 5_35. Propiedades de Inv" xfId="39015" xr:uid="{00000000-0005-0000-0000-000061980000}"/>
    <cellStyle name="Normal 31 9 6" xfId="39016" xr:uid="{00000000-0005-0000-0000-000062980000}"/>
    <cellStyle name="Normal 31 9 6 2" xfId="39017" xr:uid="{00000000-0005-0000-0000-000063980000}"/>
    <cellStyle name="Normal 31 9 6 2 2" xfId="39018" xr:uid="{00000000-0005-0000-0000-000064980000}"/>
    <cellStyle name="Normal 31 9 6 2 3" xfId="39019" xr:uid="{00000000-0005-0000-0000-000065980000}"/>
    <cellStyle name="Normal 31 9 6 2 4" xfId="39020" xr:uid="{00000000-0005-0000-0000-000066980000}"/>
    <cellStyle name="Normal 31 9 6 2 5" xfId="39021" xr:uid="{00000000-0005-0000-0000-000067980000}"/>
    <cellStyle name="Normal 31 9 6 3" xfId="39022" xr:uid="{00000000-0005-0000-0000-000068980000}"/>
    <cellStyle name="Normal 31 9 6 3 2" xfId="39023" xr:uid="{00000000-0005-0000-0000-000069980000}"/>
    <cellStyle name="Normal 31 9 6 3 3" xfId="39024" xr:uid="{00000000-0005-0000-0000-00006A980000}"/>
    <cellStyle name="Normal 31 9 6 3 4" xfId="39025" xr:uid="{00000000-0005-0000-0000-00006B980000}"/>
    <cellStyle name="Normal 31 9 6 3 5" xfId="39026" xr:uid="{00000000-0005-0000-0000-00006C980000}"/>
    <cellStyle name="Normal 31 9 6 4" xfId="39027" xr:uid="{00000000-0005-0000-0000-00006D980000}"/>
    <cellStyle name="Normal 31 9 6 5" xfId="39028" xr:uid="{00000000-0005-0000-0000-00006E980000}"/>
    <cellStyle name="Normal 31 9 6 6" xfId="39029" xr:uid="{00000000-0005-0000-0000-00006F980000}"/>
    <cellStyle name="Normal 31 9 6 7" xfId="39030" xr:uid="{00000000-0005-0000-0000-000070980000}"/>
    <cellStyle name="Normal 31 9 6 8" xfId="39031" xr:uid="{00000000-0005-0000-0000-000071980000}"/>
    <cellStyle name="Normal 31 9 6_35. Propiedades de Inv" xfId="39032" xr:uid="{00000000-0005-0000-0000-000072980000}"/>
    <cellStyle name="Normal 31 9 7" xfId="39033" xr:uid="{00000000-0005-0000-0000-000073980000}"/>
    <cellStyle name="Normal 31 9 7 2" xfId="39034" xr:uid="{00000000-0005-0000-0000-000074980000}"/>
    <cellStyle name="Normal 31 9 7 3" xfId="39035" xr:uid="{00000000-0005-0000-0000-000075980000}"/>
    <cellStyle name="Normal 31 9 7 4" xfId="39036" xr:uid="{00000000-0005-0000-0000-000076980000}"/>
    <cellStyle name="Normal 31 9 7 5" xfId="39037" xr:uid="{00000000-0005-0000-0000-000077980000}"/>
    <cellStyle name="Normal 31 9 8" xfId="39038" xr:uid="{00000000-0005-0000-0000-000078980000}"/>
    <cellStyle name="Normal 31 9 8 2" xfId="39039" xr:uid="{00000000-0005-0000-0000-000079980000}"/>
    <cellStyle name="Normal 31 9 8 3" xfId="39040" xr:uid="{00000000-0005-0000-0000-00007A980000}"/>
    <cellStyle name="Normal 31 9 8 4" xfId="39041" xr:uid="{00000000-0005-0000-0000-00007B980000}"/>
    <cellStyle name="Normal 31 9 8 5" xfId="39042" xr:uid="{00000000-0005-0000-0000-00007C980000}"/>
    <cellStyle name="Normal 31 9 9" xfId="39043" xr:uid="{00000000-0005-0000-0000-00007D980000}"/>
    <cellStyle name="Normal 31 9_35. Propiedades de Inv" xfId="39044" xr:uid="{00000000-0005-0000-0000-00007E980000}"/>
    <cellStyle name="Normal 31_35. Propiedades de Inv" xfId="39045" xr:uid="{00000000-0005-0000-0000-00007F980000}"/>
    <cellStyle name="Normal 32" xfId="39046" xr:uid="{00000000-0005-0000-0000-000080980000}"/>
    <cellStyle name="Normal 32 2" xfId="39047" xr:uid="{00000000-0005-0000-0000-000081980000}"/>
    <cellStyle name="Normal 32 2 2" xfId="39048" xr:uid="{00000000-0005-0000-0000-000082980000}"/>
    <cellStyle name="Normal 32 2 2 2" xfId="39049" xr:uid="{00000000-0005-0000-0000-000083980000}"/>
    <cellStyle name="Normal 32 2 2 2 2" xfId="39050" xr:uid="{00000000-0005-0000-0000-000084980000}"/>
    <cellStyle name="Normal 32 2 2 3" xfId="39051" xr:uid="{00000000-0005-0000-0000-000085980000}"/>
    <cellStyle name="Normal 32 2 2 3 2" xfId="39052" xr:uid="{00000000-0005-0000-0000-000086980000}"/>
    <cellStyle name="Normal 32 2 2 4" xfId="39053" xr:uid="{00000000-0005-0000-0000-000087980000}"/>
    <cellStyle name="Normal 32 2 3" xfId="39054" xr:uid="{00000000-0005-0000-0000-000088980000}"/>
    <cellStyle name="Normal 32 2 3 2" xfId="39055" xr:uid="{00000000-0005-0000-0000-000089980000}"/>
    <cellStyle name="Normal 32 2 3 2 2" xfId="39056" xr:uid="{00000000-0005-0000-0000-00008A980000}"/>
    <cellStyle name="Normal 32 2 3 3" xfId="39057" xr:uid="{00000000-0005-0000-0000-00008B980000}"/>
    <cellStyle name="Normal 32 2 3 3 2" xfId="39058" xr:uid="{00000000-0005-0000-0000-00008C980000}"/>
    <cellStyle name="Normal 32 2 3 4" xfId="39059" xr:uid="{00000000-0005-0000-0000-00008D980000}"/>
    <cellStyle name="Normal 32 2 4" xfId="39060" xr:uid="{00000000-0005-0000-0000-00008E980000}"/>
    <cellStyle name="Normal 32 2 4 2" xfId="39061" xr:uid="{00000000-0005-0000-0000-00008F980000}"/>
    <cellStyle name="Normal 32 2 5" xfId="39062" xr:uid="{00000000-0005-0000-0000-000090980000}"/>
    <cellStyle name="Normal 32 2 5 2" xfId="39063" xr:uid="{00000000-0005-0000-0000-000091980000}"/>
    <cellStyle name="Normal 32 2 6" xfId="39064" xr:uid="{00000000-0005-0000-0000-000092980000}"/>
    <cellStyle name="Normal 32 2 6 2" xfId="39065" xr:uid="{00000000-0005-0000-0000-000093980000}"/>
    <cellStyle name="Normal 32 3" xfId="39066" xr:uid="{00000000-0005-0000-0000-000094980000}"/>
    <cellStyle name="Normal 32 3 2" xfId="39067" xr:uid="{00000000-0005-0000-0000-000095980000}"/>
    <cellStyle name="Normal 32 3 3" xfId="39068" xr:uid="{00000000-0005-0000-0000-000096980000}"/>
    <cellStyle name="Normal 32 3 3 2" xfId="39069" xr:uid="{00000000-0005-0000-0000-000097980000}"/>
    <cellStyle name="Normal 32 3 4" xfId="39070" xr:uid="{00000000-0005-0000-0000-000098980000}"/>
    <cellStyle name="Normal 32 3 4 2" xfId="39071" xr:uid="{00000000-0005-0000-0000-000099980000}"/>
    <cellStyle name="Normal 32 3 5" xfId="39072" xr:uid="{00000000-0005-0000-0000-00009A980000}"/>
    <cellStyle name="Normal 32 3 5 2" xfId="39073" xr:uid="{00000000-0005-0000-0000-00009B980000}"/>
    <cellStyle name="Normal 32 4" xfId="39074" xr:uid="{00000000-0005-0000-0000-00009C980000}"/>
    <cellStyle name="Normal 32 4 2" xfId="39075" xr:uid="{00000000-0005-0000-0000-00009D980000}"/>
    <cellStyle name="Normal 32 4 2 2" xfId="39076" xr:uid="{00000000-0005-0000-0000-00009E980000}"/>
    <cellStyle name="Normal 32 4 3" xfId="39077" xr:uid="{00000000-0005-0000-0000-00009F980000}"/>
    <cellStyle name="Normal 32 4 3 2" xfId="39078" xr:uid="{00000000-0005-0000-0000-0000A0980000}"/>
    <cellStyle name="Normal 32 4 4" xfId="39079" xr:uid="{00000000-0005-0000-0000-0000A1980000}"/>
    <cellStyle name="Normal 32 4 4 2" xfId="39080" xr:uid="{00000000-0005-0000-0000-0000A2980000}"/>
    <cellStyle name="Normal 32 5" xfId="39081" xr:uid="{00000000-0005-0000-0000-0000A3980000}"/>
    <cellStyle name="Normal 32 5 2" xfId="39082" xr:uid="{00000000-0005-0000-0000-0000A4980000}"/>
    <cellStyle name="Normal 32 5 2 2" xfId="39083" xr:uid="{00000000-0005-0000-0000-0000A5980000}"/>
    <cellStyle name="Normal 32 6" xfId="39084" xr:uid="{00000000-0005-0000-0000-0000A6980000}"/>
    <cellStyle name="Normal 32 6 2" xfId="39085" xr:uid="{00000000-0005-0000-0000-0000A7980000}"/>
    <cellStyle name="Normal 32 6 2 2" xfId="39086" xr:uid="{00000000-0005-0000-0000-0000A8980000}"/>
    <cellStyle name="Normal 32 7" xfId="39087" xr:uid="{00000000-0005-0000-0000-0000A9980000}"/>
    <cellStyle name="Normal 32 7 2" xfId="39088" xr:uid="{00000000-0005-0000-0000-0000AA980000}"/>
    <cellStyle name="Normal 32 7 2 2" xfId="39089" xr:uid="{00000000-0005-0000-0000-0000AB980000}"/>
    <cellStyle name="Normal 32 8" xfId="39090" xr:uid="{00000000-0005-0000-0000-0000AC980000}"/>
    <cellStyle name="Normal 32 8 2" xfId="39091" xr:uid="{00000000-0005-0000-0000-0000AD980000}"/>
    <cellStyle name="Normal 32 9" xfId="39092" xr:uid="{00000000-0005-0000-0000-0000AE980000}"/>
    <cellStyle name="Normal 33" xfId="39093" xr:uid="{00000000-0005-0000-0000-0000AF980000}"/>
    <cellStyle name="Normal 33 10" xfId="39094" xr:uid="{00000000-0005-0000-0000-0000B0980000}"/>
    <cellStyle name="Normal 33 10 2" xfId="39095" xr:uid="{00000000-0005-0000-0000-0000B1980000}"/>
    <cellStyle name="Normal 33 11" xfId="39096" xr:uid="{00000000-0005-0000-0000-0000B2980000}"/>
    <cellStyle name="Normal 33 12" xfId="39097" xr:uid="{00000000-0005-0000-0000-0000B3980000}"/>
    <cellStyle name="Normal 33 13" xfId="39098" xr:uid="{00000000-0005-0000-0000-0000B4980000}"/>
    <cellStyle name="Normal 33 14" xfId="39099" xr:uid="{00000000-0005-0000-0000-0000B5980000}"/>
    <cellStyle name="Normal 33 15" xfId="39100" xr:uid="{00000000-0005-0000-0000-0000B6980000}"/>
    <cellStyle name="Normal 33 2" xfId="39101" xr:uid="{00000000-0005-0000-0000-0000B7980000}"/>
    <cellStyle name="Normal 33 2 2" xfId="39102" xr:uid="{00000000-0005-0000-0000-0000B8980000}"/>
    <cellStyle name="Normal 33 2 2 2" xfId="39103" xr:uid="{00000000-0005-0000-0000-0000B9980000}"/>
    <cellStyle name="Normal 33 2 2 2 2" xfId="39104" xr:uid="{00000000-0005-0000-0000-0000BA980000}"/>
    <cellStyle name="Normal 33 2 2 3" xfId="39105" xr:uid="{00000000-0005-0000-0000-0000BB980000}"/>
    <cellStyle name="Normal 33 2 2 3 2" xfId="39106" xr:uid="{00000000-0005-0000-0000-0000BC980000}"/>
    <cellStyle name="Normal 33 2 2 4" xfId="39107" xr:uid="{00000000-0005-0000-0000-0000BD980000}"/>
    <cellStyle name="Normal 33 2 3" xfId="39108" xr:uid="{00000000-0005-0000-0000-0000BE980000}"/>
    <cellStyle name="Normal 33 2 3 2" xfId="39109" xr:uid="{00000000-0005-0000-0000-0000BF980000}"/>
    <cellStyle name="Normal 33 2 3 2 2" xfId="39110" xr:uid="{00000000-0005-0000-0000-0000C0980000}"/>
    <cellStyle name="Normal 33 2 3 3" xfId="39111" xr:uid="{00000000-0005-0000-0000-0000C1980000}"/>
    <cellStyle name="Normal 33 2 3 3 2" xfId="39112" xr:uid="{00000000-0005-0000-0000-0000C2980000}"/>
    <cellStyle name="Normal 33 2 3 4" xfId="39113" xr:uid="{00000000-0005-0000-0000-0000C3980000}"/>
    <cellStyle name="Normal 33 2 4" xfId="39114" xr:uid="{00000000-0005-0000-0000-0000C4980000}"/>
    <cellStyle name="Normal 33 2 4 2" xfId="39115" xr:uid="{00000000-0005-0000-0000-0000C5980000}"/>
    <cellStyle name="Normal 33 2 5" xfId="39116" xr:uid="{00000000-0005-0000-0000-0000C6980000}"/>
    <cellStyle name="Normal 33 2 5 2" xfId="39117" xr:uid="{00000000-0005-0000-0000-0000C7980000}"/>
    <cellStyle name="Normal 33 2 6" xfId="39118" xr:uid="{00000000-0005-0000-0000-0000C8980000}"/>
    <cellStyle name="Normal 33 2 7" xfId="39119" xr:uid="{00000000-0005-0000-0000-0000C9980000}"/>
    <cellStyle name="Normal 33 2 8" xfId="39120" xr:uid="{00000000-0005-0000-0000-0000CA980000}"/>
    <cellStyle name="Normal 33 2 9" xfId="39121" xr:uid="{00000000-0005-0000-0000-0000CB980000}"/>
    <cellStyle name="Normal 33 3" xfId="39122" xr:uid="{00000000-0005-0000-0000-0000CC980000}"/>
    <cellStyle name="Normal 33 3 2" xfId="39123" xr:uid="{00000000-0005-0000-0000-0000CD980000}"/>
    <cellStyle name="Normal 33 3 2 2" xfId="39124" xr:uid="{00000000-0005-0000-0000-0000CE980000}"/>
    <cellStyle name="Normal 33 3 3" xfId="39125" xr:uid="{00000000-0005-0000-0000-0000CF980000}"/>
    <cellStyle name="Normal 33 3 3 2" xfId="39126" xr:uid="{00000000-0005-0000-0000-0000D0980000}"/>
    <cellStyle name="Normal 33 3 4" xfId="39127" xr:uid="{00000000-0005-0000-0000-0000D1980000}"/>
    <cellStyle name="Normal 33 3 4 2" xfId="39128" xr:uid="{00000000-0005-0000-0000-0000D2980000}"/>
    <cellStyle name="Normal 33 3 5" xfId="39129" xr:uid="{00000000-0005-0000-0000-0000D3980000}"/>
    <cellStyle name="Normal 33 3 6" xfId="39130" xr:uid="{00000000-0005-0000-0000-0000D4980000}"/>
    <cellStyle name="Normal 33 3 7" xfId="39131" xr:uid="{00000000-0005-0000-0000-0000D5980000}"/>
    <cellStyle name="Normal 33 3 8" xfId="39132" xr:uid="{00000000-0005-0000-0000-0000D6980000}"/>
    <cellStyle name="Normal 33 4" xfId="39133" xr:uid="{00000000-0005-0000-0000-0000D7980000}"/>
    <cellStyle name="Normal 33 4 2" xfId="39134" xr:uid="{00000000-0005-0000-0000-0000D8980000}"/>
    <cellStyle name="Normal 33 4 2 2" xfId="39135" xr:uid="{00000000-0005-0000-0000-0000D9980000}"/>
    <cellStyle name="Normal 33 4 3" xfId="39136" xr:uid="{00000000-0005-0000-0000-0000DA980000}"/>
    <cellStyle name="Normal 33 4 3 2" xfId="39137" xr:uid="{00000000-0005-0000-0000-0000DB980000}"/>
    <cellStyle name="Normal 33 4 4" xfId="39138" xr:uid="{00000000-0005-0000-0000-0000DC980000}"/>
    <cellStyle name="Normal 33 4 5" xfId="39139" xr:uid="{00000000-0005-0000-0000-0000DD980000}"/>
    <cellStyle name="Normal 33 4 6" xfId="39140" xr:uid="{00000000-0005-0000-0000-0000DE980000}"/>
    <cellStyle name="Normal 33 4 7" xfId="39141" xr:uid="{00000000-0005-0000-0000-0000DF980000}"/>
    <cellStyle name="Normal 33 5" xfId="39142" xr:uid="{00000000-0005-0000-0000-0000E0980000}"/>
    <cellStyle name="Normal 33 5 2" xfId="39143" xr:uid="{00000000-0005-0000-0000-0000E1980000}"/>
    <cellStyle name="Normal 33 5 3" xfId="39144" xr:uid="{00000000-0005-0000-0000-0000E2980000}"/>
    <cellStyle name="Normal 33 5 4" xfId="39145" xr:uid="{00000000-0005-0000-0000-0000E3980000}"/>
    <cellStyle name="Normal 33 5 5" xfId="39146" xr:uid="{00000000-0005-0000-0000-0000E4980000}"/>
    <cellStyle name="Normal 33 6" xfId="39147" xr:uid="{00000000-0005-0000-0000-0000E5980000}"/>
    <cellStyle name="Normal 33 6 2" xfId="39148" xr:uid="{00000000-0005-0000-0000-0000E6980000}"/>
    <cellStyle name="Normal 33 6 3" xfId="39149" xr:uid="{00000000-0005-0000-0000-0000E7980000}"/>
    <cellStyle name="Normal 33 6 4" xfId="39150" xr:uid="{00000000-0005-0000-0000-0000E8980000}"/>
    <cellStyle name="Normal 33 6 5" xfId="39151" xr:uid="{00000000-0005-0000-0000-0000E9980000}"/>
    <cellStyle name="Normal 33 7" xfId="39152" xr:uid="{00000000-0005-0000-0000-0000EA980000}"/>
    <cellStyle name="Normal 33 7 2" xfId="39153" xr:uid="{00000000-0005-0000-0000-0000EB980000}"/>
    <cellStyle name="Normal 33 7 3" xfId="39154" xr:uid="{00000000-0005-0000-0000-0000EC980000}"/>
    <cellStyle name="Normal 33 7 4" xfId="39155" xr:uid="{00000000-0005-0000-0000-0000ED980000}"/>
    <cellStyle name="Normal 33 7 5" xfId="39156" xr:uid="{00000000-0005-0000-0000-0000EE980000}"/>
    <cellStyle name="Normal 33 8" xfId="39157" xr:uid="{00000000-0005-0000-0000-0000EF980000}"/>
    <cellStyle name="Normal 33 8 2" xfId="39158" xr:uid="{00000000-0005-0000-0000-0000F0980000}"/>
    <cellStyle name="Normal 33 9" xfId="39159" xr:uid="{00000000-0005-0000-0000-0000F1980000}"/>
    <cellStyle name="Normal 33 9 2" xfId="39160" xr:uid="{00000000-0005-0000-0000-0000F2980000}"/>
    <cellStyle name="Normal 33_35. Propiedades de Inv" xfId="39161" xr:uid="{00000000-0005-0000-0000-0000F3980000}"/>
    <cellStyle name="Normal 34" xfId="39162" xr:uid="{00000000-0005-0000-0000-0000F4980000}"/>
    <cellStyle name="Normal 34 10" xfId="39163" xr:uid="{00000000-0005-0000-0000-0000F5980000}"/>
    <cellStyle name="Normal 34 2" xfId="39164" xr:uid="{00000000-0005-0000-0000-0000F6980000}"/>
    <cellStyle name="Normal 34 2 2" xfId="39165" xr:uid="{00000000-0005-0000-0000-0000F7980000}"/>
    <cellStyle name="Normal 34 2 2 2" xfId="39166" xr:uid="{00000000-0005-0000-0000-0000F8980000}"/>
    <cellStyle name="Normal 34 2 2 3" xfId="39167" xr:uid="{00000000-0005-0000-0000-0000F9980000}"/>
    <cellStyle name="Normal 34 2 2 3 2" xfId="39168" xr:uid="{00000000-0005-0000-0000-0000FA980000}"/>
    <cellStyle name="Normal 34 2 2 4" xfId="39169" xr:uid="{00000000-0005-0000-0000-0000FB980000}"/>
    <cellStyle name="Normal 34 2 2 4 2" xfId="39170" xr:uid="{00000000-0005-0000-0000-0000FC980000}"/>
    <cellStyle name="Normal 34 2 2 5" xfId="39171" xr:uid="{00000000-0005-0000-0000-0000FD980000}"/>
    <cellStyle name="Normal 34 2 3" xfId="39172" xr:uid="{00000000-0005-0000-0000-0000FE980000}"/>
    <cellStyle name="Normal 34 2 3 2" xfId="39173" xr:uid="{00000000-0005-0000-0000-0000FF980000}"/>
    <cellStyle name="Normal 34 2 3 2 2" xfId="39174" xr:uid="{00000000-0005-0000-0000-000000990000}"/>
    <cellStyle name="Normal 34 2 3 3" xfId="39175" xr:uid="{00000000-0005-0000-0000-000001990000}"/>
    <cellStyle name="Normal 34 2 3 3 2" xfId="39176" xr:uid="{00000000-0005-0000-0000-000002990000}"/>
    <cellStyle name="Normal 34 2 3 4" xfId="39177" xr:uid="{00000000-0005-0000-0000-000003990000}"/>
    <cellStyle name="Normal 34 2 4" xfId="39178" xr:uid="{00000000-0005-0000-0000-000004990000}"/>
    <cellStyle name="Normal 34 2 4 2" xfId="39179" xr:uid="{00000000-0005-0000-0000-000005990000}"/>
    <cellStyle name="Normal 34 2 5" xfId="39180" xr:uid="{00000000-0005-0000-0000-000006990000}"/>
    <cellStyle name="Normal 34 2 5 2" xfId="39181" xr:uid="{00000000-0005-0000-0000-000007990000}"/>
    <cellStyle name="Normal 34 2 6" xfId="39182" xr:uid="{00000000-0005-0000-0000-000008990000}"/>
    <cellStyle name="Normal 34 2 6 2" xfId="39183" xr:uid="{00000000-0005-0000-0000-000009990000}"/>
    <cellStyle name="Normal 34 2 7" xfId="39184" xr:uid="{00000000-0005-0000-0000-00000A990000}"/>
    <cellStyle name="Normal 34 2 7 2" xfId="39185" xr:uid="{00000000-0005-0000-0000-00000B990000}"/>
    <cellStyle name="Normal 34 3" xfId="39186" xr:uid="{00000000-0005-0000-0000-00000C990000}"/>
    <cellStyle name="Normal 34 3 2" xfId="39187" xr:uid="{00000000-0005-0000-0000-00000D990000}"/>
    <cellStyle name="Normal 34 3 2 2" xfId="39188" xr:uid="{00000000-0005-0000-0000-00000E990000}"/>
    <cellStyle name="Normal 34 3 3" xfId="39189" xr:uid="{00000000-0005-0000-0000-00000F990000}"/>
    <cellStyle name="Normal 34 3 3 2" xfId="39190" xr:uid="{00000000-0005-0000-0000-000010990000}"/>
    <cellStyle name="Normal 34 3 4" xfId="39191" xr:uid="{00000000-0005-0000-0000-000011990000}"/>
    <cellStyle name="Normal 34 3 4 2" xfId="39192" xr:uid="{00000000-0005-0000-0000-000012990000}"/>
    <cellStyle name="Normal 34 3 5" xfId="39193" xr:uid="{00000000-0005-0000-0000-000013990000}"/>
    <cellStyle name="Normal 34 3 5 2" xfId="39194" xr:uid="{00000000-0005-0000-0000-000014990000}"/>
    <cellStyle name="Normal 34 4" xfId="39195" xr:uid="{00000000-0005-0000-0000-000015990000}"/>
    <cellStyle name="Normal 34 4 2" xfId="39196" xr:uid="{00000000-0005-0000-0000-000016990000}"/>
    <cellStyle name="Normal 34 4 2 2" xfId="39197" xr:uid="{00000000-0005-0000-0000-000017990000}"/>
    <cellStyle name="Normal 34 4 3" xfId="39198" xr:uid="{00000000-0005-0000-0000-000018990000}"/>
    <cellStyle name="Normal 34 4 3 2" xfId="39199" xr:uid="{00000000-0005-0000-0000-000019990000}"/>
    <cellStyle name="Normal 34 4 4" xfId="39200" xr:uid="{00000000-0005-0000-0000-00001A990000}"/>
    <cellStyle name="Normal 34 5" xfId="39201" xr:uid="{00000000-0005-0000-0000-00001B990000}"/>
    <cellStyle name="Normal 34 5 2" xfId="39202" xr:uid="{00000000-0005-0000-0000-00001C990000}"/>
    <cellStyle name="Normal 34 5 2 2" xfId="39203" xr:uid="{00000000-0005-0000-0000-00001D990000}"/>
    <cellStyle name="Normal 34 6" xfId="39204" xr:uid="{00000000-0005-0000-0000-00001E990000}"/>
    <cellStyle name="Normal 34 6 2" xfId="39205" xr:uid="{00000000-0005-0000-0000-00001F990000}"/>
    <cellStyle name="Normal 34 7" xfId="39206" xr:uid="{00000000-0005-0000-0000-000020990000}"/>
    <cellStyle name="Normal 34 7 2" xfId="39207" xr:uid="{00000000-0005-0000-0000-000021990000}"/>
    <cellStyle name="Normal 34 8" xfId="39208" xr:uid="{00000000-0005-0000-0000-000022990000}"/>
    <cellStyle name="Normal 34 8 2" xfId="39209" xr:uid="{00000000-0005-0000-0000-000023990000}"/>
    <cellStyle name="Normal 34 9" xfId="39210" xr:uid="{00000000-0005-0000-0000-000024990000}"/>
    <cellStyle name="Normal 34 9 2" xfId="39211" xr:uid="{00000000-0005-0000-0000-000025990000}"/>
    <cellStyle name="Normal 34 9 2 2" xfId="39212" xr:uid="{00000000-0005-0000-0000-000026990000}"/>
    <cellStyle name="Normal 34 9 3" xfId="39213" xr:uid="{00000000-0005-0000-0000-000027990000}"/>
    <cellStyle name="Normal 35" xfId="39214" xr:uid="{00000000-0005-0000-0000-000028990000}"/>
    <cellStyle name="Normal 35 10" xfId="39215" xr:uid="{00000000-0005-0000-0000-000029990000}"/>
    <cellStyle name="Normal 35 11" xfId="39216" xr:uid="{00000000-0005-0000-0000-00002A990000}"/>
    <cellStyle name="Normal 35 2" xfId="39217" xr:uid="{00000000-0005-0000-0000-00002B990000}"/>
    <cellStyle name="Normal 35 2 2" xfId="39218" xr:uid="{00000000-0005-0000-0000-00002C990000}"/>
    <cellStyle name="Normal 35 2 2 2" xfId="39219" xr:uid="{00000000-0005-0000-0000-00002D990000}"/>
    <cellStyle name="Normal 35 2 2 3" xfId="39220" xr:uid="{00000000-0005-0000-0000-00002E990000}"/>
    <cellStyle name="Normal 35 2 2 3 2" xfId="39221" xr:uid="{00000000-0005-0000-0000-00002F990000}"/>
    <cellStyle name="Normal 35 2 2 4" xfId="39222" xr:uid="{00000000-0005-0000-0000-000030990000}"/>
    <cellStyle name="Normal 35 2 2 4 2" xfId="39223" xr:uid="{00000000-0005-0000-0000-000031990000}"/>
    <cellStyle name="Normal 35 2 2 5" xfId="39224" xr:uid="{00000000-0005-0000-0000-000032990000}"/>
    <cellStyle name="Normal 35 2 3" xfId="39225" xr:uid="{00000000-0005-0000-0000-000033990000}"/>
    <cellStyle name="Normal 35 2 3 2" xfId="39226" xr:uid="{00000000-0005-0000-0000-000034990000}"/>
    <cellStyle name="Normal 35 2 3 2 2" xfId="39227" xr:uid="{00000000-0005-0000-0000-000035990000}"/>
    <cellStyle name="Normal 35 2 3 3" xfId="39228" xr:uid="{00000000-0005-0000-0000-000036990000}"/>
    <cellStyle name="Normal 35 2 3 3 2" xfId="39229" xr:uid="{00000000-0005-0000-0000-000037990000}"/>
    <cellStyle name="Normal 35 2 3 4" xfId="39230" xr:uid="{00000000-0005-0000-0000-000038990000}"/>
    <cellStyle name="Normal 35 2 4" xfId="39231" xr:uid="{00000000-0005-0000-0000-000039990000}"/>
    <cellStyle name="Normal 35 2 4 2" xfId="39232" xr:uid="{00000000-0005-0000-0000-00003A990000}"/>
    <cellStyle name="Normal 35 2 5" xfId="39233" xr:uid="{00000000-0005-0000-0000-00003B990000}"/>
    <cellStyle name="Normal 35 2 5 2" xfId="39234" xr:uid="{00000000-0005-0000-0000-00003C990000}"/>
    <cellStyle name="Normal 35 2 6" xfId="39235" xr:uid="{00000000-0005-0000-0000-00003D990000}"/>
    <cellStyle name="Normal 35 2 6 2" xfId="39236" xr:uid="{00000000-0005-0000-0000-00003E990000}"/>
    <cellStyle name="Normal 35 2 7" xfId="39237" xr:uid="{00000000-0005-0000-0000-00003F990000}"/>
    <cellStyle name="Normal 35 2 7 2" xfId="39238" xr:uid="{00000000-0005-0000-0000-000040990000}"/>
    <cellStyle name="Normal 35 3" xfId="39239" xr:uid="{00000000-0005-0000-0000-000041990000}"/>
    <cellStyle name="Normal 35 3 2" xfId="39240" xr:uid="{00000000-0005-0000-0000-000042990000}"/>
    <cellStyle name="Normal 35 3 3" xfId="39241" xr:uid="{00000000-0005-0000-0000-000043990000}"/>
    <cellStyle name="Normal 35 3 3 2" xfId="39242" xr:uid="{00000000-0005-0000-0000-000044990000}"/>
    <cellStyle name="Normal 35 3 4" xfId="39243" xr:uid="{00000000-0005-0000-0000-000045990000}"/>
    <cellStyle name="Normal 35 3 4 2" xfId="39244" xr:uid="{00000000-0005-0000-0000-000046990000}"/>
    <cellStyle name="Normal 35 3 5" xfId="39245" xr:uid="{00000000-0005-0000-0000-000047990000}"/>
    <cellStyle name="Normal 35 3 5 2" xfId="39246" xr:uid="{00000000-0005-0000-0000-000048990000}"/>
    <cellStyle name="Normal 35 4" xfId="39247" xr:uid="{00000000-0005-0000-0000-000049990000}"/>
    <cellStyle name="Normal 35 4 2" xfId="39248" xr:uid="{00000000-0005-0000-0000-00004A990000}"/>
    <cellStyle name="Normal 35 4 2 2" xfId="39249" xr:uid="{00000000-0005-0000-0000-00004B990000}"/>
    <cellStyle name="Normal 35 4 3" xfId="39250" xr:uid="{00000000-0005-0000-0000-00004C990000}"/>
    <cellStyle name="Normal 35 4 3 2" xfId="39251" xr:uid="{00000000-0005-0000-0000-00004D990000}"/>
    <cellStyle name="Normal 35 5" xfId="39252" xr:uid="{00000000-0005-0000-0000-00004E990000}"/>
    <cellStyle name="Normal 35 5 2" xfId="39253" xr:uid="{00000000-0005-0000-0000-00004F990000}"/>
    <cellStyle name="Normal 35 5 2 2" xfId="39254" xr:uid="{00000000-0005-0000-0000-000050990000}"/>
    <cellStyle name="Normal 35 6" xfId="39255" xr:uid="{00000000-0005-0000-0000-000051990000}"/>
    <cellStyle name="Normal 35 6 2" xfId="39256" xr:uid="{00000000-0005-0000-0000-000052990000}"/>
    <cellStyle name="Normal 35 6 2 2" xfId="39257" xr:uid="{00000000-0005-0000-0000-000053990000}"/>
    <cellStyle name="Normal 35 7" xfId="39258" xr:uid="{00000000-0005-0000-0000-000054990000}"/>
    <cellStyle name="Normal 35 7 2" xfId="39259" xr:uid="{00000000-0005-0000-0000-000055990000}"/>
    <cellStyle name="Normal 35 7 2 2" xfId="39260" xr:uid="{00000000-0005-0000-0000-000056990000}"/>
    <cellStyle name="Normal 35 8" xfId="39261" xr:uid="{00000000-0005-0000-0000-000057990000}"/>
    <cellStyle name="Normal 35 8 2" xfId="39262" xr:uid="{00000000-0005-0000-0000-000058990000}"/>
    <cellStyle name="Normal 35 9" xfId="39263" xr:uid="{00000000-0005-0000-0000-000059990000}"/>
    <cellStyle name="Normal 36" xfId="39264" xr:uid="{00000000-0005-0000-0000-00005A990000}"/>
    <cellStyle name="Normal 36 10" xfId="39265" xr:uid="{00000000-0005-0000-0000-00005B990000}"/>
    <cellStyle name="Normal 36 11" xfId="39266" xr:uid="{00000000-0005-0000-0000-00005C990000}"/>
    <cellStyle name="Normal 36 2" xfId="39267" xr:uid="{00000000-0005-0000-0000-00005D990000}"/>
    <cellStyle name="Normal 36 2 2" xfId="39268" xr:uid="{00000000-0005-0000-0000-00005E990000}"/>
    <cellStyle name="Normal 36 2 2 2" xfId="39269" xr:uid="{00000000-0005-0000-0000-00005F990000}"/>
    <cellStyle name="Normal 36 2 2 3" xfId="39270" xr:uid="{00000000-0005-0000-0000-000060990000}"/>
    <cellStyle name="Normal 36 2 2 3 2" xfId="39271" xr:uid="{00000000-0005-0000-0000-000061990000}"/>
    <cellStyle name="Normal 36 2 2 4" xfId="39272" xr:uid="{00000000-0005-0000-0000-000062990000}"/>
    <cellStyle name="Normal 36 2 2 4 2" xfId="39273" xr:uid="{00000000-0005-0000-0000-000063990000}"/>
    <cellStyle name="Normal 36 2 2 5" xfId="39274" xr:uid="{00000000-0005-0000-0000-000064990000}"/>
    <cellStyle name="Normal 36 2 3" xfId="39275" xr:uid="{00000000-0005-0000-0000-000065990000}"/>
    <cellStyle name="Normal 36 2 3 2" xfId="39276" xr:uid="{00000000-0005-0000-0000-000066990000}"/>
    <cellStyle name="Normal 36 2 3 2 2" xfId="39277" xr:uid="{00000000-0005-0000-0000-000067990000}"/>
    <cellStyle name="Normal 36 2 3 3" xfId="39278" xr:uid="{00000000-0005-0000-0000-000068990000}"/>
    <cellStyle name="Normal 36 2 3 3 2" xfId="39279" xr:uid="{00000000-0005-0000-0000-000069990000}"/>
    <cellStyle name="Normal 36 2 3 4" xfId="39280" xr:uid="{00000000-0005-0000-0000-00006A990000}"/>
    <cellStyle name="Normal 36 2 4" xfId="39281" xr:uid="{00000000-0005-0000-0000-00006B990000}"/>
    <cellStyle name="Normal 36 2 4 2" xfId="39282" xr:uid="{00000000-0005-0000-0000-00006C990000}"/>
    <cellStyle name="Normal 36 2 5" xfId="39283" xr:uid="{00000000-0005-0000-0000-00006D990000}"/>
    <cellStyle name="Normal 36 2 5 2" xfId="39284" xr:uid="{00000000-0005-0000-0000-00006E990000}"/>
    <cellStyle name="Normal 36 2 6" xfId="39285" xr:uid="{00000000-0005-0000-0000-00006F990000}"/>
    <cellStyle name="Normal 36 2 6 2" xfId="39286" xr:uid="{00000000-0005-0000-0000-000070990000}"/>
    <cellStyle name="Normal 36 2 7" xfId="39287" xr:uid="{00000000-0005-0000-0000-000071990000}"/>
    <cellStyle name="Normal 36 2 7 2" xfId="39288" xr:uid="{00000000-0005-0000-0000-000072990000}"/>
    <cellStyle name="Normal 36 3" xfId="39289" xr:uid="{00000000-0005-0000-0000-000073990000}"/>
    <cellStyle name="Normal 36 3 2" xfId="39290" xr:uid="{00000000-0005-0000-0000-000074990000}"/>
    <cellStyle name="Normal 36 3 3" xfId="39291" xr:uid="{00000000-0005-0000-0000-000075990000}"/>
    <cellStyle name="Normal 36 3 3 2" xfId="39292" xr:uid="{00000000-0005-0000-0000-000076990000}"/>
    <cellStyle name="Normal 36 3 4" xfId="39293" xr:uid="{00000000-0005-0000-0000-000077990000}"/>
    <cellStyle name="Normal 36 3 4 2" xfId="39294" xr:uid="{00000000-0005-0000-0000-000078990000}"/>
    <cellStyle name="Normal 36 3 5" xfId="39295" xr:uid="{00000000-0005-0000-0000-000079990000}"/>
    <cellStyle name="Normal 36 3 5 2" xfId="39296" xr:uid="{00000000-0005-0000-0000-00007A990000}"/>
    <cellStyle name="Normal 36 4" xfId="39297" xr:uid="{00000000-0005-0000-0000-00007B990000}"/>
    <cellStyle name="Normal 36 4 2" xfId="39298" xr:uid="{00000000-0005-0000-0000-00007C990000}"/>
    <cellStyle name="Normal 36 4 2 2" xfId="39299" xr:uid="{00000000-0005-0000-0000-00007D990000}"/>
    <cellStyle name="Normal 36 4 3" xfId="39300" xr:uid="{00000000-0005-0000-0000-00007E990000}"/>
    <cellStyle name="Normal 36 4 3 2" xfId="39301" xr:uid="{00000000-0005-0000-0000-00007F990000}"/>
    <cellStyle name="Normal 36 5" xfId="39302" xr:uid="{00000000-0005-0000-0000-000080990000}"/>
    <cellStyle name="Normal 36 5 2" xfId="39303" xr:uid="{00000000-0005-0000-0000-000081990000}"/>
    <cellStyle name="Normal 36 5 2 2" xfId="39304" xr:uid="{00000000-0005-0000-0000-000082990000}"/>
    <cellStyle name="Normal 36 6" xfId="39305" xr:uid="{00000000-0005-0000-0000-000083990000}"/>
    <cellStyle name="Normal 36 6 2" xfId="39306" xr:uid="{00000000-0005-0000-0000-000084990000}"/>
    <cellStyle name="Normal 36 6 2 2" xfId="39307" xr:uid="{00000000-0005-0000-0000-000085990000}"/>
    <cellStyle name="Normal 36 7" xfId="39308" xr:uid="{00000000-0005-0000-0000-000086990000}"/>
    <cellStyle name="Normal 36 7 2" xfId="39309" xr:uid="{00000000-0005-0000-0000-000087990000}"/>
    <cellStyle name="Normal 36 7 2 2" xfId="39310" xr:uid="{00000000-0005-0000-0000-000088990000}"/>
    <cellStyle name="Normal 36 8" xfId="39311" xr:uid="{00000000-0005-0000-0000-000089990000}"/>
    <cellStyle name="Normal 36 8 2" xfId="39312" xr:uid="{00000000-0005-0000-0000-00008A990000}"/>
    <cellStyle name="Normal 36 9" xfId="39313" xr:uid="{00000000-0005-0000-0000-00008B990000}"/>
    <cellStyle name="Normal 37" xfId="39314" xr:uid="{00000000-0005-0000-0000-00008C990000}"/>
    <cellStyle name="Normal 37 10" xfId="39315" xr:uid="{00000000-0005-0000-0000-00008D990000}"/>
    <cellStyle name="Normal 37 10 2" xfId="39316" xr:uid="{00000000-0005-0000-0000-00008E990000}"/>
    <cellStyle name="Normal 37 10 3" xfId="39317" xr:uid="{00000000-0005-0000-0000-00008F990000}"/>
    <cellStyle name="Normal 37 10 4" xfId="39318" xr:uid="{00000000-0005-0000-0000-000090990000}"/>
    <cellStyle name="Normal 37 10 5" xfId="39319" xr:uid="{00000000-0005-0000-0000-000091990000}"/>
    <cellStyle name="Normal 37 11" xfId="39320" xr:uid="{00000000-0005-0000-0000-000092990000}"/>
    <cellStyle name="Normal 37 11 2" xfId="39321" xr:uid="{00000000-0005-0000-0000-000093990000}"/>
    <cellStyle name="Normal 37 12" xfId="39322" xr:uid="{00000000-0005-0000-0000-000094990000}"/>
    <cellStyle name="Normal 37 12 2" xfId="39323" xr:uid="{00000000-0005-0000-0000-000095990000}"/>
    <cellStyle name="Normal 37 13" xfId="39324" xr:uid="{00000000-0005-0000-0000-000096990000}"/>
    <cellStyle name="Normal 37 13 2" xfId="39325" xr:uid="{00000000-0005-0000-0000-000097990000}"/>
    <cellStyle name="Normal 37 14" xfId="39326" xr:uid="{00000000-0005-0000-0000-000098990000}"/>
    <cellStyle name="Normal 37 14 2" xfId="39327" xr:uid="{00000000-0005-0000-0000-000099990000}"/>
    <cellStyle name="Normal 37 15" xfId="39328" xr:uid="{00000000-0005-0000-0000-00009A990000}"/>
    <cellStyle name="Normal 37 15 2" xfId="39329" xr:uid="{00000000-0005-0000-0000-00009B990000}"/>
    <cellStyle name="Normal 37 16" xfId="39330" xr:uid="{00000000-0005-0000-0000-00009C990000}"/>
    <cellStyle name="Normal 37 16 2" xfId="39331" xr:uid="{00000000-0005-0000-0000-00009D990000}"/>
    <cellStyle name="Normal 37 17" xfId="39332" xr:uid="{00000000-0005-0000-0000-00009E990000}"/>
    <cellStyle name="Normal 37 18" xfId="39333" xr:uid="{00000000-0005-0000-0000-00009F990000}"/>
    <cellStyle name="Normal 37 19" xfId="39334" xr:uid="{00000000-0005-0000-0000-0000A0990000}"/>
    <cellStyle name="Normal 37 2" xfId="39335" xr:uid="{00000000-0005-0000-0000-0000A1990000}"/>
    <cellStyle name="Normal 37 2 10" xfId="39336" xr:uid="{00000000-0005-0000-0000-0000A2990000}"/>
    <cellStyle name="Normal 37 2 10 2" xfId="39337" xr:uid="{00000000-0005-0000-0000-0000A3990000}"/>
    <cellStyle name="Normal 37 2 11" xfId="39338" xr:uid="{00000000-0005-0000-0000-0000A4990000}"/>
    <cellStyle name="Normal 37 2 11 2" xfId="39339" xr:uid="{00000000-0005-0000-0000-0000A5990000}"/>
    <cellStyle name="Normal 37 2 12" xfId="39340" xr:uid="{00000000-0005-0000-0000-0000A6990000}"/>
    <cellStyle name="Normal 37 2 12 2" xfId="39341" xr:uid="{00000000-0005-0000-0000-0000A7990000}"/>
    <cellStyle name="Normal 37 2 13" xfId="39342" xr:uid="{00000000-0005-0000-0000-0000A8990000}"/>
    <cellStyle name="Normal 37 2 14" xfId="39343" xr:uid="{00000000-0005-0000-0000-0000A9990000}"/>
    <cellStyle name="Normal 37 2 15" xfId="39344" xr:uid="{00000000-0005-0000-0000-0000AA990000}"/>
    <cellStyle name="Normal 37 2 16" xfId="39345" xr:uid="{00000000-0005-0000-0000-0000AB990000}"/>
    <cellStyle name="Normal 37 2 2" xfId="39346" xr:uid="{00000000-0005-0000-0000-0000AC990000}"/>
    <cellStyle name="Normal 37 2 2 2" xfId="39347" xr:uid="{00000000-0005-0000-0000-0000AD990000}"/>
    <cellStyle name="Normal 37 2 2 2 2" xfId="39348" xr:uid="{00000000-0005-0000-0000-0000AE990000}"/>
    <cellStyle name="Normal 37 2 2 3" xfId="39349" xr:uid="{00000000-0005-0000-0000-0000AF990000}"/>
    <cellStyle name="Normal 37 2 2 3 2" xfId="39350" xr:uid="{00000000-0005-0000-0000-0000B0990000}"/>
    <cellStyle name="Normal 37 2 2 4" xfId="39351" xr:uid="{00000000-0005-0000-0000-0000B1990000}"/>
    <cellStyle name="Normal 37 2 2 5" xfId="39352" xr:uid="{00000000-0005-0000-0000-0000B2990000}"/>
    <cellStyle name="Normal 37 2 2 6" xfId="39353" xr:uid="{00000000-0005-0000-0000-0000B3990000}"/>
    <cellStyle name="Normal 37 2 2 7" xfId="39354" xr:uid="{00000000-0005-0000-0000-0000B4990000}"/>
    <cellStyle name="Normal 37 2 3" xfId="39355" xr:uid="{00000000-0005-0000-0000-0000B5990000}"/>
    <cellStyle name="Normal 37 2 3 2" xfId="39356" xr:uid="{00000000-0005-0000-0000-0000B6990000}"/>
    <cellStyle name="Normal 37 2 3 2 2" xfId="39357" xr:uid="{00000000-0005-0000-0000-0000B7990000}"/>
    <cellStyle name="Normal 37 2 3 3" xfId="39358" xr:uid="{00000000-0005-0000-0000-0000B8990000}"/>
    <cellStyle name="Normal 37 2 3 3 2" xfId="39359" xr:uid="{00000000-0005-0000-0000-0000B9990000}"/>
    <cellStyle name="Normal 37 2 3 4" xfId="39360" xr:uid="{00000000-0005-0000-0000-0000BA990000}"/>
    <cellStyle name="Normal 37 2 3 5" xfId="39361" xr:uid="{00000000-0005-0000-0000-0000BB990000}"/>
    <cellStyle name="Normal 37 2 3 6" xfId="39362" xr:uid="{00000000-0005-0000-0000-0000BC990000}"/>
    <cellStyle name="Normal 37 2 3 7" xfId="39363" xr:uid="{00000000-0005-0000-0000-0000BD990000}"/>
    <cellStyle name="Normal 37 2 4" xfId="39364" xr:uid="{00000000-0005-0000-0000-0000BE990000}"/>
    <cellStyle name="Normal 37 2 4 2" xfId="39365" xr:uid="{00000000-0005-0000-0000-0000BF990000}"/>
    <cellStyle name="Normal 37 2 4 3" xfId="39366" xr:uid="{00000000-0005-0000-0000-0000C0990000}"/>
    <cellStyle name="Normal 37 2 4 4" xfId="39367" xr:uid="{00000000-0005-0000-0000-0000C1990000}"/>
    <cellStyle name="Normal 37 2 4 5" xfId="39368" xr:uid="{00000000-0005-0000-0000-0000C2990000}"/>
    <cellStyle name="Normal 37 2 5" xfId="39369" xr:uid="{00000000-0005-0000-0000-0000C3990000}"/>
    <cellStyle name="Normal 37 2 5 2" xfId="39370" xr:uid="{00000000-0005-0000-0000-0000C4990000}"/>
    <cellStyle name="Normal 37 2 5 3" xfId="39371" xr:uid="{00000000-0005-0000-0000-0000C5990000}"/>
    <cellStyle name="Normal 37 2 5 4" xfId="39372" xr:uid="{00000000-0005-0000-0000-0000C6990000}"/>
    <cellStyle name="Normal 37 2 5 5" xfId="39373" xr:uid="{00000000-0005-0000-0000-0000C7990000}"/>
    <cellStyle name="Normal 37 2 6" xfId="39374" xr:uid="{00000000-0005-0000-0000-0000C8990000}"/>
    <cellStyle name="Normal 37 2 6 2" xfId="39375" xr:uid="{00000000-0005-0000-0000-0000C9990000}"/>
    <cellStyle name="Normal 37 2 6 3" xfId="39376" xr:uid="{00000000-0005-0000-0000-0000CA990000}"/>
    <cellStyle name="Normal 37 2 6 4" xfId="39377" xr:uid="{00000000-0005-0000-0000-0000CB990000}"/>
    <cellStyle name="Normal 37 2 6 5" xfId="39378" xr:uid="{00000000-0005-0000-0000-0000CC990000}"/>
    <cellStyle name="Normal 37 2 7" xfId="39379" xr:uid="{00000000-0005-0000-0000-0000CD990000}"/>
    <cellStyle name="Normal 37 2 7 2" xfId="39380" xr:uid="{00000000-0005-0000-0000-0000CE990000}"/>
    <cellStyle name="Normal 37 2 7 3" xfId="39381" xr:uid="{00000000-0005-0000-0000-0000CF990000}"/>
    <cellStyle name="Normal 37 2 7 4" xfId="39382" xr:uid="{00000000-0005-0000-0000-0000D0990000}"/>
    <cellStyle name="Normal 37 2 7 5" xfId="39383" xr:uid="{00000000-0005-0000-0000-0000D1990000}"/>
    <cellStyle name="Normal 37 2 8" xfId="39384" xr:uid="{00000000-0005-0000-0000-0000D2990000}"/>
    <cellStyle name="Normal 37 2 8 2" xfId="39385" xr:uid="{00000000-0005-0000-0000-0000D3990000}"/>
    <cellStyle name="Normal 37 2 8 3" xfId="39386" xr:uid="{00000000-0005-0000-0000-0000D4990000}"/>
    <cellStyle name="Normal 37 2 8 4" xfId="39387" xr:uid="{00000000-0005-0000-0000-0000D5990000}"/>
    <cellStyle name="Normal 37 2 8 5" xfId="39388" xr:uid="{00000000-0005-0000-0000-0000D6990000}"/>
    <cellStyle name="Normal 37 2 9" xfId="39389" xr:uid="{00000000-0005-0000-0000-0000D7990000}"/>
    <cellStyle name="Normal 37 2 9 2" xfId="39390" xr:uid="{00000000-0005-0000-0000-0000D8990000}"/>
    <cellStyle name="Normal 37 2_35. Propiedades de Inv" xfId="39391" xr:uid="{00000000-0005-0000-0000-0000D9990000}"/>
    <cellStyle name="Normal 37 20" xfId="39392" xr:uid="{00000000-0005-0000-0000-0000DA990000}"/>
    <cellStyle name="Normal 37 3" xfId="39393" xr:uid="{00000000-0005-0000-0000-0000DB990000}"/>
    <cellStyle name="Normal 37 3 2" xfId="39394" xr:uid="{00000000-0005-0000-0000-0000DC990000}"/>
    <cellStyle name="Normal 37 3 2 2" xfId="39395" xr:uid="{00000000-0005-0000-0000-0000DD990000}"/>
    <cellStyle name="Normal 37 3 3" xfId="39396" xr:uid="{00000000-0005-0000-0000-0000DE990000}"/>
    <cellStyle name="Normal 37 3 3 2" xfId="39397" xr:uid="{00000000-0005-0000-0000-0000DF990000}"/>
    <cellStyle name="Normal 37 3 4" xfId="39398" xr:uid="{00000000-0005-0000-0000-0000E0990000}"/>
    <cellStyle name="Normal 37 3 4 2" xfId="39399" xr:uid="{00000000-0005-0000-0000-0000E1990000}"/>
    <cellStyle name="Normal 37 3 5" xfId="39400" xr:uid="{00000000-0005-0000-0000-0000E2990000}"/>
    <cellStyle name="Normal 37 3 6" xfId="39401" xr:uid="{00000000-0005-0000-0000-0000E3990000}"/>
    <cellStyle name="Normal 37 3 7" xfId="39402" xr:uid="{00000000-0005-0000-0000-0000E4990000}"/>
    <cellStyle name="Normal 37 3 8" xfId="39403" xr:uid="{00000000-0005-0000-0000-0000E5990000}"/>
    <cellStyle name="Normal 37 3 9" xfId="39404" xr:uid="{00000000-0005-0000-0000-0000E6990000}"/>
    <cellStyle name="Normal 37 4" xfId="39405" xr:uid="{00000000-0005-0000-0000-0000E7990000}"/>
    <cellStyle name="Normal 37 4 2" xfId="39406" xr:uid="{00000000-0005-0000-0000-0000E8990000}"/>
    <cellStyle name="Normal 37 4 2 2" xfId="39407" xr:uid="{00000000-0005-0000-0000-0000E9990000}"/>
    <cellStyle name="Normal 37 4 3" xfId="39408" xr:uid="{00000000-0005-0000-0000-0000EA990000}"/>
    <cellStyle name="Normal 37 4 3 2" xfId="39409" xr:uid="{00000000-0005-0000-0000-0000EB990000}"/>
    <cellStyle name="Normal 37 4 4" xfId="39410" xr:uid="{00000000-0005-0000-0000-0000EC990000}"/>
    <cellStyle name="Normal 37 4 5" xfId="39411" xr:uid="{00000000-0005-0000-0000-0000ED990000}"/>
    <cellStyle name="Normal 37 4 6" xfId="39412" xr:uid="{00000000-0005-0000-0000-0000EE990000}"/>
    <cellStyle name="Normal 37 4 7" xfId="39413" xr:uid="{00000000-0005-0000-0000-0000EF990000}"/>
    <cellStyle name="Normal 37 4 8" xfId="39414" xr:uid="{00000000-0005-0000-0000-0000F0990000}"/>
    <cellStyle name="Normal 37 4 9" xfId="39415" xr:uid="{00000000-0005-0000-0000-0000F1990000}"/>
    <cellStyle name="Normal 37 5" xfId="39416" xr:uid="{00000000-0005-0000-0000-0000F2990000}"/>
    <cellStyle name="Normal 37 5 2" xfId="39417" xr:uid="{00000000-0005-0000-0000-0000F3990000}"/>
    <cellStyle name="Normal 37 5 3" xfId="39418" xr:uid="{00000000-0005-0000-0000-0000F4990000}"/>
    <cellStyle name="Normal 37 5 4" xfId="39419" xr:uid="{00000000-0005-0000-0000-0000F5990000}"/>
    <cellStyle name="Normal 37 5 5" xfId="39420" xr:uid="{00000000-0005-0000-0000-0000F6990000}"/>
    <cellStyle name="Normal 37 6" xfId="39421" xr:uid="{00000000-0005-0000-0000-0000F7990000}"/>
    <cellStyle name="Normal 37 6 2" xfId="39422" xr:uid="{00000000-0005-0000-0000-0000F8990000}"/>
    <cellStyle name="Normal 37 6 3" xfId="39423" xr:uid="{00000000-0005-0000-0000-0000F9990000}"/>
    <cellStyle name="Normal 37 6 4" xfId="39424" xr:uid="{00000000-0005-0000-0000-0000FA990000}"/>
    <cellStyle name="Normal 37 6 5" xfId="39425" xr:uid="{00000000-0005-0000-0000-0000FB990000}"/>
    <cellStyle name="Normal 37 7" xfId="39426" xr:uid="{00000000-0005-0000-0000-0000FC990000}"/>
    <cellStyle name="Normal 37 7 2" xfId="39427" xr:uid="{00000000-0005-0000-0000-0000FD990000}"/>
    <cellStyle name="Normal 37 7 3" xfId="39428" xr:uid="{00000000-0005-0000-0000-0000FE990000}"/>
    <cellStyle name="Normal 37 7 4" xfId="39429" xr:uid="{00000000-0005-0000-0000-0000FF990000}"/>
    <cellStyle name="Normal 37 7 5" xfId="39430" xr:uid="{00000000-0005-0000-0000-0000009A0000}"/>
    <cellStyle name="Normal 37 8" xfId="39431" xr:uid="{00000000-0005-0000-0000-0000019A0000}"/>
    <cellStyle name="Normal 37 8 2" xfId="39432" xr:uid="{00000000-0005-0000-0000-0000029A0000}"/>
    <cellStyle name="Normal 37 8 3" xfId="39433" xr:uid="{00000000-0005-0000-0000-0000039A0000}"/>
    <cellStyle name="Normal 37 8 4" xfId="39434" xr:uid="{00000000-0005-0000-0000-0000049A0000}"/>
    <cellStyle name="Normal 37 8 5" xfId="39435" xr:uid="{00000000-0005-0000-0000-0000059A0000}"/>
    <cellStyle name="Normal 37 9" xfId="39436" xr:uid="{00000000-0005-0000-0000-0000069A0000}"/>
    <cellStyle name="Normal 37 9 2" xfId="39437" xr:uid="{00000000-0005-0000-0000-0000079A0000}"/>
    <cellStyle name="Normal 37 9 3" xfId="39438" xr:uid="{00000000-0005-0000-0000-0000089A0000}"/>
    <cellStyle name="Normal 37 9 4" xfId="39439" xr:uid="{00000000-0005-0000-0000-0000099A0000}"/>
    <cellStyle name="Normal 37 9 5" xfId="39440" xr:uid="{00000000-0005-0000-0000-00000A9A0000}"/>
    <cellStyle name="Normal 37_35. Propiedades de Inv" xfId="39441" xr:uid="{00000000-0005-0000-0000-00000B9A0000}"/>
    <cellStyle name="Normal 38" xfId="39442" xr:uid="{00000000-0005-0000-0000-00000C9A0000}"/>
    <cellStyle name="Normal 38 10" xfId="39443" xr:uid="{00000000-0005-0000-0000-00000D9A0000}"/>
    <cellStyle name="Normal 38 10 2" xfId="39444" xr:uid="{00000000-0005-0000-0000-00000E9A0000}"/>
    <cellStyle name="Normal 38 10 3" xfId="39445" xr:uid="{00000000-0005-0000-0000-00000F9A0000}"/>
    <cellStyle name="Normal 38 10 4" xfId="39446" xr:uid="{00000000-0005-0000-0000-0000109A0000}"/>
    <cellStyle name="Normal 38 10 5" xfId="39447" xr:uid="{00000000-0005-0000-0000-0000119A0000}"/>
    <cellStyle name="Normal 38 11" xfId="39448" xr:uid="{00000000-0005-0000-0000-0000129A0000}"/>
    <cellStyle name="Normal 38 11 2" xfId="39449" xr:uid="{00000000-0005-0000-0000-0000139A0000}"/>
    <cellStyle name="Normal 38 11 3" xfId="39450" xr:uid="{00000000-0005-0000-0000-0000149A0000}"/>
    <cellStyle name="Normal 38 11 4" xfId="39451" xr:uid="{00000000-0005-0000-0000-0000159A0000}"/>
    <cellStyle name="Normal 38 11 5" xfId="39452" xr:uid="{00000000-0005-0000-0000-0000169A0000}"/>
    <cellStyle name="Normal 38 12" xfId="39453" xr:uid="{00000000-0005-0000-0000-0000179A0000}"/>
    <cellStyle name="Normal 38 12 2" xfId="39454" xr:uid="{00000000-0005-0000-0000-0000189A0000}"/>
    <cellStyle name="Normal 38 13" xfId="39455" xr:uid="{00000000-0005-0000-0000-0000199A0000}"/>
    <cellStyle name="Normal 38 13 2" xfId="39456" xr:uid="{00000000-0005-0000-0000-00001A9A0000}"/>
    <cellStyle name="Normal 38 14" xfId="39457" xr:uid="{00000000-0005-0000-0000-00001B9A0000}"/>
    <cellStyle name="Normal 38 14 2" xfId="39458" xr:uid="{00000000-0005-0000-0000-00001C9A0000}"/>
    <cellStyle name="Normal 38 15" xfId="39459" xr:uid="{00000000-0005-0000-0000-00001D9A0000}"/>
    <cellStyle name="Normal 38 15 2" xfId="39460" xr:uid="{00000000-0005-0000-0000-00001E9A0000}"/>
    <cellStyle name="Normal 38 16" xfId="39461" xr:uid="{00000000-0005-0000-0000-00001F9A0000}"/>
    <cellStyle name="Normal 38 17" xfId="39462" xr:uid="{00000000-0005-0000-0000-0000209A0000}"/>
    <cellStyle name="Normal 38 18" xfId="39463" xr:uid="{00000000-0005-0000-0000-0000219A0000}"/>
    <cellStyle name="Normal 38 19" xfId="39464" xr:uid="{00000000-0005-0000-0000-0000229A0000}"/>
    <cellStyle name="Normal 38 2" xfId="39465" xr:uid="{00000000-0005-0000-0000-0000239A0000}"/>
    <cellStyle name="Normal 38 2 10" xfId="39466" xr:uid="{00000000-0005-0000-0000-0000249A0000}"/>
    <cellStyle name="Normal 38 2 10 2" xfId="39467" xr:uid="{00000000-0005-0000-0000-0000259A0000}"/>
    <cellStyle name="Normal 38 2 11" xfId="39468" xr:uid="{00000000-0005-0000-0000-0000269A0000}"/>
    <cellStyle name="Normal 38 2 11 2" xfId="39469" xr:uid="{00000000-0005-0000-0000-0000279A0000}"/>
    <cellStyle name="Normal 38 2 12" xfId="39470" xr:uid="{00000000-0005-0000-0000-0000289A0000}"/>
    <cellStyle name="Normal 38 2 13" xfId="39471" xr:uid="{00000000-0005-0000-0000-0000299A0000}"/>
    <cellStyle name="Normal 38 2 14" xfId="39472" xr:uid="{00000000-0005-0000-0000-00002A9A0000}"/>
    <cellStyle name="Normal 38 2 15" xfId="39473" xr:uid="{00000000-0005-0000-0000-00002B9A0000}"/>
    <cellStyle name="Normal 38 2 2" xfId="39474" xr:uid="{00000000-0005-0000-0000-00002C9A0000}"/>
    <cellStyle name="Normal 38 2 2 2" xfId="39475" xr:uid="{00000000-0005-0000-0000-00002D9A0000}"/>
    <cellStyle name="Normal 38 2 2 2 2" xfId="39476" xr:uid="{00000000-0005-0000-0000-00002E9A0000}"/>
    <cellStyle name="Normal 38 2 2 3" xfId="39477" xr:uid="{00000000-0005-0000-0000-00002F9A0000}"/>
    <cellStyle name="Normal 38 2 2 3 2" xfId="39478" xr:uid="{00000000-0005-0000-0000-0000309A0000}"/>
    <cellStyle name="Normal 38 2 2 4" xfId="39479" xr:uid="{00000000-0005-0000-0000-0000319A0000}"/>
    <cellStyle name="Normal 38 2 2 5" xfId="39480" xr:uid="{00000000-0005-0000-0000-0000329A0000}"/>
    <cellStyle name="Normal 38 2 2 6" xfId="39481" xr:uid="{00000000-0005-0000-0000-0000339A0000}"/>
    <cellStyle name="Normal 38 2 2 7" xfId="39482" xr:uid="{00000000-0005-0000-0000-0000349A0000}"/>
    <cellStyle name="Normal 38 2 3" xfId="39483" xr:uid="{00000000-0005-0000-0000-0000359A0000}"/>
    <cellStyle name="Normal 38 2 3 2" xfId="39484" xr:uid="{00000000-0005-0000-0000-0000369A0000}"/>
    <cellStyle name="Normal 38 2 3 2 2" xfId="39485" xr:uid="{00000000-0005-0000-0000-0000379A0000}"/>
    <cellStyle name="Normal 38 2 3 3" xfId="39486" xr:uid="{00000000-0005-0000-0000-0000389A0000}"/>
    <cellStyle name="Normal 38 2 3 3 2" xfId="39487" xr:uid="{00000000-0005-0000-0000-0000399A0000}"/>
    <cellStyle name="Normal 38 2 3 4" xfId="39488" xr:uid="{00000000-0005-0000-0000-00003A9A0000}"/>
    <cellStyle name="Normal 38 2 3 5" xfId="39489" xr:uid="{00000000-0005-0000-0000-00003B9A0000}"/>
    <cellStyle name="Normal 38 2 3 6" xfId="39490" xr:uid="{00000000-0005-0000-0000-00003C9A0000}"/>
    <cellStyle name="Normal 38 2 3 7" xfId="39491" xr:uid="{00000000-0005-0000-0000-00003D9A0000}"/>
    <cellStyle name="Normal 38 2 4" xfId="39492" xr:uid="{00000000-0005-0000-0000-00003E9A0000}"/>
    <cellStyle name="Normal 38 2 4 2" xfId="39493" xr:uid="{00000000-0005-0000-0000-00003F9A0000}"/>
    <cellStyle name="Normal 38 2 4 3" xfId="39494" xr:uid="{00000000-0005-0000-0000-0000409A0000}"/>
    <cellStyle name="Normal 38 2 4 4" xfId="39495" xr:uid="{00000000-0005-0000-0000-0000419A0000}"/>
    <cellStyle name="Normal 38 2 4 5" xfId="39496" xr:uid="{00000000-0005-0000-0000-0000429A0000}"/>
    <cellStyle name="Normal 38 2 5" xfId="39497" xr:uid="{00000000-0005-0000-0000-0000439A0000}"/>
    <cellStyle name="Normal 38 2 5 2" xfId="39498" xr:uid="{00000000-0005-0000-0000-0000449A0000}"/>
    <cellStyle name="Normal 38 2 5 3" xfId="39499" xr:uid="{00000000-0005-0000-0000-0000459A0000}"/>
    <cellStyle name="Normal 38 2 5 4" xfId="39500" xr:uid="{00000000-0005-0000-0000-0000469A0000}"/>
    <cellStyle name="Normal 38 2 5 5" xfId="39501" xr:uid="{00000000-0005-0000-0000-0000479A0000}"/>
    <cellStyle name="Normal 38 2 6" xfId="39502" xr:uid="{00000000-0005-0000-0000-0000489A0000}"/>
    <cellStyle name="Normal 38 2 6 2" xfId="39503" xr:uid="{00000000-0005-0000-0000-0000499A0000}"/>
    <cellStyle name="Normal 38 2 6 3" xfId="39504" xr:uid="{00000000-0005-0000-0000-00004A9A0000}"/>
    <cellStyle name="Normal 38 2 6 4" xfId="39505" xr:uid="{00000000-0005-0000-0000-00004B9A0000}"/>
    <cellStyle name="Normal 38 2 6 5" xfId="39506" xr:uid="{00000000-0005-0000-0000-00004C9A0000}"/>
    <cellStyle name="Normal 38 2 7" xfId="39507" xr:uid="{00000000-0005-0000-0000-00004D9A0000}"/>
    <cellStyle name="Normal 38 2 7 2" xfId="39508" xr:uid="{00000000-0005-0000-0000-00004E9A0000}"/>
    <cellStyle name="Normal 38 2 7 3" xfId="39509" xr:uid="{00000000-0005-0000-0000-00004F9A0000}"/>
    <cellStyle name="Normal 38 2 7 4" xfId="39510" xr:uid="{00000000-0005-0000-0000-0000509A0000}"/>
    <cellStyle name="Normal 38 2 7 5" xfId="39511" xr:uid="{00000000-0005-0000-0000-0000519A0000}"/>
    <cellStyle name="Normal 38 2 8" xfId="39512" xr:uid="{00000000-0005-0000-0000-0000529A0000}"/>
    <cellStyle name="Normal 38 2 8 2" xfId="39513" xr:uid="{00000000-0005-0000-0000-0000539A0000}"/>
    <cellStyle name="Normal 38 2 8 3" xfId="39514" xr:uid="{00000000-0005-0000-0000-0000549A0000}"/>
    <cellStyle name="Normal 38 2 8 4" xfId="39515" xr:uid="{00000000-0005-0000-0000-0000559A0000}"/>
    <cellStyle name="Normal 38 2 8 5" xfId="39516" xr:uid="{00000000-0005-0000-0000-0000569A0000}"/>
    <cellStyle name="Normal 38 2 9" xfId="39517" xr:uid="{00000000-0005-0000-0000-0000579A0000}"/>
    <cellStyle name="Normal 38 2 9 2" xfId="39518" xr:uid="{00000000-0005-0000-0000-0000589A0000}"/>
    <cellStyle name="Normal 38 2_35. Propiedades de Inv" xfId="39519" xr:uid="{00000000-0005-0000-0000-0000599A0000}"/>
    <cellStyle name="Normal 38 20" xfId="39520" xr:uid="{00000000-0005-0000-0000-00005A9A0000}"/>
    <cellStyle name="Normal 38 21" xfId="39521" xr:uid="{00000000-0005-0000-0000-00005B9A0000}"/>
    <cellStyle name="Normal 38 22" xfId="39522" xr:uid="{00000000-0005-0000-0000-00005C9A0000}"/>
    <cellStyle name="Normal 38 23" xfId="39523" xr:uid="{00000000-0005-0000-0000-00005D9A0000}"/>
    <cellStyle name="Normal 38 24" xfId="39524" xr:uid="{00000000-0005-0000-0000-00005E9A0000}"/>
    <cellStyle name="Normal 38 25" xfId="39525" xr:uid="{00000000-0005-0000-0000-00005F9A0000}"/>
    <cellStyle name="Normal 38 3" xfId="39526" xr:uid="{00000000-0005-0000-0000-0000609A0000}"/>
    <cellStyle name="Normal 38 3 2" xfId="39527" xr:uid="{00000000-0005-0000-0000-0000619A0000}"/>
    <cellStyle name="Normal 38 3 2 2" xfId="39528" xr:uid="{00000000-0005-0000-0000-0000629A0000}"/>
    <cellStyle name="Normal 38 3 2 2 2" xfId="39529" xr:uid="{00000000-0005-0000-0000-0000639A0000}"/>
    <cellStyle name="Normal 38 3 2 3" xfId="39530" xr:uid="{00000000-0005-0000-0000-0000649A0000}"/>
    <cellStyle name="Normal 38 3 2 3 2" xfId="39531" xr:uid="{00000000-0005-0000-0000-0000659A0000}"/>
    <cellStyle name="Normal 38 3 2 4" xfId="39532" xr:uid="{00000000-0005-0000-0000-0000669A0000}"/>
    <cellStyle name="Normal 38 3 3" xfId="39533" xr:uid="{00000000-0005-0000-0000-0000679A0000}"/>
    <cellStyle name="Normal 38 3 3 2" xfId="39534" xr:uid="{00000000-0005-0000-0000-0000689A0000}"/>
    <cellStyle name="Normal 38 3 3 2 2" xfId="39535" xr:uid="{00000000-0005-0000-0000-0000699A0000}"/>
    <cellStyle name="Normal 38 3 3 3" xfId="39536" xr:uid="{00000000-0005-0000-0000-00006A9A0000}"/>
    <cellStyle name="Normal 38 3 3 3 2" xfId="39537" xr:uid="{00000000-0005-0000-0000-00006B9A0000}"/>
    <cellStyle name="Normal 38 3 3 4" xfId="39538" xr:uid="{00000000-0005-0000-0000-00006C9A0000}"/>
    <cellStyle name="Normal 38 3 4" xfId="39539" xr:uid="{00000000-0005-0000-0000-00006D9A0000}"/>
    <cellStyle name="Normal 38 3 4 2" xfId="39540" xr:uid="{00000000-0005-0000-0000-00006E9A0000}"/>
    <cellStyle name="Normal 38 3 5" xfId="39541" xr:uid="{00000000-0005-0000-0000-00006F9A0000}"/>
    <cellStyle name="Normal 38 3 5 2" xfId="39542" xr:uid="{00000000-0005-0000-0000-0000709A0000}"/>
    <cellStyle name="Normal 38 3 6" xfId="39543" xr:uid="{00000000-0005-0000-0000-0000719A0000}"/>
    <cellStyle name="Normal 38 3 7" xfId="39544" xr:uid="{00000000-0005-0000-0000-0000729A0000}"/>
    <cellStyle name="Normal 38 3 8" xfId="39545" xr:uid="{00000000-0005-0000-0000-0000739A0000}"/>
    <cellStyle name="Normal 38 3 9" xfId="39546" xr:uid="{00000000-0005-0000-0000-0000749A0000}"/>
    <cellStyle name="Normal 38 4" xfId="39547" xr:uid="{00000000-0005-0000-0000-0000759A0000}"/>
    <cellStyle name="Normal 38 4 2" xfId="39548" xr:uid="{00000000-0005-0000-0000-0000769A0000}"/>
    <cellStyle name="Normal 38 4 2 2" xfId="39549" xr:uid="{00000000-0005-0000-0000-0000779A0000}"/>
    <cellStyle name="Normal 38 4 3" xfId="39550" xr:uid="{00000000-0005-0000-0000-0000789A0000}"/>
    <cellStyle name="Normal 38 4 3 2" xfId="39551" xr:uid="{00000000-0005-0000-0000-0000799A0000}"/>
    <cellStyle name="Normal 38 4 4" xfId="39552" xr:uid="{00000000-0005-0000-0000-00007A9A0000}"/>
    <cellStyle name="Normal 38 4 5" xfId="39553" xr:uid="{00000000-0005-0000-0000-00007B9A0000}"/>
    <cellStyle name="Normal 38 4 6" xfId="39554" xr:uid="{00000000-0005-0000-0000-00007C9A0000}"/>
    <cellStyle name="Normal 38 4 7" xfId="39555" xr:uid="{00000000-0005-0000-0000-00007D9A0000}"/>
    <cellStyle name="Normal 38 5" xfId="39556" xr:uid="{00000000-0005-0000-0000-00007E9A0000}"/>
    <cellStyle name="Normal 38 5 2" xfId="39557" xr:uid="{00000000-0005-0000-0000-00007F9A0000}"/>
    <cellStyle name="Normal 38 5 2 2" xfId="39558" xr:uid="{00000000-0005-0000-0000-0000809A0000}"/>
    <cellStyle name="Normal 38 5 3" xfId="39559" xr:uid="{00000000-0005-0000-0000-0000819A0000}"/>
    <cellStyle name="Normal 38 5 3 2" xfId="39560" xr:uid="{00000000-0005-0000-0000-0000829A0000}"/>
    <cellStyle name="Normal 38 5 4" xfId="39561" xr:uid="{00000000-0005-0000-0000-0000839A0000}"/>
    <cellStyle name="Normal 38 5 5" xfId="39562" xr:uid="{00000000-0005-0000-0000-0000849A0000}"/>
    <cellStyle name="Normal 38 5 6" xfId="39563" xr:uid="{00000000-0005-0000-0000-0000859A0000}"/>
    <cellStyle name="Normal 38 5 7" xfId="39564" xr:uid="{00000000-0005-0000-0000-0000869A0000}"/>
    <cellStyle name="Normal 38 6" xfId="39565" xr:uid="{00000000-0005-0000-0000-0000879A0000}"/>
    <cellStyle name="Normal 38 6 2" xfId="39566" xr:uid="{00000000-0005-0000-0000-0000889A0000}"/>
    <cellStyle name="Normal 38 6 3" xfId="39567" xr:uid="{00000000-0005-0000-0000-0000899A0000}"/>
    <cellStyle name="Normal 38 6 4" xfId="39568" xr:uid="{00000000-0005-0000-0000-00008A9A0000}"/>
    <cellStyle name="Normal 38 6 5" xfId="39569" xr:uid="{00000000-0005-0000-0000-00008B9A0000}"/>
    <cellStyle name="Normal 38 7" xfId="39570" xr:uid="{00000000-0005-0000-0000-00008C9A0000}"/>
    <cellStyle name="Normal 38 7 2" xfId="39571" xr:uid="{00000000-0005-0000-0000-00008D9A0000}"/>
    <cellStyle name="Normal 38 7 3" xfId="39572" xr:uid="{00000000-0005-0000-0000-00008E9A0000}"/>
    <cellStyle name="Normal 38 7 4" xfId="39573" xr:uid="{00000000-0005-0000-0000-00008F9A0000}"/>
    <cellStyle name="Normal 38 7 5" xfId="39574" xr:uid="{00000000-0005-0000-0000-0000909A0000}"/>
    <cellStyle name="Normal 38 8" xfId="39575" xr:uid="{00000000-0005-0000-0000-0000919A0000}"/>
    <cellStyle name="Normal 38 8 2" xfId="39576" xr:uid="{00000000-0005-0000-0000-0000929A0000}"/>
    <cellStyle name="Normal 38 8 3" xfId="39577" xr:uid="{00000000-0005-0000-0000-0000939A0000}"/>
    <cellStyle name="Normal 38 8 4" xfId="39578" xr:uid="{00000000-0005-0000-0000-0000949A0000}"/>
    <cellStyle name="Normal 38 8 5" xfId="39579" xr:uid="{00000000-0005-0000-0000-0000959A0000}"/>
    <cellStyle name="Normal 38 9" xfId="39580" xr:uid="{00000000-0005-0000-0000-0000969A0000}"/>
    <cellStyle name="Normal 38 9 2" xfId="39581" xr:uid="{00000000-0005-0000-0000-0000979A0000}"/>
    <cellStyle name="Normal 38 9 3" xfId="39582" xr:uid="{00000000-0005-0000-0000-0000989A0000}"/>
    <cellStyle name="Normal 38 9 4" xfId="39583" xr:uid="{00000000-0005-0000-0000-0000999A0000}"/>
    <cellStyle name="Normal 38 9 5" xfId="39584" xr:uid="{00000000-0005-0000-0000-00009A9A0000}"/>
    <cellStyle name="Normal 38_35. Propiedades de Inv" xfId="39585" xr:uid="{00000000-0005-0000-0000-00009B9A0000}"/>
    <cellStyle name="Normal 39" xfId="39586" xr:uid="{00000000-0005-0000-0000-00009C9A0000}"/>
    <cellStyle name="Normal 39 10" xfId="39587" xr:uid="{00000000-0005-0000-0000-00009D9A0000}"/>
    <cellStyle name="Normal 39 10 2" xfId="39588" xr:uid="{00000000-0005-0000-0000-00009E9A0000}"/>
    <cellStyle name="Normal 39 10 3" xfId="39589" xr:uid="{00000000-0005-0000-0000-00009F9A0000}"/>
    <cellStyle name="Normal 39 10 4" xfId="39590" xr:uid="{00000000-0005-0000-0000-0000A09A0000}"/>
    <cellStyle name="Normal 39 10 5" xfId="39591" xr:uid="{00000000-0005-0000-0000-0000A19A0000}"/>
    <cellStyle name="Normal 39 11" xfId="39592" xr:uid="{00000000-0005-0000-0000-0000A29A0000}"/>
    <cellStyle name="Normal 39 11 2" xfId="39593" xr:uid="{00000000-0005-0000-0000-0000A39A0000}"/>
    <cellStyle name="Normal 39 11 3" xfId="39594" xr:uid="{00000000-0005-0000-0000-0000A49A0000}"/>
    <cellStyle name="Normal 39 11 4" xfId="39595" xr:uid="{00000000-0005-0000-0000-0000A59A0000}"/>
    <cellStyle name="Normal 39 11 5" xfId="39596" xr:uid="{00000000-0005-0000-0000-0000A69A0000}"/>
    <cellStyle name="Normal 39 12" xfId="39597" xr:uid="{00000000-0005-0000-0000-0000A79A0000}"/>
    <cellStyle name="Normal 39 12 2" xfId="39598" xr:uid="{00000000-0005-0000-0000-0000A89A0000}"/>
    <cellStyle name="Normal 39 13" xfId="39599" xr:uid="{00000000-0005-0000-0000-0000A99A0000}"/>
    <cellStyle name="Normal 39 13 2" xfId="39600" xr:uid="{00000000-0005-0000-0000-0000AA9A0000}"/>
    <cellStyle name="Normal 39 14" xfId="39601" xr:uid="{00000000-0005-0000-0000-0000AB9A0000}"/>
    <cellStyle name="Normal 39 14 2" xfId="39602" xr:uid="{00000000-0005-0000-0000-0000AC9A0000}"/>
    <cellStyle name="Normal 39 15" xfId="39603" xr:uid="{00000000-0005-0000-0000-0000AD9A0000}"/>
    <cellStyle name="Normal 39 16" xfId="39604" xr:uid="{00000000-0005-0000-0000-0000AE9A0000}"/>
    <cellStyle name="Normal 39 17" xfId="39605" xr:uid="{00000000-0005-0000-0000-0000AF9A0000}"/>
    <cellStyle name="Normal 39 18" xfId="39606" xr:uid="{00000000-0005-0000-0000-0000B09A0000}"/>
    <cellStyle name="Normal 39 19" xfId="39607" xr:uid="{00000000-0005-0000-0000-0000B19A0000}"/>
    <cellStyle name="Normal 39 2" xfId="39608" xr:uid="{00000000-0005-0000-0000-0000B29A0000}"/>
    <cellStyle name="Normal 39 2 10" xfId="39609" xr:uid="{00000000-0005-0000-0000-0000B39A0000}"/>
    <cellStyle name="Normal 39 2 10 2" xfId="39610" xr:uid="{00000000-0005-0000-0000-0000B49A0000}"/>
    <cellStyle name="Normal 39 2 11" xfId="39611" xr:uid="{00000000-0005-0000-0000-0000B59A0000}"/>
    <cellStyle name="Normal 39 2 11 2" xfId="39612" xr:uid="{00000000-0005-0000-0000-0000B69A0000}"/>
    <cellStyle name="Normal 39 2 12" xfId="39613" xr:uid="{00000000-0005-0000-0000-0000B79A0000}"/>
    <cellStyle name="Normal 39 2 13" xfId="39614" xr:uid="{00000000-0005-0000-0000-0000B89A0000}"/>
    <cellStyle name="Normal 39 2 14" xfId="39615" xr:uid="{00000000-0005-0000-0000-0000B99A0000}"/>
    <cellStyle name="Normal 39 2 15" xfId="39616" xr:uid="{00000000-0005-0000-0000-0000BA9A0000}"/>
    <cellStyle name="Normal 39 2 2" xfId="39617" xr:uid="{00000000-0005-0000-0000-0000BB9A0000}"/>
    <cellStyle name="Normal 39 2 2 2" xfId="39618" xr:uid="{00000000-0005-0000-0000-0000BC9A0000}"/>
    <cellStyle name="Normal 39 2 2 2 2" xfId="39619" xr:uid="{00000000-0005-0000-0000-0000BD9A0000}"/>
    <cellStyle name="Normal 39 2 2 3" xfId="39620" xr:uid="{00000000-0005-0000-0000-0000BE9A0000}"/>
    <cellStyle name="Normal 39 2 2 3 2" xfId="39621" xr:uid="{00000000-0005-0000-0000-0000BF9A0000}"/>
    <cellStyle name="Normal 39 2 2 4" xfId="39622" xr:uid="{00000000-0005-0000-0000-0000C09A0000}"/>
    <cellStyle name="Normal 39 2 2 5" xfId="39623" xr:uid="{00000000-0005-0000-0000-0000C19A0000}"/>
    <cellStyle name="Normal 39 2 2 6" xfId="39624" xr:uid="{00000000-0005-0000-0000-0000C29A0000}"/>
    <cellStyle name="Normal 39 2 2 7" xfId="39625" xr:uid="{00000000-0005-0000-0000-0000C39A0000}"/>
    <cellStyle name="Normal 39 2 3" xfId="39626" xr:uid="{00000000-0005-0000-0000-0000C49A0000}"/>
    <cellStyle name="Normal 39 2 3 2" xfId="39627" xr:uid="{00000000-0005-0000-0000-0000C59A0000}"/>
    <cellStyle name="Normal 39 2 3 2 2" xfId="39628" xr:uid="{00000000-0005-0000-0000-0000C69A0000}"/>
    <cellStyle name="Normal 39 2 3 3" xfId="39629" xr:uid="{00000000-0005-0000-0000-0000C79A0000}"/>
    <cellStyle name="Normal 39 2 3 3 2" xfId="39630" xr:uid="{00000000-0005-0000-0000-0000C89A0000}"/>
    <cellStyle name="Normal 39 2 3 4" xfId="39631" xr:uid="{00000000-0005-0000-0000-0000C99A0000}"/>
    <cellStyle name="Normal 39 2 3 5" xfId="39632" xr:uid="{00000000-0005-0000-0000-0000CA9A0000}"/>
    <cellStyle name="Normal 39 2 3 6" xfId="39633" xr:uid="{00000000-0005-0000-0000-0000CB9A0000}"/>
    <cellStyle name="Normal 39 2 3 7" xfId="39634" xr:uid="{00000000-0005-0000-0000-0000CC9A0000}"/>
    <cellStyle name="Normal 39 2 4" xfId="39635" xr:uid="{00000000-0005-0000-0000-0000CD9A0000}"/>
    <cellStyle name="Normal 39 2 4 2" xfId="39636" xr:uid="{00000000-0005-0000-0000-0000CE9A0000}"/>
    <cellStyle name="Normal 39 2 4 3" xfId="39637" xr:uid="{00000000-0005-0000-0000-0000CF9A0000}"/>
    <cellStyle name="Normal 39 2 4 4" xfId="39638" xr:uid="{00000000-0005-0000-0000-0000D09A0000}"/>
    <cellStyle name="Normal 39 2 4 5" xfId="39639" xr:uid="{00000000-0005-0000-0000-0000D19A0000}"/>
    <cellStyle name="Normal 39 2 5" xfId="39640" xr:uid="{00000000-0005-0000-0000-0000D29A0000}"/>
    <cellStyle name="Normal 39 2 5 2" xfId="39641" xr:uid="{00000000-0005-0000-0000-0000D39A0000}"/>
    <cellStyle name="Normal 39 2 5 3" xfId="39642" xr:uid="{00000000-0005-0000-0000-0000D49A0000}"/>
    <cellStyle name="Normal 39 2 5 4" xfId="39643" xr:uid="{00000000-0005-0000-0000-0000D59A0000}"/>
    <cellStyle name="Normal 39 2 5 5" xfId="39644" xr:uid="{00000000-0005-0000-0000-0000D69A0000}"/>
    <cellStyle name="Normal 39 2 6" xfId="39645" xr:uid="{00000000-0005-0000-0000-0000D79A0000}"/>
    <cellStyle name="Normal 39 2 6 2" xfId="39646" xr:uid="{00000000-0005-0000-0000-0000D89A0000}"/>
    <cellStyle name="Normal 39 2 6 3" xfId="39647" xr:uid="{00000000-0005-0000-0000-0000D99A0000}"/>
    <cellStyle name="Normal 39 2 6 4" xfId="39648" xr:uid="{00000000-0005-0000-0000-0000DA9A0000}"/>
    <cellStyle name="Normal 39 2 6 5" xfId="39649" xr:uid="{00000000-0005-0000-0000-0000DB9A0000}"/>
    <cellStyle name="Normal 39 2 7" xfId="39650" xr:uid="{00000000-0005-0000-0000-0000DC9A0000}"/>
    <cellStyle name="Normal 39 2 7 2" xfId="39651" xr:uid="{00000000-0005-0000-0000-0000DD9A0000}"/>
    <cellStyle name="Normal 39 2 7 3" xfId="39652" xr:uid="{00000000-0005-0000-0000-0000DE9A0000}"/>
    <cellStyle name="Normal 39 2 7 4" xfId="39653" xr:uid="{00000000-0005-0000-0000-0000DF9A0000}"/>
    <cellStyle name="Normal 39 2 7 5" xfId="39654" xr:uid="{00000000-0005-0000-0000-0000E09A0000}"/>
    <cellStyle name="Normal 39 2 8" xfId="39655" xr:uid="{00000000-0005-0000-0000-0000E19A0000}"/>
    <cellStyle name="Normal 39 2 8 2" xfId="39656" xr:uid="{00000000-0005-0000-0000-0000E29A0000}"/>
    <cellStyle name="Normal 39 2 8 3" xfId="39657" xr:uid="{00000000-0005-0000-0000-0000E39A0000}"/>
    <cellStyle name="Normal 39 2 8 4" xfId="39658" xr:uid="{00000000-0005-0000-0000-0000E49A0000}"/>
    <cellStyle name="Normal 39 2 8 5" xfId="39659" xr:uid="{00000000-0005-0000-0000-0000E59A0000}"/>
    <cellStyle name="Normal 39 2 9" xfId="39660" xr:uid="{00000000-0005-0000-0000-0000E69A0000}"/>
    <cellStyle name="Normal 39 2 9 2" xfId="39661" xr:uid="{00000000-0005-0000-0000-0000E79A0000}"/>
    <cellStyle name="Normal 39 2_35. Propiedades de Inv" xfId="39662" xr:uid="{00000000-0005-0000-0000-0000E89A0000}"/>
    <cellStyle name="Normal 39 20" xfId="39663" xr:uid="{00000000-0005-0000-0000-0000E99A0000}"/>
    <cellStyle name="Normal 39 21" xfId="39664" xr:uid="{00000000-0005-0000-0000-0000EA9A0000}"/>
    <cellStyle name="Normal 39 22" xfId="39665" xr:uid="{00000000-0005-0000-0000-0000EB9A0000}"/>
    <cellStyle name="Normal 39 23" xfId="39666" xr:uid="{00000000-0005-0000-0000-0000EC9A0000}"/>
    <cellStyle name="Normal 39 24" xfId="39667" xr:uid="{00000000-0005-0000-0000-0000ED9A0000}"/>
    <cellStyle name="Normal 39 25" xfId="39668" xr:uid="{00000000-0005-0000-0000-0000EE9A0000}"/>
    <cellStyle name="Normal 39 3" xfId="39669" xr:uid="{00000000-0005-0000-0000-0000EF9A0000}"/>
    <cellStyle name="Normal 39 3 2" xfId="39670" xr:uid="{00000000-0005-0000-0000-0000F09A0000}"/>
    <cellStyle name="Normal 39 3 2 2" xfId="39671" xr:uid="{00000000-0005-0000-0000-0000F19A0000}"/>
    <cellStyle name="Normal 39 3 2 2 2" xfId="39672" xr:uid="{00000000-0005-0000-0000-0000F29A0000}"/>
    <cellStyle name="Normal 39 3 2 3" xfId="39673" xr:uid="{00000000-0005-0000-0000-0000F39A0000}"/>
    <cellStyle name="Normal 39 3 2 3 2" xfId="39674" xr:uid="{00000000-0005-0000-0000-0000F49A0000}"/>
    <cellStyle name="Normal 39 3 2 4" xfId="39675" xr:uid="{00000000-0005-0000-0000-0000F59A0000}"/>
    <cellStyle name="Normal 39 3 3" xfId="39676" xr:uid="{00000000-0005-0000-0000-0000F69A0000}"/>
    <cellStyle name="Normal 39 3 3 2" xfId="39677" xr:uid="{00000000-0005-0000-0000-0000F79A0000}"/>
    <cellStyle name="Normal 39 3 3 2 2" xfId="39678" xr:uid="{00000000-0005-0000-0000-0000F89A0000}"/>
    <cellStyle name="Normal 39 3 3 3" xfId="39679" xr:uid="{00000000-0005-0000-0000-0000F99A0000}"/>
    <cellStyle name="Normal 39 3 3 3 2" xfId="39680" xr:uid="{00000000-0005-0000-0000-0000FA9A0000}"/>
    <cellStyle name="Normal 39 3 3 4" xfId="39681" xr:uid="{00000000-0005-0000-0000-0000FB9A0000}"/>
    <cellStyle name="Normal 39 3 4" xfId="39682" xr:uid="{00000000-0005-0000-0000-0000FC9A0000}"/>
    <cellStyle name="Normal 39 3 4 2" xfId="39683" xr:uid="{00000000-0005-0000-0000-0000FD9A0000}"/>
    <cellStyle name="Normal 39 3 5" xfId="39684" xr:uid="{00000000-0005-0000-0000-0000FE9A0000}"/>
    <cellStyle name="Normal 39 3 5 2" xfId="39685" xr:uid="{00000000-0005-0000-0000-0000FF9A0000}"/>
    <cellStyle name="Normal 39 3 6" xfId="39686" xr:uid="{00000000-0005-0000-0000-0000009B0000}"/>
    <cellStyle name="Normal 39 3 7" xfId="39687" xr:uid="{00000000-0005-0000-0000-0000019B0000}"/>
    <cellStyle name="Normal 39 3 8" xfId="39688" xr:uid="{00000000-0005-0000-0000-0000029B0000}"/>
    <cellStyle name="Normal 39 3 9" xfId="39689" xr:uid="{00000000-0005-0000-0000-0000039B0000}"/>
    <cellStyle name="Normal 39 4" xfId="39690" xr:uid="{00000000-0005-0000-0000-0000049B0000}"/>
    <cellStyle name="Normal 39 4 2" xfId="39691" xr:uid="{00000000-0005-0000-0000-0000059B0000}"/>
    <cellStyle name="Normal 39 4 2 2" xfId="39692" xr:uid="{00000000-0005-0000-0000-0000069B0000}"/>
    <cellStyle name="Normal 39 4 3" xfId="39693" xr:uid="{00000000-0005-0000-0000-0000079B0000}"/>
    <cellStyle name="Normal 39 4 3 2" xfId="39694" xr:uid="{00000000-0005-0000-0000-0000089B0000}"/>
    <cellStyle name="Normal 39 4 4" xfId="39695" xr:uid="{00000000-0005-0000-0000-0000099B0000}"/>
    <cellStyle name="Normal 39 4 5" xfId="39696" xr:uid="{00000000-0005-0000-0000-00000A9B0000}"/>
    <cellStyle name="Normal 39 4 6" xfId="39697" xr:uid="{00000000-0005-0000-0000-00000B9B0000}"/>
    <cellStyle name="Normal 39 4 7" xfId="39698" xr:uid="{00000000-0005-0000-0000-00000C9B0000}"/>
    <cellStyle name="Normal 39 5" xfId="39699" xr:uid="{00000000-0005-0000-0000-00000D9B0000}"/>
    <cellStyle name="Normal 39 5 2" xfId="39700" xr:uid="{00000000-0005-0000-0000-00000E9B0000}"/>
    <cellStyle name="Normal 39 5 2 2" xfId="39701" xr:uid="{00000000-0005-0000-0000-00000F9B0000}"/>
    <cellStyle name="Normal 39 5 3" xfId="39702" xr:uid="{00000000-0005-0000-0000-0000109B0000}"/>
    <cellStyle name="Normal 39 5 3 2" xfId="39703" xr:uid="{00000000-0005-0000-0000-0000119B0000}"/>
    <cellStyle name="Normal 39 5 4" xfId="39704" xr:uid="{00000000-0005-0000-0000-0000129B0000}"/>
    <cellStyle name="Normal 39 5 5" xfId="39705" xr:uid="{00000000-0005-0000-0000-0000139B0000}"/>
    <cellStyle name="Normal 39 5 6" xfId="39706" xr:uid="{00000000-0005-0000-0000-0000149B0000}"/>
    <cellStyle name="Normal 39 5 7" xfId="39707" xr:uid="{00000000-0005-0000-0000-0000159B0000}"/>
    <cellStyle name="Normal 39 6" xfId="39708" xr:uid="{00000000-0005-0000-0000-0000169B0000}"/>
    <cellStyle name="Normal 39 6 2" xfId="39709" xr:uid="{00000000-0005-0000-0000-0000179B0000}"/>
    <cellStyle name="Normal 39 6 3" xfId="39710" xr:uid="{00000000-0005-0000-0000-0000189B0000}"/>
    <cellStyle name="Normal 39 6 4" xfId="39711" xr:uid="{00000000-0005-0000-0000-0000199B0000}"/>
    <cellStyle name="Normal 39 6 5" xfId="39712" xr:uid="{00000000-0005-0000-0000-00001A9B0000}"/>
    <cellStyle name="Normal 39 7" xfId="39713" xr:uid="{00000000-0005-0000-0000-00001B9B0000}"/>
    <cellStyle name="Normal 39 7 2" xfId="39714" xr:uid="{00000000-0005-0000-0000-00001C9B0000}"/>
    <cellStyle name="Normal 39 7 3" xfId="39715" xr:uid="{00000000-0005-0000-0000-00001D9B0000}"/>
    <cellStyle name="Normal 39 7 4" xfId="39716" xr:uid="{00000000-0005-0000-0000-00001E9B0000}"/>
    <cellStyle name="Normal 39 7 5" xfId="39717" xr:uid="{00000000-0005-0000-0000-00001F9B0000}"/>
    <cellStyle name="Normal 39 8" xfId="39718" xr:uid="{00000000-0005-0000-0000-0000209B0000}"/>
    <cellStyle name="Normal 39 8 2" xfId="39719" xr:uid="{00000000-0005-0000-0000-0000219B0000}"/>
    <cellStyle name="Normal 39 8 3" xfId="39720" xr:uid="{00000000-0005-0000-0000-0000229B0000}"/>
    <cellStyle name="Normal 39 8 4" xfId="39721" xr:uid="{00000000-0005-0000-0000-0000239B0000}"/>
    <cellStyle name="Normal 39 8 5" xfId="39722" xr:uid="{00000000-0005-0000-0000-0000249B0000}"/>
    <cellStyle name="Normal 39 9" xfId="39723" xr:uid="{00000000-0005-0000-0000-0000259B0000}"/>
    <cellStyle name="Normal 39 9 2" xfId="39724" xr:uid="{00000000-0005-0000-0000-0000269B0000}"/>
    <cellStyle name="Normal 39 9 3" xfId="39725" xr:uid="{00000000-0005-0000-0000-0000279B0000}"/>
    <cellStyle name="Normal 39 9 4" xfId="39726" xr:uid="{00000000-0005-0000-0000-0000289B0000}"/>
    <cellStyle name="Normal 39 9 5" xfId="39727" xr:uid="{00000000-0005-0000-0000-0000299B0000}"/>
    <cellStyle name="Normal 39_35. Propiedades de Inv" xfId="39728" xr:uid="{00000000-0005-0000-0000-00002A9B0000}"/>
    <cellStyle name="Normal 4" xfId="39729" xr:uid="{00000000-0005-0000-0000-00002B9B0000}"/>
    <cellStyle name="Normal 4 10" xfId="39730" xr:uid="{00000000-0005-0000-0000-00002C9B0000}"/>
    <cellStyle name="Normal 4 10 2" xfId="39731" xr:uid="{00000000-0005-0000-0000-00002D9B0000}"/>
    <cellStyle name="Normal 4 11" xfId="39732" xr:uid="{00000000-0005-0000-0000-00002E9B0000}"/>
    <cellStyle name="Normal 4 12" xfId="39733" xr:uid="{00000000-0005-0000-0000-00002F9B0000}"/>
    <cellStyle name="Normal 4 13" xfId="39734" xr:uid="{00000000-0005-0000-0000-0000309B0000}"/>
    <cellStyle name="Normal 4 14" xfId="39735" xr:uid="{00000000-0005-0000-0000-0000319B0000}"/>
    <cellStyle name="Normal 4 15" xfId="39736" xr:uid="{00000000-0005-0000-0000-0000329B0000}"/>
    <cellStyle name="Normal 4 15 2" xfId="39737" xr:uid="{00000000-0005-0000-0000-0000339B0000}"/>
    <cellStyle name="Normal 4 15 2 2" xfId="39738" xr:uid="{00000000-0005-0000-0000-0000349B0000}"/>
    <cellStyle name="Normal 4 16" xfId="39739" xr:uid="{00000000-0005-0000-0000-0000359B0000}"/>
    <cellStyle name="Normal 4 16 2" xfId="39740" xr:uid="{00000000-0005-0000-0000-0000369B0000}"/>
    <cellStyle name="Normal 4 16 2 2" xfId="39741" xr:uid="{00000000-0005-0000-0000-0000379B0000}"/>
    <cellStyle name="Normal 4 17" xfId="39742" xr:uid="{00000000-0005-0000-0000-0000389B0000}"/>
    <cellStyle name="Normal 4 17 2" xfId="39743" xr:uid="{00000000-0005-0000-0000-0000399B0000}"/>
    <cellStyle name="Normal 4 17 2 2" xfId="39744" xr:uid="{00000000-0005-0000-0000-00003A9B0000}"/>
    <cellStyle name="Normal 4 18" xfId="39745" xr:uid="{00000000-0005-0000-0000-00003B9B0000}"/>
    <cellStyle name="Normal 4 18 2" xfId="39746" xr:uid="{00000000-0005-0000-0000-00003C9B0000}"/>
    <cellStyle name="Normal 4 18 2 2" xfId="39747" xr:uid="{00000000-0005-0000-0000-00003D9B0000}"/>
    <cellStyle name="Normal 4 19" xfId="39748" xr:uid="{00000000-0005-0000-0000-00003E9B0000}"/>
    <cellStyle name="Normal 4 2" xfId="39749" xr:uid="{00000000-0005-0000-0000-00003F9B0000}"/>
    <cellStyle name="Normal 4 2 10" xfId="39750" xr:uid="{00000000-0005-0000-0000-0000409B0000}"/>
    <cellStyle name="Normal 4 2 11" xfId="39751" xr:uid="{00000000-0005-0000-0000-0000419B0000}"/>
    <cellStyle name="Normal 4 2 12" xfId="39752" xr:uid="{00000000-0005-0000-0000-0000429B0000}"/>
    <cellStyle name="Normal 4 2 13" xfId="39753" xr:uid="{00000000-0005-0000-0000-0000439B0000}"/>
    <cellStyle name="Normal 4 2 14" xfId="39754" xr:uid="{00000000-0005-0000-0000-0000449B0000}"/>
    <cellStyle name="Normal 4 2 15" xfId="39755" xr:uid="{00000000-0005-0000-0000-0000459B0000}"/>
    <cellStyle name="Normal 4 2 15 2" xfId="39756" xr:uid="{00000000-0005-0000-0000-0000469B0000}"/>
    <cellStyle name="Normal 4 2 16" xfId="39757" xr:uid="{00000000-0005-0000-0000-0000479B0000}"/>
    <cellStyle name="Normal 4 2 17" xfId="39758" xr:uid="{00000000-0005-0000-0000-0000489B0000}"/>
    <cellStyle name="Normal 4 2 18" xfId="39759" xr:uid="{00000000-0005-0000-0000-0000499B0000}"/>
    <cellStyle name="Normal 4 2 19" xfId="39760" xr:uid="{00000000-0005-0000-0000-00004A9B0000}"/>
    <cellStyle name="Normal 4 2 2" xfId="39761" xr:uid="{00000000-0005-0000-0000-00004B9B0000}"/>
    <cellStyle name="Normal 4 2 2 2" xfId="39762" xr:uid="{00000000-0005-0000-0000-00004C9B0000}"/>
    <cellStyle name="Normal 4 2 2 2 2" xfId="39763" xr:uid="{00000000-0005-0000-0000-00004D9B0000}"/>
    <cellStyle name="Normal 4 2 2 3" xfId="39764" xr:uid="{00000000-0005-0000-0000-00004E9B0000}"/>
    <cellStyle name="Normal 4 2 2 4" xfId="39765" xr:uid="{00000000-0005-0000-0000-00004F9B0000}"/>
    <cellStyle name="Normal 4 2 2 5" xfId="39766" xr:uid="{00000000-0005-0000-0000-0000509B0000}"/>
    <cellStyle name="Normal 4 2 20" xfId="39767" xr:uid="{00000000-0005-0000-0000-0000519B0000}"/>
    <cellStyle name="Normal 4 2 21" xfId="39768" xr:uid="{00000000-0005-0000-0000-0000529B0000}"/>
    <cellStyle name="Normal 4 2 21 2" xfId="39769" xr:uid="{00000000-0005-0000-0000-0000539B0000}"/>
    <cellStyle name="Normal 4 2 21 2 2" xfId="39770" xr:uid="{00000000-0005-0000-0000-0000549B0000}"/>
    <cellStyle name="Normal 4 2 22" xfId="39771" xr:uid="{00000000-0005-0000-0000-0000559B0000}"/>
    <cellStyle name="Normal 4 2 22 2" xfId="39772" xr:uid="{00000000-0005-0000-0000-0000569B0000}"/>
    <cellStyle name="Normal 4 2 22 2 2" xfId="39773" xr:uid="{00000000-0005-0000-0000-0000579B0000}"/>
    <cellStyle name="Normal 4 2 23" xfId="39774" xr:uid="{00000000-0005-0000-0000-0000589B0000}"/>
    <cellStyle name="Normal 4 2 23 2" xfId="39775" xr:uid="{00000000-0005-0000-0000-0000599B0000}"/>
    <cellStyle name="Normal 4 2 23 3" xfId="39776" xr:uid="{00000000-0005-0000-0000-00005A9B0000}"/>
    <cellStyle name="Normal 4 2 3" xfId="39777" xr:uid="{00000000-0005-0000-0000-00005B9B0000}"/>
    <cellStyle name="Normal 4 2 3 2" xfId="39778" xr:uid="{00000000-0005-0000-0000-00005C9B0000}"/>
    <cellStyle name="Normal 4 2 3 3" xfId="39779" xr:uid="{00000000-0005-0000-0000-00005D9B0000}"/>
    <cellStyle name="Normal 4 2 4" xfId="39780" xr:uid="{00000000-0005-0000-0000-00005E9B0000}"/>
    <cellStyle name="Normal 4 2 4 2" xfId="39781" xr:uid="{00000000-0005-0000-0000-00005F9B0000}"/>
    <cellStyle name="Normal 4 2 4 3" xfId="39782" xr:uid="{00000000-0005-0000-0000-0000609B0000}"/>
    <cellStyle name="Normal 4 2 5" xfId="39783" xr:uid="{00000000-0005-0000-0000-0000619B0000}"/>
    <cellStyle name="Normal 4 2 5 2" xfId="39784" xr:uid="{00000000-0005-0000-0000-0000629B0000}"/>
    <cellStyle name="Normal 4 2 5 3" xfId="39785" xr:uid="{00000000-0005-0000-0000-0000639B0000}"/>
    <cellStyle name="Normal 4 2 6" xfId="39786" xr:uid="{00000000-0005-0000-0000-0000649B0000}"/>
    <cellStyle name="Normal 4 2 6 2" xfId="39787" xr:uid="{00000000-0005-0000-0000-0000659B0000}"/>
    <cellStyle name="Normal 4 2 6 3" xfId="39788" xr:uid="{00000000-0005-0000-0000-0000669B0000}"/>
    <cellStyle name="Normal 4 2 7" xfId="39789" xr:uid="{00000000-0005-0000-0000-0000679B0000}"/>
    <cellStyle name="Normal 4 2 8" xfId="39790" xr:uid="{00000000-0005-0000-0000-0000689B0000}"/>
    <cellStyle name="Normal 4 2 9" xfId="39791" xr:uid="{00000000-0005-0000-0000-0000699B0000}"/>
    <cellStyle name="Normal 4 2_35. Propiedades de Inv" xfId="39792" xr:uid="{00000000-0005-0000-0000-00006A9B0000}"/>
    <cellStyle name="Normal 4 20" xfId="39793" xr:uid="{00000000-0005-0000-0000-00006B9B0000}"/>
    <cellStyle name="Normal 4 21" xfId="39794" xr:uid="{00000000-0005-0000-0000-00006C9B0000}"/>
    <cellStyle name="Normal 4 22" xfId="39795" xr:uid="{00000000-0005-0000-0000-00006D9B0000}"/>
    <cellStyle name="Normal 4 3" xfId="39796" xr:uid="{00000000-0005-0000-0000-00006E9B0000}"/>
    <cellStyle name="Normal 4 3 10" xfId="39797" xr:uid="{00000000-0005-0000-0000-00006F9B0000}"/>
    <cellStyle name="Normal 4 3 11" xfId="39798" xr:uid="{00000000-0005-0000-0000-0000709B0000}"/>
    <cellStyle name="Normal 4 3 12" xfId="39799" xr:uid="{00000000-0005-0000-0000-0000719B0000}"/>
    <cellStyle name="Normal 4 3 13" xfId="39800" xr:uid="{00000000-0005-0000-0000-0000729B0000}"/>
    <cellStyle name="Normal 4 3 14" xfId="39801" xr:uid="{00000000-0005-0000-0000-0000739B0000}"/>
    <cellStyle name="Normal 4 3 15" xfId="39802" xr:uid="{00000000-0005-0000-0000-0000749B0000}"/>
    <cellStyle name="Normal 4 3 16" xfId="39803" xr:uid="{00000000-0005-0000-0000-0000759B0000}"/>
    <cellStyle name="Normal 4 3 16 2" xfId="39804" xr:uid="{00000000-0005-0000-0000-0000769B0000}"/>
    <cellStyle name="Normal 4 3 17" xfId="39805" xr:uid="{00000000-0005-0000-0000-0000779B0000}"/>
    <cellStyle name="Normal 4 3 17 2" xfId="39806" xr:uid="{00000000-0005-0000-0000-0000789B0000}"/>
    <cellStyle name="Normal 4 3 2" xfId="39807" xr:uid="{00000000-0005-0000-0000-0000799B0000}"/>
    <cellStyle name="Normal 4 3 2 2" xfId="39808" xr:uid="{00000000-0005-0000-0000-00007A9B0000}"/>
    <cellStyle name="Normal 4 3 2 3" xfId="39809" xr:uid="{00000000-0005-0000-0000-00007B9B0000}"/>
    <cellStyle name="Normal 4 3 3" xfId="39810" xr:uid="{00000000-0005-0000-0000-00007C9B0000}"/>
    <cellStyle name="Normal 4 3 3 2" xfId="39811" xr:uid="{00000000-0005-0000-0000-00007D9B0000}"/>
    <cellStyle name="Normal 4 3 3 3" xfId="39812" xr:uid="{00000000-0005-0000-0000-00007E9B0000}"/>
    <cellStyle name="Normal 4 3 4" xfId="39813" xr:uid="{00000000-0005-0000-0000-00007F9B0000}"/>
    <cellStyle name="Normal 4 3 4 2" xfId="39814" xr:uid="{00000000-0005-0000-0000-0000809B0000}"/>
    <cellStyle name="Normal 4 3 4 3" xfId="39815" xr:uid="{00000000-0005-0000-0000-0000819B0000}"/>
    <cellStyle name="Normal 4 3 5" xfId="39816" xr:uid="{00000000-0005-0000-0000-0000829B0000}"/>
    <cellStyle name="Normal 4 3 5 2" xfId="39817" xr:uid="{00000000-0005-0000-0000-0000839B0000}"/>
    <cellStyle name="Normal 4 3 5 3" xfId="39818" xr:uid="{00000000-0005-0000-0000-0000849B0000}"/>
    <cellStyle name="Normal 4 3 6" xfId="39819" xr:uid="{00000000-0005-0000-0000-0000859B0000}"/>
    <cellStyle name="Normal 4 3 6 2" xfId="39820" xr:uid="{00000000-0005-0000-0000-0000869B0000}"/>
    <cellStyle name="Normal 4 3 6 3" xfId="39821" xr:uid="{00000000-0005-0000-0000-0000879B0000}"/>
    <cellStyle name="Normal 4 3 7" xfId="39822" xr:uid="{00000000-0005-0000-0000-0000889B0000}"/>
    <cellStyle name="Normal 4 3 8" xfId="39823" xr:uid="{00000000-0005-0000-0000-0000899B0000}"/>
    <cellStyle name="Normal 4 3 9" xfId="39824" xr:uid="{00000000-0005-0000-0000-00008A9B0000}"/>
    <cellStyle name="Normal 4 3_35. Propiedades de Inv" xfId="39825" xr:uid="{00000000-0005-0000-0000-00008B9B0000}"/>
    <cellStyle name="Normal 4 4" xfId="39826" xr:uid="{00000000-0005-0000-0000-00008C9B0000}"/>
    <cellStyle name="Normal 4 4 12" xfId="39827" xr:uid="{00000000-0005-0000-0000-00008D9B0000}"/>
    <cellStyle name="Normal 4 4 2" xfId="39828" xr:uid="{00000000-0005-0000-0000-00008E9B0000}"/>
    <cellStyle name="Normal 4 4 2 2" xfId="39829" xr:uid="{00000000-0005-0000-0000-00008F9B0000}"/>
    <cellStyle name="Normal 4 4 2 3" xfId="39830" xr:uid="{00000000-0005-0000-0000-0000909B0000}"/>
    <cellStyle name="Normal 4 4 2 4" xfId="39831" xr:uid="{00000000-0005-0000-0000-0000919B0000}"/>
    <cellStyle name="Normal 4 4 2 5" xfId="39832" xr:uid="{00000000-0005-0000-0000-0000929B0000}"/>
    <cellStyle name="Normal 4 4 3" xfId="39833" xr:uid="{00000000-0005-0000-0000-0000939B0000}"/>
    <cellStyle name="Normal 4 4 3 2" xfId="39834" xr:uid="{00000000-0005-0000-0000-0000949B0000}"/>
    <cellStyle name="Normal 4 4 3 3" xfId="39835" xr:uid="{00000000-0005-0000-0000-0000959B0000}"/>
    <cellStyle name="Normal 4 4 3 4" xfId="39836" xr:uid="{00000000-0005-0000-0000-0000969B0000}"/>
    <cellStyle name="Normal 4 4 3 5" xfId="39837" xr:uid="{00000000-0005-0000-0000-0000979B0000}"/>
    <cellStyle name="Normal 4 4 4" xfId="39838" xr:uid="{00000000-0005-0000-0000-0000989B0000}"/>
    <cellStyle name="Normal 4 4 4 2" xfId="39839" xr:uid="{00000000-0005-0000-0000-0000999B0000}"/>
    <cellStyle name="Normal 4 4 5" xfId="39840" xr:uid="{00000000-0005-0000-0000-00009A9B0000}"/>
    <cellStyle name="Normal 4 4 6" xfId="39841" xr:uid="{00000000-0005-0000-0000-00009B9B0000}"/>
    <cellStyle name="Normal 4 4 7" xfId="39842" xr:uid="{00000000-0005-0000-0000-00009C9B0000}"/>
    <cellStyle name="Normal 4 4 8" xfId="39843" xr:uid="{00000000-0005-0000-0000-00009D9B0000}"/>
    <cellStyle name="Normal 4 4 9" xfId="39844" xr:uid="{00000000-0005-0000-0000-00009E9B0000}"/>
    <cellStyle name="Normal 4 4_35. Propiedades de Inv" xfId="39845" xr:uid="{00000000-0005-0000-0000-00009F9B0000}"/>
    <cellStyle name="Normal 4 5" xfId="39846" xr:uid="{00000000-0005-0000-0000-0000A09B0000}"/>
    <cellStyle name="Normal 4 5 2" xfId="39847" xr:uid="{00000000-0005-0000-0000-0000A19B0000}"/>
    <cellStyle name="Normal 4 5 2 2" xfId="39848" xr:uid="{00000000-0005-0000-0000-0000A29B0000}"/>
    <cellStyle name="Normal 4 5 2 3" xfId="39849" xr:uid="{00000000-0005-0000-0000-0000A39B0000}"/>
    <cellStyle name="Normal 4 5 2 4" xfId="39850" xr:uid="{00000000-0005-0000-0000-0000A49B0000}"/>
    <cellStyle name="Normal 4 5 2 5" xfId="39851" xr:uid="{00000000-0005-0000-0000-0000A59B0000}"/>
    <cellStyle name="Normal 4 5 3" xfId="39852" xr:uid="{00000000-0005-0000-0000-0000A69B0000}"/>
    <cellStyle name="Normal 4 5 3 2" xfId="39853" xr:uid="{00000000-0005-0000-0000-0000A79B0000}"/>
    <cellStyle name="Normal 4 5 3 3" xfId="39854" xr:uid="{00000000-0005-0000-0000-0000A89B0000}"/>
    <cellStyle name="Normal 4 5 3 4" xfId="39855" xr:uid="{00000000-0005-0000-0000-0000A99B0000}"/>
    <cellStyle name="Normal 4 5 3 5" xfId="39856" xr:uid="{00000000-0005-0000-0000-0000AA9B0000}"/>
    <cellStyle name="Normal 4 5 4" xfId="39857" xr:uid="{00000000-0005-0000-0000-0000AB9B0000}"/>
    <cellStyle name="Normal 4 5 4 2" xfId="39858" xr:uid="{00000000-0005-0000-0000-0000AC9B0000}"/>
    <cellStyle name="Normal 4 5 5" xfId="39859" xr:uid="{00000000-0005-0000-0000-0000AD9B0000}"/>
    <cellStyle name="Normal 4 5 6" xfId="39860" xr:uid="{00000000-0005-0000-0000-0000AE9B0000}"/>
    <cellStyle name="Normal 4 5 7" xfId="39861" xr:uid="{00000000-0005-0000-0000-0000AF9B0000}"/>
    <cellStyle name="Normal 4 5 8" xfId="39862" xr:uid="{00000000-0005-0000-0000-0000B09B0000}"/>
    <cellStyle name="Normal 4 5 9" xfId="39863" xr:uid="{00000000-0005-0000-0000-0000B19B0000}"/>
    <cellStyle name="Normal 4 5_35. Propiedades de Inv" xfId="39864" xr:uid="{00000000-0005-0000-0000-0000B29B0000}"/>
    <cellStyle name="Normal 4 6" xfId="39865" xr:uid="{00000000-0005-0000-0000-0000B39B0000}"/>
    <cellStyle name="Normal 4 6 2" xfId="39866" xr:uid="{00000000-0005-0000-0000-0000B49B0000}"/>
    <cellStyle name="Normal 4 6 2 2" xfId="39867" xr:uid="{00000000-0005-0000-0000-0000B59B0000}"/>
    <cellStyle name="Normal 4 6 2 3" xfId="39868" xr:uid="{00000000-0005-0000-0000-0000B69B0000}"/>
    <cellStyle name="Normal 4 6 2 4" xfId="39869" xr:uid="{00000000-0005-0000-0000-0000B79B0000}"/>
    <cellStyle name="Normal 4 6 2 5" xfId="39870" xr:uid="{00000000-0005-0000-0000-0000B89B0000}"/>
    <cellStyle name="Normal 4 6 3" xfId="39871" xr:uid="{00000000-0005-0000-0000-0000B99B0000}"/>
    <cellStyle name="Normal 4 6 3 2" xfId="39872" xr:uid="{00000000-0005-0000-0000-0000BA9B0000}"/>
    <cellStyle name="Normal 4 6 3 3" xfId="39873" xr:uid="{00000000-0005-0000-0000-0000BB9B0000}"/>
    <cellStyle name="Normal 4 6 3 4" xfId="39874" xr:uid="{00000000-0005-0000-0000-0000BC9B0000}"/>
    <cellStyle name="Normal 4 6 3 5" xfId="39875" xr:uid="{00000000-0005-0000-0000-0000BD9B0000}"/>
    <cellStyle name="Normal 4 6 4" xfId="39876" xr:uid="{00000000-0005-0000-0000-0000BE9B0000}"/>
    <cellStyle name="Normal 4 6 4 2" xfId="39877" xr:uid="{00000000-0005-0000-0000-0000BF9B0000}"/>
    <cellStyle name="Normal 4 6 5" xfId="39878" xr:uid="{00000000-0005-0000-0000-0000C09B0000}"/>
    <cellStyle name="Normal 4 6 6" xfId="39879" xr:uid="{00000000-0005-0000-0000-0000C19B0000}"/>
    <cellStyle name="Normal 4 6 7" xfId="39880" xr:uid="{00000000-0005-0000-0000-0000C29B0000}"/>
    <cellStyle name="Normal 4 6 8" xfId="39881" xr:uid="{00000000-0005-0000-0000-0000C39B0000}"/>
    <cellStyle name="Normal 4 6 9" xfId="39882" xr:uid="{00000000-0005-0000-0000-0000C49B0000}"/>
    <cellStyle name="Normal 4 6_35. Propiedades de Inv" xfId="39883" xr:uid="{00000000-0005-0000-0000-0000C59B0000}"/>
    <cellStyle name="Normal 4 7" xfId="39884" xr:uid="{00000000-0005-0000-0000-0000C69B0000}"/>
    <cellStyle name="Normal 4 7 2" xfId="39885" xr:uid="{00000000-0005-0000-0000-0000C79B0000}"/>
    <cellStyle name="Normal 4 7 2 2" xfId="39886" xr:uid="{00000000-0005-0000-0000-0000C89B0000}"/>
    <cellStyle name="Normal 4 7 2 3" xfId="39887" xr:uid="{00000000-0005-0000-0000-0000C99B0000}"/>
    <cellStyle name="Normal 4 7 2 4" xfId="39888" xr:uid="{00000000-0005-0000-0000-0000CA9B0000}"/>
    <cellStyle name="Normal 4 7 2 5" xfId="39889" xr:uid="{00000000-0005-0000-0000-0000CB9B0000}"/>
    <cellStyle name="Normal 4 7 3" xfId="39890" xr:uid="{00000000-0005-0000-0000-0000CC9B0000}"/>
    <cellStyle name="Normal 4 7 3 2" xfId="39891" xr:uid="{00000000-0005-0000-0000-0000CD9B0000}"/>
    <cellStyle name="Normal 4 7 3 3" xfId="39892" xr:uid="{00000000-0005-0000-0000-0000CE9B0000}"/>
    <cellStyle name="Normal 4 7 3 4" xfId="39893" xr:uid="{00000000-0005-0000-0000-0000CF9B0000}"/>
    <cellStyle name="Normal 4 7 3 5" xfId="39894" xr:uid="{00000000-0005-0000-0000-0000D09B0000}"/>
    <cellStyle name="Normal 4 7 4" xfId="39895" xr:uid="{00000000-0005-0000-0000-0000D19B0000}"/>
    <cellStyle name="Normal 4 7 4 2" xfId="39896" xr:uid="{00000000-0005-0000-0000-0000D29B0000}"/>
    <cellStyle name="Normal 4 7 5" xfId="39897" xr:uid="{00000000-0005-0000-0000-0000D39B0000}"/>
    <cellStyle name="Normal 4 7 6" xfId="39898" xr:uid="{00000000-0005-0000-0000-0000D49B0000}"/>
    <cellStyle name="Normal 4 7 7" xfId="39899" xr:uid="{00000000-0005-0000-0000-0000D59B0000}"/>
    <cellStyle name="Normal 4 7 8" xfId="39900" xr:uid="{00000000-0005-0000-0000-0000D69B0000}"/>
    <cellStyle name="Normal 4 7 9" xfId="39901" xr:uid="{00000000-0005-0000-0000-0000D79B0000}"/>
    <cellStyle name="Normal 4 7_35. Propiedades de Inv" xfId="39902" xr:uid="{00000000-0005-0000-0000-0000D89B0000}"/>
    <cellStyle name="Normal 4 8" xfId="39903" xr:uid="{00000000-0005-0000-0000-0000D99B0000}"/>
    <cellStyle name="Normal 4 8 2" xfId="39904" xr:uid="{00000000-0005-0000-0000-0000DA9B0000}"/>
    <cellStyle name="Normal 4 8 2 2" xfId="39905" xr:uid="{00000000-0005-0000-0000-0000DB9B0000}"/>
    <cellStyle name="Normal 4 8 2 3" xfId="39906" xr:uid="{00000000-0005-0000-0000-0000DC9B0000}"/>
    <cellStyle name="Normal 4 8 2 4" xfId="39907" xr:uid="{00000000-0005-0000-0000-0000DD9B0000}"/>
    <cellStyle name="Normal 4 8 2 5" xfId="39908" xr:uid="{00000000-0005-0000-0000-0000DE9B0000}"/>
    <cellStyle name="Normal 4 8 3" xfId="39909" xr:uid="{00000000-0005-0000-0000-0000DF9B0000}"/>
    <cellStyle name="Normal 4 8 3 2" xfId="39910" xr:uid="{00000000-0005-0000-0000-0000E09B0000}"/>
    <cellStyle name="Normal 4 8 3 3" xfId="39911" xr:uid="{00000000-0005-0000-0000-0000E19B0000}"/>
    <cellStyle name="Normal 4 8 3 4" xfId="39912" xr:uid="{00000000-0005-0000-0000-0000E29B0000}"/>
    <cellStyle name="Normal 4 8 3 5" xfId="39913" xr:uid="{00000000-0005-0000-0000-0000E39B0000}"/>
    <cellStyle name="Normal 4 8 4" xfId="39914" xr:uid="{00000000-0005-0000-0000-0000E49B0000}"/>
    <cellStyle name="Normal 4 8 4 2" xfId="39915" xr:uid="{00000000-0005-0000-0000-0000E59B0000}"/>
    <cellStyle name="Normal 4 8 5" xfId="39916" xr:uid="{00000000-0005-0000-0000-0000E69B0000}"/>
    <cellStyle name="Normal 4 8 6" xfId="39917" xr:uid="{00000000-0005-0000-0000-0000E79B0000}"/>
    <cellStyle name="Normal 4 8 7" xfId="39918" xr:uid="{00000000-0005-0000-0000-0000E89B0000}"/>
    <cellStyle name="Normal 4 8 8" xfId="39919" xr:uid="{00000000-0005-0000-0000-0000E99B0000}"/>
    <cellStyle name="Normal 4 8 9" xfId="39920" xr:uid="{00000000-0005-0000-0000-0000EA9B0000}"/>
    <cellStyle name="Normal 4 8_35. Propiedades de Inv" xfId="39921" xr:uid="{00000000-0005-0000-0000-0000EB9B0000}"/>
    <cellStyle name="Normal 4 9" xfId="39922" xr:uid="{00000000-0005-0000-0000-0000EC9B0000}"/>
    <cellStyle name="Normal 40" xfId="39923" xr:uid="{00000000-0005-0000-0000-0000ED9B0000}"/>
    <cellStyle name="Normal 40 10" xfId="39924" xr:uid="{00000000-0005-0000-0000-0000EE9B0000}"/>
    <cellStyle name="Normal 40 10 2" xfId="39925" xr:uid="{00000000-0005-0000-0000-0000EF9B0000}"/>
    <cellStyle name="Normal 40 10 3" xfId="39926" xr:uid="{00000000-0005-0000-0000-0000F09B0000}"/>
    <cellStyle name="Normal 40 10 4" xfId="39927" xr:uid="{00000000-0005-0000-0000-0000F19B0000}"/>
    <cellStyle name="Normal 40 10 5" xfId="39928" xr:uid="{00000000-0005-0000-0000-0000F29B0000}"/>
    <cellStyle name="Normal 40 11" xfId="39929" xr:uid="{00000000-0005-0000-0000-0000F39B0000}"/>
    <cellStyle name="Normal 40 11 2" xfId="39930" xr:uid="{00000000-0005-0000-0000-0000F49B0000}"/>
    <cellStyle name="Normal 40 11 3" xfId="39931" xr:uid="{00000000-0005-0000-0000-0000F59B0000}"/>
    <cellStyle name="Normal 40 11 4" xfId="39932" xr:uid="{00000000-0005-0000-0000-0000F69B0000}"/>
    <cellStyle name="Normal 40 11 5" xfId="39933" xr:uid="{00000000-0005-0000-0000-0000F79B0000}"/>
    <cellStyle name="Normal 40 12" xfId="39934" xr:uid="{00000000-0005-0000-0000-0000F89B0000}"/>
    <cellStyle name="Normal 40 12 2" xfId="39935" xr:uid="{00000000-0005-0000-0000-0000F99B0000}"/>
    <cellStyle name="Normal 40 13" xfId="39936" xr:uid="{00000000-0005-0000-0000-0000FA9B0000}"/>
    <cellStyle name="Normal 40 13 2" xfId="39937" xr:uid="{00000000-0005-0000-0000-0000FB9B0000}"/>
    <cellStyle name="Normal 40 14" xfId="39938" xr:uid="{00000000-0005-0000-0000-0000FC9B0000}"/>
    <cellStyle name="Normal 40 14 2" xfId="39939" xr:uid="{00000000-0005-0000-0000-0000FD9B0000}"/>
    <cellStyle name="Normal 40 15" xfId="39940" xr:uid="{00000000-0005-0000-0000-0000FE9B0000}"/>
    <cellStyle name="Normal 40 15 2" xfId="39941" xr:uid="{00000000-0005-0000-0000-0000FF9B0000}"/>
    <cellStyle name="Normal 40 16" xfId="39942" xr:uid="{00000000-0005-0000-0000-0000009C0000}"/>
    <cellStyle name="Normal 40 17" xfId="39943" xr:uid="{00000000-0005-0000-0000-0000019C0000}"/>
    <cellStyle name="Normal 40 18" xfId="39944" xr:uid="{00000000-0005-0000-0000-0000029C0000}"/>
    <cellStyle name="Normal 40 19" xfId="39945" xr:uid="{00000000-0005-0000-0000-0000039C0000}"/>
    <cellStyle name="Normal 40 2" xfId="39946" xr:uid="{00000000-0005-0000-0000-0000049C0000}"/>
    <cellStyle name="Normal 40 2 10" xfId="39947" xr:uid="{00000000-0005-0000-0000-0000059C0000}"/>
    <cellStyle name="Normal 40 2 10 2" xfId="39948" xr:uid="{00000000-0005-0000-0000-0000069C0000}"/>
    <cellStyle name="Normal 40 2 11" xfId="39949" xr:uid="{00000000-0005-0000-0000-0000079C0000}"/>
    <cellStyle name="Normal 40 2 11 2" xfId="39950" xr:uid="{00000000-0005-0000-0000-0000089C0000}"/>
    <cellStyle name="Normal 40 2 12" xfId="39951" xr:uid="{00000000-0005-0000-0000-0000099C0000}"/>
    <cellStyle name="Normal 40 2 12 2" xfId="39952" xr:uid="{00000000-0005-0000-0000-00000A9C0000}"/>
    <cellStyle name="Normal 40 2 13" xfId="39953" xr:uid="{00000000-0005-0000-0000-00000B9C0000}"/>
    <cellStyle name="Normal 40 2 14" xfId="39954" xr:uid="{00000000-0005-0000-0000-00000C9C0000}"/>
    <cellStyle name="Normal 40 2 15" xfId="39955" xr:uid="{00000000-0005-0000-0000-00000D9C0000}"/>
    <cellStyle name="Normal 40 2 16" xfId="39956" xr:uid="{00000000-0005-0000-0000-00000E9C0000}"/>
    <cellStyle name="Normal 40 2 2" xfId="39957" xr:uid="{00000000-0005-0000-0000-00000F9C0000}"/>
    <cellStyle name="Normal 40 2 2 2" xfId="39958" xr:uid="{00000000-0005-0000-0000-0000109C0000}"/>
    <cellStyle name="Normal 40 2 2 2 2" xfId="39959" xr:uid="{00000000-0005-0000-0000-0000119C0000}"/>
    <cellStyle name="Normal 40 2 2 3" xfId="39960" xr:uid="{00000000-0005-0000-0000-0000129C0000}"/>
    <cellStyle name="Normal 40 2 2 3 2" xfId="39961" xr:uid="{00000000-0005-0000-0000-0000139C0000}"/>
    <cellStyle name="Normal 40 2 2 4" xfId="39962" xr:uid="{00000000-0005-0000-0000-0000149C0000}"/>
    <cellStyle name="Normal 40 2 2 5" xfId="39963" xr:uid="{00000000-0005-0000-0000-0000159C0000}"/>
    <cellStyle name="Normal 40 2 2 6" xfId="39964" xr:uid="{00000000-0005-0000-0000-0000169C0000}"/>
    <cellStyle name="Normal 40 2 2 7" xfId="39965" xr:uid="{00000000-0005-0000-0000-0000179C0000}"/>
    <cellStyle name="Normal 40 2 3" xfId="39966" xr:uid="{00000000-0005-0000-0000-0000189C0000}"/>
    <cellStyle name="Normal 40 2 3 2" xfId="39967" xr:uid="{00000000-0005-0000-0000-0000199C0000}"/>
    <cellStyle name="Normal 40 2 3 2 2" xfId="39968" xr:uid="{00000000-0005-0000-0000-00001A9C0000}"/>
    <cellStyle name="Normal 40 2 3 3" xfId="39969" xr:uid="{00000000-0005-0000-0000-00001B9C0000}"/>
    <cellStyle name="Normal 40 2 3 3 2" xfId="39970" xr:uid="{00000000-0005-0000-0000-00001C9C0000}"/>
    <cellStyle name="Normal 40 2 3 4" xfId="39971" xr:uid="{00000000-0005-0000-0000-00001D9C0000}"/>
    <cellStyle name="Normal 40 2 3 5" xfId="39972" xr:uid="{00000000-0005-0000-0000-00001E9C0000}"/>
    <cellStyle name="Normal 40 2 3 6" xfId="39973" xr:uid="{00000000-0005-0000-0000-00001F9C0000}"/>
    <cellStyle name="Normal 40 2 3 7" xfId="39974" xr:uid="{00000000-0005-0000-0000-0000209C0000}"/>
    <cellStyle name="Normal 40 2 4" xfId="39975" xr:uid="{00000000-0005-0000-0000-0000219C0000}"/>
    <cellStyle name="Normal 40 2 4 2" xfId="39976" xr:uid="{00000000-0005-0000-0000-0000229C0000}"/>
    <cellStyle name="Normal 40 2 4 3" xfId="39977" xr:uid="{00000000-0005-0000-0000-0000239C0000}"/>
    <cellStyle name="Normal 40 2 4 4" xfId="39978" xr:uid="{00000000-0005-0000-0000-0000249C0000}"/>
    <cellStyle name="Normal 40 2 4 5" xfId="39979" xr:uid="{00000000-0005-0000-0000-0000259C0000}"/>
    <cellStyle name="Normal 40 2 5" xfId="39980" xr:uid="{00000000-0005-0000-0000-0000269C0000}"/>
    <cellStyle name="Normal 40 2 5 2" xfId="39981" xr:uid="{00000000-0005-0000-0000-0000279C0000}"/>
    <cellStyle name="Normal 40 2 5 3" xfId="39982" xr:uid="{00000000-0005-0000-0000-0000289C0000}"/>
    <cellStyle name="Normal 40 2 5 4" xfId="39983" xr:uid="{00000000-0005-0000-0000-0000299C0000}"/>
    <cellStyle name="Normal 40 2 5 5" xfId="39984" xr:uid="{00000000-0005-0000-0000-00002A9C0000}"/>
    <cellStyle name="Normal 40 2 6" xfId="39985" xr:uid="{00000000-0005-0000-0000-00002B9C0000}"/>
    <cellStyle name="Normal 40 2 6 2" xfId="39986" xr:uid="{00000000-0005-0000-0000-00002C9C0000}"/>
    <cellStyle name="Normal 40 2 6 3" xfId="39987" xr:uid="{00000000-0005-0000-0000-00002D9C0000}"/>
    <cellStyle name="Normal 40 2 6 4" xfId="39988" xr:uid="{00000000-0005-0000-0000-00002E9C0000}"/>
    <cellStyle name="Normal 40 2 6 5" xfId="39989" xr:uid="{00000000-0005-0000-0000-00002F9C0000}"/>
    <cellStyle name="Normal 40 2 7" xfId="39990" xr:uid="{00000000-0005-0000-0000-0000309C0000}"/>
    <cellStyle name="Normal 40 2 7 2" xfId="39991" xr:uid="{00000000-0005-0000-0000-0000319C0000}"/>
    <cellStyle name="Normal 40 2 7 3" xfId="39992" xr:uid="{00000000-0005-0000-0000-0000329C0000}"/>
    <cellStyle name="Normal 40 2 7 4" xfId="39993" xr:uid="{00000000-0005-0000-0000-0000339C0000}"/>
    <cellStyle name="Normal 40 2 7 5" xfId="39994" xr:uid="{00000000-0005-0000-0000-0000349C0000}"/>
    <cellStyle name="Normal 40 2 8" xfId="39995" xr:uid="{00000000-0005-0000-0000-0000359C0000}"/>
    <cellStyle name="Normal 40 2 8 2" xfId="39996" xr:uid="{00000000-0005-0000-0000-0000369C0000}"/>
    <cellStyle name="Normal 40 2 8 3" xfId="39997" xr:uid="{00000000-0005-0000-0000-0000379C0000}"/>
    <cellStyle name="Normal 40 2 8 4" xfId="39998" xr:uid="{00000000-0005-0000-0000-0000389C0000}"/>
    <cellStyle name="Normal 40 2 8 5" xfId="39999" xr:uid="{00000000-0005-0000-0000-0000399C0000}"/>
    <cellStyle name="Normal 40 2 9" xfId="40000" xr:uid="{00000000-0005-0000-0000-00003A9C0000}"/>
    <cellStyle name="Normal 40 2 9 2" xfId="40001" xr:uid="{00000000-0005-0000-0000-00003B9C0000}"/>
    <cellStyle name="Normal 40 2_35. Propiedades de Inv" xfId="40002" xr:uid="{00000000-0005-0000-0000-00003C9C0000}"/>
    <cellStyle name="Normal 40 20" xfId="40003" xr:uid="{00000000-0005-0000-0000-00003D9C0000}"/>
    <cellStyle name="Normal 40 21" xfId="40004" xr:uid="{00000000-0005-0000-0000-00003E9C0000}"/>
    <cellStyle name="Normal 40 22" xfId="40005" xr:uid="{00000000-0005-0000-0000-00003F9C0000}"/>
    <cellStyle name="Normal 40 23" xfId="40006" xr:uid="{00000000-0005-0000-0000-0000409C0000}"/>
    <cellStyle name="Normal 40 24" xfId="40007" xr:uid="{00000000-0005-0000-0000-0000419C0000}"/>
    <cellStyle name="Normal 40 25" xfId="40008" xr:uid="{00000000-0005-0000-0000-0000429C0000}"/>
    <cellStyle name="Normal 40 3" xfId="40009" xr:uid="{00000000-0005-0000-0000-0000439C0000}"/>
    <cellStyle name="Normal 40 3 2" xfId="40010" xr:uid="{00000000-0005-0000-0000-0000449C0000}"/>
    <cellStyle name="Normal 40 3 2 2" xfId="40011" xr:uid="{00000000-0005-0000-0000-0000459C0000}"/>
    <cellStyle name="Normal 40 3 2 2 2" xfId="40012" xr:uid="{00000000-0005-0000-0000-0000469C0000}"/>
    <cellStyle name="Normal 40 3 2 3" xfId="40013" xr:uid="{00000000-0005-0000-0000-0000479C0000}"/>
    <cellStyle name="Normal 40 3 2 3 2" xfId="40014" xr:uid="{00000000-0005-0000-0000-0000489C0000}"/>
    <cellStyle name="Normal 40 3 2 4" xfId="40015" xr:uid="{00000000-0005-0000-0000-0000499C0000}"/>
    <cellStyle name="Normal 40 3 3" xfId="40016" xr:uid="{00000000-0005-0000-0000-00004A9C0000}"/>
    <cellStyle name="Normal 40 3 3 2" xfId="40017" xr:uid="{00000000-0005-0000-0000-00004B9C0000}"/>
    <cellStyle name="Normal 40 3 3 2 2" xfId="40018" xr:uid="{00000000-0005-0000-0000-00004C9C0000}"/>
    <cellStyle name="Normal 40 3 3 3" xfId="40019" xr:uid="{00000000-0005-0000-0000-00004D9C0000}"/>
    <cellStyle name="Normal 40 3 3 3 2" xfId="40020" xr:uid="{00000000-0005-0000-0000-00004E9C0000}"/>
    <cellStyle name="Normal 40 3 3 4" xfId="40021" xr:uid="{00000000-0005-0000-0000-00004F9C0000}"/>
    <cellStyle name="Normal 40 3 4" xfId="40022" xr:uid="{00000000-0005-0000-0000-0000509C0000}"/>
    <cellStyle name="Normal 40 3 4 2" xfId="40023" xr:uid="{00000000-0005-0000-0000-0000519C0000}"/>
    <cellStyle name="Normal 40 3 5" xfId="40024" xr:uid="{00000000-0005-0000-0000-0000529C0000}"/>
    <cellStyle name="Normal 40 3 5 2" xfId="40025" xr:uid="{00000000-0005-0000-0000-0000539C0000}"/>
    <cellStyle name="Normal 40 3 6" xfId="40026" xr:uid="{00000000-0005-0000-0000-0000549C0000}"/>
    <cellStyle name="Normal 40 3 7" xfId="40027" xr:uid="{00000000-0005-0000-0000-0000559C0000}"/>
    <cellStyle name="Normal 40 3 8" xfId="40028" xr:uid="{00000000-0005-0000-0000-0000569C0000}"/>
    <cellStyle name="Normal 40 3 9" xfId="40029" xr:uid="{00000000-0005-0000-0000-0000579C0000}"/>
    <cellStyle name="Normal 40 4" xfId="40030" xr:uid="{00000000-0005-0000-0000-0000589C0000}"/>
    <cellStyle name="Normal 40 4 2" xfId="40031" xr:uid="{00000000-0005-0000-0000-0000599C0000}"/>
    <cellStyle name="Normal 40 4 2 2" xfId="40032" xr:uid="{00000000-0005-0000-0000-00005A9C0000}"/>
    <cellStyle name="Normal 40 4 3" xfId="40033" xr:uid="{00000000-0005-0000-0000-00005B9C0000}"/>
    <cellStyle name="Normal 40 4 3 2" xfId="40034" xr:uid="{00000000-0005-0000-0000-00005C9C0000}"/>
    <cellStyle name="Normal 40 4 4" xfId="40035" xr:uid="{00000000-0005-0000-0000-00005D9C0000}"/>
    <cellStyle name="Normal 40 4 5" xfId="40036" xr:uid="{00000000-0005-0000-0000-00005E9C0000}"/>
    <cellStyle name="Normal 40 4 6" xfId="40037" xr:uid="{00000000-0005-0000-0000-00005F9C0000}"/>
    <cellStyle name="Normal 40 4 7" xfId="40038" xr:uid="{00000000-0005-0000-0000-0000609C0000}"/>
    <cellStyle name="Normal 40 5" xfId="40039" xr:uid="{00000000-0005-0000-0000-0000619C0000}"/>
    <cellStyle name="Normal 40 5 2" xfId="40040" xr:uid="{00000000-0005-0000-0000-0000629C0000}"/>
    <cellStyle name="Normal 40 5 2 2" xfId="40041" xr:uid="{00000000-0005-0000-0000-0000639C0000}"/>
    <cellStyle name="Normal 40 5 3" xfId="40042" xr:uid="{00000000-0005-0000-0000-0000649C0000}"/>
    <cellStyle name="Normal 40 5 3 2" xfId="40043" xr:uid="{00000000-0005-0000-0000-0000659C0000}"/>
    <cellStyle name="Normal 40 5 4" xfId="40044" xr:uid="{00000000-0005-0000-0000-0000669C0000}"/>
    <cellStyle name="Normal 40 5 5" xfId="40045" xr:uid="{00000000-0005-0000-0000-0000679C0000}"/>
    <cellStyle name="Normal 40 5 6" xfId="40046" xr:uid="{00000000-0005-0000-0000-0000689C0000}"/>
    <cellStyle name="Normal 40 5 7" xfId="40047" xr:uid="{00000000-0005-0000-0000-0000699C0000}"/>
    <cellStyle name="Normal 40 6" xfId="40048" xr:uid="{00000000-0005-0000-0000-00006A9C0000}"/>
    <cellStyle name="Normal 40 6 2" xfId="40049" xr:uid="{00000000-0005-0000-0000-00006B9C0000}"/>
    <cellStyle name="Normal 40 6 3" xfId="40050" xr:uid="{00000000-0005-0000-0000-00006C9C0000}"/>
    <cellStyle name="Normal 40 6 4" xfId="40051" xr:uid="{00000000-0005-0000-0000-00006D9C0000}"/>
    <cellStyle name="Normal 40 6 5" xfId="40052" xr:uid="{00000000-0005-0000-0000-00006E9C0000}"/>
    <cellStyle name="Normal 40 7" xfId="40053" xr:uid="{00000000-0005-0000-0000-00006F9C0000}"/>
    <cellStyle name="Normal 40 7 2" xfId="40054" xr:uid="{00000000-0005-0000-0000-0000709C0000}"/>
    <cellStyle name="Normal 40 7 3" xfId="40055" xr:uid="{00000000-0005-0000-0000-0000719C0000}"/>
    <cellStyle name="Normal 40 7 4" xfId="40056" xr:uid="{00000000-0005-0000-0000-0000729C0000}"/>
    <cellStyle name="Normal 40 7 5" xfId="40057" xr:uid="{00000000-0005-0000-0000-0000739C0000}"/>
    <cellStyle name="Normal 40 8" xfId="40058" xr:uid="{00000000-0005-0000-0000-0000749C0000}"/>
    <cellStyle name="Normal 40 8 2" xfId="40059" xr:uid="{00000000-0005-0000-0000-0000759C0000}"/>
    <cellStyle name="Normal 40 8 3" xfId="40060" xr:uid="{00000000-0005-0000-0000-0000769C0000}"/>
    <cellStyle name="Normal 40 8 4" xfId="40061" xr:uid="{00000000-0005-0000-0000-0000779C0000}"/>
    <cellStyle name="Normal 40 8 5" xfId="40062" xr:uid="{00000000-0005-0000-0000-0000789C0000}"/>
    <cellStyle name="Normal 40 9" xfId="40063" xr:uid="{00000000-0005-0000-0000-0000799C0000}"/>
    <cellStyle name="Normal 40 9 2" xfId="40064" xr:uid="{00000000-0005-0000-0000-00007A9C0000}"/>
    <cellStyle name="Normal 40 9 3" xfId="40065" xr:uid="{00000000-0005-0000-0000-00007B9C0000}"/>
    <cellStyle name="Normal 40 9 4" xfId="40066" xr:uid="{00000000-0005-0000-0000-00007C9C0000}"/>
    <cellStyle name="Normal 40 9 5" xfId="40067" xr:uid="{00000000-0005-0000-0000-00007D9C0000}"/>
    <cellStyle name="Normal 40_35. Propiedades de Inv" xfId="40068" xr:uid="{00000000-0005-0000-0000-00007E9C0000}"/>
    <cellStyle name="Normal 41" xfId="40069" xr:uid="{00000000-0005-0000-0000-00007F9C0000}"/>
    <cellStyle name="Normal 41 2" xfId="40070" xr:uid="{00000000-0005-0000-0000-0000809C0000}"/>
    <cellStyle name="Normal 41 3" xfId="40071" xr:uid="{00000000-0005-0000-0000-0000819C0000}"/>
    <cellStyle name="Normal 41 4" xfId="40072" xr:uid="{00000000-0005-0000-0000-0000829C0000}"/>
    <cellStyle name="Normal 41 5" xfId="40073" xr:uid="{00000000-0005-0000-0000-0000839C0000}"/>
    <cellStyle name="Normal 42" xfId="40074" xr:uid="{00000000-0005-0000-0000-0000849C0000}"/>
    <cellStyle name="Normal 42 10" xfId="40075" xr:uid="{00000000-0005-0000-0000-0000859C0000}"/>
    <cellStyle name="Normal 42 10 2" xfId="40076" xr:uid="{00000000-0005-0000-0000-0000869C0000}"/>
    <cellStyle name="Normal 42 10 3" xfId="40077" xr:uid="{00000000-0005-0000-0000-0000879C0000}"/>
    <cellStyle name="Normal 42 10 4" xfId="40078" xr:uid="{00000000-0005-0000-0000-0000889C0000}"/>
    <cellStyle name="Normal 42 10 5" xfId="40079" xr:uid="{00000000-0005-0000-0000-0000899C0000}"/>
    <cellStyle name="Normal 42 11" xfId="40080" xr:uid="{00000000-0005-0000-0000-00008A9C0000}"/>
    <cellStyle name="Normal 42 11 2" xfId="40081" xr:uid="{00000000-0005-0000-0000-00008B9C0000}"/>
    <cellStyle name="Normal 42 11 3" xfId="40082" xr:uid="{00000000-0005-0000-0000-00008C9C0000}"/>
    <cellStyle name="Normal 42 11 4" xfId="40083" xr:uid="{00000000-0005-0000-0000-00008D9C0000}"/>
    <cellStyle name="Normal 42 11 5" xfId="40084" xr:uid="{00000000-0005-0000-0000-00008E9C0000}"/>
    <cellStyle name="Normal 42 12" xfId="40085" xr:uid="{00000000-0005-0000-0000-00008F9C0000}"/>
    <cellStyle name="Normal 42 12 2" xfId="40086" xr:uid="{00000000-0005-0000-0000-0000909C0000}"/>
    <cellStyle name="Normal 42 13" xfId="40087" xr:uid="{00000000-0005-0000-0000-0000919C0000}"/>
    <cellStyle name="Normal 42 13 2" xfId="40088" xr:uid="{00000000-0005-0000-0000-0000929C0000}"/>
    <cellStyle name="Normal 42 14" xfId="40089" xr:uid="{00000000-0005-0000-0000-0000939C0000}"/>
    <cellStyle name="Normal 42 14 2" xfId="40090" xr:uid="{00000000-0005-0000-0000-0000949C0000}"/>
    <cellStyle name="Normal 42 15" xfId="40091" xr:uid="{00000000-0005-0000-0000-0000959C0000}"/>
    <cellStyle name="Normal 42 16" xfId="40092" xr:uid="{00000000-0005-0000-0000-0000969C0000}"/>
    <cellStyle name="Normal 42 17" xfId="40093" xr:uid="{00000000-0005-0000-0000-0000979C0000}"/>
    <cellStyle name="Normal 42 18" xfId="40094" xr:uid="{00000000-0005-0000-0000-0000989C0000}"/>
    <cellStyle name="Normal 42 19" xfId="40095" xr:uid="{00000000-0005-0000-0000-0000999C0000}"/>
    <cellStyle name="Normal 42 2" xfId="40096" xr:uid="{00000000-0005-0000-0000-00009A9C0000}"/>
    <cellStyle name="Normal 42 2 10" xfId="40097" xr:uid="{00000000-0005-0000-0000-00009B9C0000}"/>
    <cellStyle name="Normal 42 2 10 2" xfId="40098" xr:uid="{00000000-0005-0000-0000-00009C9C0000}"/>
    <cellStyle name="Normal 42 2 11" xfId="40099" xr:uid="{00000000-0005-0000-0000-00009D9C0000}"/>
    <cellStyle name="Normal 42 2 11 2" xfId="40100" xr:uid="{00000000-0005-0000-0000-00009E9C0000}"/>
    <cellStyle name="Normal 42 2 12" xfId="40101" xr:uid="{00000000-0005-0000-0000-00009F9C0000}"/>
    <cellStyle name="Normal 42 2 13" xfId="40102" xr:uid="{00000000-0005-0000-0000-0000A09C0000}"/>
    <cellStyle name="Normal 42 2 14" xfId="40103" xr:uid="{00000000-0005-0000-0000-0000A19C0000}"/>
    <cellStyle name="Normal 42 2 15" xfId="40104" xr:uid="{00000000-0005-0000-0000-0000A29C0000}"/>
    <cellStyle name="Normal 42 2 2" xfId="40105" xr:uid="{00000000-0005-0000-0000-0000A39C0000}"/>
    <cellStyle name="Normal 42 2 2 2" xfId="40106" xr:uid="{00000000-0005-0000-0000-0000A49C0000}"/>
    <cellStyle name="Normal 42 2 2 2 2" xfId="40107" xr:uid="{00000000-0005-0000-0000-0000A59C0000}"/>
    <cellStyle name="Normal 42 2 2 3" xfId="40108" xr:uid="{00000000-0005-0000-0000-0000A69C0000}"/>
    <cellStyle name="Normal 42 2 2 3 2" xfId="40109" xr:uid="{00000000-0005-0000-0000-0000A79C0000}"/>
    <cellStyle name="Normal 42 2 2 4" xfId="40110" xr:uid="{00000000-0005-0000-0000-0000A89C0000}"/>
    <cellStyle name="Normal 42 2 2 5" xfId="40111" xr:uid="{00000000-0005-0000-0000-0000A99C0000}"/>
    <cellStyle name="Normal 42 2 2 6" xfId="40112" xr:uid="{00000000-0005-0000-0000-0000AA9C0000}"/>
    <cellStyle name="Normal 42 2 2 7" xfId="40113" xr:uid="{00000000-0005-0000-0000-0000AB9C0000}"/>
    <cellStyle name="Normal 42 2 3" xfId="40114" xr:uid="{00000000-0005-0000-0000-0000AC9C0000}"/>
    <cellStyle name="Normal 42 2 3 2" xfId="40115" xr:uid="{00000000-0005-0000-0000-0000AD9C0000}"/>
    <cellStyle name="Normal 42 2 3 2 2" xfId="40116" xr:uid="{00000000-0005-0000-0000-0000AE9C0000}"/>
    <cellStyle name="Normal 42 2 3 3" xfId="40117" xr:uid="{00000000-0005-0000-0000-0000AF9C0000}"/>
    <cellStyle name="Normal 42 2 3 3 2" xfId="40118" xr:uid="{00000000-0005-0000-0000-0000B09C0000}"/>
    <cellStyle name="Normal 42 2 3 4" xfId="40119" xr:uid="{00000000-0005-0000-0000-0000B19C0000}"/>
    <cellStyle name="Normal 42 2 3 5" xfId="40120" xr:uid="{00000000-0005-0000-0000-0000B29C0000}"/>
    <cellStyle name="Normal 42 2 3 6" xfId="40121" xr:uid="{00000000-0005-0000-0000-0000B39C0000}"/>
    <cellStyle name="Normal 42 2 3 7" xfId="40122" xr:uid="{00000000-0005-0000-0000-0000B49C0000}"/>
    <cellStyle name="Normal 42 2 4" xfId="40123" xr:uid="{00000000-0005-0000-0000-0000B59C0000}"/>
    <cellStyle name="Normal 42 2 4 2" xfId="40124" xr:uid="{00000000-0005-0000-0000-0000B69C0000}"/>
    <cellStyle name="Normal 42 2 4 3" xfId="40125" xr:uid="{00000000-0005-0000-0000-0000B79C0000}"/>
    <cellStyle name="Normal 42 2 4 4" xfId="40126" xr:uid="{00000000-0005-0000-0000-0000B89C0000}"/>
    <cellStyle name="Normal 42 2 4 5" xfId="40127" xr:uid="{00000000-0005-0000-0000-0000B99C0000}"/>
    <cellStyle name="Normal 42 2 5" xfId="40128" xr:uid="{00000000-0005-0000-0000-0000BA9C0000}"/>
    <cellStyle name="Normal 42 2 5 2" xfId="40129" xr:uid="{00000000-0005-0000-0000-0000BB9C0000}"/>
    <cellStyle name="Normal 42 2 5 3" xfId="40130" xr:uid="{00000000-0005-0000-0000-0000BC9C0000}"/>
    <cellStyle name="Normal 42 2 5 4" xfId="40131" xr:uid="{00000000-0005-0000-0000-0000BD9C0000}"/>
    <cellStyle name="Normal 42 2 5 5" xfId="40132" xr:uid="{00000000-0005-0000-0000-0000BE9C0000}"/>
    <cellStyle name="Normal 42 2 6" xfId="40133" xr:uid="{00000000-0005-0000-0000-0000BF9C0000}"/>
    <cellStyle name="Normal 42 2 6 2" xfId="40134" xr:uid="{00000000-0005-0000-0000-0000C09C0000}"/>
    <cellStyle name="Normal 42 2 6 3" xfId="40135" xr:uid="{00000000-0005-0000-0000-0000C19C0000}"/>
    <cellStyle name="Normal 42 2 6 4" xfId="40136" xr:uid="{00000000-0005-0000-0000-0000C29C0000}"/>
    <cellStyle name="Normal 42 2 6 5" xfId="40137" xr:uid="{00000000-0005-0000-0000-0000C39C0000}"/>
    <cellStyle name="Normal 42 2 7" xfId="40138" xr:uid="{00000000-0005-0000-0000-0000C49C0000}"/>
    <cellStyle name="Normal 42 2 7 2" xfId="40139" xr:uid="{00000000-0005-0000-0000-0000C59C0000}"/>
    <cellStyle name="Normal 42 2 7 3" xfId="40140" xr:uid="{00000000-0005-0000-0000-0000C69C0000}"/>
    <cellStyle name="Normal 42 2 7 4" xfId="40141" xr:uid="{00000000-0005-0000-0000-0000C79C0000}"/>
    <cellStyle name="Normal 42 2 7 5" xfId="40142" xr:uid="{00000000-0005-0000-0000-0000C89C0000}"/>
    <cellStyle name="Normal 42 2 8" xfId="40143" xr:uid="{00000000-0005-0000-0000-0000C99C0000}"/>
    <cellStyle name="Normal 42 2 8 2" xfId="40144" xr:uid="{00000000-0005-0000-0000-0000CA9C0000}"/>
    <cellStyle name="Normal 42 2 8 3" xfId="40145" xr:uid="{00000000-0005-0000-0000-0000CB9C0000}"/>
    <cellStyle name="Normal 42 2 8 4" xfId="40146" xr:uid="{00000000-0005-0000-0000-0000CC9C0000}"/>
    <cellStyle name="Normal 42 2 8 5" xfId="40147" xr:uid="{00000000-0005-0000-0000-0000CD9C0000}"/>
    <cellStyle name="Normal 42 2 9" xfId="40148" xr:uid="{00000000-0005-0000-0000-0000CE9C0000}"/>
    <cellStyle name="Normal 42 2 9 2" xfId="40149" xr:uid="{00000000-0005-0000-0000-0000CF9C0000}"/>
    <cellStyle name="Normal 42 2_35. Propiedades de Inv" xfId="40150" xr:uid="{00000000-0005-0000-0000-0000D09C0000}"/>
    <cellStyle name="Normal 42 20" xfId="40151" xr:uid="{00000000-0005-0000-0000-0000D19C0000}"/>
    <cellStyle name="Normal 42 21" xfId="40152" xr:uid="{00000000-0005-0000-0000-0000D29C0000}"/>
    <cellStyle name="Normal 42 22" xfId="40153" xr:uid="{00000000-0005-0000-0000-0000D39C0000}"/>
    <cellStyle name="Normal 42 23" xfId="40154" xr:uid="{00000000-0005-0000-0000-0000D49C0000}"/>
    <cellStyle name="Normal 42 24" xfId="40155" xr:uid="{00000000-0005-0000-0000-0000D59C0000}"/>
    <cellStyle name="Normal 42 25" xfId="40156" xr:uid="{00000000-0005-0000-0000-0000D69C0000}"/>
    <cellStyle name="Normal 42 3" xfId="40157" xr:uid="{00000000-0005-0000-0000-0000D79C0000}"/>
    <cellStyle name="Normal 42 3 2" xfId="40158" xr:uid="{00000000-0005-0000-0000-0000D89C0000}"/>
    <cellStyle name="Normal 42 3 2 2" xfId="40159" xr:uid="{00000000-0005-0000-0000-0000D99C0000}"/>
    <cellStyle name="Normal 42 3 2 2 2" xfId="40160" xr:uid="{00000000-0005-0000-0000-0000DA9C0000}"/>
    <cellStyle name="Normal 42 3 2 3" xfId="40161" xr:uid="{00000000-0005-0000-0000-0000DB9C0000}"/>
    <cellStyle name="Normal 42 3 2 3 2" xfId="40162" xr:uid="{00000000-0005-0000-0000-0000DC9C0000}"/>
    <cellStyle name="Normal 42 3 2 4" xfId="40163" xr:uid="{00000000-0005-0000-0000-0000DD9C0000}"/>
    <cellStyle name="Normal 42 3 3" xfId="40164" xr:uid="{00000000-0005-0000-0000-0000DE9C0000}"/>
    <cellStyle name="Normal 42 3 3 2" xfId="40165" xr:uid="{00000000-0005-0000-0000-0000DF9C0000}"/>
    <cellStyle name="Normal 42 3 3 2 2" xfId="40166" xr:uid="{00000000-0005-0000-0000-0000E09C0000}"/>
    <cellStyle name="Normal 42 3 3 3" xfId="40167" xr:uid="{00000000-0005-0000-0000-0000E19C0000}"/>
    <cellStyle name="Normal 42 3 3 3 2" xfId="40168" xr:uid="{00000000-0005-0000-0000-0000E29C0000}"/>
    <cellStyle name="Normal 42 3 3 4" xfId="40169" xr:uid="{00000000-0005-0000-0000-0000E39C0000}"/>
    <cellStyle name="Normal 42 3 4" xfId="40170" xr:uid="{00000000-0005-0000-0000-0000E49C0000}"/>
    <cellStyle name="Normal 42 3 4 2" xfId="40171" xr:uid="{00000000-0005-0000-0000-0000E59C0000}"/>
    <cellStyle name="Normal 42 3 5" xfId="40172" xr:uid="{00000000-0005-0000-0000-0000E69C0000}"/>
    <cellStyle name="Normal 42 3 5 2" xfId="40173" xr:uid="{00000000-0005-0000-0000-0000E79C0000}"/>
    <cellStyle name="Normal 42 3 6" xfId="40174" xr:uid="{00000000-0005-0000-0000-0000E89C0000}"/>
    <cellStyle name="Normal 42 3 7" xfId="40175" xr:uid="{00000000-0005-0000-0000-0000E99C0000}"/>
    <cellStyle name="Normal 42 3 8" xfId="40176" xr:uid="{00000000-0005-0000-0000-0000EA9C0000}"/>
    <cellStyle name="Normal 42 3 9" xfId="40177" xr:uid="{00000000-0005-0000-0000-0000EB9C0000}"/>
    <cellStyle name="Normal 42 4" xfId="40178" xr:uid="{00000000-0005-0000-0000-0000EC9C0000}"/>
    <cellStyle name="Normal 42 4 2" xfId="40179" xr:uid="{00000000-0005-0000-0000-0000ED9C0000}"/>
    <cellStyle name="Normal 42 4 2 2" xfId="40180" xr:uid="{00000000-0005-0000-0000-0000EE9C0000}"/>
    <cellStyle name="Normal 42 4 3" xfId="40181" xr:uid="{00000000-0005-0000-0000-0000EF9C0000}"/>
    <cellStyle name="Normal 42 4 3 2" xfId="40182" xr:uid="{00000000-0005-0000-0000-0000F09C0000}"/>
    <cellStyle name="Normal 42 4 4" xfId="40183" xr:uid="{00000000-0005-0000-0000-0000F19C0000}"/>
    <cellStyle name="Normal 42 4 5" xfId="40184" xr:uid="{00000000-0005-0000-0000-0000F29C0000}"/>
    <cellStyle name="Normal 42 4 6" xfId="40185" xr:uid="{00000000-0005-0000-0000-0000F39C0000}"/>
    <cellStyle name="Normal 42 4 7" xfId="40186" xr:uid="{00000000-0005-0000-0000-0000F49C0000}"/>
    <cellStyle name="Normal 42 5" xfId="40187" xr:uid="{00000000-0005-0000-0000-0000F59C0000}"/>
    <cellStyle name="Normal 42 5 2" xfId="40188" xr:uid="{00000000-0005-0000-0000-0000F69C0000}"/>
    <cellStyle name="Normal 42 5 2 2" xfId="40189" xr:uid="{00000000-0005-0000-0000-0000F79C0000}"/>
    <cellStyle name="Normal 42 5 3" xfId="40190" xr:uid="{00000000-0005-0000-0000-0000F89C0000}"/>
    <cellStyle name="Normal 42 5 3 2" xfId="40191" xr:uid="{00000000-0005-0000-0000-0000F99C0000}"/>
    <cellStyle name="Normal 42 5 4" xfId="40192" xr:uid="{00000000-0005-0000-0000-0000FA9C0000}"/>
    <cellStyle name="Normal 42 5 5" xfId="40193" xr:uid="{00000000-0005-0000-0000-0000FB9C0000}"/>
    <cellStyle name="Normal 42 5 6" xfId="40194" xr:uid="{00000000-0005-0000-0000-0000FC9C0000}"/>
    <cellStyle name="Normal 42 5 7" xfId="40195" xr:uid="{00000000-0005-0000-0000-0000FD9C0000}"/>
    <cellStyle name="Normal 42 6" xfId="40196" xr:uid="{00000000-0005-0000-0000-0000FE9C0000}"/>
    <cellStyle name="Normal 42 6 2" xfId="40197" xr:uid="{00000000-0005-0000-0000-0000FF9C0000}"/>
    <cellStyle name="Normal 42 6 3" xfId="40198" xr:uid="{00000000-0005-0000-0000-0000009D0000}"/>
    <cellStyle name="Normal 42 6 4" xfId="40199" xr:uid="{00000000-0005-0000-0000-0000019D0000}"/>
    <cellStyle name="Normal 42 6 5" xfId="40200" xr:uid="{00000000-0005-0000-0000-0000029D0000}"/>
    <cellStyle name="Normal 42 7" xfId="40201" xr:uid="{00000000-0005-0000-0000-0000039D0000}"/>
    <cellStyle name="Normal 42 7 2" xfId="40202" xr:uid="{00000000-0005-0000-0000-0000049D0000}"/>
    <cellStyle name="Normal 42 7 3" xfId="40203" xr:uid="{00000000-0005-0000-0000-0000059D0000}"/>
    <cellStyle name="Normal 42 7 4" xfId="40204" xr:uid="{00000000-0005-0000-0000-0000069D0000}"/>
    <cellStyle name="Normal 42 7 5" xfId="40205" xr:uid="{00000000-0005-0000-0000-0000079D0000}"/>
    <cellStyle name="Normal 42 8" xfId="40206" xr:uid="{00000000-0005-0000-0000-0000089D0000}"/>
    <cellStyle name="Normal 42 8 2" xfId="40207" xr:uid="{00000000-0005-0000-0000-0000099D0000}"/>
    <cellStyle name="Normal 42 8 3" xfId="40208" xr:uid="{00000000-0005-0000-0000-00000A9D0000}"/>
    <cellStyle name="Normal 42 8 4" xfId="40209" xr:uid="{00000000-0005-0000-0000-00000B9D0000}"/>
    <cellStyle name="Normal 42 8 5" xfId="40210" xr:uid="{00000000-0005-0000-0000-00000C9D0000}"/>
    <cellStyle name="Normal 42 9" xfId="40211" xr:uid="{00000000-0005-0000-0000-00000D9D0000}"/>
    <cellStyle name="Normal 42 9 2" xfId="40212" xr:uid="{00000000-0005-0000-0000-00000E9D0000}"/>
    <cellStyle name="Normal 42 9 3" xfId="40213" xr:uid="{00000000-0005-0000-0000-00000F9D0000}"/>
    <cellStyle name="Normal 42 9 4" xfId="40214" xr:uid="{00000000-0005-0000-0000-0000109D0000}"/>
    <cellStyle name="Normal 42 9 5" xfId="40215" xr:uid="{00000000-0005-0000-0000-0000119D0000}"/>
    <cellStyle name="Normal 42_35. Propiedades de Inv" xfId="40216" xr:uid="{00000000-0005-0000-0000-0000129D0000}"/>
    <cellStyle name="Normal 43" xfId="40217" xr:uid="{00000000-0005-0000-0000-0000139D0000}"/>
    <cellStyle name="Normal 43 10" xfId="40218" xr:uid="{00000000-0005-0000-0000-0000149D0000}"/>
    <cellStyle name="Normal 43 10 2" xfId="40219" xr:uid="{00000000-0005-0000-0000-0000159D0000}"/>
    <cellStyle name="Normal 43 10 3" xfId="40220" xr:uid="{00000000-0005-0000-0000-0000169D0000}"/>
    <cellStyle name="Normal 43 10 4" xfId="40221" xr:uid="{00000000-0005-0000-0000-0000179D0000}"/>
    <cellStyle name="Normal 43 10 5" xfId="40222" xr:uid="{00000000-0005-0000-0000-0000189D0000}"/>
    <cellStyle name="Normal 43 11" xfId="40223" xr:uid="{00000000-0005-0000-0000-0000199D0000}"/>
    <cellStyle name="Normal 43 11 2" xfId="40224" xr:uid="{00000000-0005-0000-0000-00001A9D0000}"/>
    <cellStyle name="Normal 43 11 3" xfId="40225" xr:uid="{00000000-0005-0000-0000-00001B9D0000}"/>
    <cellStyle name="Normal 43 11 4" xfId="40226" xr:uid="{00000000-0005-0000-0000-00001C9D0000}"/>
    <cellStyle name="Normal 43 11 5" xfId="40227" xr:uid="{00000000-0005-0000-0000-00001D9D0000}"/>
    <cellStyle name="Normal 43 12" xfId="40228" xr:uid="{00000000-0005-0000-0000-00001E9D0000}"/>
    <cellStyle name="Normal 43 12 2" xfId="40229" xr:uid="{00000000-0005-0000-0000-00001F9D0000}"/>
    <cellStyle name="Normal 43 13" xfId="40230" xr:uid="{00000000-0005-0000-0000-0000209D0000}"/>
    <cellStyle name="Normal 43 13 2" xfId="40231" xr:uid="{00000000-0005-0000-0000-0000219D0000}"/>
    <cellStyle name="Normal 43 14" xfId="40232" xr:uid="{00000000-0005-0000-0000-0000229D0000}"/>
    <cellStyle name="Normal 43 14 2" xfId="40233" xr:uid="{00000000-0005-0000-0000-0000239D0000}"/>
    <cellStyle name="Normal 43 15" xfId="40234" xr:uid="{00000000-0005-0000-0000-0000249D0000}"/>
    <cellStyle name="Normal 43 15 2" xfId="40235" xr:uid="{00000000-0005-0000-0000-0000259D0000}"/>
    <cellStyle name="Normal 43 16" xfId="40236" xr:uid="{00000000-0005-0000-0000-0000269D0000}"/>
    <cellStyle name="Normal 43 17" xfId="40237" xr:uid="{00000000-0005-0000-0000-0000279D0000}"/>
    <cellStyle name="Normal 43 18" xfId="40238" xr:uid="{00000000-0005-0000-0000-0000289D0000}"/>
    <cellStyle name="Normal 43 19" xfId="40239" xr:uid="{00000000-0005-0000-0000-0000299D0000}"/>
    <cellStyle name="Normal 43 2" xfId="40240" xr:uid="{00000000-0005-0000-0000-00002A9D0000}"/>
    <cellStyle name="Normal 43 2 10" xfId="40241" xr:uid="{00000000-0005-0000-0000-00002B9D0000}"/>
    <cellStyle name="Normal 43 2 10 2" xfId="40242" xr:uid="{00000000-0005-0000-0000-00002C9D0000}"/>
    <cellStyle name="Normal 43 2 11" xfId="40243" xr:uid="{00000000-0005-0000-0000-00002D9D0000}"/>
    <cellStyle name="Normal 43 2 11 2" xfId="40244" xr:uid="{00000000-0005-0000-0000-00002E9D0000}"/>
    <cellStyle name="Normal 43 2 12" xfId="40245" xr:uid="{00000000-0005-0000-0000-00002F9D0000}"/>
    <cellStyle name="Normal 43 2 13" xfId="40246" xr:uid="{00000000-0005-0000-0000-0000309D0000}"/>
    <cellStyle name="Normal 43 2 14" xfId="40247" xr:uid="{00000000-0005-0000-0000-0000319D0000}"/>
    <cellStyle name="Normal 43 2 15" xfId="40248" xr:uid="{00000000-0005-0000-0000-0000329D0000}"/>
    <cellStyle name="Normal 43 2 2" xfId="40249" xr:uid="{00000000-0005-0000-0000-0000339D0000}"/>
    <cellStyle name="Normal 43 2 2 2" xfId="40250" xr:uid="{00000000-0005-0000-0000-0000349D0000}"/>
    <cellStyle name="Normal 43 2 2 2 2" xfId="40251" xr:uid="{00000000-0005-0000-0000-0000359D0000}"/>
    <cellStyle name="Normal 43 2 2 3" xfId="40252" xr:uid="{00000000-0005-0000-0000-0000369D0000}"/>
    <cellStyle name="Normal 43 2 2 3 2" xfId="40253" xr:uid="{00000000-0005-0000-0000-0000379D0000}"/>
    <cellStyle name="Normal 43 2 2 4" xfId="40254" xr:uid="{00000000-0005-0000-0000-0000389D0000}"/>
    <cellStyle name="Normal 43 2 2 5" xfId="40255" xr:uid="{00000000-0005-0000-0000-0000399D0000}"/>
    <cellStyle name="Normal 43 2 2 6" xfId="40256" xr:uid="{00000000-0005-0000-0000-00003A9D0000}"/>
    <cellStyle name="Normal 43 2 2 7" xfId="40257" xr:uid="{00000000-0005-0000-0000-00003B9D0000}"/>
    <cellStyle name="Normal 43 2 3" xfId="40258" xr:uid="{00000000-0005-0000-0000-00003C9D0000}"/>
    <cellStyle name="Normal 43 2 3 2" xfId="40259" xr:uid="{00000000-0005-0000-0000-00003D9D0000}"/>
    <cellStyle name="Normal 43 2 3 2 2" xfId="40260" xr:uid="{00000000-0005-0000-0000-00003E9D0000}"/>
    <cellStyle name="Normal 43 2 3 3" xfId="40261" xr:uid="{00000000-0005-0000-0000-00003F9D0000}"/>
    <cellStyle name="Normal 43 2 3 3 2" xfId="40262" xr:uid="{00000000-0005-0000-0000-0000409D0000}"/>
    <cellStyle name="Normal 43 2 3 4" xfId="40263" xr:uid="{00000000-0005-0000-0000-0000419D0000}"/>
    <cellStyle name="Normal 43 2 3 5" xfId="40264" xr:uid="{00000000-0005-0000-0000-0000429D0000}"/>
    <cellStyle name="Normal 43 2 3 6" xfId="40265" xr:uid="{00000000-0005-0000-0000-0000439D0000}"/>
    <cellStyle name="Normal 43 2 3 7" xfId="40266" xr:uid="{00000000-0005-0000-0000-0000449D0000}"/>
    <cellStyle name="Normal 43 2 4" xfId="40267" xr:uid="{00000000-0005-0000-0000-0000459D0000}"/>
    <cellStyle name="Normal 43 2 4 2" xfId="40268" xr:uid="{00000000-0005-0000-0000-0000469D0000}"/>
    <cellStyle name="Normal 43 2 4 3" xfId="40269" xr:uid="{00000000-0005-0000-0000-0000479D0000}"/>
    <cellStyle name="Normal 43 2 4 4" xfId="40270" xr:uid="{00000000-0005-0000-0000-0000489D0000}"/>
    <cellStyle name="Normal 43 2 4 5" xfId="40271" xr:uid="{00000000-0005-0000-0000-0000499D0000}"/>
    <cellStyle name="Normal 43 2 5" xfId="40272" xr:uid="{00000000-0005-0000-0000-00004A9D0000}"/>
    <cellStyle name="Normal 43 2 5 2" xfId="40273" xr:uid="{00000000-0005-0000-0000-00004B9D0000}"/>
    <cellStyle name="Normal 43 2 5 3" xfId="40274" xr:uid="{00000000-0005-0000-0000-00004C9D0000}"/>
    <cellStyle name="Normal 43 2 5 4" xfId="40275" xr:uid="{00000000-0005-0000-0000-00004D9D0000}"/>
    <cellStyle name="Normal 43 2 5 5" xfId="40276" xr:uid="{00000000-0005-0000-0000-00004E9D0000}"/>
    <cellStyle name="Normal 43 2 6" xfId="40277" xr:uid="{00000000-0005-0000-0000-00004F9D0000}"/>
    <cellStyle name="Normal 43 2 6 2" xfId="40278" xr:uid="{00000000-0005-0000-0000-0000509D0000}"/>
    <cellStyle name="Normal 43 2 6 3" xfId="40279" xr:uid="{00000000-0005-0000-0000-0000519D0000}"/>
    <cellStyle name="Normal 43 2 6 4" xfId="40280" xr:uid="{00000000-0005-0000-0000-0000529D0000}"/>
    <cellStyle name="Normal 43 2 6 5" xfId="40281" xr:uid="{00000000-0005-0000-0000-0000539D0000}"/>
    <cellStyle name="Normal 43 2 7" xfId="40282" xr:uid="{00000000-0005-0000-0000-0000549D0000}"/>
    <cellStyle name="Normal 43 2 7 2" xfId="40283" xr:uid="{00000000-0005-0000-0000-0000559D0000}"/>
    <cellStyle name="Normal 43 2 7 3" xfId="40284" xr:uid="{00000000-0005-0000-0000-0000569D0000}"/>
    <cellStyle name="Normal 43 2 7 4" xfId="40285" xr:uid="{00000000-0005-0000-0000-0000579D0000}"/>
    <cellStyle name="Normal 43 2 7 5" xfId="40286" xr:uid="{00000000-0005-0000-0000-0000589D0000}"/>
    <cellStyle name="Normal 43 2 8" xfId="40287" xr:uid="{00000000-0005-0000-0000-0000599D0000}"/>
    <cellStyle name="Normal 43 2 8 2" xfId="40288" xr:uid="{00000000-0005-0000-0000-00005A9D0000}"/>
    <cellStyle name="Normal 43 2 8 3" xfId="40289" xr:uid="{00000000-0005-0000-0000-00005B9D0000}"/>
    <cellStyle name="Normal 43 2 8 4" xfId="40290" xr:uid="{00000000-0005-0000-0000-00005C9D0000}"/>
    <cellStyle name="Normal 43 2 8 5" xfId="40291" xr:uid="{00000000-0005-0000-0000-00005D9D0000}"/>
    <cellStyle name="Normal 43 2 9" xfId="40292" xr:uid="{00000000-0005-0000-0000-00005E9D0000}"/>
    <cellStyle name="Normal 43 2 9 2" xfId="40293" xr:uid="{00000000-0005-0000-0000-00005F9D0000}"/>
    <cellStyle name="Normal 43 2_35. Propiedades de Inv" xfId="40294" xr:uid="{00000000-0005-0000-0000-0000609D0000}"/>
    <cellStyle name="Normal 43 20" xfId="40295" xr:uid="{00000000-0005-0000-0000-0000619D0000}"/>
    <cellStyle name="Normal 43 21" xfId="40296" xr:uid="{00000000-0005-0000-0000-0000629D0000}"/>
    <cellStyle name="Normal 43 22" xfId="40297" xr:uid="{00000000-0005-0000-0000-0000639D0000}"/>
    <cellStyle name="Normal 43 23" xfId="40298" xr:uid="{00000000-0005-0000-0000-0000649D0000}"/>
    <cellStyle name="Normal 43 24" xfId="40299" xr:uid="{00000000-0005-0000-0000-0000659D0000}"/>
    <cellStyle name="Normal 43 25" xfId="40300" xr:uid="{00000000-0005-0000-0000-0000669D0000}"/>
    <cellStyle name="Normal 43 3" xfId="40301" xr:uid="{00000000-0005-0000-0000-0000679D0000}"/>
    <cellStyle name="Normal 43 3 2" xfId="40302" xr:uid="{00000000-0005-0000-0000-0000689D0000}"/>
    <cellStyle name="Normal 43 3 2 2" xfId="40303" xr:uid="{00000000-0005-0000-0000-0000699D0000}"/>
    <cellStyle name="Normal 43 3 2 2 2" xfId="40304" xr:uid="{00000000-0005-0000-0000-00006A9D0000}"/>
    <cellStyle name="Normal 43 3 2 3" xfId="40305" xr:uid="{00000000-0005-0000-0000-00006B9D0000}"/>
    <cellStyle name="Normal 43 3 2 3 2" xfId="40306" xr:uid="{00000000-0005-0000-0000-00006C9D0000}"/>
    <cellStyle name="Normal 43 3 2 4" xfId="40307" xr:uid="{00000000-0005-0000-0000-00006D9D0000}"/>
    <cellStyle name="Normal 43 3 3" xfId="40308" xr:uid="{00000000-0005-0000-0000-00006E9D0000}"/>
    <cellStyle name="Normal 43 3 3 2" xfId="40309" xr:uid="{00000000-0005-0000-0000-00006F9D0000}"/>
    <cellStyle name="Normal 43 3 3 2 2" xfId="40310" xr:uid="{00000000-0005-0000-0000-0000709D0000}"/>
    <cellStyle name="Normal 43 3 3 3" xfId="40311" xr:uid="{00000000-0005-0000-0000-0000719D0000}"/>
    <cellStyle name="Normal 43 3 3 3 2" xfId="40312" xr:uid="{00000000-0005-0000-0000-0000729D0000}"/>
    <cellStyle name="Normal 43 3 3 4" xfId="40313" xr:uid="{00000000-0005-0000-0000-0000739D0000}"/>
    <cellStyle name="Normal 43 3 4" xfId="40314" xr:uid="{00000000-0005-0000-0000-0000749D0000}"/>
    <cellStyle name="Normal 43 3 4 2" xfId="40315" xr:uid="{00000000-0005-0000-0000-0000759D0000}"/>
    <cellStyle name="Normal 43 3 5" xfId="40316" xr:uid="{00000000-0005-0000-0000-0000769D0000}"/>
    <cellStyle name="Normal 43 3 5 2" xfId="40317" xr:uid="{00000000-0005-0000-0000-0000779D0000}"/>
    <cellStyle name="Normal 43 3 6" xfId="40318" xr:uid="{00000000-0005-0000-0000-0000789D0000}"/>
    <cellStyle name="Normal 43 3 7" xfId="40319" xr:uid="{00000000-0005-0000-0000-0000799D0000}"/>
    <cellStyle name="Normal 43 3 8" xfId="40320" xr:uid="{00000000-0005-0000-0000-00007A9D0000}"/>
    <cellStyle name="Normal 43 3 9" xfId="40321" xr:uid="{00000000-0005-0000-0000-00007B9D0000}"/>
    <cellStyle name="Normal 43 4" xfId="40322" xr:uid="{00000000-0005-0000-0000-00007C9D0000}"/>
    <cellStyle name="Normal 43 4 2" xfId="40323" xr:uid="{00000000-0005-0000-0000-00007D9D0000}"/>
    <cellStyle name="Normal 43 4 2 2" xfId="40324" xr:uid="{00000000-0005-0000-0000-00007E9D0000}"/>
    <cellStyle name="Normal 43 4 3" xfId="40325" xr:uid="{00000000-0005-0000-0000-00007F9D0000}"/>
    <cellStyle name="Normal 43 4 3 2" xfId="40326" xr:uid="{00000000-0005-0000-0000-0000809D0000}"/>
    <cellStyle name="Normal 43 4 4" xfId="40327" xr:uid="{00000000-0005-0000-0000-0000819D0000}"/>
    <cellStyle name="Normal 43 4 5" xfId="40328" xr:uid="{00000000-0005-0000-0000-0000829D0000}"/>
    <cellStyle name="Normal 43 4 6" xfId="40329" xr:uid="{00000000-0005-0000-0000-0000839D0000}"/>
    <cellStyle name="Normal 43 4 7" xfId="40330" xr:uid="{00000000-0005-0000-0000-0000849D0000}"/>
    <cellStyle name="Normal 43 5" xfId="40331" xr:uid="{00000000-0005-0000-0000-0000859D0000}"/>
    <cellStyle name="Normal 43 5 2" xfId="40332" xr:uid="{00000000-0005-0000-0000-0000869D0000}"/>
    <cellStyle name="Normal 43 5 2 2" xfId="40333" xr:uid="{00000000-0005-0000-0000-0000879D0000}"/>
    <cellStyle name="Normal 43 5 3" xfId="40334" xr:uid="{00000000-0005-0000-0000-0000889D0000}"/>
    <cellStyle name="Normal 43 5 3 2" xfId="40335" xr:uid="{00000000-0005-0000-0000-0000899D0000}"/>
    <cellStyle name="Normal 43 5 4" xfId="40336" xr:uid="{00000000-0005-0000-0000-00008A9D0000}"/>
    <cellStyle name="Normal 43 5 5" xfId="40337" xr:uid="{00000000-0005-0000-0000-00008B9D0000}"/>
    <cellStyle name="Normal 43 5 6" xfId="40338" xr:uid="{00000000-0005-0000-0000-00008C9D0000}"/>
    <cellStyle name="Normal 43 5 7" xfId="40339" xr:uid="{00000000-0005-0000-0000-00008D9D0000}"/>
    <cellStyle name="Normal 43 6" xfId="40340" xr:uid="{00000000-0005-0000-0000-00008E9D0000}"/>
    <cellStyle name="Normal 43 6 2" xfId="40341" xr:uid="{00000000-0005-0000-0000-00008F9D0000}"/>
    <cellStyle name="Normal 43 6 3" xfId="40342" xr:uid="{00000000-0005-0000-0000-0000909D0000}"/>
    <cellStyle name="Normal 43 6 4" xfId="40343" xr:uid="{00000000-0005-0000-0000-0000919D0000}"/>
    <cellStyle name="Normal 43 6 5" xfId="40344" xr:uid="{00000000-0005-0000-0000-0000929D0000}"/>
    <cellStyle name="Normal 43 7" xfId="40345" xr:uid="{00000000-0005-0000-0000-0000939D0000}"/>
    <cellStyle name="Normal 43 7 2" xfId="40346" xr:uid="{00000000-0005-0000-0000-0000949D0000}"/>
    <cellStyle name="Normal 43 7 3" xfId="40347" xr:uid="{00000000-0005-0000-0000-0000959D0000}"/>
    <cellStyle name="Normal 43 7 4" xfId="40348" xr:uid="{00000000-0005-0000-0000-0000969D0000}"/>
    <cellStyle name="Normal 43 7 5" xfId="40349" xr:uid="{00000000-0005-0000-0000-0000979D0000}"/>
    <cellStyle name="Normal 43 8" xfId="40350" xr:uid="{00000000-0005-0000-0000-0000989D0000}"/>
    <cellStyle name="Normal 43 8 2" xfId="40351" xr:uid="{00000000-0005-0000-0000-0000999D0000}"/>
    <cellStyle name="Normal 43 8 3" xfId="40352" xr:uid="{00000000-0005-0000-0000-00009A9D0000}"/>
    <cellStyle name="Normal 43 8 4" xfId="40353" xr:uid="{00000000-0005-0000-0000-00009B9D0000}"/>
    <cellStyle name="Normal 43 8 5" xfId="40354" xr:uid="{00000000-0005-0000-0000-00009C9D0000}"/>
    <cellStyle name="Normal 43 9" xfId="40355" xr:uid="{00000000-0005-0000-0000-00009D9D0000}"/>
    <cellStyle name="Normal 43 9 2" xfId="40356" xr:uid="{00000000-0005-0000-0000-00009E9D0000}"/>
    <cellStyle name="Normal 43 9 3" xfId="40357" xr:uid="{00000000-0005-0000-0000-00009F9D0000}"/>
    <cellStyle name="Normal 43 9 4" xfId="40358" xr:uid="{00000000-0005-0000-0000-0000A09D0000}"/>
    <cellStyle name="Normal 43 9 5" xfId="40359" xr:uid="{00000000-0005-0000-0000-0000A19D0000}"/>
    <cellStyle name="Normal 43_35. Propiedades de Inv" xfId="40360" xr:uid="{00000000-0005-0000-0000-0000A29D0000}"/>
    <cellStyle name="Normal 44" xfId="40361" xr:uid="{00000000-0005-0000-0000-0000A39D0000}"/>
    <cellStyle name="Normal 44 10" xfId="40362" xr:uid="{00000000-0005-0000-0000-0000A49D0000}"/>
    <cellStyle name="Normal 44 10 2" xfId="40363" xr:uid="{00000000-0005-0000-0000-0000A59D0000}"/>
    <cellStyle name="Normal 44 10 3" xfId="40364" xr:uid="{00000000-0005-0000-0000-0000A69D0000}"/>
    <cellStyle name="Normal 44 10 4" xfId="40365" xr:uid="{00000000-0005-0000-0000-0000A79D0000}"/>
    <cellStyle name="Normal 44 10 5" xfId="40366" xr:uid="{00000000-0005-0000-0000-0000A89D0000}"/>
    <cellStyle name="Normal 44 11" xfId="40367" xr:uid="{00000000-0005-0000-0000-0000A99D0000}"/>
    <cellStyle name="Normal 44 11 2" xfId="40368" xr:uid="{00000000-0005-0000-0000-0000AA9D0000}"/>
    <cellStyle name="Normal 44 12" xfId="40369" xr:uid="{00000000-0005-0000-0000-0000AB9D0000}"/>
    <cellStyle name="Normal 44 12 2" xfId="40370" xr:uid="{00000000-0005-0000-0000-0000AC9D0000}"/>
    <cellStyle name="Normal 44 13" xfId="40371" xr:uid="{00000000-0005-0000-0000-0000AD9D0000}"/>
    <cellStyle name="Normal 44 13 2" xfId="40372" xr:uid="{00000000-0005-0000-0000-0000AE9D0000}"/>
    <cellStyle name="Normal 44 14" xfId="40373" xr:uid="{00000000-0005-0000-0000-0000AF9D0000}"/>
    <cellStyle name="Normal 44 14 2" xfId="40374" xr:uid="{00000000-0005-0000-0000-0000B09D0000}"/>
    <cellStyle name="Normal 44 15" xfId="40375" xr:uid="{00000000-0005-0000-0000-0000B19D0000}"/>
    <cellStyle name="Normal 44 16" xfId="40376" xr:uid="{00000000-0005-0000-0000-0000B29D0000}"/>
    <cellStyle name="Normal 44 17" xfId="40377" xr:uid="{00000000-0005-0000-0000-0000B39D0000}"/>
    <cellStyle name="Normal 44 18" xfId="40378" xr:uid="{00000000-0005-0000-0000-0000B49D0000}"/>
    <cellStyle name="Normal 44 2" xfId="40379" xr:uid="{00000000-0005-0000-0000-0000B59D0000}"/>
    <cellStyle name="Normal 44 2 10" xfId="40380" xr:uid="{00000000-0005-0000-0000-0000B69D0000}"/>
    <cellStyle name="Normal 44 2 10 2" xfId="40381" xr:uid="{00000000-0005-0000-0000-0000B79D0000}"/>
    <cellStyle name="Normal 44 2 11" xfId="40382" xr:uid="{00000000-0005-0000-0000-0000B89D0000}"/>
    <cellStyle name="Normal 44 2 11 2" xfId="40383" xr:uid="{00000000-0005-0000-0000-0000B99D0000}"/>
    <cellStyle name="Normal 44 2 12" xfId="40384" xr:uid="{00000000-0005-0000-0000-0000BA9D0000}"/>
    <cellStyle name="Normal 44 2 13" xfId="40385" xr:uid="{00000000-0005-0000-0000-0000BB9D0000}"/>
    <cellStyle name="Normal 44 2 14" xfId="40386" xr:uid="{00000000-0005-0000-0000-0000BC9D0000}"/>
    <cellStyle name="Normal 44 2 15" xfId="40387" xr:uid="{00000000-0005-0000-0000-0000BD9D0000}"/>
    <cellStyle name="Normal 44 2 16" xfId="40388" xr:uid="{00000000-0005-0000-0000-0000BE9D0000}"/>
    <cellStyle name="Normal 44 2 2" xfId="40389" xr:uid="{00000000-0005-0000-0000-0000BF9D0000}"/>
    <cellStyle name="Normal 44 2 2 2" xfId="40390" xr:uid="{00000000-0005-0000-0000-0000C09D0000}"/>
    <cellStyle name="Normal 44 2 2 2 2" xfId="40391" xr:uid="{00000000-0005-0000-0000-0000C19D0000}"/>
    <cellStyle name="Normal 44 2 2 3" xfId="40392" xr:uid="{00000000-0005-0000-0000-0000C29D0000}"/>
    <cellStyle name="Normal 44 2 2 3 2" xfId="40393" xr:uid="{00000000-0005-0000-0000-0000C39D0000}"/>
    <cellStyle name="Normal 44 2 2 4" xfId="40394" xr:uid="{00000000-0005-0000-0000-0000C49D0000}"/>
    <cellStyle name="Normal 44 2 2 5" xfId="40395" xr:uid="{00000000-0005-0000-0000-0000C59D0000}"/>
    <cellStyle name="Normal 44 2 2 6" xfId="40396" xr:uid="{00000000-0005-0000-0000-0000C69D0000}"/>
    <cellStyle name="Normal 44 2 2 7" xfId="40397" xr:uid="{00000000-0005-0000-0000-0000C79D0000}"/>
    <cellStyle name="Normal 44 2 3" xfId="40398" xr:uid="{00000000-0005-0000-0000-0000C89D0000}"/>
    <cellStyle name="Normal 44 2 3 2" xfId="40399" xr:uid="{00000000-0005-0000-0000-0000C99D0000}"/>
    <cellStyle name="Normal 44 2 3 2 2" xfId="40400" xr:uid="{00000000-0005-0000-0000-0000CA9D0000}"/>
    <cellStyle name="Normal 44 2 3 3" xfId="40401" xr:uid="{00000000-0005-0000-0000-0000CB9D0000}"/>
    <cellStyle name="Normal 44 2 3 3 2" xfId="40402" xr:uid="{00000000-0005-0000-0000-0000CC9D0000}"/>
    <cellStyle name="Normal 44 2 3 4" xfId="40403" xr:uid="{00000000-0005-0000-0000-0000CD9D0000}"/>
    <cellStyle name="Normal 44 2 3 5" xfId="40404" xr:uid="{00000000-0005-0000-0000-0000CE9D0000}"/>
    <cellStyle name="Normal 44 2 3 6" xfId="40405" xr:uid="{00000000-0005-0000-0000-0000CF9D0000}"/>
    <cellStyle name="Normal 44 2 3 7" xfId="40406" xr:uid="{00000000-0005-0000-0000-0000D09D0000}"/>
    <cellStyle name="Normal 44 2 4" xfId="40407" xr:uid="{00000000-0005-0000-0000-0000D19D0000}"/>
    <cellStyle name="Normal 44 2 4 2" xfId="40408" xr:uid="{00000000-0005-0000-0000-0000D29D0000}"/>
    <cellStyle name="Normal 44 2 4 3" xfId="40409" xr:uid="{00000000-0005-0000-0000-0000D39D0000}"/>
    <cellStyle name="Normal 44 2 4 4" xfId="40410" xr:uid="{00000000-0005-0000-0000-0000D49D0000}"/>
    <cellStyle name="Normal 44 2 4 5" xfId="40411" xr:uid="{00000000-0005-0000-0000-0000D59D0000}"/>
    <cellStyle name="Normal 44 2 5" xfId="40412" xr:uid="{00000000-0005-0000-0000-0000D69D0000}"/>
    <cellStyle name="Normal 44 2 5 2" xfId="40413" xr:uid="{00000000-0005-0000-0000-0000D79D0000}"/>
    <cellStyle name="Normal 44 2 5 3" xfId="40414" xr:uid="{00000000-0005-0000-0000-0000D89D0000}"/>
    <cellStyle name="Normal 44 2 5 4" xfId="40415" xr:uid="{00000000-0005-0000-0000-0000D99D0000}"/>
    <cellStyle name="Normal 44 2 5 5" xfId="40416" xr:uid="{00000000-0005-0000-0000-0000DA9D0000}"/>
    <cellStyle name="Normal 44 2 6" xfId="40417" xr:uid="{00000000-0005-0000-0000-0000DB9D0000}"/>
    <cellStyle name="Normal 44 2 6 2" xfId="40418" xr:uid="{00000000-0005-0000-0000-0000DC9D0000}"/>
    <cellStyle name="Normal 44 2 6 3" xfId="40419" xr:uid="{00000000-0005-0000-0000-0000DD9D0000}"/>
    <cellStyle name="Normal 44 2 6 4" xfId="40420" xr:uid="{00000000-0005-0000-0000-0000DE9D0000}"/>
    <cellStyle name="Normal 44 2 6 5" xfId="40421" xr:uid="{00000000-0005-0000-0000-0000DF9D0000}"/>
    <cellStyle name="Normal 44 2 7" xfId="40422" xr:uid="{00000000-0005-0000-0000-0000E09D0000}"/>
    <cellStyle name="Normal 44 2 7 2" xfId="40423" xr:uid="{00000000-0005-0000-0000-0000E19D0000}"/>
    <cellStyle name="Normal 44 2 7 3" xfId="40424" xr:uid="{00000000-0005-0000-0000-0000E29D0000}"/>
    <cellStyle name="Normal 44 2 7 4" xfId="40425" xr:uid="{00000000-0005-0000-0000-0000E39D0000}"/>
    <cellStyle name="Normal 44 2 7 5" xfId="40426" xr:uid="{00000000-0005-0000-0000-0000E49D0000}"/>
    <cellStyle name="Normal 44 2 8" xfId="40427" xr:uid="{00000000-0005-0000-0000-0000E59D0000}"/>
    <cellStyle name="Normal 44 2 8 2" xfId="40428" xr:uid="{00000000-0005-0000-0000-0000E69D0000}"/>
    <cellStyle name="Normal 44 2 8 3" xfId="40429" xr:uid="{00000000-0005-0000-0000-0000E79D0000}"/>
    <cellStyle name="Normal 44 2 8 4" xfId="40430" xr:uid="{00000000-0005-0000-0000-0000E89D0000}"/>
    <cellStyle name="Normal 44 2 8 5" xfId="40431" xr:uid="{00000000-0005-0000-0000-0000E99D0000}"/>
    <cellStyle name="Normal 44 2 9" xfId="40432" xr:uid="{00000000-0005-0000-0000-0000EA9D0000}"/>
    <cellStyle name="Normal 44 2 9 2" xfId="40433" xr:uid="{00000000-0005-0000-0000-0000EB9D0000}"/>
    <cellStyle name="Normal 44 2_35. Propiedades de Inv" xfId="40434" xr:uid="{00000000-0005-0000-0000-0000EC9D0000}"/>
    <cellStyle name="Normal 44 3" xfId="40435" xr:uid="{00000000-0005-0000-0000-0000ED9D0000}"/>
    <cellStyle name="Normal 44 3 2" xfId="40436" xr:uid="{00000000-0005-0000-0000-0000EE9D0000}"/>
    <cellStyle name="Normal 44 3 2 2" xfId="40437" xr:uid="{00000000-0005-0000-0000-0000EF9D0000}"/>
    <cellStyle name="Normal 44 3 3" xfId="40438" xr:uid="{00000000-0005-0000-0000-0000F09D0000}"/>
    <cellStyle name="Normal 44 3 3 2" xfId="40439" xr:uid="{00000000-0005-0000-0000-0000F19D0000}"/>
    <cellStyle name="Normal 44 3 4" xfId="40440" xr:uid="{00000000-0005-0000-0000-0000F29D0000}"/>
    <cellStyle name="Normal 44 3 5" xfId="40441" xr:uid="{00000000-0005-0000-0000-0000F39D0000}"/>
    <cellStyle name="Normal 44 3 6" xfId="40442" xr:uid="{00000000-0005-0000-0000-0000F49D0000}"/>
    <cellStyle name="Normal 44 3 7" xfId="40443" xr:uid="{00000000-0005-0000-0000-0000F59D0000}"/>
    <cellStyle name="Normal 44 3 8" xfId="40444" xr:uid="{00000000-0005-0000-0000-0000F69D0000}"/>
    <cellStyle name="Normal 44 3 9" xfId="40445" xr:uid="{00000000-0005-0000-0000-0000F79D0000}"/>
    <cellStyle name="Normal 44 4" xfId="40446" xr:uid="{00000000-0005-0000-0000-0000F89D0000}"/>
    <cellStyle name="Normal 44 4 2" xfId="40447" xr:uid="{00000000-0005-0000-0000-0000F99D0000}"/>
    <cellStyle name="Normal 44 4 2 2" xfId="40448" xr:uid="{00000000-0005-0000-0000-0000FA9D0000}"/>
    <cellStyle name="Normal 44 4 2 2 2" xfId="40449" xr:uid="{00000000-0005-0000-0000-0000FB9D0000}"/>
    <cellStyle name="Normal 44 4 3" xfId="40450" xr:uid="{00000000-0005-0000-0000-0000FC9D0000}"/>
    <cellStyle name="Normal 44 4 3 2" xfId="40451" xr:uid="{00000000-0005-0000-0000-0000FD9D0000}"/>
    <cellStyle name="Normal 44 4 3 2 2" xfId="40452" xr:uid="{00000000-0005-0000-0000-0000FE9D0000}"/>
    <cellStyle name="Normal 44 4 4" xfId="40453" xr:uid="{00000000-0005-0000-0000-0000FF9D0000}"/>
    <cellStyle name="Normal 44 4 4 2" xfId="40454" xr:uid="{00000000-0005-0000-0000-0000009E0000}"/>
    <cellStyle name="Normal 44 4 5" xfId="40455" xr:uid="{00000000-0005-0000-0000-0000019E0000}"/>
    <cellStyle name="Normal 44 4 6" xfId="40456" xr:uid="{00000000-0005-0000-0000-0000029E0000}"/>
    <cellStyle name="Normal 44 4 7" xfId="40457" xr:uid="{00000000-0005-0000-0000-0000039E0000}"/>
    <cellStyle name="Normal 44 4 8" xfId="40458" xr:uid="{00000000-0005-0000-0000-0000049E0000}"/>
    <cellStyle name="Normal 44 4 9" xfId="40459" xr:uid="{00000000-0005-0000-0000-0000059E0000}"/>
    <cellStyle name="Normal 44 5" xfId="40460" xr:uid="{00000000-0005-0000-0000-0000069E0000}"/>
    <cellStyle name="Normal 44 5 2" xfId="40461" xr:uid="{00000000-0005-0000-0000-0000079E0000}"/>
    <cellStyle name="Normal 44 5 3" xfId="40462" xr:uid="{00000000-0005-0000-0000-0000089E0000}"/>
    <cellStyle name="Normal 44 5 4" xfId="40463" xr:uid="{00000000-0005-0000-0000-0000099E0000}"/>
    <cellStyle name="Normal 44 5 5" xfId="40464" xr:uid="{00000000-0005-0000-0000-00000A9E0000}"/>
    <cellStyle name="Normal 44 6" xfId="40465" xr:uid="{00000000-0005-0000-0000-00000B9E0000}"/>
    <cellStyle name="Normal 44 6 2" xfId="40466" xr:uid="{00000000-0005-0000-0000-00000C9E0000}"/>
    <cellStyle name="Normal 44 6 3" xfId="40467" xr:uid="{00000000-0005-0000-0000-00000D9E0000}"/>
    <cellStyle name="Normal 44 6 4" xfId="40468" xr:uid="{00000000-0005-0000-0000-00000E9E0000}"/>
    <cellStyle name="Normal 44 6 5" xfId="40469" xr:uid="{00000000-0005-0000-0000-00000F9E0000}"/>
    <cellStyle name="Normal 44 7" xfId="40470" xr:uid="{00000000-0005-0000-0000-0000109E0000}"/>
    <cellStyle name="Normal 44 7 2" xfId="40471" xr:uid="{00000000-0005-0000-0000-0000119E0000}"/>
    <cellStyle name="Normal 44 7 3" xfId="40472" xr:uid="{00000000-0005-0000-0000-0000129E0000}"/>
    <cellStyle name="Normal 44 7 4" xfId="40473" xr:uid="{00000000-0005-0000-0000-0000139E0000}"/>
    <cellStyle name="Normal 44 7 5" xfId="40474" xr:uid="{00000000-0005-0000-0000-0000149E0000}"/>
    <cellStyle name="Normal 44 8" xfId="40475" xr:uid="{00000000-0005-0000-0000-0000159E0000}"/>
    <cellStyle name="Normal 44 8 2" xfId="40476" xr:uid="{00000000-0005-0000-0000-0000169E0000}"/>
    <cellStyle name="Normal 44 8 3" xfId="40477" xr:uid="{00000000-0005-0000-0000-0000179E0000}"/>
    <cellStyle name="Normal 44 8 4" xfId="40478" xr:uid="{00000000-0005-0000-0000-0000189E0000}"/>
    <cellStyle name="Normal 44 8 5" xfId="40479" xr:uid="{00000000-0005-0000-0000-0000199E0000}"/>
    <cellStyle name="Normal 44 9" xfId="40480" xr:uid="{00000000-0005-0000-0000-00001A9E0000}"/>
    <cellStyle name="Normal 44 9 2" xfId="40481" xr:uid="{00000000-0005-0000-0000-00001B9E0000}"/>
    <cellStyle name="Normal 44 9 3" xfId="40482" xr:uid="{00000000-0005-0000-0000-00001C9E0000}"/>
    <cellStyle name="Normal 44 9 4" xfId="40483" xr:uid="{00000000-0005-0000-0000-00001D9E0000}"/>
    <cellStyle name="Normal 44 9 5" xfId="40484" xr:uid="{00000000-0005-0000-0000-00001E9E0000}"/>
    <cellStyle name="Normal 44_35. Propiedades de Inv" xfId="40485" xr:uid="{00000000-0005-0000-0000-00001F9E0000}"/>
    <cellStyle name="Normal 45" xfId="40486" xr:uid="{00000000-0005-0000-0000-0000209E0000}"/>
    <cellStyle name="Normal 45 10" xfId="40487" xr:uid="{00000000-0005-0000-0000-0000219E0000}"/>
    <cellStyle name="Normal 45 10 2" xfId="40488" xr:uid="{00000000-0005-0000-0000-0000229E0000}"/>
    <cellStyle name="Normal 45 10 3" xfId="40489" xr:uid="{00000000-0005-0000-0000-0000239E0000}"/>
    <cellStyle name="Normal 45 10 4" xfId="40490" xr:uid="{00000000-0005-0000-0000-0000249E0000}"/>
    <cellStyle name="Normal 45 10 5" xfId="40491" xr:uid="{00000000-0005-0000-0000-0000259E0000}"/>
    <cellStyle name="Normal 45 11" xfId="40492" xr:uid="{00000000-0005-0000-0000-0000269E0000}"/>
    <cellStyle name="Normal 45 11 2" xfId="40493" xr:uid="{00000000-0005-0000-0000-0000279E0000}"/>
    <cellStyle name="Normal 45 12" xfId="40494" xr:uid="{00000000-0005-0000-0000-0000289E0000}"/>
    <cellStyle name="Normal 45 12 2" xfId="40495" xr:uid="{00000000-0005-0000-0000-0000299E0000}"/>
    <cellStyle name="Normal 45 13" xfId="40496" xr:uid="{00000000-0005-0000-0000-00002A9E0000}"/>
    <cellStyle name="Normal 45 13 2" xfId="40497" xr:uid="{00000000-0005-0000-0000-00002B9E0000}"/>
    <cellStyle name="Normal 45 14" xfId="40498" xr:uid="{00000000-0005-0000-0000-00002C9E0000}"/>
    <cellStyle name="Normal 45 15" xfId="40499" xr:uid="{00000000-0005-0000-0000-00002D9E0000}"/>
    <cellStyle name="Normal 45 16" xfId="40500" xr:uid="{00000000-0005-0000-0000-00002E9E0000}"/>
    <cellStyle name="Normal 45 17" xfId="40501" xr:uid="{00000000-0005-0000-0000-00002F9E0000}"/>
    <cellStyle name="Normal 45 18" xfId="40502" xr:uid="{00000000-0005-0000-0000-0000309E0000}"/>
    <cellStyle name="Normal 45 2" xfId="40503" xr:uid="{00000000-0005-0000-0000-0000319E0000}"/>
    <cellStyle name="Normal 45 2 10" xfId="40504" xr:uid="{00000000-0005-0000-0000-0000329E0000}"/>
    <cellStyle name="Normal 45 2 10 2" xfId="40505" xr:uid="{00000000-0005-0000-0000-0000339E0000}"/>
    <cellStyle name="Normal 45 2 11" xfId="40506" xr:uid="{00000000-0005-0000-0000-0000349E0000}"/>
    <cellStyle name="Normal 45 2 11 2" xfId="40507" xr:uid="{00000000-0005-0000-0000-0000359E0000}"/>
    <cellStyle name="Normal 45 2 12" xfId="40508" xr:uid="{00000000-0005-0000-0000-0000369E0000}"/>
    <cellStyle name="Normal 45 2 13" xfId="40509" xr:uid="{00000000-0005-0000-0000-0000379E0000}"/>
    <cellStyle name="Normal 45 2 14" xfId="40510" xr:uid="{00000000-0005-0000-0000-0000389E0000}"/>
    <cellStyle name="Normal 45 2 15" xfId="40511" xr:uid="{00000000-0005-0000-0000-0000399E0000}"/>
    <cellStyle name="Normal 45 2 16" xfId="40512" xr:uid="{00000000-0005-0000-0000-00003A9E0000}"/>
    <cellStyle name="Normal 45 2 2" xfId="40513" xr:uid="{00000000-0005-0000-0000-00003B9E0000}"/>
    <cellStyle name="Normal 45 2 2 2" xfId="40514" xr:uid="{00000000-0005-0000-0000-00003C9E0000}"/>
    <cellStyle name="Normal 45 2 2 2 2" xfId="40515" xr:uid="{00000000-0005-0000-0000-00003D9E0000}"/>
    <cellStyle name="Normal 45 2 2 3" xfId="40516" xr:uid="{00000000-0005-0000-0000-00003E9E0000}"/>
    <cellStyle name="Normal 45 2 2 3 2" xfId="40517" xr:uid="{00000000-0005-0000-0000-00003F9E0000}"/>
    <cellStyle name="Normal 45 2 2 4" xfId="40518" xr:uid="{00000000-0005-0000-0000-0000409E0000}"/>
    <cellStyle name="Normal 45 2 2 5" xfId="40519" xr:uid="{00000000-0005-0000-0000-0000419E0000}"/>
    <cellStyle name="Normal 45 2 2 6" xfId="40520" xr:uid="{00000000-0005-0000-0000-0000429E0000}"/>
    <cellStyle name="Normal 45 2 2 7" xfId="40521" xr:uid="{00000000-0005-0000-0000-0000439E0000}"/>
    <cellStyle name="Normal 45 2 3" xfId="40522" xr:uid="{00000000-0005-0000-0000-0000449E0000}"/>
    <cellStyle name="Normal 45 2 3 2" xfId="40523" xr:uid="{00000000-0005-0000-0000-0000459E0000}"/>
    <cellStyle name="Normal 45 2 3 2 2" xfId="40524" xr:uid="{00000000-0005-0000-0000-0000469E0000}"/>
    <cellStyle name="Normal 45 2 3 3" xfId="40525" xr:uid="{00000000-0005-0000-0000-0000479E0000}"/>
    <cellStyle name="Normal 45 2 3 3 2" xfId="40526" xr:uid="{00000000-0005-0000-0000-0000489E0000}"/>
    <cellStyle name="Normal 45 2 3 4" xfId="40527" xr:uid="{00000000-0005-0000-0000-0000499E0000}"/>
    <cellStyle name="Normal 45 2 3 5" xfId="40528" xr:uid="{00000000-0005-0000-0000-00004A9E0000}"/>
    <cellStyle name="Normal 45 2 3 6" xfId="40529" xr:uid="{00000000-0005-0000-0000-00004B9E0000}"/>
    <cellStyle name="Normal 45 2 3 7" xfId="40530" xr:uid="{00000000-0005-0000-0000-00004C9E0000}"/>
    <cellStyle name="Normal 45 2 4" xfId="40531" xr:uid="{00000000-0005-0000-0000-00004D9E0000}"/>
    <cellStyle name="Normal 45 2 4 2" xfId="40532" xr:uid="{00000000-0005-0000-0000-00004E9E0000}"/>
    <cellStyle name="Normal 45 2 4 3" xfId="40533" xr:uid="{00000000-0005-0000-0000-00004F9E0000}"/>
    <cellStyle name="Normal 45 2 4 4" xfId="40534" xr:uid="{00000000-0005-0000-0000-0000509E0000}"/>
    <cellStyle name="Normal 45 2 4 5" xfId="40535" xr:uid="{00000000-0005-0000-0000-0000519E0000}"/>
    <cellStyle name="Normal 45 2 5" xfId="40536" xr:uid="{00000000-0005-0000-0000-0000529E0000}"/>
    <cellStyle name="Normal 45 2 5 2" xfId="40537" xr:uid="{00000000-0005-0000-0000-0000539E0000}"/>
    <cellStyle name="Normal 45 2 5 3" xfId="40538" xr:uid="{00000000-0005-0000-0000-0000549E0000}"/>
    <cellStyle name="Normal 45 2 5 4" xfId="40539" xr:uid="{00000000-0005-0000-0000-0000559E0000}"/>
    <cellStyle name="Normal 45 2 5 5" xfId="40540" xr:uid="{00000000-0005-0000-0000-0000569E0000}"/>
    <cellStyle name="Normal 45 2 6" xfId="40541" xr:uid="{00000000-0005-0000-0000-0000579E0000}"/>
    <cellStyle name="Normal 45 2 6 2" xfId="40542" xr:uid="{00000000-0005-0000-0000-0000589E0000}"/>
    <cellStyle name="Normal 45 2 6 3" xfId="40543" xr:uid="{00000000-0005-0000-0000-0000599E0000}"/>
    <cellStyle name="Normal 45 2 6 4" xfId="40544" xr:uid="{00000000-0005-0000-0000-00005A9E0000}"/>
    <cellStyle name="Normal 45 2 6 5" xfId="40545" xr:uid="{00000000-0005-0000-0000-00005B9E0000}"/>
    <cellStyle name="Normal 45 2 7" xfId="40546" xr:uid="{00000000-0005-0000-0000-00005C9E0000}"/>
    <cellStyle name="Normal 45 2 7 2" xfId="40547" xr:uid="{00000000-0005-0000-0000-00005D9E0000}"/>
    <cellStyle name="Normal 45 2 7 3" xfId="40548" xr:uid="{00000000-0005-0000-0000-00005E9E0000}"/>
    <cellStyle name="Normal 45 2 7 4" xfId="40549" xr:uid="{00000000-0005-0000-0000-00005F9E0000}"/>
    <cellStyle name="Normal 45 2 7 5" xfId="40550" xr:uid="{00000000-0005-0000-0000-0000609E0000}"/>
    <cellStyle name="Normal 45 2 8" xfId="40551" xr:uid="{00000000-0005-0000-0000-0000619E0000}"/>
    <cellStyle name="Normal 45 2 8 2" xfId="40552" xr:uid="{00000000-0005-0000-0000-0000629E0000}"/>
    <cellStyle name="Normal 45 2 8 3" xfId="40553" xr:uid="{00000000-0005-0000-0000-0000639E0000}"/>
    <cellStyle name="Normal 45 2 8 4" xfId="40554" xr:uid="{00000000-0005-0000-0000-0000649E0000}"/>
    <cellStyle name="Normal 45 2 8 5" xfId="40555" xr:uid="{00000000-0005-0000-0000-0000659E0000}"/>
    <cellStyle name="Normal 45 2 9" xfId="40556" xr:uid="{00000000-0005-0000-0000-0000669E0000}"/>
    <cellStyle name="Normal 45 2 9 2" xfId="40557" xr:uid="{00000000-0005-0000-0000-0000679E0000}"/>
    <cellStyle name="Normal 45 2_35. Propiedades de Inv" xfId="40558" xr:uid="{00000000-0005-0000-0000-0000689E0000}"/>
    <cellStyle name="Normal 45 3" xfId="40559" xr:uid="{00000000-0005-0000-0000-0000699E0000}"/>
    <cellStyle name="Normal 45 3 2" xfId="40560" xr:uid="{00000000-0005-0000-0000-00006A9E0000}"/>
    <cellStyle name="Normal 45 3 2 2" xfId="40561" xr:uid="{00000000-0005-0000-0000-00006B9E0000}"/>
    <cellStyle name="Normal 45 3 3" xfId="40562" xr:uid="{00000000-0005-0000-0000-00006C9E0000}"/>
    <cellStyle name="Normal 45 3 3 2" xfId="40563" xr:uid="{00000000-0005-0000-0000-00006D9E0000}"/>
    <cellStyle name="Normal 45 3 4" xfId="40564" xr:uid="{00000000-0005-0000-0000-00006E9E0000}"/>
    <cellStyle name="Normal 45 3 5" xfId="40565" xr:uid="{00000000-0005-0000-0000-00006F9E0000}"/>
    <cellStyle name="Normal 45 3 6" xfId="40566" xr:uid="{00000000-0005-0000-0000-0000709E0000}"/>
    <cellStyle name="Normal 45 3 7" xfId="40567" xr:uid="{00000000-0005-0000-0000-0000719E0000}"/>
    <cellStyle name="Normal 45 3 8" xfId="40568" xr:uid="{00000000-0005-0000-0000-0000729E0000}"/>
    <cellStyle name="Normal 45 3 9" xfId="40569" xr:uid="{00000000-0005-0000-0000-0000739E0000}"/>
    <cellStyle name="Normal 45 4" xfId="40570" xr:uid="{00000000-0005-0000-0000-0000749E0000}"/>
    <cellStyle name="Normal 45 4 2" xfId="40571" xr:uid="{00000000-0005-0000-0000-0000759E0000}"/>
    <cellStyle name="Normal 45 4 2 2" xfId="40572" xr:uid="{00000000-0005-0000-0000-0000769E0000}"/>
    <cellStyle name="Normal 45 4 2 2 2" xfId="40573" xr:uid="{00000000-0005-0000-0000-0000779E0000}"/>
    <cellStyle name="Normal 45 4 3" xfId="40574" xr:uid="{00000000-0005-0000-0000-0000789E0000}"/>
    <cellStyle name="Normal 45 4 3 2" xfId="40575" xr:uid="{00000000-0005-0000-0000-0000799E0000}"/>
    <cellStyle name="Normal 45 4 3 2 2" xfId="40576" xr:uid="{00000000-0005-0000-0000-00007A9E0000}"/>
    <cellStyle name="Normal 45 4 4" xfId="40577" xr:uid="{00000000-0005-0000-0000-00007B9E0000}"/>
    <cellStyle name="Normal 45 4 4 2" xfId="40578" xr:uid="{00000000-0005-0000-0000-00007C9E0000}"/>
    <cellStyle name="Normal 45 4 5" xfId="40579" xr:uid="{00000000-0005-0000-0000-00007D9E0000}"/>
    <cellStyle name="Normal 45 4 6" xfId="40580" xr:uid="{00000000-0005-0000-0000-00007E9E0000}"/>
    <cellStyle name="Normal 45 4 7" xfId="40581" xr:uid="{00000000-0005-0000-0000-00007F9E0000}"/>
    <cellStyle name="Normal 45 4 8" xfId="40582" xr:uid="{00000000-0005-0000-0000-0000809E0000}"/>
    <cellStyle name="Normal 45 4 9" xfId="40583" xr:uid="{00000000-0005-0000-0000-0000819E0000}"/>
    <cellStyle name="Normal 45 5" xfId="40584" xr:uid="{00000000-0005-0000-0000-0000829E0000}"/>
    <cellStyle name="Normal 45 5 2" xfId="40585" xr:uid="{00000000-0005-0000-0000-0000839E0000}"/>
    <cellStyle name="Normal 45 5 3" xfId="40586" xr:uid="{00000000-0005-0000-0000-0000849E0000}"/>
    <cellStyle name="Normal 45 5 4" xfId="40587" xr:uid="{00000000-0005-0000-0000-0000859E0000}"/>
    <cellStyle name="Normal 45 5 5" xfId="40588" xr:uid="{00000000-0005-0000-0000-0000869E0000}"/>
    <cellStyle name="Normal 45 6" xfId="40589" xr:uid="{00000000-0005-0000-0000-0000879E0000}"/>
    <cellStyle name="Normal 45 6 2" xfId="40590" xr:uid="{00000000-0005-0000-0000-0000889E0000}"/>
    <cellStyle name="Normal 45 6 3" xfId="40591" xr:uid="{00000000-0005-0000-0000-0000899E0000}"/>
    <cellStyle name="Normal 45 6 4" xfId="40592" xr:uid="{00000000-0005-0000-0000-00008A9E0000}"/>
    <cellStyle name="Normal 45 6 5" xfId="40593" xr:uid="{00000000-0005-0000-0000-00008B9E0000}"/>
    <cellStyle name="Normal 45 7" xfId="40594" xr:uid="{00000000-0005-0000-0000-00008C9E0000}"/>
    <cellStyle name="Normal 45 7 2" xfId="40595" xr:uid="{00000000-0005-0000-0000-00008D9E0000}"/>
    <cellStyle name="Normal 45 7 3" xfId="40596" xr:uid="{00000000-0005-0000-0000-00008E9E0000}"/>
    <cellStyle name="Normal 45 7 4" xfId="40597" xr:uid="{00000000-0005-0000-0000-00008F9E0000}"/>
    <cellStyle name="Normal 45 7 5" xfId="40598" xr:uid="{00000000-0005-0000-0000-0000909E0000}"/>
    <cellStyle name="Normal 45 8" xfId="40599" xr:uid="{00000000-0005-0000-0000-0000919E0000}"/>
    <cellStyle name="Normal 45 8 2" xfId="40600" xr:uid="{00000000-0005-0000-0000-0000929E0000}"/>
    <cellStyle name="Normal 45 8 3" xfId="40601" xr:uid="{00000000-0005-0000-0000-0000939E0000}"/>
    <cellStyle name="Normal 45 8 4" xfId="40602" xr:uid="{00000000-0005-0000-0000-0000949E0000}"/>
    <cellStyle name="Normal 45 8 5" xfId="40603" xr:uid="{00000000-0005-0000-0000-0000959E0000}"/>
    <cellStyle name="Normal 45 9" xfId="40604" xr:uid="{00000000-0005-0000-0000-0000969E0000}"/>
    <cellStyle name="Normal 45 9 2" xfId="40605" xr:uid="{00000000-0005-0000-0000-0000979E0000}"/>
    <cellStyle name="Normal 45 9 3" xfId="40606" xr:uid="{00000000-0005-0000-0000-0000989E0000}"/>
    <cellStyle name="Normal 45 9 4" xfId="40607" xr:uid="{00000000-0005-0000-0000-0000999E0000}"/>
    <cellStyle name="Normal 45 9 5" xfId="40608" xr:uid="{00000000-0005-0000-0000-00009A9E0000}"/>
    <cellStyle name="Normal 45_35. Propiedades de Inv" xfId="40609" xr:uid="{00000000-0005-0000-0000-00009B9E0000}"/>
    <cellStyle name="Normal 46" xfId="40610" xr:uid="{00000000-0005-0000-0000-00009C9E0000}"/>
    <cellStyle name="Normal 46 10" xfId="40611" xr:uid="{00000000-0005-0000-0000-00009D9E0000}"/>
    <cellStyle name="Normal 46 10 2" xfId="40612" xr:uid="{00000000-0005-0000-0000-00009E9E0000}"/>
    <cellStyle name="Normal 46 11" xfId="40613" xr:uid="{00000000-0005-0000-0000-00009F9E0000}"/>
    <cellStyle name="Normal 46 11 2" xfId="40614" xr:uid="{00000000-0005-0000-0000-0000A09E0000}"/>
    <cellStyle name="Normal 46 12" xfId="40615" xr:uid="{00000000-0005-0000-0000-0000A19E0000}"/>
    <cellStyle name="Normal 46 12 2" xfId="40616" xr:uid="{00000000-0005-0000-0000-0000A29E0000}"/>
    <cellStyle name="Normal 46 13" xfId="40617" xr:uid="{00000000-0005-0000-0000-0000A39E0000}"/>
    <cellStyle name="Normal 46 13 2" xfId="40618" xr:uid="{00000000-0005-0000-0000-0000A49E0000}"/>
    <cellStyle name="Normal 46 14" xfId="40619" xr:uid="{00000000-0005-0000-0000-0000A59E0000}"/>
    <cellStyle name="Normal 46 15" xfId="40620" xr:uid="{00000000-0005-0000-0000-0000A69E0000}"/>
    <cellStyle name="Normal 46 16" xfId="40621" xr:uid="{00000000-0005-0000-0000-0000A79E0000}"/>
    <cellStyle name="Normal 46 17" xfId="40622" xr:uid="{00000000-0005-0000-0000-0000A89E0000}"/>
    <cellStyle name="Normal 46 2" xfId="40623" xr:uid="{00000000-0005-0000-0000-0000A99E0000}"/>
    <cellStyle name="Normal 46 2 10" xfId="40624" xr:uid="{00000000-0005-0000-0000-0000AA9E0000}"/>
    <cellStyle name="Normal 46 2 10 2" xfId="40625" xr:uid="{00000000-0005-0000-0000-0000AB9E0000}"/>
    <cellStyle name="Normal 46 2 11" xfId="40626" xr:uid="{00000000-0005-0000-0000-0000AC9E0000}"/>
    <cellStyle name="Normal 46 2 11 2" xfId="40627" xr:uid="{00000000-0005-0000-0000-0000AD9E0000}"/>
    <cellStyle name="Normal 46 2 12" xfId="40628" xr:uid="{00000000-0005-0000-0000-0000AE9E0000}"/>
    <cellStyle name="Normal 46 2 12 2" xfId="40629" xr:uid="{00000000-0005-0000-0000-0000AF9E0000}"/>
    <cellStyle name="Normal 46 2 13" xfId="40630" xr:uid="{00000000-0005-0000-0000-0000B09E0000}"/>
    <cellStyle name="Normal 46 2 14" xfId="40631" xr:uid="{00000000-0005-0000-0000-0000B19E0000}"/>
    <cellStyle name="Normal 46 2 15" xfId="40632" xr:uid="{00000000-0005-0000-0000-0000B29E0000}"/>
    <cellStyle name="Normal 46 2 16" xfId="40633" xr:uid="{00000000-0005-0000-0000-0000B39E0000}"/>
    <cellStyle name="Normal 46 2 2" xfId="40634" xr:uid="{00000000-0005-0000-0000-0000B49E0000}"/>
    <cellStyle name="Normal 46 2 2 2" xfId="40635" xr:uid="{00000000-0005-0000-0000-0000B59E0000}"/>
    <cellStyle name="Normal 46 2 2 3" xfId="40636" xr:uid="{00000000-0005-0000-0000-0000B69E0000}"/>
    <cellStyle name="Normal 46 2 2 3 2" xfId="40637" xr:uid="{00000000-0005-0000-0000-0000B79E0000}"/>
    <cellStyle name="Normal 46 2 2 3 2 2" xfId="40638" xr:uid="{00000000-0005-0000-0000-0000B89E0000}"/>
    <cellStyle name="Normal 46 2 2 4" xfId="40639" xr:uid="{00000000-0005-0000-0000-0000B99E0000}"/>
    <cellStyle name="Normal 46 2 2 4 2" xfId="40640" xr:uid="{00000000-0005-0000-0000-0000BA9E0000}"/>
    <cellStyle name="Normal 46 2 2 4 2 2" xfId="40641" xr:uid="{00000000-0005-0000-0000-0000BB9E0000}"/>
    <cellStyle name="Normal 46 2 2 5" xfId="40642" xr:uid="{00000000-0005-0000-0000-0000BC9E0000}"/>
    <cellStyle name="Normal 46 2 2 5 2" xfId="40643" xr:uid="{00000000-0005-0000-0000-0000BD9E0000}"/>
    <cellStyle name="Normal 46 2 3" xfId="40644" xr:uid="{00000000-0005-0000-0000-0000BE9E0000}"/>
    <cellStyle name="Normal 46 2 3 2" xfId="40645" xr:uid="{00000000-0005-0000-0000-0000BF9E0000}"/>
    <cellStyle name="Normal 46 2 3 2 2" xfId="40646" xr:uid="{00000000-0005-0000-0000-0000C09E0000}"/>
    <cellStyle name="Normal 46 2 3 3" xfId="40647" xr:uid="{00000000-0005-0000-0000-0000C19E0000}"/>
    <cellStyle name="Normal 46 2 3 3 2" xfId="40648" xr:uid="{00000000-0005-0000-0000-0000C29E0000}"/>
    <cellStyle name="Normal 46 2 4" xfId="40649" xr:uid="{00000000-0005-0000-0000-0000C39E0000}"/>
    <cellStyle name="Normal 46 2 5" xfId="40650" xr:uid="{00000000-0005-0000-0000-0000C49E0000}"/>
    <cellStyle name="Normal 46 2 6" xfId="40651" xr:uid="{00000000-0005-0000-0000-0000C59E0000}"/>
    <cellStyle name="Normal 46 2 7" xfId="40652" xr:uid="{00000000-0005-0000-0000-0000C69E0000}"/>
    <cellStyle name="Normal 46 2 8" xfId="40653" xr:uid="{00000000-0005-0000-0000-0000C79E0000}"/>
    <cellStyle name="Normal 46 2 9" xfId="40654" xr:uid="{00000000-0005-0000-0000-0000C89E0000}"/>
    <cellStyle name="Normal 46 2 9 2" xfId="40655" xr:uid="{00000000-0005-0000-0000-0000C99E0000}"/>
    <cellStyle name="Normal 46 2_35. Propiedades de Inv" xfId="40656" xr:uid="{00000000-0005-0000-0000-0000CA9E0000}"/>
    <cellStyle name="Normal 46 3" xfId="40657" xr:uid="{00000000-0005-0000-0000-0000CB9E0000}"/>
    <cellStyle name="Normal 46 3 2" xfId="40658" xr:uid="{00000000-0005-0000-0000-0000CC9E0000}"/>
    <cellStyle name="Normal 46 3 2 2" xfId="40659" xr:uid="{00000000-0005-0000-0000-0000CD9E0000}"/>
    <cellStyle name="Normal 46 3 3" xfId="40660" xr:uid="{00000000-0005-0000-0000-0000CE9E0000}"/>
    <cellStyle name="Normal 46 3 3 2" xfId="40661" xr:uid="{00000000-0005-0000-0000-0000CF9E0000}"/>
    <cellStyle name="Normal 46 3 4" xfId="40662" xr:uid="{00000000-0005-0000-0000-0000D09E0000}"/>
    <cellStyle name="Normal 46 3 5" xfId="40663" xr:uid="{00000000-0005-0000-0000-0000D19E0000}"/>
    <cellStyle name="Normal 46 3 6" xfId="40664" xr:uid="{00000000-0005-0000-0000-0000D29E0000}"/>
    <cellStyle name="Normal 46 3 7" xfId="40665" xr:uid="{00000000-0005-0000-0000-0000D39E0000}"/>
    <cellStyle name="Normal 46 3 8" xfId="40666" xr:uid="{00000000-0005-0000-0000-0000D49E0000}"/>
    <cellStyle name="Normal 46 3 9" xfId="40667" xr:uid="{00000000-0005-0000-0000-0000D59E0000}"/>
    <cellStyle name="Normal 46 4" xfId="40668" xr:uid="{00000000-0005-0000-0000-0000D69E0000}"/>
    <cellStyle name="Normal 46 4 2" xfId="40669" xr:uid="{00000000-0005-0000-0000-0000D79E0000}"/>
    <cellStyle name="Normal 46 4 2 2" xfId="40670" xr:uid="{00000000-0005-0000-0000-0000D89E0000}"/>
    <cellStyle name="Normal 46 4 3" xfId="40671" xr:uid="{00000000-0005-0000-0000-0000D99E0000}"/>
    <cellStyle name="Normal 46 4 3 2" xfId="40672" xr:uid="{00000000-0005-0000-0000-0000DA9E0000}"/>
    <cellStyle name="Normal 46 4 4" xfId="40673" xr:uid="{00000000-0005-0000-0000-0000DB9E0000}"/>
    <cellStyle name="Normal 46 4 5" xfId="40674" xr:uid="{00000000-0005-0000-0000-0000DC9E0000}"/>
    <cellStyle name="Normal 46 4 6" xfId="40675" xr:uid="{00000000-0005-0000-0000-0000DD9E0000}"/>
    <cellStyle name="Normal 46 4 7" xfId="40676" xr:uid="{00000000-0005-0000-0000-0000DE9E0000}"/>
    <cellStyle name="Normal 46 4 8" xfId="40677" xr:uid="{00000000-0005-0000-0000-0000DF9E0000}"/>
    <cellStyle name="Normal 46 4 9" xfId="40678" xr:uid="{00000000-0005-0000-0000-0000E09E0000}"/>
    <cellStyle name="Normal 46 5" xfId="40679" xr:uid="{00000000-0005-0000-0000-0000E19E0000}"/>
    <cellStyle name="Normal 46 5 2" xfId="40680" xr:uid="{00000000-0005-0000-0000-0000E29E0000}"/>
    <cellStyle name="Normal 46 5 3" xfId="40681" xr:uid="{00000000-0005-0000-0000-0000E39E0000}"/>
    <cellStyle name="Normal 46 5 4" xfId="40682" xr:uid="{00000000-0005-0000-0000-0000E49E0000}"/>
    <cellStyle name="Normal 46 5 5" xfId="40683" xr:uid="{00000000-0005-0000-0000-0000E59E0000}"/>
    <cellStyle name="Normal 46 5 6" xfId="40684" xr:uid="{00000000-0005-0000-0000-0000E69E0000}"/>
    <cellStyle name="Normal 46 5 7" xfId="40685" xr:uid="{00000000-0005-0000-0000-0000E79E0000}"/>
    <cellStyle name="Normal 46 5 8" xfId="40686" xr:uid="{00000000-0005-0000-0000-0000E89E0000}"/>
    <cellStyle name="Normal 46 5 9" xfId="40687" xr:uid="{00000000-0005-0000-0000-0000E99E0000}"/>
    <cellStyle name="Normal 46 6" xfId="40688" xr:uid="{00000000-0005-0000-0000-0000EA9E0000}"/>
    <cellStyle name="Normal 46 6 2" xfId="40689" xr:uid="{00000000-0005-0000-0000-0000EB9E0000}"/>
    <cellStyle name="Normal 46 6 3" xfId="40690" xr:uid="{00000000-0005-0000-0000-0000EC9E0000}"/>
    <cellStyle name="Normal 46 6 4" xfId="40691" xr:uid="{00000000-0005-0000-0000-0000ED9E0000}"/>
    <cellStyle name="Normal 46 6 5" xfId="40692" xr:uid="{00000000-0005-0000-0000-0000EE9E0000}"/>
    <cellStyle name="Normal 46 7" xfId="40693" xr:uid="{00000000-0005-0000-0000-0000EF9E0000}"/>
    <cellStyle name="Normal 46 7 2" xfId="40694" xr:uid="{00000000-0005-0000-0000-0000F09E0000}"/>
    <cellStyle name="Normal 46 7 3" xfId="40695" xr:uid="{00000000-0005-0000-0000-0000F19E0000}"/>
    <cellStyle name="Normal 46 7 4" xfId="40696" xr:uid="{00000000-0005-0000-0000-0000F29E0000}"/>
    <cellStyle name="Normal 46 7 5" xfId="40697" xr:uid="{00000000-0005-0000-0000-0000F39E0000}"/>
    <cellStyle name="Normal 46 8" xfId="40698" xr:uid="{00000000-0005-0000-0000-0000F49E0000}"/>
    <cellStyle name="Normal 46 8 2" xfId="40699" xr:uid="{00000000-0005-0000-0000-0000F59E0000}"/>
    <cellStyle name="Normal 46 8 3" xfId="40700" xr:uid="{00000000-0005-0000-0000-0000F69E0000}"/>
    <cellStyle name="Normal 46 8 4" xfId="40701" xr:uid="{00000000-0005-0000-0000-0000F79E0000}"/>
    <cellStyle name="Normal 46 8 5" xfId="40702" xr:uid="{00000000-0005-0000-0000-0000F89E0000}"/>
    <cellStyle name="Normal 46 9" xfId="40703" xr:uid="{00000000-0005-0000-0000-0000F99E0000}"/>
    <cellStyle name="Normal 46 9 2" xfId="40704" xr:uid="{00000000-0005-0000-0000-0000FA9E0000}"/>
    <cellStyle name="Normal 46 9 3" xfId="40705" xr:uid="{00000000-0005-0000-0000-0000FB9E0000}"/>
    <cellStyle name="Normal 46 9 4" xfId="40706" xr:uid="{00000000-0005-0000-0000-0000FC9E0000}"/>
    <cellStyle name="Normal 46 9 5" xfId="40707" xr:uid="{00000000-0005-0000-0000-0000FD9E0000}"/>
    <cellStyle name="Normal 46_35. Propiedades de Inv" xfId="40708" xr:uid="{00000000-0005-0000-0000-0000FE9E0000}"/>
    <cellStyle name="Normal 47" xfId="40709" xr:uid="{00000000-0005-0000-0000-0000FF9E0000}"/>
    <cellStyle name="Normal 47 10" xfId="40710" xr:uid="{00000000-0005-0000-0000-0000009F0000}"/>
    <cellStyle name="Normal 47 10 2" xfId="40711" xr:uid="{00000000-0005-0000-0000-0000019F0000}"/>
    <cellStyle name="Normal 47 10 3" xfId="40712" xr:uid="{00000000-0005-0000-0000-0000029F0000}"/>
    <cellStyle name="Normal 47 10 4" xfId="40713" xr:uid="{00000000-0005-0000-0000-0000039F0000}"/>
    <cellStyle name="Normal 47 10 5" xfId="40714" xr:uid="{00000000-0005-0000-0000-0000049F0000}"/>
    <cellStyle name="Normal 47 11" xfId="40715" xr:uid="{00000000-0005-0000-0000-0000059F0000}"/>
    <cellStyle name="Normal 47 12" xfId="40716" xr:uid="{00000000-0005-0000-0000-0000069F0000}"/>
    <cellStyle name="Normal 47 13" xfId="40717" xr:uid="{00000000-0005-0000-0000-0000079F0000}"/>
    <cellStyle name="Normal 47 14" xfId="40718" xr:uid="{00000000-0005-0000-0000-0000089F0000}"/>
    <cellStyle name="Normal 47 15" xfId="40719" xr:uid="{00000000-0005-0000-0000-0000099F0000}"/>
    <cellStyle name="Normal 47 16" xfId="40720" xr:uid="{00000000-0005-0000-0000-00000A9F0000}"/>
    <cellStyle name="Normal 47 17" xfId="40721" xr:uid="{00000000-0005-0000-0000-00000B9F0000}"/>
    <cellStyle name="Normal 47 18" xfId="40722" xr:uid="{00000000-0005-0000-0000-00000C9F0000}"/>
    <cellStyle name="Normal 47 2" xfId="40723" xr:uid="{00000000-0005-0000-0000-00000D9F0000}"/>
    <cellStyle name="Normal 47 2 10" xfId="40724" xr:uid="{00000000-0005-0000-0000-00000E9F0000}"/>
    <cellStyle name="Normal 47 2 11" xfId="40725" xr:uid="{00000000-0005-0000-0000-00000F9F0000}"/>
    <cellStyle name="Normal 47 2 12" xfId="40726" xr:uid="{00000000-0005-0000-0000-0000109F0000}"/>
    <cellStyle name="Normal 47 2 2" xfId="40727" xr:uid="{00000000-0005-0000-0000-0000119F0000}"/>
    <cellStyle name="Normal 47 2 2 2" xfId="40728" xr:uid="{00000000-0005-0000-0000-0000129F0000}"/>
    <cellStyle name="Normal 47 2 2 3" xfId="40729" xr:uid="{00000000-0005-0000-0000-0000139F0000}"/>
    <cellStyle name="Normal 47 2 2 4" xfId="40730" xr:uid="{00000000-0005-0000-0000-0000149F0000}"/>
    <cellStyle name="Normal 47 2 2 5" xfId="40731" xr:uid="{00000000-0005-0000-0000-0000159F0000}"/>
    <cellStyle name="Normal 47 2 3" xfId="40732" xr:uid="{00000000-0005-0000-0000-0000169F0000}"/>
    <cellStyle name="Normal 47 2 3 2" xfId="40733" xr:uid="{00000000-0005-0000-0000-0000179F0000}"/>
    <cellStyle name="Normal 47 2 3 3" xfId="40734" xr:uid="{00000000-0005-0000-0000-0000189F0000}"/>
    <cellStyle name="Normal 47 2 3 4" xfId="40735" xr:uid="{00000000-0005-0000-0000-0000199F0000}"/>
    <cellStyle name="Normal 47 2 3 5" xfId="40736" xr:uid="{00000000-0005-0000-0000-00001A9F0000}"/>
    <cellStyle name="Normal 47 2 4" xfId="40737" xr:uid="{00000000-0005-0000-0000-00001B9F0000}"/>
    <cellStyle name="Normal 47 2 4 2" xfId="40738" xr:uid="{00000000-0005-0000-0000-00001C9F0000}"/>
    <cellStyle name="Normal 47 2 4 3" xfId="40739" xr:uid="{00000000-0005-0000-0000-00001D9F0000}"/>
    <cellStyle name="Normal 47 2 4 4" xfId="40740" xr:uid="{00000000-0005-0000-0000-00001E9F0000}"/>
    <cellStyle name="Normal 47 2 4 5" xfId="40741" xr:uid="{00000000-0005-0000-0000-00001F9F0000}"/>
    <cellStyle name="Normal 47 2 5" xfId="40742" xr:uid="{00000000-0005-0000-0000-0000209F0000}"/>
    <cellStyle name="Normal 47 2 5 2" xfId="40743" xr:uid="{00000000-0005-0000-0000-0000219F0000}"/>
    <cellStyle name="Normal 47 2 5 3" xfId="40744" xr:uid="{00000000-0005-0000-0000-0000229F0000}"/>
    <cellStyle name="Normal 47 2 5 4" xfId="40745" xr:uid="{00000000-0005-0000-0000-0000239F0000}"/>
    <cellStyle name="Normal 47 2 5 5" xfId="40746" xr:uid="{00000000-0005-0000-0000-0000249F0000}"/>
    <cellStyle name="Normal 47 2 6" xfId="40747" xr:uid="{00000000-0005-0000-0000-0000259F0000}"/>
    <cellStyle name="Normal 47 2 6 2" xfId="40748" xr:uid="{00000000-0005-0000-0000-0000269F0000}"/>
    <cellStyle name="Normal 47 2 6 3" xfId="40749" xr:uid="{00000000-0005-0000-0000-0000279F0000}"/>
    <cellStyle name="Normal 47 2 6 4" xfId="40750" xr:uid="{00000000-0005-0000-0000-0000289F0000}"/>
    <cellStyle name="Normal 47 2 6 5" xfId="40751" xr:uid="{00000000-0005-0000-0000-0000299F0000}"/>
    <cellStyle name="Normal 47 2 7" xfId="40752" xr:uid="{00000000-0005-0000-0000-00002A9F0000}"/>
    <cellStyle name="Normal 47 2 7 2" xfId="40753" xr:uid="{00000000-0005-0000-0000-00002B9F0000}"/>
    <cellStyle name="Normal 47 2 7 3" xfId="40754" xr:uid="{00000000-0005-0000-0000-00002C9F0000}"/>
    <cellStyle name="Normal 47 2 7 4" xfId="40755" xr:uid="{00000000-0005-0000-0000-00002D9F0000}"/>
    <cellStyle name="Normal 47 2 7 5" xfId="40756" xr:uid="{00000000-0005-0000-0000-00002E9F0000}"/>
    <cellStyle name="Normal 47 2 8" xfId="40757" xr:uid="{00000000-0005-0000-0000-00002F9F0000}"/>
    <cellStyle name="Normal 47 2 8 2" xfId="40758" xr:uid="{00000000-0005-0000-0000-0000309F0000}"/>
    <cellStyle name="Normal 47 2 8 3" xfId="40759" xr:uid="{00000000-0005-0000-0000-0000319F0000}"/>
    <cellStyle name="Normal 47 2 8 4" xfId="40760" xr:uid="{00000000-0005-0000-0000-0000329F0000}"/>
    <cellStyle name="Normal 47 2 8 5" xfId="40761" xr:uid="{00000000-0005-0000-0000-0000339F0000}"/>
    <cellStyle name="Normal 47 2 9" xfId="40762" xr:uid="{00000000-0005-0000-0000-0000349F0000}"/>
    <cellStyle name="Normal 47 2_35. Propiedades de Inv" xfId="40763" xr:uid="{00000000-0005-0000-0000-0000359F0000}"/>
    <cellStyle name="Normal 47 3" xfId="40764" xr:uid="{00000000-0005-0000-0000-0000369F0000}"/>
    <cellStyle name="Normal 47 3 2" xfId="40765" xr:uid="{00000000-0005-0000-0000-0000379F0000}"/>
    <cellStyle name="Normal 47 3 3" xfId="40766" xr:uid="{00000000-0005-0000-0000-0000389F0000}"/>
    <cellStyle name="Normal 47 3 4" xfId="40767" xr:uid="{00000000-0005-0000-0000-0000399F0000}"/>
    <cellStyle name="Normal 47 3 5" xfId="40768" xr:uid="{00000000-0005-0000-0000-00003A9F0000}"/>
    <cellStyle name="Normal 47 4" xfId="40769" xr:uid="{00000000-0005-0000-0000-00003B9F0000}"/>
    <cellStyle name="Normal 47 5" xfId="40770" xr:uid="{00000000-0005-0000-0000-00003C9F0000}"/>
    <cellStyle name="Normal 47 5 2" xfId="40771" xr:uid="{00000000-0005-0000-0000-00003D9F0000}"/>
    <cellStyle name="Normal 47 5 3" xfId="40772" xr:uid="{00000000-0005-0000-0000-00003E9F0000}"/>
    <cellStyle name="Normal 47 5 4" xfId="40773" xr:uid="{00000000-0005-0000-0000-00003F9F0000}"/>
    <cellStyle name="Normal 47 5 5" xfId="40774" xr:uid="{00000000-0005-0000-0000-0000409F0000}"/>
    <cellStyle name="Normal 47 6" xfId="40775" xr:uid="{00000000-0005-0000-0000-0000419F0000}"/>
    <cellStyle name="Normal 47 6 2" xfId="40776" xr:uid="{00000000-0005-0000-0000-0000429F0000}"/>
    <cellStyle name="Normal 47 6 3" xfId="40777" xr:uid="{00000000-0005-0000-0000-0000439F0000}"/>
    <cellStyle name="Normal 47 6 4" xfId="40778" xr:uid="{00000000-0005-0000-0000-0000449F0000}"/>
    <cellStyle name="Normal 47 6 5" xfId="40779" xr:uid="{00000000-0005-0000-0000-0000459F0000}"/>
    <cellStyle name="Normal 47 7" xfId="40780" xr:uid="{00000000-0005-0000-0000-0000469F0000}"/>
    <cellStyle name="Normal 47 7 2" xfId="40781" xr:uid="{00000000-0005-0000-0000-0000479F0000}"/>
    <cellStyle name="Normal 47 7 3" xfId="40782" xr:uid="{00000000-0005-0000-0000-0000489F0000}"/>
    <cellStyle name="Normal 47 7 4" xfId="40783" xr:uid="{00000000-0005-0000-0000-0000499F0000}"/>
    <cellStyle name="Normal 47 7 5" xfId="40784" xr:uid="{00000000-0005-0000-0000-00004A9F0000}"/>
    <cellStyle name="Normal 47 8" xfId="40785" xr:uid="{00000000-0005-0000-0000-00004B9F0000}"/>
    <cellStyle name="Normal 47 8 2" xfId="40786" xr:uid="{00000000-0005-0000-0000-00004C9F0000}"/>
    <cellStyle name="Normal 47 8 3" xfId="40787" xr:uid="{00000000-0005-0000-0000-00004D9F0000}"/>
    <cellStyle name="Normal 47 8 4" xfId="40788" xr:uid="{00000000-0005-0000-0000-00004E9F0000}"/>
    <cellStyle name="Normal 47 8 5" xfId="40789" xr:uid="{00000000-0005-0000-0000-00004F9F0000}"/>
    <cellStyle name="Normal 47 9" xfId="40790" xr:uid="{00000000-0005-0000-0000-0000509F0000}"/>
    <cellStyle name="Normal 47 9 2" xfId="40791" xr:uid="{00000000-0005-0000-0000-0000519F0000}"/>
    <cellStyle name="Normal 47 9 3" xfId="40792" xr:uid="{00000000-0005-0000-0000-0000529F0000}"/>
    <cellStyle name="Normal 47 9 4" xfId="40793" xr:uid="{00000000-0005-0000-0000-0000539F0000}"/>
    <cellStyle name="Normal 47 9 5" xfId="40794" xr:uid="{00000000-0005-0000-0000-0000549F0000}"/>
    <cellStyle name="Normal 47_35. Propiedades de Inv" xfId="40795" xr:uid="{00000000-0005-0000-0000-0000559F0000}"/>
    <cellStyle name="Normal 48" xfId="40796" xr:uid="{00000000-0005-0000-0000-0000569F0000}"/>
    <cellStyle name="Normal 48 10" xfId="40797" xr:uid="{00000000-0005-0000-0000-0000579F0000}"/>
    <cellStyle name="Normal 48 10 2" xfId="40798" xr:uid="{00000000-0005-0000-0000-0000589F0000}"/>
    <cellStyle name="Normal 48 11" xfId="40799" xr:uid="{00000000-0005-0000-0000-0000599F0000}"/>
    <cellStyle name="Normal 48 11 2" xfId="40800" xr:uid="{00000000-0005-0000-0000-00005A9F0000}"/>
    <cellStyle name="Normal 48 12" xfId="40801" xr:uid="{00000000-0005-0000-0000-00005B9F0000}"/>
    <cellStyle name="Normal 48 12 2" xfId="40802" xr:uid="{00000000-0005-0000-0000-00005C9F0000}"/>
    <cellStyle name="Normal 48 13" xfId="40803" xr:uid="{00000000-0005-0000-0000-00005D9F0000}"/>
    <cellStyle name="Normal 48 13 2" xfId="40804" xr:uid="{00000000-0005-0000-0000-00005E9F0000}"/>
    <cellStyle name="Normal 48 14" xfId="40805" xr:uid="{00000000-0005-0000-0000-00005F9F0000}"/>
    <cellStyle name="Normal 48 15" xfId="40806" xr:uid="{00000000-0005-0000-0000-0000609F0000}"/>
    <cellStyle name="Normal 48 16" xfId="40807" xr:uid="{00000000-0005-0000-0000-0000619F0000}"/>
    <cellStyle name="Normal 48 17" xfId="40808" xr:uid="{00000000-0005-0000-0000-0000629F0000}"/>
    <cellStyle name="Normal 48 2" xfId="40809" xr:uid="{00000000-0005-0000-0000-0000639F0000}"/>
    <cellStyle name="Normal 48 2 10" xfId="40810" xr:uid="{00000000-0005-0000-0000-0000649F0000}"/>
    <cellStyle name="Normal 48 2 10 2" xfId="40811" xr:uid="{00000000-0005-0000-0000-0000659F0000}"/>
    <cellStyle name="Normal 48 2 11" xfId="40812" xr:uid="{00000000-0005-0000-0000-0000669F0000}"/>
    <cellStyle name="Normal 48 2 11 2" xfId="40813" xr:uid="{00000000-0005-0000-0000-0000679F0000}"/>
    <cellStyle name="Normal 48 2 12" xfId="40814" xr:uid="{00000000-0005-0000-0000-0000689F0000}"/>
    <cellStyle name="Normal 48 2 12 2" xfId="40815" xr:uid="{00000000-0005-0000-0000-0000699F0000}"/>
    <cellStyle name="Normal 48 2 13" xfId="40816" xr:uid="{00000000-0005-0000-0000-00006A9F0000}"/>
    <cellStyle name="Normal 48 2 14" xfId="40817" xr:uid="{00000000-0005-0000-0000-00006B9F0000}"/>
    <cellStyle name="Normal 48 2 15" xfId="40818" xr:uid="{00000000-0005-0000-0000-00006C9F0000}"/>
    <cellStyle name="Normal 48 2 16" xfId="40819" xr:uid="{00000000-0005-0000-0000-00006D9F0000}"/>
    <cellStyle name="Normal 48 2 2" xfId="40820" xr:uid="{00000000-0005-0000-0000-00006E9F0000}"/>
    <cellStyle name="Normal 48 2 2 2" xfId="40821" xr:uid="{00000000-0005-0000-0000-00006F9F0000}"/>
    <cellStyle name="Normal 48 2 2 3" xfId="40822" xr:uid="{00000000-0005-0000-0000-0000709F0000}"/>
    <cellStyle name="Normal 48 2 2 3 2" xfId="40823" xr:uid="{00000000-0005-0000-0000-0000719F0000}"/>
    <cellStyle name="Normal 48 2 2 3 2 2" xfId="40824" xr:uid="{00000000-0005-0000-0000-0000729F0000}"/>
    <cellStyle name="Normal 48 2 2 4" xfId="40825" xr:uid="{00000000-0005-0000-0000-0000739F0000}"/>
    <cellStyle name="Normal 48 2 2 4 2" xfId="40826" xr:uid="{00000000-0005-0000-0000-0000749F0000}"/>
    <cellStyle name="Normal 48 2 2 4 2 2" xfId="40827" xr:uid="{00000000-0005-0000-0000-0000759F0000}"/>
    <cellStyle name="Normal 48 2 2 5" xfId="40828" xr:uid="{00000000-0005-0000-0000-0000769F0000}"/>
    <cellStyle name="Normal 48 2 2 5 2" xfId="40829" xr:uid="{00000000-0005-0000-0000-0000779F0000}"/>
    <cellStyle name="Normal 48 2 3" xfId="40830" xr:uid="{00000000-0005-0000-0000-0000789F0000}"/>
    <cellStyle name="Normal 48 2 3 2" xfId="40831" xr:uid="{00000000-0005-0000-0000-0000799F0000}"/>
    <cellStyle name="Normal 48 2 3 2 2" xfId="40832" xr:uid="{00000000-0005-0000-0000-00007A9F0000}"/>
    <cellStyle name="Normal 48 2 3 3" xfId="40833" xr:uid="{00000000-0005-0000-0000-00007B9F0000}"/>
    <cellStyle name="Normal 48 2 3 3 2" xfId="40834" xr:uid="{00000000-0005-0000-0000-00007C9F0000}"/>
    <cellStyle name="Normal 48 2 4" xfId="40835" xr:uid="{00000000-0005-0000-0000-00007D9F0000}"/>
    <cellStyle name="Normal 48 2 5" xfId="40836" xr:uid="{00000000-0005-0000-0000-00007E9F0000}"/>
    <cellStyle name="Normal 48 2 6" xfId="40837" xr:uid="{00000000-0005-0000-0000-00007F9F0000}"/>
    <cellStyle name="Normal 48 2 7" xfId="40838" xr:uid="{00000000-0005-0000-0000-0000809F0000}"/>
    <cellStyle name="Normal 48 2 8" xfId="40839" xr:uid="{00000000-0005-0000-0000-0000819F0000}"/>
    <cellStyle name="Normal 48 2 9" xfId="40840" xr:uid="{00000000-0005-0000-0000-0000829F0000}"/>
    <cellStyle name="Normal 48 2 9 2" xfId="40841" xr:uid="{00000000-0005-0000-0000-0000839F0000}"/>
    <cellStyle name="Normal 48 2_35. Propiedades de Inv" xfId="40842" xr:uid="{00000000-0005-0000-0000-0000849F0000}"/>
    <cellStyle name="Normal 48 3" xfId="40843" xr:uid="{00000000-0005-0000-0000-0000859F0000}"/>
    <cellStyle name="Normal 48 3 2" xfId="40844" xr:uid="{00000000-0005-0000-0000-0000869F0000}"/>
    <cellStyle name="Normal 48 3 2 2" xfId="40845" xr:uid="{00000000-0005-0000-0000-0000879F0000}"/>
    <cellStyle name="Normal 48 3 3" xfId="40846" xr:uid="{00000000-0005-0000-0000-0000889F0000}"/>
    <cellStyle name="Normal 48 3 3 2" xfId="40847" xr:uid="{00000000-0005-0000-0000-0000899F0000}"/>
    <cellStyle name="Normal 48 3 4" xfId="40848" xr:uid="{00000000-0005-0000-0000-00008A9F0000}"/>
    <cellStyle name="Normal 48 3 5" xfId="40849" xr:uid="{00000000-0005-0000-0000-00008B9F0000}"/>
    <cellStyle name="Normal 48 3 6" xfId="40850" xr:uid="{00000000-0005-0000-0000-00008C9F0000}"/>
    <cellStyle name="Normal 48 3 7" xfId="40851" xr:uid="{00000000-0005-0000-0000-00008D9F0000}"/>
    <cellStyle name="Normal 48 3 8" xfId="40852" xr:uid="{00000000-0005-0000-0000-00008E9F0000}"/>
    <cellStyle name="Normal 48 3 9" xfId="40853" xr:uid="{00000000-0005-0000-0000-00008F9F0000}"/>
    <cellStyle name="Normal 48 4" xfId="40854" xr:uid="{00000000-0005-0000-0000-0000909F0000}"/>
    <cellStyle name="Normal 48 4 2" xfId="40855" xr:uid="{00000000-0005-0000-0000-0000919F0000}"/>
    <cellStyle name="Normal 48 4 2 2" xfId="40856" xr:uid="{00000000-0005-0000-0000-0000929F0000}"/>
    <cellStyle name="Normal 48 4 3" xfId="40857" xr:uid="{00000000-0005-0000-0000-0000939F0000}"/>
    <cellStyle name="Normal 48 4 3 2" xfId="40858" xr:uid="{00000000-0005-0000-0000-0000949F0000}"/>
    <cellStyle name="Normal 48 4 4" xfId="40859" xr:uid="{00000000-0005-0000-0000-0000959F0000}"/>
    <cellStyle name="Normal 48 4 5" xfId="40860" xr:uid="{00000000-0005-0000-0000-0000969F0000}"/>
    <cellStyle name="Normal 48 4 6" xfId="40861" xr:uid="{00000000-0005-0000-0000-0000979F0000}"/>
    <cellStyle name="Normal 48 4 7" xfId="40862" xr:uid="{00000000-0005-0000-0000-0000989F0000}"/>
    <cellStyle name="Normal 48 4 8" xfId="40863" xr:uid="{00000000-0005-0000-0000-0000999F0000}"/>
    <cellStyle name="Normal 48 4 9" xfId="40864" xr:uid="{00000000-0005-0000-0000-00009A9F0000}"/>
    <cellStyle name="Normal 48 5" xfId="40865" xr:uid="{00000000-0005-0000-0000-00009B9F0000}"/>
    <cellStyle name="Normal 48 5 2" xfId="40866" xr:uid="{00000000-0005-0000-0000-00009C9F0000}"/>
    <cellStyle name="Normal 48 5 3" xfId="40867" xr:uid="{00000000-0005-0000-0000-00009D9F0000}"/>
    <cellStyle name="Normal 48 5 4" xfId="40868" xr:uid="{00000000-0005-0000-0000-00009E9F0000}"/>
    <cellStyle name="Normal 48 5 5" xfId="40869" xr:uid="{00000000-0005-0000-0000-00009F9F0000}"/>
    <cellStyle name="Normal 48 5 6" xfId="40870" xr:uid="{00000000-0005-0000-0000-0000A09F0000}"/>
    <cellStyle name="Normal 48 5 7" xfId="40871" xr:uid="{00000000-0005-0000-0000-0000A19F0000}"/>
    <cellStyle name="Normal 48 5 8" xfId="40872" xr:uid="{00000000-0005-0000-0000-0000A29F0000}"/>
    <cellStyle name="Normal 48 5 9" xfId="40873" xr:uid="{00000000-0005-0000-0000-0000A39F0000}"/>
    <cellStyle name="Normal 48 6" xfId="40874" xr:uid="{00000000-0005-0000-0000-0000A49F0000}"/>
    <cellStyle name="Normal 48 6 2" xfId="40875" xr:uid="{00000000-0005-0000-0000-0000A59F0000}"/>
    <cellStyle name="Normal 48 6 3" xfId="40876" xr:uid="{00000000-0005-0000-0000-0000A69F0000}"/>
    <cellStyle name="Normal 48 6 4" xfId="40877" xr:uid="{00000000-0005-0000-0000-0000A79F0000}"/>
    <cellStyle name="Normal 48 6 5" xfId="40878" xr:uid="{00000000-0005-0000-0000-0000A89F0000}"/>
    <cellStyle name="Normal 48 7" xfId="40879" xr:uid="{00000000-0005-0000-0000-0000A99F0000}"/>
    <cellStyle name="Normal 48 7 2" xfId="40880" xr:uid="{00000000-0005-0000-0000-0000AA9F0000}"/>
    <cellStyle name="Normal 48 7 3" xfId="40881" xr:uid="{00000000-0005-0000-0000-0000AB9F0000}"/>
    <cellStyle name="Normal 48 7 4" xfId="40882" xr:uid="{00000000-0005-0000-0000-0000AC9F0000}"/>
    <cellStyle name="Normal 48 7 5" xfId="40883" xr:uid="{00000000-0005-0000-0000-0000AD9F0000}"/>
    <cellStyle name="Normal 48 8" xfId="40884" xr:uid="{00000000-0005-0000-0000-0000AE9F0000}"/>
    <cellStyle name="Normal 48 8 2" xfId="40885" xr:uid="{00000000-0005-0000-0000-0000AF9F0000}"/>
    <cellStyle name="Normal 48 8 3" xfId="40886" xr:uid="{00000000-0005-0000-0000-0000B09F0000}"/>
    <cellStyle name="Normal 48 8 4" xfId="40887" xr:uid="{00000000-0005-0000-0000-0000B19F0000}"/>
    <cellStyle name="Normal 48 8 5" xfId="40888" xr:uid="{00000000-0005-0000-0000-0000B29F0000}"/>
    <cellStyle name="Normal 48 9" xfId="40889" xr:uid="{00000000-0005-0000-0000-0000B39F0000}"/>
    <cellStyle name="Normal 48 9 2" xfId="40890" xr:uid="{00000000-0005-0000-0000-0000B49F0000}"/>
    <cellStyle name="Normal 48 9 3" xfId="40891" xr:uid="{00000000-0005-0000-0000-0000B59F0000}"/>
    <cellStyle name="Normal 48 9 4" xfId="40892" xr:uid="{00000000-0005-0000-0000-0000B69F0000}"/>
    <cellStyle name="Normal 48 9 5" xfId="40893" xr:uid="{00000000-0005-0000-0000-0000B79F0000}"/>
    <cellStyle name="Normal 48_35. Propiedades de Inv" xfId="40894" xr:uid="{00000000-0005-0000-0000-0000B89F0000}"/>
    <cellStyle name="Normal 49" xfId="40895" xr:uid="{00000000-0005-0000-0000-0000B99F0000}"/>
    <cellStyle name="Normal 49 10" xfId="40896" xr:uid="{00000000-0005-0000-0000-0000BA9F0000}"/>
    <cellStyle name="Normal 49 10 2" xfId="40897" xr:uid="{00000000-0005-0000-0000-0000BB9F0000}"/>
    <cellStyle name="Normal 49 11" xfId="40898" xr:uid="{00000000-0005-0000-0000-0000BC9F0000}"/>
    <cellStyle name="Normal 49 11 2" xfId="40899" xr:uid="{00000000-0005-0000-0000-0000BD9F0000}"/>
    <cellStyle name="Normal 49 12" xfId="40900" xr:uid="{00000000-0005-0000-0000-0000BE9F0000}"/>
    <cellStyle name="Normal 49 12 2" xfId="40901" xr:uid="{00000000-0005-0000-0000-0000BF9F0000}"/>
    <cellStyle name="Normal 49 13" xfId="40902" xr:uid="{00000000-0005-0000-0000-0000C09F0000}"/>
    <cellStyle name="Normal 49 13 2" xfId="40903" xr:uid="{00000000-0005-0000-0000-0000C19F0000}"/>
    <cellStyle name="Normal 49 14" xfId="40904" xr:uid="{00000000-0005-0000-0000-0000C29F0000}"/>
    <cellStyle name="Normal 49 14 2" xfId="40905" xr:uid="{00000000-0005-0000-0000-0000C39F0000}"/>
    <cellStyle name="Normal 49 15" xfId="40906" xr:uid="{00000000-0005-0000-0000-0000C49F0000}"/>
    <cellStyle name="Normal 49 15 2" xfId="40907" xr:uid="{00000000-0005-0000-0000-0000C59F0000}"/>
    <cellStyle name="Normal 49 16" xfId="40908" xr:uid="{00000000-0005-0000-0000-0000C69F0000}"/>
    <cellStyle name="Normal 49 17" xfId="40909" xr:uid="{00000000-0005-0000-0000-0000C79F0000}"/>
    <cellStyle name="Normal 49 18" xfId="40910" xr:uid="{00000000-0005-0000-0000-0000C89F0000}"/>
    <cellStyle name="Normal 49 19" xfId="40911" xr:uid="{00000000-0005-0000-0000-0000C99F0000}"/>
    <cellStyle name="Normal 49 2" xfId="40912" xr:uid="{00000000-0005-0000-0000-0000CA9F0000}"/>
    <cellStyle name="Normal 49 2 10" xfId="40913" xr:uid="{00000000-0005-0000-0000-0000CB9F0000}"/>
    <cellStyle name="Normal 49 2 10 2" xfId="40914" xr:uid="{00000000-0005-0000-0000-0000CC9F0000}"/>
    <cellStyle name="Normal 49 2 11" xfId="40915" xr:uid="{00000000-0005-0000-0000-0000CD9F0000}"/>
    <cellStyle name="Normal 49 2 11 2" xfId="40916" xr:uid="{00000000-0005-0000-0000-0000CE9F0000}"/>
    <cellStyle name="Normal 49 2 12" xfId="40917" xr:uid="{00000000-0005-0000-0000-0000CF9F0000}"/>
    <cellStyle name="Normal 49 2 12 2" xfId="40918" xr:uid="{00000000-0005-0000-0000-0000D09F0000}"/>
    <cellStyle name="Normal 49 2 13" xfId="40919" xr:uid="{00000000-0005-0000-0000-0000D19F0000}"/>
    <cellStyle name="Normal 49 2 14" xfId="40920" xr:uid="{00000000-0005-0000-0000-0000D29F0000}"/>
    <cellStyle name="Normal 49 2 15" xfId="40921" xr:uid="{00000000-0005-0000-0000-0000D39F0000}"/>
    <cellStyle name="Normal 49 2 16" xfId="40922" xr:uid="{00000000-0005-0000-0000-0000D49F0000}"/>
    <cellStyle name="Normal 49 2 2" xfId="40923" xr:uid="{00000000-0005-0000-0000-0000D59F0000}"/>
    <cellStyle name="Normal 49 2 2 2" xfId="40924" xr:uid="{00000000-0005-0000-0000-0000D69F0000}"/>
    <cellStyle name="Normal 49 2 2 3" xfId="40925" xr:uid="{00000000-0005-0000-0000-0000D79F0000}"/>
    <cellStyle name="Normal 49 2 2 3 2" xfId="40926" xr:uid="{00000000-0005-0000-0000-0000D89F0000}"/>
    <cellStyle name="Normal 49 2 2 3 2 2" xfId="40927" xr:uid="{00000000-0005-0000-0000-0000D99F0000}"/>
    <cellStyle name="Normal 49 2 2 4" xfId="40928" xr:uid="{00000000-0005-0000-0000-0000DA9F0000}"/>
    <cellStyle name="Normal 49 2 2 4 2" xfId="40929" xr:uid="{00000000-0005-0000-0000-0000DB9F0000}"/>
    <cellStyle name="Normal 49 2 2 4 2 2" xfId="40930" xr:uid="{00000000-0005-0000-0000-0000DC9F0000}"/>
    <cellStyle name="Normal 49 2 2 5" xfId="40931" xr:uid="{00000000-0005-0000-0000-0000DD9F0000}"/>
    <cellStyle name="Normal 49 2 2 5 2" xfId="40932" xr:uid="{00000000-0005-0000-0000-0000DE9F0000}"/>
    <cellStyle name="Normal 49 2 3" xfId="40933" xr:uid="{00000000-0005-0000-0000-0000DF9F0000}"/>
    <cellStyle name="Normal 49 2 3 2" xfId="40934" xr:uid="{00000000-0005-0000-0000-0000E09F0000}"/>
    <cellStyle name="Normal 49 2 3 2 2" xfId="40935" xr:uid="{00000000-0005-0000-0000-0000E19F0000}"/>
    <cellStyle name="Normal 49 2 3 3" xfId="40936" xr:uid="{00000000-0005-0000-0000-0000E29F0000}"/>
    <cellStyle name="Normal 49 2 3 3 2" xfId="40937" xr:uid="{00000000-0005-0000-0000-0000E39F0000}"/>
    <cellStyle name="Normal 49 2 4" xfId="40938" xr:uid="{00000000-0005-0000-0000-0000E49F0000}"/>
    <cellStyle name="Normal 49 2 5" xfId="40939" xr:uid="{00000000-0005-0000-0000-0000E59F0000}"/>
    <cellStyle name="Normal 49 2 6" xfId="40940" xr:uid="{00000000-0005-0000-0000-0000E69F0000}"/>
    <cellStyle name="Normal 49 2 7" xfId="40941" xr:uid="{00000000-0005-0000-0000-0000E79F0000}"/>
    <cellStyle name="Normal 49 2 8" xfId="40942" xr:uid="{00000000-0005-0000-0000-0000E89F0000}"/>
    <cellStyle name="Normal 49 2 9" xfId="40943" xr:uid="{00000000-0005-0000-0000-0000E99F0000}"/>
    <cellStyle name="Normal 49 2 9 2" xfId="40944" xr:uid="{00000000-0005-0000-0000-0000EA9F0000}"/>
    <cellStyle name="Normal 49 2_35. Propiedades de Inv" xfId="40945" xr:uid="{00000000-0005-0000-0000-0000EB9F0000}"/>
    <cellStyle name="Normal 49 3" xfId="40946" xr:uid="{00000000-0005-0000-0000-0000EC9F0000}"/>
    <cellStyle name="Normal 49 3 2" xfId="40947" xr:uid="{00000000-0005-0000-0000-0000ED9F0000}"/>
    <cellStyle name="Normal 49 3 2 2" xfId="40948" xr:uid="{00000000-0005-0000-0000-0000EE9F0000}"/>
    <cellStyle name="Normal 49 3 3" xfId="40949" xr:uid="{00000000-0005-0000-0000-0000EF9F0000}"/>
    <cellStyle name="Normal 49 3 3 2" xfId="40950" xr:uid="{00000000-0005-0000-0000-0000F09F0000}"/>
    <cellStyle name="Normal 49 3 4" xfId="40951" xr:uid="{00000000-0005-0000-0000-0000F19F0000}"/>
    <cellStyle name="Normal 49 3 5" xfId="40952" xr:uid="{00000000-0005-0000-0000-0000F29F0000}"/>
    <cellStyle name="Normal 49 3 6" xfId="40953" xr:uid="{00000000-0005-0000-0000-0000F39F0000}"/>
    <cellStyle name="Normal 49 3 7" xfId="40954" xr:uid="{00000000-0005-0000-0000-0000F49F0000}"/>
    <cellStyle name="Normal 49 3 8" xfId="40955" xr:uid="{00000000-0005-0000-0000-0000F59F0000}"/>
    <cellStyle name="Normal 49 3 9" xfId="40956" xr:uid="{00000000-0005-0000-0000-0000F69F0000}"/>
    <cellStyle name="Normal 49 4" xfId="40957" xr:uid="{00000000-0005-0000-0000-0000F79F0000}"/>
    <cellStyle name="Normal 49 4 2" xfId="40958" xr:uid="{00000000-0005-0000-0000-0000F89F0000}"/>
    <cellStyle name="Normal 49 4 2 2" xfId="40959" xr:uid="{00000000-0005-0000-0000-0000F99F0000}"/>
    <cellStyle name="Normal 49 4 3" xfId="40960" xr:uid="{00000000-0005-0000-0000-0000FA9F0000}"/>
    <cellStyle name="Normal 49 4 3 2" xfId="40961" xr:uid="{00000000-0005-0000-0000-0000FB9F0000}"/>
    <cellStyle name="Normal 49 4 4" xfId="40962" xr:uid="{00000000-0005-0000-0000-0000FC9F0000}"/>
    <cellStyle name="Normal 49 4 5" xfId="40963" xr:uid="{00000000-0005-0000-0000-0000FD9F0000}"/>
    <cellStyle name="Normal 49 4 6" xfId="40964" xr:uid="{00000000-0005-0000-0000-0000FE9F0000}"/>
    <cellStyle name="Normal 49 4 7" xfId="40965" xr:uid="{00000000-0005-0000-0000-0000FF9F0000}"/>
    <cellStyle name="Normal 49 4 8" xfId="40966" xr:uid="{00000000-0005-0000-0000-000000A00000}"/>
    <cellStyle name="Normal 49 4 9" xfId="40967" xr:uid="{00000000-0005-0000-0000-000001A00000}"/>
    <cellStyle name="Normal 49 5" xfId="40968" xr:uid="{00000000-0005-0000-0000-000002A00000}"/>
    <cellStyle name="Normal 49 5 2" xfId="40969" xr:uid="{00000000-0005-0000-0000-000003A00000}"/>
    <cellStyle name="Normal 49 5 3" xfId="40970" xr:uid="{00000000-0005-0000-0000-000004A00000}"/>
    <cellStyle name="Normal 49 5 4" xfId="40971" xr:uid="{00000000-0005-0000-0000-000005A00000}"/>
    <cellStyle name="Normal 49 5 5" xfId="40972" xr:uid="{00000000-0005-0000-0000-000006A00000}"/>
    <cellStyle name="Normal 49 5 6" xfId="40973" xr:uid="{00000000-0005-0000-0000-000007A00000}"/>
    <cellStyle name="Normal 49 5 7" xfId="40974" xr:uid="{00000000-0005-0000-0000-000008A00000}"/>
    <cellStyle name="Normal 49 5 8" xfId="40975" xr:uid="{00000000-0005-0000-0000-000009A00000}"/>
    <cellStyle name="Normal 49 5 9" xfId="40976" xr:uid="{00000000-0005-0000-0000-00000AA00000}"/>
    <cellStyle name="Normal 49 6" xfId="40977" xr:uid="{00000000-0005-0000-0000-00000BA00000}"/>
    <cellStyle name="Normal 49 6 2" xfId="40978" xr:uid="{00000000-0005-0000-0000-00000CA00000}"/>
    <cellStyle name="Normal 49 6 3" xfId="40979" xr:uid="{00000000-0005-0000-0000-00000DA00000}"/>
    <cellStyle name="Normal 49 6 4" xfId="40980" xr:uid="{00000000-0005-0000-0000-00000EA00000}"/>
    <cellStyle name="Normal 49 6 5" xfId="40981" xr:uid="{00000000-0005-0000-0000-00000FA00000}"/>
    <cellStyle name="Normal 49 7" xfId="40982" xr:uid="{00000000-0005-0000-0000-000010A00000}"/>
    <cellStyle name="Normal 49 7 2" xfId="40983" xr:uid="{00000000-0005-0000-0000-000011A00000}"/>
    <cellStyle name="Normal 49 7 3" xfId="40984" xr:uid="{00000000-0005-0000-0000-000012A00000}"/>
    <cellStyle name="Normal 49 7 4" xfId="40985" xr:uid="{00000000-0005-0000-0000-000013A00000}"/>
    <cellStyle name="Normal 49 7 5" xfId="40986" xr:uid="{00000000-0005-0000-0000-000014A00000}"/>
    <cellStyle name="Normal 49 8" xfId="40987" xr:uid="{00000000-0005-0000-0000-000015A00000}"/>
    <cellStyle name="Normal 49 8 2" xfId="40988" xr:uid="{00000000-0005-0000-0000-000016A00000}"/>
    <cellStyle name="Normal 49 8 3" xfId="40989" xr:uid="{00000000-0005-0000-0000-000017A00000}"/>
    <cellStyle name="Normal 49 8 4" xfId="40990" xr:uid="{00000000-0005-0000-0000-000018A00000}"/>
    <cellStyle name="Normal 49 8 5" xfId="40991" xr:uid="{00000000-0005-0000-0000-000019A00000}"/>
    <cellStyle name="Normal 49 9" xfId="40992" xr:uid="{00000000-0005-0000-0000-00001AA00000}"/>
    <cellStyle name="Normal 49 9 2" xfId="40993" xr:uid="{00000000-0005-0000-0000-00001BA00000}"/>
    <cellStyle name="Normal 49 9 3" xfId="40994" xr:uid="{00000000-0005-0000-0000-00001CA00000}"/>
    <cellStyle name="Normal 49 9 4" xfId="40995" xr:uid="{00000000-0005-0000-0000-00001DA00000}"/>
    <cellStyle name="Normal 49 9 5" xfId="40996" xr:uid="{00000000-0005-0000-0000-00001EA00000}"/>
    <cellStyle name="Normal 49_35. Propiedades de Inv" xfId="40997" xr:uid="{00000000-0005-0000-0000-00001FA00000}"/>
    <cellStyle name="Normal 5" xfId="40998" xr:uid="{00000000-0005-0000-0000-000020A00000}"/>
    <cellStyle name="Normal 5 10" xfId="40999" xr:uid="{00000000-0005-0000-0000-000021A00000}"/>
    <cellStyle name="Normal 5 11" xfId="41000" xr:uid="{00000000-0005-0000-0000-000022A00000}"/>
    <cellStyle name="Normal 5 12" xfId="41001" xr:uid="{00000000-0005-0000-0000-000023A00000}"/>
    <cellStyle name="Normal 5 13" xfId="41002" xr:uid="{00000000-0005-0000-0000-000024A00000}"/>
    <cellStyle name="Normal 5 14" xfId="41003" xr:uid="{00000000-0005-0000-0000-000025A00000}"/>
    <cellStyle name="Normal 5 15" xfId="41004" xr:uid="{00000000-0005-0000-0000-000026A00000}"/>
    <cellStyle name="Normal 5 15 2" xfId="41005" xr:uid="{00000000-0005-0000-0000-000027A00000}"/>
    <cellStyle name="Normal 5 16" xfId="41006" xr:uid="{00000000-0005-0000-0000-000028A00000}"/>
    <cellStyle name="Normal 5 16 2" xfId="41007" xr:uid="{00000000-0005-0000-0000-000029A00000}"/>
    <cellStyle name="Normal 5 16 3" xfId="41008" xr:uid="{00000000-0005-0000-0000-00002AA00000}"/>
    <cellStyle name="Normal 5 17" xfId="41009" xr:uid="{00000000-0005-0000-0000-00002BA00000}"/>
    <cellStyle name="Normal 5 18" xfId="41010" xr:uid="{00000000-0005-0000-0000-00002CA00000}"/>
    <cellStyle name="Normal 5 19" xfId="41011" xr:uid="{00000000-0005-0000-0000-00002DA00000}"/>
    <cellStyle name="Normal 5 2" xfId="41012" xr:uid="{00000000-0005-0000-0000-00002EA00000}"/>
    <cellStyle name="Normal 5 2 2" xfId="41013" xr:uid="{00000000-0005-0000-0000-00002FA00000}"/>
    <cellStyle name="Normal 5 2 3" xfId="41014" xr:uid="{00000000-0005-0000-0000-000030A00000}"/>
    <cellStyle name="Normal 5 20" xfId="41015" xr:uid="{00000000-0005-0000-0000-000031A00000}"/>
    <cellStyle name="Normal 5 21" xfId="41016" xr:uid="{00000000-0005-0000-0000-000032A00000}"/>
    <cellStyle name="Normal 5 22" xfId="41017" xr:uid="{00000000-0005-0000-0000-000033A00000}"/>
    <cellStyle name="Normal 5 3" xfId="41018" xr:uid="{00000000-0005-0000-0000-000034A00000}"/>
    <cellStyle name="Normal 5 3 2" xfId="41019" xr:uid="{00000000-0005-0000-0000-000035A00000}"/>
    <cellStyle name="Normal 5 3 3" xfId="41020" xr:uid="{00000000-0005-0000-0000-000036A00000}"/>
    <cellStyle name="Normal 5 4" xfId="41021" xr:uid="{00000000-0005-0000-0000-000037A00000}"/>
    <cellStyle name="Normal 5 4 2" xfId="41022" xr:uid="{00000000-0005-0000-0000-000038A00000}"/>
    <cellStyle name="Normal 5 4 3" xfId="41023" xr:uid="{00000000-0005-0000-0000-000039A00000}"/>
    <cellStyle name="Normal 5 5" xfId="41024" xr:uid="{00000000-0005-0000-0000-00003AA00000}"/>
    <cellStyle name="Normal 5 5 2" xfId="41025" xr:uid="{00000000-0005-0000-0000-00003BA00000}"/>
    <cellStyle name="Normal 5 5 3" xfId="41026" xr:uid="{00000000-0005-0000-0000-00003CA00000}"/>
    <cellStyle name="Normal 5 6" xfId="41027" xr:uid="{00000000-0005-0000-0000-00003DA00000}"/>
    <cellStyle name="Normal 5 6 2" xfId="41028" xr:uid="{00000000-0005-0000-0000-00003EA00000}"/>
    <cellStyle name="Normal 5 6 3" xfId="41029" xr:uid="{00000000-0005-0000-0000-00003FA00000}"/>
    <cellStyle name="Normal 5 7" xfId="41030" xr:uid="{00000000-0005-0000-0000-000040A00000}"/>
    <cellStyle name="Normal 5 8" xfId="41031" xr:uid="{00000000-0005-0000-0000-000041A00000}"/>
    <cellStyle name="Normal 5 9" xfId="41032" xr:uid="{00000000-0005-0000-0000-000042A00000}"/>
    <cellStyle name="Normal 5_35. Propiedades de Inv" xfId="41033" xr:uid="{00000000-0005-0000-0000-000043A00000}"/>
    <cellStyle name="Normal 50" xfId="41034" xr:uid="{00000000-0005-0000-0000-000044A00000}"/>
    <cellStyle name="Normal 50 10" xfId="41035" xr:uid="{00000000-0005-0000-0000-000045A00000}"/>
    <cellStyle name="Normal 50 10 2" xfId="41036" xr:uid="{00000000-0005-0000-0000-000046A00000}"/>
    <cellStyle name="Normal 50 11" xfId="41037" xr:uid="{00000000-0005-0000-0000-000047A00000}"/>
    <cellStyle name="Normal 50 11 2" xfId="41038" xr:uid="{00000000-0005-0000-0000-000048A00000}"/>
    <cellStyle name="Normal 50 12" xfId="41039" xr:uid="{00000000-0005-0000-0000-000049A00000}"/>
    <cellStyle name="Normal 50 12 2" xfId="41040" xr:uid="{00000000-0005-0000-0000-00004AA00000}"/>
    <cellStyle name="Normal 50 13" xfId="41041" xr:uid="{00000000-0005-0000-0000-00004BA00000}"/>
    <cellStyle name="Normal 50 13 2" xfId="41042" xr:uid="{00000000-0005-0000-0000-00004CA00000}"/>
    <cellStyle name="Normal 50 14" xfId="41043" xr:uid="{00000000-0005-0000-0000-00004DA00000}"/>
    <cellStyle name="Normal 50 15" xfId="41044" xr:uid="{00000000-0005-0000-0000-00004EA00000}"/>
    <cellStyle name="Normal 50 16" xfId="41045" xr:uid="{00000000-0005-0000-0000-00004FA00000}"/>
    <cellStyle name="Normal 50 17" xfId="41046" xr:uid="{00000000-0005-0000-0000-000050A00000}"/>
    <cellStyle name="Normal 50 2" xfId="41047" xr:uid="{00000000-0005-0000-0000-000051A00000}"/>
    <cellStyle name="Normal 50 2 10" xfId="41048" xr:uid="{00000000-0005-0000-0000-000052A00000}"/>
    <cellStyle name="Normal 50 2 10 2" xfId="41049" xr:uid="{00000000-0005-0000-0000-000053A00000}"/>
    <cellStyle name="Normal 50 2 11" xfId="41050" xr:uid="{00000000-0005-0000-0000-000054A00000}"/>
    <cellStyle name="Normal 50 2 11 2" xfId="41051" xr:uid="{00000000-0005-0000-0000-000055A00000}"/>
    <cellStyle name="Normal 50 2 12" xfId="41052" xr:uid="{00000000-0005-0000-0000-000056A00000}"/>
    <cellStyle name="Normal 50 2 12 2" xfId="41053" xr:uid="{00000000-0005-0000-0000-000057A00000}"/>
    <cellStyle name="Normal 50 2 13" xfId="41054" xr:uid="{00000000-0005-0000-0000-000058A00000}"/>
    <cellStyle name="Normal 50 2 14" xfId="41055" xr:uid="{00000000-0005-0000-0000-000059A00000}"/>
    <cellStyle name="Normal 50 2 15" xfId="41056" xr:uid="{00000000-0005-0000-0000-00005AA00000}"/>
    <cellStyle name="Normal 50 2 16" xfId="41057" xr:uid="{00000000-0005-0000-0000-00005BA00000}"/>
    <cellStyle name="Normal 50 2 2" xfId="41058" xr:uid="{00000000-0005-0000-0000-00005CA00000}"/>
    <cellStyle name="Normal 50 2 2 2" xfId="41059" xr:uid="{00000000-0005-0000-0000-00005DA00000}"/>
    <cellStyle name="Normal 50 2 2 3" xfId="41060" xr:uid="{00000000-0005-0000-0000-00005EA00000}"/>
    <cellStyle name="Normal 50 2 2 3 2" xfId="41061" xr:uid="{00000000-0005-0000-0000-00005FA00000}"/>
    <cellStyle name="Normal 50 2 2 3 2 2" xfId="41062" xr:uid="{00000000-0005-0000-0000-000060A00000}"/>
    <cellStyle name="Normal 50 2 2 4" xfId="41063" xr:uid="{00000000-0005-0000-0000-000061A00000}"/>
    <cellStyle name="Normal 50 2 2 4 2" xfId="41064" xr:uid="{00000000-0005-0000-0000-000062A00000}"/>
    <cellStyle name="Normal 50 2 2 4 2 2" xfId="41065" xr:uid="{00000000-0005-0000-0000-000063A00000}"/>
    <cellStyle name="Normal 50 2 2 5" xfId="41066" xr:uid="{00000000-0005-0000-0000-000064A00000}"/>
    <cellStyle name="Normal 50 2 2 5 2" xfId="41067" xr:uid="{00000000-0005-0000-0000-000065A00000}"/>
    <cellStyle name="Normal 50 2 3" xfId="41068" xr:uid="{00000000-0005-0000-0000-000066A00000}"/>
    <cellStyle name="Normal 50 2 3 2" xfId="41069" xr:uid="{00000000-0005-0000-0000-000067A00000}"/>
    <cellStyle name="Normal 50 2 3 2 2" xfId="41070" xr:uid="{00000000-0005-0000-0000-000068A00000}"/>
    <cellStyle name="Normal 50 2 3 3" xfId="41071" xr:uid="{00000000-0005-0000-0000-000069A00000}"/>
    <cellStyle name="Normal 50 2 3 3 2" xfId="41072" xr:uid="{00000000-0005-0000-0000-00006AA00000}"/>
    <cellStyle name="Normal 50 2 4" xfId="41073" xr:uid="{00000000-0005-0000-0000-00006BA00000}"/>
    <cellStyle name="Normal 50 2 5" xfId="41074" xr:uid="{00000000-0005-0000-0000-00006CA00000}"/>
    <cellStyle name="Normal 50 2 6" xfId="41075" xr:uid="{00000000-0005-0000-0000-00006DA00000}"/>
    <cellStyle name="Normal 50 2 7" xfId="41076" xr:uid="{00000000-0005-0000-0000-00006EA00000}"/>
    <cellStyle name="Normal 50 2 8" xfId="41077" xr:uid="{00000000-0005-0000-0000-00006FA00000}"/>
    <cellStyle name="Normal 50 2 9" xfId="41078" xr:uid="{00000000-0005-0000-0000-000070A00000}"/>
    <cellStyle name="Normal 50 2 9 2" xfId="41079" xr:uid="{00000000-0005-0000-0000-000071A00000}"/>
    <cellStyle name="Normal 50 2_35. Propiedades de Inv" xfId="41080" xr:uid="{00000000-0005-0000-0000-000072A00000}"/>
    <cellStyle name="Normal 50 3" xfId="41081" xr:uid="{00000000-0005-0000-0000-000073A00000}"/>
    <cellStyle name="Normal 50 3 2" xfId="41082" xr:uid="{00000000-0005-0000-0000-000074A00000}"/>
    <cellStyle name="Normal 50 3 2 2" xfId="41083" xr:uid="{00000000-0005-0000-0000-000075A00000}"/>
    <cellStyle name="Normal 50 3 3" xfId="41084" xr:uid="{00000000-0005-0000-0000-000076A00000}"/>
    <cellStyle name="Normal 50 3 3 2" xfId="41085" xr:uid="{00000000-0005-0000-0000-000077A00000}"/>
    <cellStyle name="Normal 50 3 4" xfId="41086" xr:uid="{00000000-0005-0000-0000-000078A00000}"/>
    <cellStyle name="Normal 50 3 5" xfId="41087" xr:uid="{00000000-0005-0000-0000-000079A00000}"/>
    <cellStyle name="Normal 50 3 6" xfId="41088" xr:uid="{00000000-0005-0000-0000-00007AA00000}"/>
    <cellStyle name="Normal 50 3 7" xfId="41089" xr:uid="{00000000-0005-0000-0000-00007BA00000}"/>
    <cellStyle name="Normal 50 3 8" xfId="41090" xr:uid="{00000000-0005-0000-0000-00007CA00000}"/>
    <cellStyle name="Normal 50 3 9" xfId="41091" xr:uid="{00000000-0005-0000-0000-00007DA00000}"/>
    <cellStyle name="Normal 50 4" xfId="41092" xr:uid="{00000000-0005-0000-0000-00007EA00000}"/>
    <cellStyle name="Normal 50 4 2" xfId="41093" xr:uid="{00000000-0005-0000-0000-00007FA00000}"/>
    <cellStyle name="Normal 50 4 2 2" xfId="41094" xr:uid="{00000000-0005-0000-0000-000080A00000}"/>
    <cellStyle name="Normal 50 4 3" xfId="41095" xr:uid="{00000000-0005-0000-0000-000081A00000}"/>
    <cellStyle name="Normal 50 4 3 2" xfId="41096" xr:uid="{00000000-0005-0000-0000-000082A00000}"/>
    <cellStyle name="Normal 50 4 4" xfId="41097" xr:uid="{00000000-0005-0000-0000-000083A00000}"/>
    <cellStyle name="Normal 50 4 5" xfId="41098" xr:uid="{00000000-0005-0000-0000-000084A00000}"/>
    <cellStyle name="Normal 50 4 6" xfId="41099" xr:uid="{00000000-0005-0000-0000-000085A00000}"/>
    <cellStyle name="Normal 50 4 7" xfId="41100" xr:uid="{00000000-0005-0000-0000-000086A00000}"/>
    <cellStyle name="Normal 50 4 8" xfId="41101" xr:uid="{00000000-0005-0000-0000-000087A00000}"/>
    <cellStyle name="Normal 50 4 9" xfId="41102" xr:uid="{00000000-0005-0000-0000-000088A00000}"/>
    <cellStyle name="Normal 50 5" xfId="41103" xr:uid="{00000000-0005-0000-0000-000089A00000}"/>
    <cellStyle name="Normal 50 5 2" xfId="41104" xr:uid="{00000000-0005-0000-0000-00008AA00000}"/>
    <cellStyle name="Normal 50 5 3" xfId="41105" xr:uid="{00000000-0005-0000-0000-00008BA00000}"/>
    <cellStyle name="Normal 50 5 4" xfId="41106" xr:uid="{00000000-0005-0000-0000-00008CA00000}"/>
    <cellStyle name="Normal 50 5 5" xfId="41107" xr:uid="{00000000-0005-0000-0000-00008DA00000}"/>
    <cellStyle name="Normal 50 5 6" xfId="41108" xr:uid="{00000000-0005-0000-0000-00008EA00000}"/>
    <cellStyle name="Normal 50 5 7" xfId="41109" xr:uid="{00000000-0005-0000-0000-00008FA00000}"/>
    <cellStyle name="Normal 50 5 8" xfId="41110" xr:uid="{00000000-0005-0000-0000-000090A00000}"/>
    <cellStyle name="Normal 50 5 9" xfId="41111" xr:uid="{00000000-0005-0000-0000-000091A00000}"/>
    <cellStyle name="Normal 50 6" xfId="41112" xr:uid="{00000000-0005-0000-0000-000092A00000}"/>
    <cellStyle name="Normal 50 6 2" xfId="41113" xr:uid="{00000000-0005-0000-0000-000093A00000}"/>
    <cellStyle name="Normal 50 6 3" xfId="41114" xr:uid="{00000000-0005-0000-0000-000094A00000}"/>
    <cellStyle name="Normal 50 6 4" xfId="41115" xr:uid="{00000000-0005-0000-0000-000095A00000}"/>
    <cellStyle name="Normal 50 6 5" xfId="41116" xr:uid="{00000000-0005-0000-0000-000096A00000}"/>
    <cellStyle name="Normal 50 7" xfId="41117" xr:uid="{00000000-0005-0000-0000-000097A00000}"/>
    <cellStyle name="Normal 50 7 2" xfId="41118" xr:uid="{00000000-0005-0000-0000-000098A00000}"/>
    <cellStyle name="Normal 50 7 3" xfId="41119" xr:uid="{00000000-0005-0000-0000-000099A00000}"/>
    <cellStyle name="Normal 50 7 4" xfId="41120" xr:uid="{00000000-0005-0000-0000-00009AA00000}"/>
    <cellStyle name="Normal 50 7 5" xfId="41121" xr:uid="{00000000-0005-0000-0000-00009BA00000}"/>
    <cellStyle name="Normal 50 8" xfId="41122" xr:uid="{00000000-0005-0000-0000-00009CA00000}"/>
    <cellStyle name="Normal 50 8 2" xfId="41123" xr:uid="{00000000-0005-0000-0000-00009DA00000}"/>
    <cellStyle name="Normal 50 8 3" xfId="41124" xr:uid="{00000000-0005-0000-0000-00009EA00000}"/>
    <cellStyle name="Normal 50 8 4" xfId="41125" xr:uid="{00000000-0005-0000-0000-00009FA00000}"/>
    <cellStyle name="Normal 50 8 5" xfId="41126" xr:uid="{00000000-0005-0000-0000-0000A0A00000}"/>
    <cellStyle name="Normal 50 9" xfId="41127" xr:uid="{00000000-0005-0000-0000-0000A1A00000}"/>
    <cellStyle name="Normal 50 9 2" xfId="41128" xr:uid="{00000000-0005-0000-0000-0000A2A00000}"/>
    <cellStyle name="Normal 50 9 3" xfId="41129" xr:uid="{00000000-0005-0000-0000-0000A3A00000}"/>
    <cellStyle name="Normal 50 9 4" xfId="41130" xr:uid="{00000000-0005-0000-0000-0000A4A00000}"/>
    <cellStyle name="Normal 50 9 5" xfId="41131" xr:uid="{00000000-0005-0000-0000-0000A5A00000}"/>
    <cellStyle name="Normal 50_35. Propiedades de Inv" xfId="41132" xr:uid="{00000000-0005-0000-0000-0000A6A00000}"/>
    <cellStyle name="Normal 51" xfId="41133" xr:uid="{00000000-0005-0000-0000-0000A7A00000}"/>
    <cellStyle name="Normal 51 10" xfId="41134" xr:uid="{00000000-0005-0000-0000-0000A8A00000}"/>
    <cellStyle name="Normal 51 10 2" xfId="41135" xr:uid="{00000000-0005-0000-0000-0000A9A00000}"/>
    <cellStyle name="Normal 51 11" xfId="41136" xr:uid="{00000000-0005-0000-0000-0000AAA00000}"/>
    <cellStyle name="Normal 51 11 2" xfId="41137" xr:uid="{00000000-0005-0000-0000-0000ABA00000}"/>
    <cellStyle name="Normal 51 12" xfId="41138" xr:uid="{00000000-0005-0000-0000-0000ACA00000}"/>
    <cellStyle name="Normal 51 12 2" xfId="41139" xr:uid="{00000000-0005-0000-0000-0000ADA00000}"/>
    <cellStyle name="Normal 51 13" xfId="41140" xr:uid="{00000000-0005-0000-0000-0000AEA00000}"/>
    <cellStyle name="Normal 51 13 2" xfId="41141" xr:uid="{00000000-0005-0000-0000-0000AFA00000}"/>
    <cellStyle name="Normal 51 14" xfId="41142" xr:uid="{00000000-0005-0000-0000-0000B0A00000}"/>
    <cellStyle name="Normal 51 15" xfId="41143" xr:uid="{00000000-0005-0000-0000-0000B1A00000}"/>
    <cellStyle name="Normal 51 16" xfId="41144" xr:uid="{00000000-0005-0000-0000-0000B2A00000}"/>
    <cellStyle name="Normal 51 17" xfId="41145" xr:uid="{00000000-0005-0000-0000-0000B3A00000}"/>
    <cellStyle name="Normal 51 2" xfId="41146" xr:uid="{00000000-0005-0000-0000-0000B4A00000}"/>
    <cellStyle name="Normal 51 2 10" xfId="41147" xr:uid="{00000000-0005-0000-0000-0000B5A00000}"/>
    <cellStyle name="Normal 51 2 10 2" xfId="41148" xr:uid="{00000000-0005-0000-0000-0000B6A00000}"/>
    <cellStyle name="Normal 51 2 11" xfId="41149" xr:uid="{00000000-0005-0000-0000-0000B7A00000}"/>
    <cellStyle name="Normal 51 2 11 2" xfId="41150" xr:uid="{00000000-0005-0000-0000-0000B8A00000}"/>
    <cellStyle name="Normal 51 2 12" xfId="41151" xr:uid="{00000000-0005-0000-0000-0000B9A00000}"/>
    <cellStyle name="Normal 51 2 13" xfId="41152" xr:uid="{00000000-0005-0000-0000-0000BAA00000}"/>
    <cellStyle name="Normal 51 2 14" xfId="41153" xr:uid="{00000000-0005-0000-0000-0000BBA00000}"/>
    <cellStyle name="Normal 51 2 15" xfId="41154" xr:uid="{00000000-0005-0000-0000-0000BCA00000}"/>
    <cellStyle name="Normal 51 2 16" xfId="41155" xr:uid="{00000000-0005-0000-0000-0000BDA00000}"/>
    <cellStyle name="Normal 51 2 2" xfId="41156" xr:uid="{00000000-0005-0000-0000-0000BEA00000}"/>
    <cellStyle name="Normal 51 2 2 2" xfId="41157" xr:uid="{00000000-0005-0000-0000-0000BFA00000}"/>
    <cellStyle name="Normal 51 2 2 2 2" xfId="41158" xr:uid="{00000000-0005-0000-0000-0000C0A00000}"/>
    <cellStyle name="Normal 51 2 2 3" xfId="41159" xr:uid="{00000000-0005-0000-0000-0000C1A00000}"/>
    <cellStyle name="Normal 51 2 2 3 2" xfId="41160" xr:uid="{00000000-0005-0000-0000-0000C2A00000}"/>
    <cellStyle name="Normal 51 2 2 4" xfId="41161" xr:uid="{00000000-0005-0000-0000-0000C3A00000}"/>
    <cellStyle name="Normal 51 2 2 5" xfId="41162" xr:uid="{00000000-0005-0000-0000-0000C4A00000}"/>
    <cellStyle name="Normal 51 2 2 6" xfId="41163" xr:uid="{00000000-0005-0000-0000-0000C5A00000}"/>
    <cellStyle name="Normal 51 2 2 7" xfId="41164" xr:uid="{00000000-0005-0000-0000-0000C6A00000}"/>
    <cellStyle name="Normal 51 2 3" xfId="41165" xr:uid="{00000000-0005-0000-0000-0000C7A00000}"/>
    <cellStyle name="Normal 51 2 3 2" xfId="41166" xr:uid="{00000000-0005-0000-0000-0000C8A00000}"/>
    <cellStyle name="Normal 51 2 3 2 2" xfId="41167" xr:uid="{00000000-0005-0000-0000-0000C9A00000}"/>
    <cellStyle name="Normal 51 2 3 3" xfId="41168" xr:uid="{00000000-0005-0000-0000-0000CAA00000}"/>
    <cellStyle name="Normal 51 2 3 3 2" xfId="41169" xr:uid="{00000000-0005-0000-0000-0000CBA00000}"/>
    <cellStyle name="Normal 51 2 3 4" xfId="41170" xr:uid="{00000000-0005-0000-0000-0000CCA00000}"/>
    <cellStyle name="Normal 51 2 3 5" xfId="41171" xr:uid="{00000000-0005-0000-0000-0000CDA00000}"/>
    <cellStyle name="Normal 51 2 3 6" xfId="41172" xr:uid="{00000000-0005-0000-0000-0000CEA00000}"/>
    <cellStyle name="Normal 51 2 3 7" xfId="41173" xr:uid="{00000000-0005-0000-0000-0000CFA00000}"/>
    <cellStyle name="Normal 51 2 4" xfId="41174" xr:uid="{00000000-0005-0000-0000-0000D0A00000}"/>
    <cellStyle name="Normal 51 2 4 2" xfId="41175" xr:uid="{00000000-0005-0000-0000-0000D1A00000}"/>
    <cellStyle name="Normal 51 2 4 3" xfId="41176" xr:uid="{00000000-0005-0000-0000-0000D2A00000}"/>
    <cellStyle name="Normal 51 2 4 4" xfId="41177" xr:uid="{00000000-0005-0000-0000-0000D3A00000}"/>
    <cellStyle name="Normal 51 2 4 5" xfId="41178" xr:uid="{00000000-0005-0000-0000-0000D4A00000}"/>
    <cellStyle name="Normal 51 2 5" xfId="41179" xr:uid="{00000000-0005-0000-0000-0000D5A00000}"/>
    <cellStyle name="Normal 51 2 5 2" xfId="41180" xr:uid="{00000000-0005-0000-0000-0000D6A00000}"/>
    <cellStyle name="Normal 51 2 5 3" xfId="41181" xr:uid="{00000000-0005-0000-0000-0000D7A00000}"/>
    <cellStyle name="Normal 51 2 5 4" xfId="41182" xr:uid="{00000000-0005-0000-0000-0000D8A00000}"/>
    <cellStyle name="Normal 51 2 5 5" xfId="41183" xr:uid="{00000000-0005-0000-0000-0000D9A00000}"/>
    <cellStyle name="Normal 51 2 6" xfId="41184" xr:uid="{00000000-0005-0000-0000-0000DAA00000}"/>
    <cellStyle name="Normal 51 2 6 2" xfId="41185" xr:uid="{00000000-0005-0000-0000-0000DBA00000}"/>
    <cellStyle name="Normal 51 2 6 3" xfId="41186" xr:uid="{00000000-0005-0000-0000-0000DCA00000}"/>
    <cellStyle name="Normal 51 2 6 4" xfId="41187" xr:uid="{00000000-0005-0000-0000-0000DDA00000}"/>
    <cellStyle name="Normal 51 2 6 5" xfId="41188" xr:uid="{00000000-0005-0000-0000-0000DEA00000}"/>
    <cellStyle name="Normal 51 2 7" xfId="41189" xr:uid="{00000000-0005-0000-0000-0000DFA00000}"/>
    <cellStyle name="Normal 51 2 7 2" xfId="41190" xr:uid="{00000000-0005-0000-0000-0000E0A00000}"/>
    <cellStyle name="Normal 51 2 7 3" xfId="41191" xr:uid="{00000000-0005-0000-0000-0000E1A00000}"/>
    <cellStyle name="Normal 51 2 7 4" xfId="41192" xr:uid="{00000000-0005-0000-0000-0000E2A00000}"/>
    <cellStyle name="Normal 51 2 7 5" xfId="41193" xr:uid="{00000000-0005-0000-0000-0000E3A00000}"/>
    <cellStyle name="Normal 51 2 8" xfId="41194" xr:uid="{00000000-0005-0000-0000-0000E4A00000}"/>
    <cellStyle name="Normal 51 2 8 2" xfId="41195" xr:uid="{00000000-0005-0000-0000-0000E5A00000}"/>
    <cellStyle name="Normal 51 2 8 3" xfId="41196" xr:uid="{00000000-0005-0000-0000-0000E6A00000}"/>
    <cellStyle name="Normal 51 2 8 4" xfId="41197" xr:uid="{00000000-0005-0000-0000-0000E7A00000}"/>
    <cellStyle name="Normal 51 2 8 5" xfId="41198" xr:uid="{00000000-0005-0000-0000-0000E8A00000}"/>
    <cellStyle name="Normal 51 2 9" xfId="41199" xr:uid="{00000000-0005-0000-0000-0000E9A00000}"/>
    <cellStyle name="Normal 51 2 9 2" xfId="41200" xr:uid="{00000000-0005-0000-0000-0000EAA00000}"/>
    <cellStyle name="Normal 51 2_35. Propiedades de Inv" xfId="41201" xr:uid="{00000000-0005-0000-0000-0000EBA00000}"/>
    <cellStyle name="Normal 51 3" xfId="41202" xr:uid="{00000000-0005-0000-0000-0000ECA00000}"/>
    <cellStyle name="Normal 51 3 10" xfId="41203" xr:uid="{00000000-0005-0000-0000-0000EDA00000}"/>
    <cellStyle name="Normal 51 3 10 2" xfId="41204" xr:uid="{00000000-0005-0000-0000-0000EEA00000}"/>
    <cellStyle name="Normal 51 3 11" xfId="41205" xr:uid="{00000000-0005-0000-0000-0000EFA00000}"/>
    <cellStyle name="Normal 51 3 12" xfId="41206" xr:uid="{00000000-0005-0000-0000-0000F0A00000}"/>
    <cellStyle name="Normal 51 3 13" xfId="41207" xr:uid="{00000000-0005-0000-0000-0000F1A00000}"/>
    <cellStyle name="Normal 51 3 14" xfId="41208" xr:uid="{00000000-0005-0000-0000-0000F2A00000}"/>
    <cellStyle name="Normal 51 3 15" xfId="41209" xr:uid="{00000000-0005-0000-0000-0000F3A00000}"/>
    <cellStyle name="Normal 51 3 16" xfId="41210" xr:uid="{00000000-0005-0000-0000-0000F4A00000}"/>
    <cellStyle name="Normal 51 3 2" xfId="41211" xr:uid="{00000000-0005-0000-0000-0000F5A00000}"/>
    <cellStyle name="Normal 51 3 2 2" xfId="41212" xr:uid="{00000000-0005-0000-0000-0000F6A00000}"/>
    <cellStyle name="Normal 51 3 2 2 2" xfId="41213" xr:uid="{00000000-0005-0000-0000-0000F7A00000}"/>
    <cellStyle name="Normal 51 3 2 3" xfId="41214" xr:uid="{00000000-0005-0000-0000-0000F8A00000}"/>
    <cellStyle name="Normal 51 3 2 4" xfId="41215" xr:uid="{00000000-0005-0000-0000-0000F9A00000}"/>
    <cellStyle name="Normal 51 3 2 5" xfId="41216" xr:uid="{00000000-0005-0000-0000-0000FAA00000}"/>
    <cellStyle name="Normal 51 3 3" xfId="41217" xr:uid="{00000000-0005-0000-0000-0000FBA00000}"/>
    <cellStyle name="Normal 51 3 4" xfId="41218" xr:uid="{00000000-0005-0000-0000-0000FCA00000}"/>
    <cellStyle name="Normal 51 3 5" xfId="41219" xr:uid="{00000000-0005-0000-0000-0000FDA00000}"/>
    <cellStyle name="Normal 51 3 6" xfId="41220" xr:uid="{00000000-0005-0000-0000-0000FEA00000}"/>
    <cellStyle name="Normal 51 3 7" xfId="41221" xr:uid="{00000000-0005-0000-0000-0000FFA00000}"/>
    <cellStyle name="Normal 51 3 8" xfId="41222" xr:uid="{00000000-0005-0000-0000-000000A10000}"/>
    <cellStyle name="Normal 51 3 9" xfId="41223" xr:uid="{00000000-0005-0000-0000-000001A10000}"/>
    <cellStyle name="Normal 51 3 9 2" xfId="41224" xr:uid="{00000000-0005-0000-0000-000002A10000}"/>
    <cellStyle name="Normal 51 3_35. Propiedades de Inv" xfId="41225" xr:uid="{00000000-0005-0000-0000-000003A10000}"/>
    <cellStyle name="Normal 51 4" xfId="41226" xr:uid="{00000000-0005-0000-0000-000004A10000}"/>
    <cellStyle name="Normal 51 4 2" xfId="41227" xr:uid="{00000000-0005-0000-0000-000005A10000}"/>
    <cellStyle name="Normal 51 4 2 2" xfId="41228" xr:uid="{00000000-0005-0000-0000-000006A10000}"/>
    <cellStyle name="Normal 51 4 3" xfId="41229" xr:uid="{00000000-0005-0000-0000-000007A10000}"/>
    <cellStyle name="Normal 51 4 3 2" xfId="41230" xr:uid="{00000000-0005-0000-0000-000008A10000}"/>
    <cellStyle name="Normal 51 4 4" xfId="41231" xr:uid="{00000000-0005-0000-0000-000009A10000}"/>
    <cellStyle name="Normal 51 4 5" xfId="41232" xr:uid="{00000000-0005-0000-0000-00000AA10000}"/>
    <cellStyle name="Normal 51 4 6" xfId="41233" xr:uid="{00000000-0005-0000-0000-00000BA10000}"/>
    <cellStyle name="Normal 51 4 7" xfId="41234" xr:uid="{00000000-0005-0000-0000-00000CA10000}"/>
    <cellStyle name="Normal 51 4 8" xfId="41235" xr:uid="{00000000-0005-0000-0000-00000DA10000}"/>
    <cellStyle name="Normal 51 4 9" xfId="41236" xr:uid="{00000000-0005-0000-0000-00000EA10000}"/>
    <cellStyle name="Normal 51 5" xfId="41237" xr:uid="{00000000-0005-0000-0000-00000FA10000}"/>
    <cellStyle name="Normal 51 5 2" xfId="41238" xr:uid="{00000000-0005-0000-0000-000010A10000}"/>
    <cellStyle name="Normal 51 5 3" xfId="41239" xr:uid="{00000000-0005-0000-0000-000011A10000}"/>
    <cellStyle name="Normal 51 5 4" xfId="41240" xr:uid="{00000000-0005-0000-0000-000012A10000}"/>
    <cellStyle name="Normal 51 5 5" xfId="41241" xr:uid="{00000000-0005-0000-0000-000013A10000}"/>
    <cellStyle name="Normal 51 5 6" xfId="41242" xr:uid="{00000000-0005-0000-0000-000014A10000}"/>
    <cellStyle name="Normal 51 5 7" xfId="41243" xr:uid="{00000000-0005-0000-0000-000015A10000}"/>
    <cellStyle name="Normal 51 5 8" xfId="41244" xr:uid="{00000000-0005-0000-0000-000016A10000}"/>
    <cellStyle name="Normal 51 5 9" xfId="41245" xr:uid="{00000000-0005-0000-0000-000017A10000}"/>
    <cellStyle name="Normal 51 6" xfId="41246" xr:uid="{00000000-0005-0000-0000-000018A10000}"/>
    <cellStyle name="Normal 51 6 2" xfId="41247" xr:uid="{00000000-0005-0000-0000-000019A10000}"/>
    <cellStyle name="Normal 51 6 3" xfId="41248" xr:uid="{00000000-0005-0000-0000-00001AA10000}"/>
    <cellStyle name="Normal 51 6 4" xfId="41249" xr:uid="{00000000-0005-0000-0000-00001BA10000}"/>
    <cellStyle name="Normal 51 6 5" xfId="41250" xr:uid="{00000000-0005-0000-0000-00001CA10000}"/>
    <cellStyle name="Normal 51 7" xfId="41251" xr:uid="{00000000-0005-0000-0000-00001DA10000}"/>
    <cellStyle name="Normal 51 7 2" xfId="41252" xr:uid="{00000000-0005-0000-0000-00001EA10000}"/>
    <cellStyle name="Normal 51 7 3" xfId="41253" xr:uid="{00000000-0005-0000-0000-00001FA10000}"/>
    <cellStyle name="Normal 51 7 4" xfId="41254" xr:uid="{00000000-0005-0000-0000-000020A10000}"/>
    <cellStyle name="Normal 51 7 5" xfId="41255" xr:uid="{00000000-0005-0000-0000-000021A10000}"/>
    <cellStyle name="Normal 51 8" xfId="41256" xr:uid="{00000000-0005-0000-0000-000022A10000}"/>
    <cellStyle name="Normal 51 8 2" xfId="41257" xr:uid="{00000000-0005-0000-0000-000023A10000}"/>
    <cellStyle name="Normal 51 8 3" xfId="41258" xr:uid="{00000000-0005-0000-0000-000024A10000}"/>
    <cellStyle name="Normal 51 8 4" xfId="41259" xr:uid="{00000000-0005-0000-0000-000025A10000}"/>
    <cellStyle name="Normal 51 8 5" xfId="41260" xr:uid="{00000000-0005-0000-0000-000026A10000}"/>
    <cellStyle name="Normal 51 9" xfId="41261" xr:uid="{00000000-0005-0000-0000-000027A10000}"/>
    <cellStyle name="Normal 51 9 2" xfId="41262" xr:uid="{00000000-0005-0000-0000-000028A10000}"/>
    <cellStyle name="Normal 51 9 3" xfId="41263" xr:uid="{00000000-0005-0000-0000-000029A10000}"/>
    <cellStyle name="Normal 51 9 4" xfId="41264" xr:uid="{00000000-0005-0000-0000-00002AA10000}"/>
    <cellStyle name="Normal 51 9 5" xfId="41265" xr:uid="{00000000-0005-0000-0000-00002BA10000}"/>
    <cellStyle name="Normal 51_35. Propiedades de Inv" xfId="41266" xr:uid="{00000000-0005-0000-0000-00002CA10000}"/>
    <cellStyle name="Normal 52" xfId="41267" xr:uid="{00000000-0005-0000-0000-00002DA10000}"/>
    <cellStyle name="Normal 52 10" xfId="41268" xr:uid="{00000000-0005-0000-0000-00002EA10000}"/>
    <cellStyle name="Normal 52 10 2" xfId="41269" xr:uid="{00000000-0005-0000-0000-00002FA10000}"/>
    <cellStyle name="Normal 52 11" xfId="41270" xr:uid="{00000000-0005-0000-0000-000030A10000}"/>
    <cellStyle name="Normal 52 11 2" xfId="41271" xr:uid="{00000000-0005-0000-0000-000031A10000}"/>
    <cellStyle name="Normal 52 12" xfId="41272" xr:uid="{00000000-0005-0000-0000-000032A10000}"/>
    <cellStyle name="Normal 52 12 2" xfId="41273" xr:uid="{00000000-0005-0000-0000-000033A10000}"/>
    <cellStyle name="Normal 52 13" xfId="41274" xr:uid="{00000000-0005-0000-0000-000034A10000}"/>
    <cellStyle name="Normal 52 13 2" xfId="41275" xr:uid="{00000000-0005-0000-0000-000035A10000}"/>
    <cellStyle name="Normal 52 14" xfId="41276" xr:uid="{00000000-0005-0000-0000-000036A10000}"/>
    <cellStyle name="Normal 52 15" xfId="41277" xr:uid="{00000000-0005-0000-0000-000037A10000}"/>
    <cellStyle name="Normal 52 16" xfId="41278" xr:uid="{00000000-0005-0000-0000-000038A10000}"/>
    <cellStyle name="Normal 52 17" xfId="41279" xr:uid="{00000000-0005-0000-0000-000039A10000}"/>
    <cellStyle name="Normal 52 2" xfId="41280" xr:uid="{00000000-0005-0000-0000-00003AA10000}"/>
    <cellStyle name="Normal 52 2 10" xfId="41281" xr:uid="{00000000-0005-0000-0000-00003BA10000}"/>
    <cellStyle name="Normal 52 2 10 2" xfId="41282" xr:uid="{00000000-0005-0000-0000-00003CA10000}"/>
    <cellStyle name="Normal 52 2 11" xfId="41283" xr:uid="{00000000-0005-0000-0000-00003DA10000}"/>
    <cellStyle name="Normal 52 2 11 2" xfId="41284" xr:uid="{00000000-0005-0000-0000-00003EA10000}"/>
    <cellStyle name="Normal 52 2 12" xfId="41285" xr:uid="{00000000-0005-0000-0000-00003FA10000}"/>
    <cellStyle name="Normal 52 2 13" xfId="41286" xr:uid="{00000000-0005-0000-0000-000040A10000}"/>
    <cellStyle name="Normal 52 2 14" xfId="41287" xr:uid="{00000000-0005-0000-0000-000041A10000}"/>
    <cellStyle name="Normal 52 2 15" xfId="41288" xr:uid="{00000000-0005-0000-0000-000042A10000}"/>
    <cellStyle name="Normal 52 2 16" xfId="41289" xr:uid="{00000000-0005-0000-0000-000043A10000}"/>
    <cellStyle name="Normal 52 2 2" xfId="41290" xr:uid="{00000000-0005-0000-0000-000044A10000}"/>
    <cellStyle name="Normal 52 2 2 2" xfId="41291" xr:uid="{00000000-0005-0000-0000-000045A10000}"/>
    <cellStyle name="Normal 52 2 2 2 2" xfId="41292" xr:uid="{00000000-0005-0000-0000-000046A10000}"/>
    <cellStyle name="Normal 52 2 2 3" xfId="41293" xr:uid="{00000000-0005-0000-0000-000047A10000}"/>
    <cellStyle name="Normal 52 2 2 3 2" xfId="41294" xr:uid="{00000000-0005-0000-0000-000048A10000}"/>
    <cellStyle name="Normal 52 2 2 4" xfId="41295" xr:uid="{00000000-0005-0000-0000-000049A10000}"/>
    <cellStyle name="Normal 52 2 2 5" xfId="41296" xr:uid="{00000000-0005-0000-0000-00004AA10000}"/>
    <cellStyle name="Normal 52 2 2 6" xfId="41297" xr:uid="{00000000-0005-0000-0000-00004BA10000}"/>
    <cellStyle name="Normal 52 2 2 7" xfId="41298" xr:uid="{00000000-0005-0000-0000-00004CA10000}"/>
    <cellStyle name="Normal 52 2 3" xfId="41299" xr:uid="{00000000-0005-0000-0000-00004DA10000}"/>
    <cellStyle name="Normal 52 2 3 2" xfId="41300" xr:uid="{00000000-0005-0000-0000-00004EA10000}"/>
    <cellStyle name="Normal 52 2 3 2 2" xfId="41301" xr:uid="{00000000-0005-0000-0000-00004FA10000}"/>
    <cellStyle name="Normal 52 2 3 3" xfId="41302" xr:uid="{00000000-0005-0000-0000-000050A10000}"/>
    <cellStyle name="Normal 52 2 3 3 2" xfId="41303" xr:uid="{00000000-0005-0000-0000-000051A10000}"/>
    <cellStyle name="Normal 52 2 3 4" xfId="41304" xr:uid="{00000000-0005-0000-0000-000052A10000}"/>
    <cellStyle name="Normal 52 2 3 5" xfId="41305" xr:uid="{00000000-0005-0000-0000-000053A10000}"/>
    <cellStyle name="Normal 52 2 3 6" xfId="41306" xr:uid="{00000000-0005-0000-0000-000054A10000}"/>
    <cellStyle name="Normal 52 2 3 7" xfId="41307" xr:uid="{00000000-0005-0000-0000-000055A10000}"/>
    <cellStyle name="Normal 52 2 4" xfId="41308" xr:uid="{00000000-0005-0000-0000-000056A10000}"/>
    <cellStyle name="Normal 52 2 4 2" xfId="41309" xr:uid="{00000000-0005-0000-0000-000057A10000}"/>
    <cellStyle name="Normal 52 2 4 3" xfId="41310" xr:uid="{00000000-0005-0000-0000-000058A10000}"/>
    <cellStyle name="Normal 52 2 4 4" xfId="41311" xr:uid="{00000000-0005-0000-0000-000059A10000}"/>
    <cellStyle name="Normal 52 2 4 5" xfId="41312" xr:uid="{00000000-0005-0000-0000-00005AA10000}"/>
    <cellStyle name="Normal 52 2 5" xfId="41313" xr:uid="{00000000-0005-0000-0000-00005BA10000}"/>
    <cellStyle name="Normal 52 2 5 2" xfId="41314" xr:uid="{00000000-0005-0000-0000-00005CA10000}"/>
    <cellStyle name="Normal 52 2 5 3" xfId="41315" xr:uid="{00000000-0005-0000-0000-00005DA10000}"/>
    <cellStyle name="Normal 52 2 5 4" xfId="41316" xr:uid="{00000000-0005-0000-0000-00005EA10000}"/>
    <cellStyle name="Normal 52 2 5 5" xfId="41317" xr:uid="{00000000-0005-0000-0000-00005FA10000}"/>
    <cellStyle name="Normal 52 2 6" xfId="41318" xr:uid="{00000000-0005-0000-0000-000060A10000}"/>
    <cellStyle name="Normal 52 2 6 2" xfId="41319" xr:uid="{00000000-0005-0000-0000-000061A10000}"/>
    <cellStyle name="Normal 52 2 6 3" xfId="41320" xr:uid="{00000000-0005-0000-0000-000062A10000}"/>
    <cellStyle name="Normal 52 2 6 4" xfId="41321" xr:uid="{00000000-0005-0000-0000-000063A10000}"/>
    <cellStyle name="Normal 52 2 6 5" xfId="41322" xr:uid="{00000000-0005-0000-0000-000064A10000}"/>
    <cellStyle name="Normal 52 2 7" xfId="41323" xr:uid="{00000000-0005-0000-0000-000065A10000}"/>
    <cellStyle name="Normal 52 2 7 2" xfId="41324" xr:uid="{00000000-0005-0000-0000-000066A10000}"/>
    <cellStyle name="Normal 52 2 7 3" xfId="41325" xr:uid="{00000000-0005-0000-0000-000067A10000}"/>
    <cellStyle name="Normal 52 2 7 4" xfId="41326" xr:uid="{00000000-0005-0000-0000-000068A10000}"/>
    <cellStyle name="Normal 52 2 7 5" xfId="41327" xr:uid="{00000000-0005-0000-0000-000069A10000}"/>
    <cellStyle name="Normal 52 2 8" xfId="41328" xr:uid="{00000000-0005-0000-0000-00006AA10000}"/>
    <cellStyle name="Normal 52 2 8 2" xfId="41329" xr:uid="{00000000-0005-0000-0000-00006BA10000}"/>
    <cellStyle name="Normal 52 2 8 3" xfId="41330" xr:uid="{00000000-0005-0000-0000-00006CA10000}"/>
    <cellStyle name="Normal 52 2 8 4" xfId="41331" xr:uid="{00000000-0005-0000-0000-00006DA10000}"/>
    <cellStyle name="Normal 52 2 8 5" xfId="41332" xr:uid="{00000000-0005-0000-0000-00006EA10000}"/>
    <cellStyle name="Normal 52 2 9" xfId="41333" xr:uid="{00000000-0005-0000-0000-00006FA10000}"/>
    <cellStyle name="Normal 52 2 9 2" xfId="41334" xr:uid="{00000000-0005-0000-0000-000070A10000}"/>
    <cellStyle name="Normal 52 2_35. Propiedades de Inv" xfId="41335" xr:uid="{00000000-0005-0000-0000-000071A10000}"/>
    <cellStyle name="Normal 52 3" xfId="41336" xr:uid="{00000000-0005-0000-0000-000072A10000}"/>
    <cellStyle name="Normal 52 3 2" xfId="41337" xr:uid="{00000000-0005-0000-0000-000073A10000}"/>
    <cellStyle name="Normal 52 3 2 2" xfId="41338" xr:uid="{00000000-0005-0000-0000-000074A10000}"/>
    <cellStyle name="Normal 52 3 3" xfId="41339" xr:uid="{00000000-0005-0000-0000-000075A10000}"/>
    <cellStyle name="Normal 52 3 3 2" xfId="41340" xr:uid="{00000000-0005-0000-0000-000076A10000}"/>
    <cellStyle name="Normal 52 3 4" xfId="41341" xr:uid="{00000000-0005-0000-0000-000077A10000}"/>
    <cellStyle name="Normal 52 3 5" xfId="41342" xr:uid="{00000000-0005-0000-0000-000078A10000}"/>
    <cellStyle name="Normal 52 3 6" xfId="41343" xr:uid="{00000000-0005-0000-0000-000079A10000}"/>
    <cellStyle name="Normal 52 3 7" xfId="41344" xr:uid="{00000000-0005-0000-0000-00007AA10000}"/>
    <cellStyle name="Normal 52 3 8" xfId="41345" xr:uid="{00000000-0005-0000-0000-00007BA10000}"/>
    <cellStyle name="Normal 52 3 9" xfId="41346" xr:uid="{00000000-0005-0000-0000-00007CA10000}"/>
    <cellStyle name="Normal 52 4" xfId="41347" xr:uid="{00000000-0005-0000-0000-00007DA10000}"/>
    <cellStyle name="Normal 52 4 2" xfId="41348" xr:uid="{00000000-0005-0000-0000-00007EA10000}"/>
    <cellStyle name="Normal 52 4 2 2" xfId="41349" xr:uid="{00000000-0005-0000-0000-00007FA10000}"/>
    <cellStyle name="Normal 52 4 3" xfId="41350" xr:uid="{00000000-0005-0000-0000-000080A10000}"/>
    <cellStyle name="Normal 52 4 3 2" xfId="41351" xr:uid="{00000000-0005-0000-0000-000081A10000}"/>
    <cellStyle name="Normal 52 4 4" xfId="41352" xr:uid="{00000000-0005-0000-0000-000082A10000}"/>
    <cellStyle name="Normal 52 4 5" xfId="41353" xr:uid="{00000000-0005-0000-0000-000083A10000}"/>
    <cellStyle name="Normal 52 4 6" xfId="41354" xr:uid="{00000000-0005-0000-0000-000084A10000}"/>
    <cellStyle name="Normal 52 4 7" xfId="41355" xr:uid="{00000000-0005-0000-0000-000085A10000}"/>
    <cellStyle name="Normal 52 4 8" xfId="41356" xr:uid="{00000000-0005-0000-0000-000086A10000}"/>
    <cellStyle name="Normal 52 4 9" xfId="41357" xr:uid="{00000000-0005-0000-0000-000087A10000}"/>
    <cellStyle name="Normal 52 5" xfId="41358" xr:uid="{00000000-0005-0000-0000-000088A10000}"/>
    <cellStyle name="Normal 52 5 2" xfId="41359" xr:uid="{00000000-0005-0000-0000-000089A10000}"/>
    <cellStyle name="Normal 52 5 3" xfId="41360" xr:uid="{00000000-0005-0000-0000-00008AA10000}"/>
    <cellStyle name="Normal 52 5 4" xfId="41361" xr:uid="{00000000-0005-0000-0000-00008BA10000}"/>
    <cellStyle name="Normal 52 5 5" xfId="41362" xr:uid="{00000000-0005-0000-0000-00008CA10000}"/>
    <cellStyle name="Normal 52 5 6" xfId="41363" xr:uid="{00000000-0005-0000-0000-00008DA10000}"/>
    <cellStyle name="Normal 52 5 7" xfId="41364" xr:uid="{00000000-0005-0000-0000-00008EA10000}"/>
    <cellStyle name="Normal 52 5 8" xfId="41365" xr:uid="{00000000-0005-0000-0000-00008FA10000}"/>
    <cellStyle name="Normal 52 5 9" xfId="41366" xr:uid="{00000000-0005-0000-0000-000090A10000}"/>
    <cellStyle name="Normal 52 6" xfId="41367" xr:uid="{00000000-0005-0000-0000-000091A10000}"/>
    <cellStyle name="Normal 52 6 2" xfId="41368" xr:uid="{00000000-0005-0000-0000-000092A10000}"/>
    <cellStyle name="Normal 52 6 3" xfId="41369" xr:uid="{00000000-0005-0000-0000-000093A10000}"/>
    <cellStyle name="Normal 52 6 4" xfId="41370" xr:uid="{00000000-0005-0000-0000-000094A10000}"/>
    <cellStyle name="Normal 52 6 5" xfId="41371" xr:uid="{00000000-0005-0000-0000-000095A10000}"/>
    <cellStyle name="Normal 52 7" xfId="41372" xr:uid="{00000000-0005-0000-0000-000096A10000}"/>
    <cellStyle name="Normal 52 7 2" xfId="41373" xr:uid="{00000000-0005-0000-0000-000097A10000}"/>
    <cellStyle name="Normal 52 7 3" xfId="41374" xr:uid="{00000000-0005-0000-0000-000098A10000}"/>
    <cellStyle name="Normal 52 7 4" xfId="41375" xr:uid="{00000000-0005-0000-0000-000099A10000}"/>
    <cellStyle name="Normal 52 7 5" xfId="41376" xr:uid="{00000000-0005-0000-0000-00009AA10000}"/>
    <cellStyle name="Normal 52 8" xfId="41377" xr:uid="{00000000-0005-0000-0000-00009BA10000}"/>
    <cellStyle name="Normal 52 8 2" xfId="41378" xr:uid="{00000000-0005-0000-0000-00009CA10000}"/>
    <cellStyle name="Normal 52 8 3" xfId="41379" xr:uid="{00000000-0005-0000-0000-00009DA10000}"/>
    <cellStyle name="Normal 52 8 4" xfId="41380" xr:uid="{00000000-0005-0000-0000-00009EA10000}"/>
    <cellStyle name="Normal 52 8 5" xfId="41381" xr:uid="{00000000-0005-0000-0000-00009FA10000}"/>
    <cellStyle name="Normal 52 9" xfId="41382" xr:uid="{00000000-0005-0000-0000-0000A0A10000}"/>
    <cellStyle name="Normal 52 9 2" xfId="41383" xr:uid="{00000000-0005-0000-0000-0000A1A10000}"/>
    <cellStyle name="Normal 52 9 3" xfId="41384" xr:uid="{00000000-0005-0000-0000-0000A2A10000}"/>
    <cellStyle name="Normal 52 9 4" xfId="41385" xr:uid="{00000000-0005-0000-0000-0000A3A10000}"/>
    <cellStyle name="Normal 52 9 5" xfId="41386" xr:uid="{00000000-0005-0000-0000-0000A4A10000}"/>
    <cellStyle name="Normal 52_35. Propiedades de Inv" xfId="41387" xr:uid="{00000000-0005-0000-0000-0000A5A10000}"/>
    <cellStyle name="Normal 53" xfId="41388" xr:uid="{00000000-0005-0000-0000-0000A6A10000}"/>
    <cellStyle name="Normal 53 10" xfId="41389" xr:uid="{00000000-0005-0000-0000-0000A7A10000}"/>
    <cellStyle name="Normal 53 10 2" xfId="41390" xr:uid="{00000000-0005-0000-0000-0000A8A10000}"/>
    <cellStyle name="Normal 53 11" xfId="41391" xr:uid="{00000000-0005-0000-0000-0000A9A10000}"/>
    <cellStyle name="Normal 53 11 2" xfId="41392" xr:uid="{00000000-0005-0000-0000-0000AAA10000}"/>
    <cellStyle name="Normal 53 12" xfId="41393" xr:uid="{00000000-0005-0000-0000-0000ABA10000}"/>
    <cellStyle name="Normal 53 12 2" xfId="41394" xr:uid="{00000000-0005-0000-0000-0000ACA10000}"/>
    <cellStyle name="Normal 53 13" xfId="41395" xr:uid="{00000000-0005-0000-0000-0000ADA10000}"/>
    <cellStyle name="Normal 53 13 2" xfId="41396" xr:uid="{00000000-0005-0000-0000-0000AEA10000}"/>
    <cellStyle name="Normal 53 14" xfId="41397" xr:uid="{00000000-0005-0000-0000-0000AFA10000}"/>
    <cellStyle name="Normal 53 15" xfId="41398" xr:uid="{00000000-0005-0000-0000-0000B0A10000}"/>
    <cellStyle name="Normal 53 16" xfId="41399" xr:uid="{00000000-0005-0000-0000-0000B1A10000}"/>
    <cellStyle name="Normal 53 17" xfId="41400" xr:uid="{00000000-0005-0000-0000-0000B2A10000}"/>
    <cellStyle name="Normal 53 2" xfId="41401" xr:uid="{00000000-0005-0000-0000-0000B3A10000}"/>
    <cellStyle name="Normal 53 2 10" xfId="41402" xr:uid="{00000000-0005-0000-0000-0000B4A10000}"/>
    <cellStyle name="Normal 53 2 10 2" xfId="41403" xr:uid="{00000000-0005-0000-0000-0000B5A10000}"/>
    <cellStyle name="Normal 53 2 11" xfId="41404" xr:uid="{00000000-0005-0000-0000-0000B6A10000}"/>
    <cellStyle name="Normal 53 2 11 2" xfId="41405" xr:uid="{00000000-0005-0000-0000-0000B7A10000}"/>
    <cellStyle name="Normal 53 2 12" xfId="41406" xr:uid="{00000000-0005-0000-0000-0000B8A10000}"/>
    <cellStyle name="Normal 53 2 13" xfId="41407" xr:uid="{00000000-0005-0000-0000-0000B9A10000}"/>
    <cellStyle name="Normal 53 2 14" xfId="41408" xr:uid="{00000000-0005-0000-0000-0000BAA10000}"/>
    <cellStyle name="Normal 53 2 15" xfId="41409" xr:uid="{00000000-0005-0000-0000-0000BBA10000}"/>
    <cellStyle name="Normal 53 2 16" xfId="41410" xr:uid="{00000000-0005-0000-0000-0000BCA10000}"/>
    <cellStyle name="Normal 53 2 2" xfId="41411" xr:uid="{00000000-0005-0000-0000-0000BDA10000}"/>
    <cellStyle name="Normal 53 2 2 2" xfId="41412" xr:uid="{00000000-0005-0000-0000-0000BEA10000}"/>
    <cellStyle name="Normal 53 2 2 2 2" xfId="41413" xr:uid="{00000000-0005-0000-0000-0000BFA10000}"/>
    <cellStyle name="Normal 53 2 2 3" xfId="41414" xr:uid="{00000000-0005-0000-0000-0000C0A10000}"/>
    <cellStyle name="Normal 53 2 2 3 2" xfId="41415" xr:uid="{00000000-0005-0000-0000-0000C1A10000}"/>
    <cellStyle name="Normal 53 2 2 4" xfId="41416" xr:uid="{00000000-0005-0000-0000-0000C2A10000}"/>
    <cellStyle name="Normal 53 2 2 5" xfId="41417" xr:uid="{00000000-0005-0000-0000-0000C3A10000}"/>
    <cellStyle name="Normal 53 2 2 6" xfId="41418" xr:uid="{00000000-0005-0000-0000-0000C4A10000}"/>
    <cellStyle name="Normal 53 2 2 7" xfId="41419" xr:uid="{00000000-0005-0000-0000-0000C5A10000}"/>
    <cellStyle name="Normal 53 2 3" xfId="41420" xr:uid="{00000000-0005-0000-0000-0000C6A10000}"/>
    <cellStyle name="Normal 53 2 3 2" xfId="41421" xr:uid="{00000000-0005-0000-0000-0000C7A10000}"/>
    <cellStyle name="Normal 53 2 3 2 2" xfId="41422" xr:uid="{00000000-0005-0000-0000-0000C8A10000}"/>
    <cellStyle name="Normal 53 2 3 3" xfId="41423" xr:uid="{00000000-0005-0000-0000-0000C9A10000}"/>
    <cellStyle name="Normal 53 2 3 3 2" xfId="41424" xr:uid="{00000000-0005-0000-0000-0000CAA10000}"/>
    <cellStyle name="Normal 53 2 3 4" xfId="41425" xr:uid="{00000000-0005-0000-0000-0000CBA10000}"/>
    <cellStyle name="Normal 53 2 3 5" xfId="41426" xr:uid="{00000000-0005-0000-0000-0000CCA10000}"/>
    <cellStyle name="Normal 53 2 3 6" xfId="41427" xr:uid="{00000000-0005-0000-0000-0000CDA10000}"/>
    <cellStyle name="Normal 53 2 3 7" xfId="41428" xr:uid="{00000000-0005-0000-0000-0000CEA10000}"/>
    <cellStyle name="Normal 53 2 4" xfId="41429" xr:uid="{00000000-0005-0000-0000-0000CFA10000}"/>
    <cellStyle name="Normal 53 2 4 2" xfId="41430" xr:uid="{00000000-0005-0000-0000-0000D0A10000}"/>
    <cellStyle name="Normal 53 2 4 3" xfId="41431" xr:uid="{00000000-0005-0000-0000-0000D1A10000}"/>
    <cellStyle name="Normal 53 2 4 4" xfId="41432" xr:uid="{00000000-0005-0000-0000-0000D2A10000}"/>
    <cellStyle name="Normal 53 2 4 5" xfId="41433" xr:uid="{00000000-0005-0000-0000-0000D3A10000}"/>
    <cellStyle name="Normal 53 2 5" xfId="41434" xr:uid="{00000000-0005-0000-0000-0000D4A10000}"/>
    <cellStyle name="Normal 53 2 5 2" xfId="41435" xr:uid="{00000000-0005-0000-0000-0000D5A10000}"/>
    <cellStyle name="Normal 53 2 5 3" xfId="41436" xr:uid="{00000000-0005-0000-0000-0000D6A10000}"/>
    <cellStyle name="Normal 53 2 5 4" xfId="41437" xr:uid="{00000000-0005-0000-0000-0000D7A10000}"/>
    <cellStyle name="Normal 53 2 5 5" xfId="41438" xr:uid="{00000000-0005-0000-0000-0000D8A10000}"/>
    <cellStyle name="Normal 53 2 6" xfId="41439" xr:uid="{00000000-0005-0000-0000-0000D9A10000}"/>
    <cellStyle name="Normal 53 2 6 2" xfId="41440" xr:uid="{00000000-0005-0000-0000-0000DAA10000}"/>
    <cellStyle name="Normal 53 2 6 3" xfId="41441" xr:uid="{00000000-0005-0000-0000-0000DBA10000}"/>
    <cellStyle name="Normal 53 2 6 4" xfId="41442" xr:uid="{00000000-0005-0000-0000-0000DCA10000}"/>
    <cellStyle name="Normal 53 2 6 5" xfId="41443" xr:uid="{00000000-0005-0000-0000-0000DDA10000}"/>
    <cellStyle name="Normal 53 2 7" xfId="41444" xr:uid="{00000000-0005-0000-0000-0000DEA10000}"/>
    <cellStyle name="Normal 53 2 7 2" xfId="41445" xr:uid="{00000000-0005-0000-0000-0000DFA10000}"/>
    <cellStyle name="Normal 53 2 7 3" xfId="41446" xr:uid="{00000000-0005-0000-0000-0000E0A10000}"/>
    <cellStyle name="Normal 53 2 7 4" xfId="41447" xr:uid="{00000000-0005-0000-0000-0000E1A10000}"/>
    <cellStyle name="Normal 53 2 7 5" xfId="41448" xr:uid="{00000000-0005-0000-0000-0000E2A10000}"/>
    <cellStyle name="Normal 53 2 8" xfId="41449" xr:uid="{00000000-0005-0000-0000-0000E3A10000}"/>
    <cellStyle name="Normal 53 2 8 2" xfId="41450" xr:uid="{00000000-0005-0000-0000-0000E4A10000}"/>
    <cellStyle name="Normal 53 2 8 3" xfId="41451" xr:uid="{00000000-0005-0000-0000-0000E5A10000}"/>
    <cellStyle name="Normal 53 2 8 4" xfId="41452" xr:uid="{00000000-0005-0000-0000-0000E6A10000}"/>
    <cellStyle name="Normal 53 2 8 5" xfId="41453" xr:uid="{00000000-0005-0000-0000-0000E7A10000}"/>
    <cellStyle name="Normal 53 2 9" xfId="41454" xr:uid="{00000000-0005-0000-0000-0000E8A10000}"/>
    <cellStyle name="Normal 53 2 9 2" xfId="41455" xr:uid="{00000000-0005-0000-0000-0000E9A10000}"/>
    <cellStyle name="Normal 53 2_35. Propiedades de Inv" xfId="41456" xr:uid="{00000000-0005-0000-0000-0000EAA10000}"/>
    <cellStyle name="Normal 53 3" xfId="41457" xr:uid="{00000000-0005-0000-0000-0000EBA10000}"/>
    <cellStyle name="Normal 53 3 2" xfId="41458" xr:uid="{00000000-0005-0000-0000-0000ECA10000}"/>
    <cellStyle name="Normal 53 3 2 2" xfId="41459" xr:uid="{00000000-0005-0000-0000-0000EDA10000}"/>
    <cellStyle name="Normal 53 3 3" xfId="41460" xr:uid="{00000000-0005-0000-0000-0000EEA10000}"/>
    <cellStyle name="Normal 53 3 3 2" xfId="41461" xr:uid="{00000000-0005-0000-0000-0000EFA10000}"/>
    <cellStyle name="Normal 53 3 4" xfId="41462" xr:uid="{00000000-0005-0000-0000-0000F0A10000}"/>
    <cellStyle name="Normal 53 3 5" xfId="41463" xr:uid="{00000000-0005-0000-0000-0000F1A10000}"/>
    <cellStyle name="Normal 53 3 6" xfId="41464" xr:uid="{00000000-0005-0000-0000-0000F2A10000}"/>
    <cellStyle name="Normal 53 3 7" xfId="41465" xr:uid="{00000000-0005-0000-0000-0000F3A10000}"/>
    <cellStyle name="Normal 53 3 8" xfId="41466" xr:uid="{00000000-0005-0000-0000-0000F4A10000}"/>
    <cellStyle name="Normal 53 3 9" xfId="41467" xr:uid="{00000000-0005-0000-0000-0000F5A10000}"/>
    <cellStyle name="Normal 53 4" xfId="41468" xr:uid="{00000000-0005-0000-0000-0000F6A10000}"/>
    <cellStyle name="Normal 53 4 2" xfId="41469" xr:uid="{00000000-0005-0000-0000-0000F7A10000}"/>
    <cellStyle name="Normal 53 4 2 2" xfId="41470" xr:uid="{00000000-0005-0000-0000-0000F8A10000}"/>
    <cellStyle name="Normal 53 4 3" xfId="41471" xr:uid="{00000000-0005-0000-0000-0000F9A10000}"/>
    <cellStyle name="Normal 53 4 3 2" xfId="41472" xr:uid="{00000000-0005-0000-0000-0000FAA10000}"/>
    <cellStyle name="Normal 53 4 4" xfId="41473" xr:uid="{00000000-0005-0000-0000-0000FBA10000}"/>
    <cellStyle name="Normal 53 4 5" xfId="41474" xr:uid="{00000000-0005-0000-0000-0000FCA10000}"/>
    <cellStyle name="Normal 53 4 6" xfId="41475" xr:uid="{00000000-0005-0000-0000-0000FDA10000}"/>
    <cellStyle name="Normal 53 4 7" xfId="41476" xr:uid="{00000000-0005-0000-0000-0000FEA10000}"/>
    <cellStyle name="Normal 53 4 8" xfId="41477" xr:uid="{00000000-0005-0000-0000-0000FFA10000}"/>
    <cellStyle name="Normal 53 4 9" xfId="41478" xr:uid="{00000000-0005-0000-0000-000000A20000}"/>
    <cellStyle name="Normal 53 5" xfId="41479" xr:uid="{00000000-0005-0000-0000-000001A20000}"/>
    <cellStyle name="Normal 53 5 2" xfId="41480" xr:uid="{00000000-0005-0000-0000-000002A20000}"/>
    <cellStyle name="Normal 53 5 3" xfId="41481" xr:uid="{00000000-0005-0000-0000-000003A20000}"/>
    <cellStyle name="Normal 53 5 4" xfId="41482" xr:uid="{00000000-0005-0000-0000-000004A20000}"/>
    <cellStyle name="Normal 53 5 5" xfId="41483" xr:uid="{00000000-0005-0000-0000-000005A20000}"/>
    <cellStyle name="Normal 53 5 6" xfId="41484" xr:uid="{00000000-0005-0000-0000-000006A20000}"/>
    <cellStyle name="Normal 53 5 7" xfId="41485" xr:uid="{00000000-0005-0000-0000-000007A20000}"/>
    <cellStyle name="Normal 53 5 8" xfId="41486" xr:uid="{00000000-0005-0000-0000-000008A20000}"/>
    <cellStyle name="Normal 53 5 9" xfId="41487" xr:uid="{00000000-0005-0000-0000-000009A20000}"/>
    <cellStyle name="Normal 53 6" xfId="41488" xr:uid="{00000000-0005-0000-0000-00000AA20000}"/>
    <cellStyle name="Normal 53 6 2" xfId="41489" xr:uid="{00000000-0005-0000-0000-00000BA20000}"/>
    <cellStyle name="Normal 53 6 3" xfId="41490" xr:uid="{00000000-0005-0000-0000-00000CA20000}"/>
    <cellStyle name="Normal 53 6 4" xfId="41491" xr:uid="{00000000-0005-0000-0000-00000DA20000}"/>
    <cellStyle name="Normal 53 6 5" xfId="41492" xr:uid="{00000000-0005-0000-0000-00000EA20000}"/>
    <cellStyle name="Normal 53 7" xfId="41493" xr:uid="{00000000-0005-0000-0000-00000FA20000}"/>
    <cellStyle name="Normal 53 7 2" xfId="41494" xr:uid="{00000000-0005-0000-0000-000010A20000}"/>
    <cellStyle name="Normal 53 7 3" xfId="41495" xr:uid="{00000000-0005-0000-0000-000011A20000}"/>
    <cellStyle name="Normal 53 7 4" xfId="41496" xr:uid="{00000000-0005-0000-0000-000012A20000}"/>
    <cellStyle name="Normal 53 7 5" xfId="41497" xr:uid="{00000000-0005-0000-0000-000013A20000}"/>
    <cellStyle name="Normal 53 8" xfId="41498" xr:uid="{00000000-0005-0000-0000-000014A20000}"/>
    <cellStyle name="Normal 53 8 2" xfId="41499" xr:uid="{00000000-0005-0000-0000-000015A20000}"/>
    <cellStyle name="Normal 53 8 3" xfId="41500" xr:uid="{00000000-0005-0000-0000-000016A20000}"/>
    <cellStyle name="Normal 53 8 4" xfId="41501" xr:uid="{00000000-0005-0000-0000-000017A20000}"/>
    <cellStyle name="Normal 53 8 5" xfId="41502" xr:uid="{00000000-0005-0000-0000-000018A20000}"/>
    <cellStyle name="Normal 53 9" xfId="41503" xr:uid="{00000000-0005-0000-0000-000019A20000}"/>
    <cellStyle name="Normal 53 9 2" xfId="41504" xr:uid="{00000000-0005-0000-0000-00001AA20000}"/>
    <cellStyle name="Normal 53 9 3" xfId="41505" xr:uid="{00000000-0005-0000-0000-00001BA20000}"/>
    <cellStyle name="Normal 53 9 4" xfId="41506" xr:uid="{00000000-0005-0000-0000-00001CA20000}"/>
    <cellStyle name="Normal 53 9 5" xfId="41507" xr:uid="{00000000-0005-0000-0000-00001DA20000}"/>
    <cellStyle name="Normal 53_35. Propiedades de Inv" xfId="41508" xr:uid="{00000000-0005-0000-0000-00001EA20000}"/>
    <cellStyle name="Normal 54" xfId="41509" xr:uid="{00000000-0005-0000-0000-00001FA20000}"/>
    <cellStyle name="Normal 54 10" xfId="41510" xr:uid="{00000000-0005-0000-0000-000020A20000}"/>
    <cellStyle name="Normal 54 10 2" xfId="41511" xr:uid="{00000000-0005-0000-0000-000021A20000}"/>
    <cellStyle name="Normal 54 11" xfId="41512" xr:uid="{00000000-0005-0000-0000-000022A20000}"/>
    <cellStyle name="Normal 54 11 2" xfId="41513" xr:uid="{00000000-0005-0000-0000-000023A20000}"/>
    <cellStyle name="Normal 54 12" xfId="41514" xr:uid="{00000000-0005-0000-0000-000024A20000}"/>
    <cellStyle name="Normal 54 12 2" xfId="41515" xr:uid="{00000000-0005-0000-0000-000025A20000}"/>
    <cellStyle name="Normal 54 13" xfId="41516" xr:uid="{00000000-0005-0000-0000-000026A20000}"/>
    <cellStyle name="Normal 54 13 2" xfId="41517" xr:uid="{00000000-0005-0000-0000-000027A20000}"/>
    <cellStyle name="Normal 54 14" xfId="41518" xr:uid="{00000000-0005-0000-0000-000028A20000}"/>
    <cellStyle name="Normal 54 15" xfId="41519" xr:uid="{00000000-0005-0000-0000-000029A20000}"/>
    <cellStyle name="Normal 54 16" xfId="41520" xr:uid="{00000000-0005-0000-0000-00002AA20000}"/>
    <cellStyle name="Normal 54 17" xfId="41521" xr:uid="{00000000-0005-0000-0000-00002BA20000}"/>
    <cellStyle name="Normal 54 2" xfId="41522" xr:uid="{00000000-0005-0000-0000-00002CA20000}"/>
    <cellStyle name="Normal 54 2 2" xfId="41523" xr:uid="{00000000-0005-0000-0000-00002DA20000}"/>
    <cellStyle name="Normal 54 2 2 2" xfId="41524" xr:uid="{00000000-0005-0000-0000-00002EA20000}"/>
    <cellStyle name="Normal 54 2 2 2 2" xfId="41525" xr:uid="{00000000-0005-0000-0000-00002FA20000}"/>
    <cellStyle name="Normal 54 2 2 3" xfId="41526" xr:uid="{00000000-0005-0000-0000-000030A20000}"/>
    <cellStyle name="Normal 54 2 2 3 2" xfId="41527" xr:uid="{00000000-0005-0000-0000-000031A20000}"/>
    <cellStyle name="Normal 54 2 2 4" xfId="41528" xr:uid="{00000000-0005-0000-0000-000032A20000}"/>
    <cellStyle name="Normal 54 2 3" xfId="41529" xr:uid="{00000000-0005-0000-0000-000033A20000}"/>
    <cellStyle name="Normal 54 2 3 2" xfId="41530" xr:uid="{00000000-0005-0000-0000-000034A20000}"/>
    <cellStyle name="Normal 54 2 3 2 2" xfId="41531" xr:uid="{00000000-0005-0000-0000-000035A20000}"/>
    <cellStyle name="Normal 54 2 3 3" xfId="41532" xr:uid="{00000000-0005-0000-0000-000036A20000}"/>
    <cellStyle name="Normal 54 2 3 3 2" xfId="41533" xr:uid="{00000000-0005-0000-0000-000037A20000}"/>
    <cellStyle name="Normal 54 2 3 4" xfId="41534" xr:uid="{00000000-0005-0000-0000-000038A20000}"/>
    <cellStyle name="Normal 54 2 4" xfId="41535" xr:uid="{00000000-0005-0000-0000-000039A20000}"/>
    <cellStyle name="Normal 54 2 4 2" xfId="41536" xr:uid="{00000000-0005-0000-0000-00003AA20000}"/>
    <cellStyle name="Normal 54 2 5" xfId="41537" xr:uid="{00000000-0005-0000-0000-00003BA20000}"/>
    <cellStyle name="Normal 54 2 5 2" xfId="41538" xr:uid="{00000000-0005-0000-0000-00003CA20000}"/>
    <cellStyle name="Normal 54 2 6" xfId="41539" xr:uid="{00000000-0005-0000-0000-00003DA20000}"/>
    <cellStyle name="Normal 54 2 7" xfId="41540" xr:uid="{00000000-0005-0000-0000-00003EA20000}"/>
    <cellStyle name="Normal 54 2 8" xfId="41541" xr:uid="{00000000-0005-0000-0000-00003FA20000}"/>
    <cellStyle name="Normal 54 2 9" xfId="41542" xr:uid="{00000000-0005-0000-0000-000040A20000}"/>
    <cellStyle name="Normal 54 3" xfId="41543" xr:uid="{00000000-0005-0000-0000-000041A20000}"/>
    <cellStyle name="Normal 54 3 2" xfId="41544" xr:uid="{00000000-0005-0000-0000-000042A20000}"/>
    <cellStyle name="Normal 54 3 2 2" xfId="41545" xr:uid="{00000000-0005-0000-0000-000043A20000}"/>
    <cellStyle name="Normal 54 3 3" xfId="41546" xr:uid="{00000000-0005-0000-0000-000044A20000}"/>
    <cellStyle name="Normal 54 3 3 2" xfId="41547" xr:uid="{00000000-0005-0000-0000-000045A20000}"/>
    <cellStyle name="Normal 54 3 4" xfId="41548" xr:uid="{00000000-0005-0000-0000-000046A20000}"/>
    <cellStyle name="Normal 54 3 5" xfId="41549" xr:uid="{00000000-0005-0000-0000-000047A20000}"/>
    <cellStyle name="Normal 54 3 6" xfId="41550" xr:uid="{00000000-0005-0000-0000-000048A20000}"/>
    <cellStyle name="Normal 54 3 7" xfId="41551" xr:uid="{00000000-0005-0000-0000-000049A20000}"/>
    <cellStyle name="Normal 54 3 8" xfId="41552" xr:uid="{00000000-0005-0000-0000-00004AA20000}"/>
    <cellStyle name="Normal 54 3 9" xfId="41553" xr:uid="{00000000-0005-0000-0000-00004BA20000}"/>
    <cellStyle name="Normal 54 4" xfId="41554" xr:uid="{00000000-0005-0000-0000-00004CA20000}"/>
    <cellStyle name="Normal 54 4 2" xfId="41555" xr:uid="{00000000-0005-0000-0000-00004DA20000}"/>
    <cellStyle name="Normal 54 4 2 2" xfId="41556" xr:uid="{00000000-0005-0000-0000-00004EA20000}"/>
    <cellStyle name="Normal 54 4 3" xfId="41557" xr:uid="{00000000-0005-0000-0000-00004FA20000}"/>
    <cellStyle name="Normal 54 4 3 2" xfId="41558" xr:uid="{00000000-0005-0000-0000-000050A20000}"/>
    <cellStyle name="Normal 54 4 4" xfId="41559" xr:uid="{00000000-0005-0000-0000-000051A20000}"/>
    <cellStyle name="Normal 54 4 5" xfId="41560" xr:uid="{00000000-0005-0000-0000-000052A20000}"/>
    <cellStyle name="Normal 54 4 6" xfId="41561" xr:uid="{00000000-0005-0000-0000-000053A20000}"/>
    <cellStyle name="Normal 54 4 7" xfId="41562" xr:uid="{00000000-0005-0000-0000-000054A20000}"/>
    <cellStyle name="Normal 54 4 8" xfId="41563" xr:uid="{00000000-0005-0000-0000-000055A20000}"/>
    <cellStyle name="Normal 54 4 9" xfId="41564" xr:uid="{00000000-0005-0000-0000-000056A20000}"/>
    <cellStyle name="Normal 54 5" xfId="41565" xr:uid="{00000000-0005-0000-0000-000057A20000}"/>
    <cellStyle name="Normal 54 5 2" xfId="41566" xr:uid="{00000000-0005-0000-0000-000058A20000}"/>
    <cellStyle name="Normal 54 5 3" xfId="41567" xr:uid="{00000000-0005-0000-0000-000059A20000}"/>
    <cellStyle name="Normal 54 5 4" xfId="41568" xr:uid="{00000000-0005-0000-0000-00005AA20000}"/>
    <cellStyle name="Normal 54 5 5" xfId="41569" xr:uid="{00000000-0005-0000-0000-00005BA20000}"/>
    <cellStyle name="Normal 54 5 6" xfId="41570" xr:uid="{00000000-0005-0000-0000-00005CA20000}"/>
    <cellStyle name="Normal 54 5 7" xfId="41571" xr:uid="{00000000-0005-0000-0000-00005DA20000}"/>
    <cellStyle name="Normal 54 5 8" xfId="41572" xr:uid="{00000000-0005-0000-0000-00005EA20000}"/>
    <cellStyle name="Normal 54 5 9" xfId="41573" xr:uid="{00000000-0005-0000-0000-00005FA20000}"/>
    <cellStyle name="Normal 54 6" xfId="41574" xr:uid="{00000000-0005-0000-0000-000060A20000}"/>
    <cellStyle name="Normal 54 6 2" xfId="41575" xr:uid="{00000000-0005-0000-0000-000061A20000}"/>
    <cellStyle name="Normal 54 6 3" xfId="41576" xr:uid="{00000000-0005-0000-0000-000062A20000}"/>
    <cellStyle name="Normal 54 6 4" xfId="41577" xr:uid="{00000000-0005-0000-0000-000063A20000}"/>
    <cellStyle name="Normal 54 6 5" xfId="41578" xr:uid="{00000000-0005-0000-0000-000064A20000}"/>
    <cellStyle name="Normal 54 7" xfId="41579" xr:uid="{00000000-0005-0000-0000-000065A20000}"/>
    <cellStyle name="Normal 54 7 2" xfId="41580" xr:uid="{00000000-0005-0000-0000-000066A20000}"/>
    <cellStyle name="Normal 54 7 3" xfId="41581" xr:uid="{00000000-0005-0000-0000-000067A20000}"/>
    <cellStyle name="Normal 54 7 4" xfId="41582" xr:uid="{00000000-0005-0000-0000-000068A20000}"/>
    <cellStyle name="Normal 54 7 5" xfId="41583" xr:uid="{00000000-0005-0000-0000-000069A20000}"/>
    <cellStyle name="Normal 54 8" xfId="41584" xr:uid="{00000000-0005-0000-0000-00006AA20000}"/>
    <cellStyle name="Normal 54 8 2" xfId="41585" xr:uid="{00000000-0005-0000-0000-00006BA20000}"/>
    <cellStyle name="Normal 54 8 3" xfId="41586" xr:uid="{00000000-0005-0000-0000-00006CA20000}"/>
    <cellStyle name="Normal 54 8 4" xfId="41587" xr:uid="{00000000-0005-0000-0000-00006DA20000}"/>
    <cellStyle name="Normal 54 8 5" xfId="41588" xr:uid="{00000000-0005-0000-0000-00006EA20000}"/>
    <cellStyle name="Normal 54 9" xfId="41589" xr:uid="{00000000-0005-0000-0000-00006FA20000}"/>
    <cellStyle name="Normal 54 9 2" xfId="41590" xr:uid="{00000000-0005-0000-0000-000070A20000}"/>
    <cellStyle name="Normal 54 9 3" xfId="41591" xr:uid="{00000000-0005-0000-0000-000071A20000}"/>
    <cellStyle name="Normal 54 9 4" xfId="41592" xr:uid="{00000000-0005-0000-0000-000072A20000}"/>
    <cellStyle name="Normal 54 9 5" xfId="41593" xr:uid="{00000000-0005-0000-0000-000073A20000}"/>
    <cellStyle name="Normal 54_35. Propiedades de Inv" xfId="41594" xr:uid="{00000000-0005-0000-0000-000074A20000}"/>
    <cellStyle name="Normal 55" xfId="41595" xr:uid="{00000000-0005-0000-0000-000075A20000}"/>
    <cellStyle name="Normal 55 10" xfId="41596" xr:uid="{00000000-0005-0000-0000-000076A20000}"/>
    <cellStyle name="Normal 55 11" xfId="41597" xr:uid="{00000000-0005-0000-0000-000077A20000}"/>
    <cellStyle name="Normal 55 12" xfId="41598" xr:uid="{00000000-0005-0000-0000-000078A20000}"/>
    <cellStyle name="Normal 55 13" xfId="41599" xr:uid="{00000000-0005-0000-0000-000079A20000}"/>
    <cellStyle name="Normal 55 14" xfId="41600" xr:uid="{00000000-0005-0000-0000-00007AA20000}"/>
    <cellStyle name="Normal 55 15" xfId="41601" xr:uid="{00000000-0005-0000-0000-00007BA20000}"/>
    <cellStyle name="Normal 55 16" xfId="41602" xr:uid="{00000000-0005-0000-0000-00007CA20000}"/>
    <cellStyle name="Normal 55 17" xfId="41603" xr:uid="{00000000-0005-0000-0000-00007DA20000}"/>
    <cellStyle name="Normal 55 2" xfId="41604" xr:uid="{00000000-0005-0000-0000-00007EA20000}"/>
    <cellStyle name="Normal 55 2 2" xfId="41605" xr:uid="{00000000-0005-0000-0000-00007FA20000}"/>
    <cellStyle name="Normal 55 2 3" xfId="41606" xr:uid="{00000000-0005-0000-0000-000080A20000}"/>
    <cellStyle name="Normal 55 2 4" xfId="41607" xr:uid="{00000000-0005-0000-0000-000081A20000}"/>
    <cellStyle name="Normal 55 2 5" xfId="41608" xr:uid="{00000000-0005-0000-0000-000082A20000}"/>
    <cellStyle name="Normal 55 3" xfId="41609" xr:uid="{00000000-0005-0000-0000-000083A20000}"/>
    <cellStyle name="Normal 55 3 2" xfId="41610" xr:uid="{00000000-0005-0000-0000-000084A20000}"/>
    <cellStyle name="Normal 55 3 3" xfId="41611" xr:uid="{00000000-0005-0000-0000-000085A20000}"/>
    <cellStyle name="Normal 55 3 4" xfId="41612" xr:uid="{00000000-0005-0000-0000-000086A20000}"/>
    <cellStyle name="Normal 55 3 5" xfId="41613" xr:uid="{00000000-0005-0000-0000-000087A20000}"/>
    <cellStyle name="Normal 55 4" xfId="41614" xr:uid="{00000000-0005-0000-0000-000088A20000}"/>
    <cellStyle name="Normal 55 4 2" xfId="41615" xr:uid="{00000000-0005-0000-0000-000089A20000}"/>
    <cellStyle name="Normal 55 4 3" xfId="41616" xr:uid="{00000000-0005-0000-0000-00008AA20000}"/>
    <cellStyle name="Normal 55 4 4" xfId="41617" xr:uid="{00000000-0005-0000-0000-00008BA20000}"/>
    <cellStyle name="Normal 55 4 5" xfId="41618" xr:uid="{00000000-0005-0000-0000-00008CA20000}"/>
    <cellStyle name="Normal 55 5" xfId="41619" xr:uid="{00000000-0005-0000-0000-00008DA20000}"/>
    <cellStyle name="Normal 55 5 2" xfId="41620" xr:uid="{00000000-0005-0000-0000-00008EA20000}"/>
    <cellStyle name="Normal 55 5 3" xfId="41621" xr:uid="{00000000-0005-0000-0000-00008FA20000}"/>
    <cellStyle name="Normal 55 5 4" xfId="41622" xr:uid="{00000000-0005-0000-0000-000090A20000}"/>
    <cellStyle name="Normal 55 5 5" xfId="41623" xr:uid="{00000000-0005-0000-0000-000091A20000}"/>
    <cellStyle name="Normal 55 6" xfId="41624" xr:uid="{00000000-0005-0000-0000-000092A20000}"/>
    <cellStyle name="Normal 55 6 2" xfId="41625" xr:uid="{00000000-0005-0000-0000-000093A20000}"/>
    <cellStyle name="Normal 55 6 3" xfId="41626" xr:uid="{00000000-0005-0000-0000-000094A20000}"/>
    <cellStyle name="Normal 55 6 4" xfId="41627" xr:uid="{00000000-0005-0000-0000-000095A20000}"/>
    <cellStyle name="Normal 55 6 5" xfId="41628" xr:uid="{00000000-0005-0000-0000-000096A20000}"/>
    <cellStyle name="Normal 55 7" xfId="41629" xr:uid="{00000000-0005-0000-0000-000097A20000}"/>
    <cellStyle name="Normal 55 7 2" xfId="41630" xr:uid="{00000000-0005-0000-0000-000098A20000}"/>
    <cellStyle name="Normal 55 7 3" xfId="41631" xr:uid="{00000000-0005-0000-0000-000099A20000}"/>
    <cellStyle name="Normal 55 7 4" xfId="41632" xr:uid="{00000000-0005-0000-0000-00009AA20000}"/>
    <cellStyle name="Normal 55 7 5" xfId="41633" xr:uid="{00000000-0005-0000-0000-00009BA20000}"/>
    <cellStyle name="Normal 55 8" xfId="41634" xr:uid="{00000000-0005-0000-0000-00009CA20000}"/>
    <cellStyle name="Normal 55 8 2" xfId="41635" xr:uid="{00000000-0005-0000-0000-00009DA20000}"/>
    <cellStyle name="Normal 55 8 3" xfId="41636" xr:uid="{00000000-0005-0000-0000-00009EA20000}"/>
    <cellStyle name="Normal 55 8 4" xfId="41637" xr:uid="{00000000-0005-0000-0000-00009FA20000}"/>
    <cellStyle name="Normal 55 8 5" xfId="41638" xr:uid="{00000000-0005-0000-0000-0000A0A20000}"/>
    <cellStyle name="Normal 55 9" xfId="41639" xr:uid="{00000000-0005-0000-0000-0000A1A20000}"/>
    <cellStyle name="Normal 55 9 2" xfId="41640" xr:uid="{00000000-0005-0000-0000-0000A2A20000}"/>
    <cellStyle name="Normal 55 9 3" xfId="41641" xr:uid="{00000000-0005-0000-0000-0000A3A20000}"/>
    <cellStyle name="Normal 55 9 4" xfId="41642" xr:uid="{00000000-0005-0000-0000-0000A4A20000}"/>
    <cellStyle name="Normal 55 9 5" xfId="41643" xr:uid="{00000000-0005-0000-0000-0000A5A20000}"/>
    <cellStyle name="Normal 55_35. Propiedades de Inv" xfId="41644" xr:uid="{00000000-0005-0000-0000-0000A6A20000}"/>
    <cellStyle name="Normal 56" xfId="41645" xr:uid="{00000000-0005-0000-0000-0000A7A20000}"/>
    <cellStyle name="Normal 56 10" xfId="41646" xr:uid="{00000000-0005-0000-0000-0000A8A20000}"/>
    <cellStyle name="Normal 56 10 2" xfId="41647" xr:uid="{00000000-0005-0000-0000-0000A9A20000}"/>
    <cellStyle name="Normal 56 11" xfId="41648" xr:uid="{00000000-0005-0000-0000-0000AAA20000}"/>
    <cellStyle name="Normal 56 11 2" xfId="41649" xr:uid="{00000000-0005-0000-0000-0000ABA20000}"/>
    <cellStyle name="Normal 56 12" xfId="41650" xr:uid="{00000000-0005-0000-0000-0000ACA20000}"/>
    <cellStyle name="Normal 56 12 2" xfId="41651" xr:uid="{00000000-0005-0000-0000-0000ADA20000}"/>
    <cellStyle name="Normal 56 13" xfId="41652" xr:uid="{00000000-0005-0000-0000-0000AEA20000}"/>
    <cellStyle name="Normal 56 14" xfId="41653" xr:uid="{00000000-0005-0000-0000-0000AFA20000}"/>
    <cellStyle name="Normal 56 15" xfId="41654" xr:uid="{00000000-0005-0000-0000-0000B0A20000}"/>
    <cellStyle name="Normal 56 16" xfId="41655" xr:uid="{00000000-0005-0000-0000-0000B1A20000}"/>
    <cellStyle name="Normal 56 17" xfId="41656" xr:uid="{00000000-0005-0000-0000-0000B2A20000}"/>
    <cellStyle name="Normal 56 2" xfId="41657" xr:uid="{00000000-0005-0000-0000-0000B3A20000}"/>
    <cellStyle name="Normal 56 2 2" xfId="41658" xr:uid="{00000000-0005-0000-0000-0000B4A20000}"/>
    <cellStyle name="Normal 56 2 2 2" xfId="41659" xr:uid="{00000000-0005-0000-0000-0000B5A20000}"/>
    <cellStyle name="Normal 56 2 2 2 2" xfId="41660" xr:uid="{00000000-0005-0000-0000-0000B6A20000}"/>
    <cellStyle name="Normal 56 2 2 3" xfId="41661" xr:uid="{00000000-0005-0000-0000-0000B7A20000}"/>
    <cellStyle name="Normal 56 2 2 3 2" xfId="41662" xr:uid="{00000000-0005-0000-0000-0000B8A20000}"/>
    <cellStyle name="Normal 56 2 2 4" xfId="41663" xr:uid="{00000000-0005-0000-0000-0000B9A20000}"/>
    <cellStyle name="Normal 56 2 3" xfId="41664" xr:uid="{00000000-0005-0000-0000-0000BAA20000}"/>
    <cellStyle name="Normal 56 2 3 2" xfId="41665" xr:uid="{00000000-0005-0000-0000-0000BBA20000}"/>
    <cellStyle name="Normal 56 2 3 2 2" xfId="41666" xr:uid="{00000000-0005-0000-0000-0000BCA20000}"/>
    <cellStyle name="Normal 56 2 3 3" xfId="41667" xr:uid="{00000000-0005-0000-0000-0000BDA20000}"/>
    <cellStyle name="Normal 56 2 3 3 2" xfId="41668" xr:uid="{00000000-0005-0000-0000-0000BEA20000}"/>
    <cellStyle name="Normal 56 2 3 4" xfId="41669" xr:uid="{00000000-0005-0000-0000-0000BFA20000}"/>
    <cellStyle name="Normal 56 2 4" xfId="41670" xr:uid="{00000000-0005-0000-0000-0000C0A20000}"/>
    <cellStyle name="Normal 56 2 4 2" xfId="41671" xr:uid="{00000000-0005-0000-0000-0000C1A20000}"/>
    <cellStyle name="Normal 56 2 5" xfId="41672" xr:uid="{00000000-0005-0000-0000-0000C2A20000}"/>
    <cellStyle name="Normal 56 2 5 2" xfId="41673" xr:uid="{00000000-0005-0000-0000-0000C3A20000}"/>
    <cellStyle name="Normal 56 2 6" xfId="41674" xr:uid="{00000000-0005-0000-0000-0000C4A20000}"/>
    <cellStyle name="Normal 56 2 7" xfId="41675" xr:uid="{00000000-0005-0000-0000-0000C5A20000}"/>
    <cellStyle name="Normal 56 2 8" xfId="41676" xr:uid="{00000000-0005-0000-0000-0000C6A20000}"/>
    <cellStyle name="Normal 56 2 9" xfId="41677" xr:uid="{00000000-0005-0000-0000-0000C7A20000}"/>
    <cellStyle name="Normal 56 3" xfId="41678" xr:uid="{00000000-0005-0000-0000-0000C8A20000}"/>
    <cellStyle name="Normal 56 3 2" xfId="41679" xr:uid="{00000000-0005-0000-0000-0000C9A20000}"/>
    <cellStyle name="Normal 56 3 2 2" xfId="41680" xr:uid="{00000000-0005-0000-0000-0000CAA20000}"/>
    <cellStyle name="Normal 56 3 3" xfId="41681" xr:uid="{00000000-0005-0000-0000-0000CBA20000}"/>
    <cellStyle name="Normal 56 3 3 2" xfId="41682" xr:uid="{00000000-0005-0000-0000-0000CCA20000}"/>
    <cellStyle name="Normal 56 3 4" xfId="41683" xr:uid="{00000000-0005-0000-0000-0000CDA20000}"/>
    <cellStyle name="Normal 56 3 5" xfId="41684" xr:uid="{00000000-0005-0000-0000-0000CEA20000}"/>
    <cellStyle name="Normal 56 3 6" xfId="41685" xr:uid="{00000000-0005-0000-0000-0000CFA20000}"/>
    <cellStyle name="Normal 56 3 7" xfId="41686" xr:uid="{00000000-0005-0000-0000-0000D0A20000}"/>
    <cellStyle name="Normal 56 4" xfId="41687" xr:uid="{00000000-0005-0000-0000-0000D1A20000}"/>
    <cellStyle name="Normal 56 4 2" xfId="41688" xr:uid="{00000000-0005-0000-0000-0000D2A20000}"/>
    <cellStyle name="Normal 56 4 2 2" xfId="41689" xr:uid="{00000000-0005-0000-0000-0000D3A20000}"/>
    <cellStyle name="Normal 56 4 3" xfId="41690" xr:uid="{00000000-0005-0000-0000-0000D4A20000}"/>
    <cellStyle name="Normal 56 4 3 2" xfId="41691" xr:uid="{00000000-0005-0000-0000-0000D5A20000}"/>
    <cellStyle name="Normal 56 4 4" xfId="41692" xr:uid="{00000000-0005-0000-0000-0000D6A20000}"/>
    <cellStyle name="Normal 56 4 5" xfId="41693" xr:uid="{00000000-0005-0000-0000-0000D7A20000}"/>
    <cellStyle name="Normal 56 4 6" xfId="41694" xr:uid="{00000000-0005-0000-0000-0000D8A20000}"/>
    <cellStyle name="Normal 56 4 7" xfId="41695" xr:uid="{00000000-0005-0000-0000-0000D9A20000}"/>
    <cellStyle name="Normal 56 5" xfId="41696" xr:uid="{00000000-0005-0000-0000-0000DAA20000}"/>
    <cellStyle name="Normal 56 5 2" xfId="41697" xr:uid="{00000000-0005-0000-0000-0000DBA20000}"/>
    <cellStyle name="Normal 56 5 3" xfId="41698" xr:uid="{00000000-0005-0000-0000-0000DCA20000}"/>
    <cellStyle name="Normal 56 5 4" xfId="41699" xr:uid="{00000000-0005-0000-0000-0000DDA20000}"/>
    <cellStyle name="Normal 56 5 5" xfId="41700" xr:uid="{00000000-0005-0000-0000-0000DEA20000}"/>
    <cellStyle name="Normal 56 6" xfId="41701" xr:uid="{00000000-0005-0000-0000-0000DFA20000}"/>
    <cellStyle name="Normal 56 6 2" xfId="41702" xr:uid="{00000000-0005-0000-0000-0000E0A20000}"/>
    <cellStyle name="Normal 56 6 3" xfId="41703" xr:uid="{00000000-0005-0000-0000-0000E1A20000}"/>
    <cellStyle name="Normal 56 6 4" xfId="41704" xr:uid="{00000000-0005-0000-0000-0000E2A20000}"/>
    <cellStyle name="Normal 56 6 5" xfId="41705" xr:uid="{00000000-0005-0000-0000-0000E3A20000}"/>
    <cellStyle name="Normal 56 7" xfId="41706" xr:uid="{00000000-0005-0000-0000-0000E4A20000}"/>
    <cellStyle name="Normal 56 7 2" xfId="41707" xr:uid="{00000000-0005-0000-0000-0000E5A20000}"/>
    <cellStyle name="Normal 56 7 3" xfId="41708" xr:uid="{00000000-0005-0000-0000-0000E6A20000}"/>
    <cellStyle name="Normal 56 7 4" xfId="41709" xr:uid="{00000000-0005-0000-0000-0000E7A20000}"/>
    <cellStyle name="Normal 56 7 5" xfId="41710" xr:uid="{00000000-0005-0000-0000-0000E8A20000}"/>
    <cellStyle name="Normal 56 8" xfId="41711" xr:uid="{00000000-0005-0000-0000-0000E9A20000}"/>
    <cellStyle name="Normal 56 8 2" xfId="41712" xr:uid="{00000000-0005-0000-0000-0000EAA20000}"/>
    <cellStyle name="Normal 56 8 3" xfId="41713" xr:uid="{00000000-0005-0000-0000-0000EBA20000}"/>
    <cellStyle name="Normal 56 8 4" xfId="41714" xr:uid="{00000000-0005-0000-0000-0000ECA20000}"/>
    <cellStyle name="Normal 56 8 5" xfId="41715" xr:uid="{00000000-0005-0000-0000-0000EDA20000}"/>
    <cellStyle name="Normal 56 9" xfId="41716" xr:uid="{00000000-0005-0000-0000-0000EEA20000}"/>
    <cellStyle name="Normal 56 9 2" xfId="41717" xr:uid="{00000000-0005-0000-0000-0000EFA20000}"/>
    <cellStyle name="Normal 56 9 3" xfId="41718" xr:uid="{00000000-0005-0000-0000-0000F0A20000}"/>
    <cellStyle name="Normal 56 9 4" xfId="41719" xr:uid="{00000000-0005-0000-0000-0000F1A20000}"/>
    <cellStyle name="Normal 56 9 5" xfId="41720" xr:uid="{00000000-0005-0000-0000-0000F2A20000}"/>
    <cellStyle name="Normal 56_35. Propiedades de Inv" xfId="41721" xr:uid="{00000000-0005-0000-0000-0000F3A20000}"/>
    <cellStyle name="Normal 57" xfId="41722" xr:uid="{00000000-0005-0000-0000-0000F4A20000}"/>
    <cellStyle name="Normal 57 10" xfId="41723" xr:uid="{00000000-0005-0000-0000-0000F5A20000}"/>
    <cellStyle name="Normal 57 11" xfId="41724" xr:uid="{00000000-0005-0000-0000-0000F6A20000}"/>
    <cellStyle name="Normal 57 12" xfId="41725" xr:uid="{00000000-0005-0000-0000-0000F7A20000}"/>
    <cellStyle name="Normal 57 13" xfId="41726" xr:uid="{00000000-0005-0000-0000-0000F8A20000}"/>
    <cellStyle name="Normal 57 14" xfId="41727" xr:uid="{00000000-0005-0000-0000-0000F9A20000}"/>
    <cellStyle name="Normal 57 15" xfId="41728" xr:uid="{00000000-0005-0000-0000-0000FAA20000}"/>
    <cellStyle name="Normal 57 16" xfId="41729" xr:uid="{00000000-0005-0000-0000-0000FBA20000}"/>
    <cellStyle name="Normal 57 17" xfId="41730" xr:uid="{00000000-0005-0000-0000-0000FCA20000}"/>
    <cellStyle name="Normal 57 2" xfId="41731" xr:uid="{00000000-0005-0000-0000-0000FDA20000}"/>
    <cellStyle name="Normal 57 2 2" xfId="41732" xr:uid="{00000000-0005-0000-0000-0000FEA20000}"/>
    <cellStyle name="Normal 57 2 3" xfId="41733" xr:uid="{00000000-0005-0000-0000-0000FFA20000}"/>
    <cellStyle name="Normal 57 2 4" xfId="41734" xr:uid="{00000000-0005-0000-0000-000000A30000}"/>
    <cellStyle name="Normal 57 2 5" xfId="41735" xr:uid="{00000000-0005-0000-0000-000001A30000}"/>
    <cellStyle name="Normal 57 3" xfId="41736" xr:uid="{00000000-0005-0000-0000-000002A30000}"/>
    <cellStyle name="Normal 57 3 2" xfId="41737" xr:uid="{00000000-0005-0000-0000-000003A30000}"/>
    <cellStyle name="Normal 57 3 3" xfId="41738" xr:uid="{00000000-0005-0000-0000-000004A30000}"/>
    <cellStyle name="Normal 57 3 4" xfId="41739" xr:uid="{00000000-0005-0000-0000-000005A30000}"/>
    <cellStyle name="Normal 57 3 5" xfId="41740" xr:uid="{00000000-0005-0000-0000-000006A30000}"/>
    <cellStyle name="Normal 57 4" xfId="41741" xr:uid="{00000000-0005-0000-0000-000007A30000}"/>
    <cellStyle name="Normal 57 4 2" xfId="41742" xr:uid="{00000000-0005-0000-0000-000008A30000}"/>
    <cellStyle name="Normal 57 4 3" xfId="41743" xr:uid="{00000000-0005-0000-0000-000009A30000}"/>
    <cellStyle name="Normal 57 4 4" xfId="41744" xr:uid="{00000000-0005-0000-0000-00000AA30000}"/>
    <cellStyle name="Normal 57 4 5" xfId="41745" xr:uid="{00000000-0005-0000-0000-00000BA30000}"/>
    <cellStyle name="Normal 57 5" xfId="41746" xr:uid="{00000000-0005-0000-0000-00000CA30000}"/>
    <cellStyle name="Normal 57 5 2" xfId="41747" xr:uid="{00000000-0005-0000-0000-00000DA30000}"/>
    <cellStyle name="Normal 57 5 3" xfId="41748" xr:uid="{00000000-0005-0000-0000-00000EA30000}"/>
    <cellStyle name="Normal 57 5 4" xfId="41749" xr:uid="{00000000-0005-0000-0000-00000FA30000}"/>
    <cellStyle name="Normal 57 5 5" xfId="41750" xr:uid="{00000000-0005-0000-0000-000010A30000}"/>
    <cellStyle name="Normal 57 6" xfId="41751" xr:uid="{00000000-0005-0000-0000-000011A30000}"/>
    <cellStyle name="Normal 57 6 2" xfId="41752" xr:uid="{00000000-0005-0000-0000-000012A30000}"/>
    <cellStyle name="Normal 57 6 3" xfId="41753" xr:uid="{00000000-0005-0000-0000-000013A30000}"/>
    <cellStyle name="Normal 57 6 4" xfId="41754" xr:uid="{00000000-0005-0000-0000-000014A30000}"/>
    <cellStyle name="Normal 57 6 5" xfId="41755" xr:uid="{00000000-0005-0000-0000-000015A30000}"/>
    <cellStyle name="Normal 57 7" xfId="41756" xr:uid="{00000000-0005-0000-0000-000016A30000}"/>
    <cellStyle name="Normal 57 7 2" xfId="41757" xr:uid="{00000000-0005-0000-0000-000017A30000}"/>
    <cellStyle name="Normal 57 7 3" xfId="41758" xr:uid="{00000000-0005-0000-0000-000018A30000}"/>
    <cellStyle name="Normal 57 7 4" xfId="41759" xr:uid="{00000000-0005-0000-0000-000019A30000}"/>
    <cellStyle name="Normal 57 7 5" xfId="41760" xr:uid="{00000000-0005-0000-0000-00001AA30000}"/>
    <cellStyle name="Normal 57 8" xfId="41761" xr:uid="{00000000-0005-0000-0000-00001BA30000}"/>
    <cellStyle name="Normal 57 8 2" xfId="41762" xr:uid="{00000000-0005-0000-0000-00001CA30000}"/>
    <cellStyle name="Normal 57 8 3" xfId="41763" xr:uid="{00000000-0005-0000-0000-00001DA30000}"/>
    <cellStyle name="Normal 57 8 4" xfId="41764" xr:uid="{00000000-0005-0000-0000-00001EA30000}"/>
    <cellStyle name="Normal 57 8 5" xfId="41765" xr:uid="{00000000-0005-0000-0000-00001FA30000}"/>
    <cellStyle name="Normal 57 9" xfId="41766" xr:uid="{00000000-0005-0000-0000-000020A30000}"/>
    <cellStyle name="Normal 57 9 2" xfId="41767" xr:uid="{00000000-0005-0000-0000-000021A30000}"/>
    <cellStyle name="Normal 57 9 3" xfId="41768" xr:uid="{00000000-0005-0000-0000-000022A30000}"/>
    <cellStyle name="Normal 57 9 4" xfId="41769" xr:uid="{00000000-0005-0000-0000-000023A30000}"/>
    <cellStyle name="Normal 57 9 5" xfId="41770" xr:uid="{00000000-0005-0000-0000-000024A30000}"/>
    <cellStyle name="Normal 57_35. Propiedades de Inv" xfId="41771" xr:uid="{00000000-0005-0000-0000-000025A30000}"/>
    <cellStyle name="Normal 58" xfId="41772" xr:uid="{00000000-0005-0000-0000-000026A30000}"/>
    <cellStyle name="Normal 58 10" xfId="41773" xr:uid="{00000000-0005-0000-0000-000027A30000}"/>
    <cellStyle name="Normal 58 10 2" xfId="41774" xr:uid="{00000000-0005-0000-0000-000028A30000}"/>
    <cellStyle name="Normal 58 11" xfId="41775" xr:uid="{00000000-0005-0000-0000-000029A30000}"/>
    <cellStyle name="Normal 58 11 2" xfId="41776" xr:uid="{00000000-0005-0000-0000-00002AA30000}"/>
    <cellStyle name="Normal 58 12" xfId="41777" xr:uid="{00000000-0005-0000-0000-00002BA30000}"/>
    <cellStyle name="Normal 58 12 2" xfId="41778" xr:uid="{00000000-0005-0000-0000-00002CA30000}"/>
    <cellStyle name="Normal 58 13" xfId="41779" xr:uid="{00000000-0005-0000-0000-00002DA30000}"/>
    <cellStyle name="Normal 58 14" xfId="41780" xr:uid="{00000000-0005-0000-0000-00002EA30000}"/>
    <cellStyle name="Normal 58 15" xfId="41781" xr:uid="{00000000-0005-0000-0000-00002FA30000}"/>
    <cellStyle name="Normal 58 16" xfId="41782" xr:uid="{00000000-0005-0000-0000-000030A30000}"/>
    <cellStyle name="Normal 58 17" xfId="41783" xr:uid="{00000000-0005-0000-0000-000031A30000}"/>
    <cellStyle name="Normal 58 2" xfId="41784" xr:uid="{00000000-0005-0000-0000-000032A30000}"/>
    <cellStyle name="Normal 58 2 2" xfId="41785" xr:uid="{00000000-0005-0000-0000-000033A30000}"/>
    <cellStyle name="Normal 58 2 2 2" xfId="41786" xr:uid="{00000000-0005-0000-0000-000034A30000}"/>
    <cellStyle name="Normal 58 2 2 2 2" xfId="41787" xr:uid="{00000000-0005-0000-0000-000035A30000}"/>
    <cellStyle name="Normal 58 2 2 3" xfId="41788" xr:uid="{00000000-0005-0000-0000-000036A30000}"/>
    <cellStyle name="Normal 58 2 2 3 2" xfId="41789" xr:uid="{00000000-0005-0000-0000-000037A30000}"/>
    <cellStyle name="Normal 58 2 2 4" xfId="41790" xr:uid="{00000000-0005-0000-0000-000038A30000}"/>
    <cellStyle name="Normal 58 2 3" xfId="41791" xr:uid="{00000000-0005-0000-0000-000039A30000}"/>
    <cellStyle name="Normal 58 2 3 2" xfId="41792" xr:uid="{00000000-0005-0000-0000-00003AA30000}"/>
    <cellStyle name="Normal 58 2 3 2 2" xfId="41793" xr:uid="{00000000-0005-0000-0000-00003BA30000}"/>
    <cellStyle name="Normal 58 2 3 3" xfId="41794" xr:uid="{00000000-0005-0000-0000-00003CA30000}"/>
    <cellStyle name="Normal 58 2 3 3 2" xfId="41795" xr:uid="{00000000-0005-0000-0000-00003DA30000}"/>
    <cellStyle name="Normal 58 2 3 4" xfId="41796" xr:uid="{00000000-0005-0000-0000-00003EA30000}"/>
    <cellStyle name="Normal 58 2 4" xfId="41797" xr:uid="{00000000-0005-0000-0000-00003FA30000}"/>
    <cellStyle name="Normal 58 2 4 2" xfId="41798" xr:uid="{00000000-0005-0000-0000-000040A30000}"/>
    <cellStyle name="Normal 58 2 5" xfId="41799" xr:uid="{00000000-0005-0000-0000-000041A30000}"/>
    <cellStyle name="Normal 58 2 5 2" xfId="41800" xr:uid="{00000000-0005-0000-0000-000042A30000}"/>
    <cellStyle name="Normal 58 2 6" xfId="41801" xr:uid="{00000000-0005-0000-0000-000043A30000}"/>
    <cellStyle name="Normal 58 2 7" xfId="41802" xr:uid="{00000000-0005-0000-0000-000044A30000}"/>
    <cellStyle name="Normal 58 2 8" xfId="41803" xr:uid="{00000000-0005-0000-0000-000045A30000}"/>
    <cellStyle name="Normal 58 2 9" xfId="41804" xr:uid="{00000000-0005-0000-0000-000046A30000}"/>
    <cellStyle name="Normal 58 3" xfId="41805" xr:uid="{00000000-0005-0000-0000-000047A30000}"/>
    <cellStyle name="Normal 58 3 2" xfId="41806" xr:uid="{00000000-0005-0000-0000-000048A30000}"/>
    <cellStyle name="Normal 58 3 2 2" xfId="41807" xr:uid="{00000000-0005-0000-0000-000049A30000}"/>
    <cellStyle name="Normal 58 3 2 2 2" xfId="41808" xr:uid="{00000000-0005-0000-0000-00004AA30000}"/>
    <cellStyle name="Normal 58 3 2 3" xfId="41809" xr:uid="{00000000-0005-0000-0000-00004BA30000}"/>
    <cellStyle name="Normal 58 3 2 3 2" xfId="41810" xr:uid="{00000000-0005-0000-0000-00004CA30000}"/>
    <cellStyle name="Normal 58 3 2 4" xfId="41811" xr:uid="{00000000-0005-0000-0000-00004DA30000}"/>
    <cellStyle name="Normal 58 3 3" xfId="41812" xr:uid="{00000000-0005-0000-0000-00004EA30000}"/>
    <cellStyle name="Normal 58 3 3 2" xfId="41813" xr:uid="{00000000-0005-0000-0000-00004FA30000}"/>
    <cellStyle name="Normal 58 3 3 2 2" xfId="41814" xr:uid="{00000000-0005-0000-0000-000050A30000}"/>
    <cellStyle name="Normal 58 3 3 3" xfId="41815" xr:uid="{00000000-0005-0000-0000-000051A30000}"/>
    <cellStyle name="Normal 58 3 3 3 2" xfId="41816" xr:uid="{00000000-0005-0000-0000-000052A30000}"/>
    <cellStyle name="Normal 58 3 3 4" xfId="41817" xr:uid="{00000000-0005-0000-0000-000053A30000}"/>
    <cellStyle name="Normal 58 3 4" xfId="41818" xr:uid="{00000000-0005-0000-0000-000054A30000}"/>
    <cellStyle name="Normal 58 3 4 2" xfId="41819" xr:uid="{00000000-0005-0000-0000-000055A30000}"/>
    <cellStyle name="Normal 58 3 5" xfId="41820" xr:uid="{00000000-0005-0000-0000-000056A30000}"/>
    <cellStyle name="Normal 58 3 5 2" xfId="41821" xr:uid="{00000000-0005-0000-0000-000057A30000}"/>
    <cellStyle name="Normal 58 3 6" xfId="41822" xr:uid="{00000000-0005-0000-0000-000058A30000}"/>
    <cellStyle name="Normal 58 3 7" xfId="41823" xr:uid="{00000000-0005-0000-0000-000059A30000}"/>
    <cellStyle name="Normal 58 3 8" xfId="41824" xr:uid="{00000000-0005-0000-0000-00005AA30000}"/>
    <cellStyle name="Normal 58 3 9" xfId="41825" xr:uid="{00000000-0005-0000-0000-00005BA30000}"/>
    <cellStyle name="Normal 58 4" xfId="41826" xr:uid="{00000000-0005-0000-0000-00005CA30000}"/>
    <cellStyle name="Normal 58 4 2" xfId="41827" xr:uid="{00000000-0005-0000-0000-00005DA30000}"/>
    <cellStyle name="Normal 58 4 2 2" xfId="41828" xr:uid="{00000000-0005-0000-0000-00005EA30000}"/>
    <cellStyle name="Normal 58 4 3" xfId="41829" xr:uid="{00000000-0005-0000-0000-00005FA30000}"/>
    <cellStyle name="Normal 58 4 3 2" xfId="41830" xr:uid="{00000000-0005-0000-0000-000060A30000}"/>
    <cellStyle name="Normal 58 4 4" xfId="41831" xr:uid="{00000000-0005-0000-0000-000061A30000}"/>
    <cellStyle name="Normal 58 4 5" xfId="41832" xr:uid="{00000000-0005-0000-0000-000062A30000}"/>
    <cellStyle name="Normal 58 4 6" xfId="41833" xr:uid="{00000000-0005-0000-0000-000063A30000}"/>
    <cellStyle name="Normal 58 4 7" xfId="41834" xr:uid="{00000000-0005-0000-0000-000064A30000}"/>
    <cellStyle name="Normal 58 5" xfId="41835" xr:uid="{00000000-0005-0000-0000-000065A30000}"/>
    <cellStyle name="Normal 58 5 2" xfId="41836" xr:uid="{00000000-0005-0000-0000-000066A30000}"/>
    <cellStyle name="Normal 58 5 2 2" xfId="41837" xr:uid="{00000000-0005-0000-0000-000067A30000}"/>
    <cellStyle name="Normal 58 5 3" xfId="41838" xr:uid="{00000000-0005-0000-0000-000068A30000}"/>
    <cellStyle name="Normal 58 5 3 2" xfId="41839" xr:uid="{00000000-0005-0000-0000-000069A30000}"/>
    <cellStyle name="Normal 58 5 4" xfId="41840" xr:uid="{00000000-0005-0000-0000-00006AA30000}"/>
    <cellStyle name="Normal 58 5 5" xfId="41841" xr:uid="{00000000-0005-0000-0000-00006BA30000}"/>
    <cellStyle name="Normal 58 5 6" xfId="41842" xr:uid="{00000000-0005-0000-0000-00006CA30000}"/>
    <cellStyle name="Normal 58 5 7" xfId="41843" xr:uid="{00000000-0005-0000-0000-00006DA30000}"/>
    <cellStyle name="Normal 58 6" xfId="41844" xr:uid="{00000000-0005-0000-0000-00006EA30000}"/>
    <cellStyle name="Normal 58 6 2" xfId="41845" xr:uid="{00000000-0005-0000-0000-00006FA30000}"/>
    <cellStyle name="Normal 58 6 3" xfId="41846" xr:uid="{00000000-0005-0000-0000-000070A30000}"/>
    <cellStyle name="Normal 58 6 4" xfId="41847" xr:uid="{00000000-0005-0000-0000-000071A30000}"/>
    <cellStyle name="Normal 58 6 5" xfId="41848" xr:uid="{00000000-0005-0000-0000-000072A30000}"/>
    <cellStyle name="Normal 58 7" xfId="41849" xr:uid="{00000000-0005-0000-0000-000073A30000}"/>
    <cellStyle name="Normal 58 7 2" xfId="41850" xr:uid="{00000000-0005-0000-0000-000074A30000}"/>
    <cellStyle name="Normal 58 7 3" xfId="41851" xr:uid="{00000000-0005-0000-0000-000075A30000}"/>
    <cellStyle name="Normal 58 7 4" xfId="41852" xr:uid="{00000000-0005-0000-0000-000076A30000}"/>
    <cellStyle name="Normal 58 7 5" xfId="41853" xr:uid="{00000000-0005-0000-0000-000077A30000}"/>
    <cellStyle name="Normal 58 8" xfId="41854" xr:uid="{00000000-0005-0000-0000-000078A30000}"/>
    <cellStyle name="Normal 58 8 2" xfId="41855" xr:uid="{00000000-0005-0000-0000-000079A30000}"/>
    <cellStyle name="Normal 58 8 3" xfId="41856" xr:uid="{00000000-0005-0000-0000-00007AA30000}"/>
    <cellStyle name="Normal 58 8 4" xfId="41857" xr:uid="{00000000-0005-0000-0000-00007BA30000}"/>
    <cellStyle name="Normal 58 8 5" xfId="41858" xr:uid="{00000000-0005-0000-0000-00007CA30000}"/>
    <cellStyle name="Normal 58 9" xfId="41859" xr:uid="{00000000-0005-0000-0000-00007DA30000}"/>
    <cellStyle name="Normal 58 9 2" xfId="41860" xr:uid="{00000000-0005-0000-0000-00007EA30000}"/>
    <cellStyle name="Normal 58 9 3" xfId="41861" xr:uid="{00000000-0005-0000-0000-00007FA30000}"/>
    <cellStyle name="Normal 58 9 4" xfId="41862" xr:uid="{00000000-0005-0000-0000-000080A30000}"/>
    <cellStyle name="Normal 58 9 5" xfId="41863" xr:uid="{00000000-0005-0000-0000-000081A30000}"/>
    <cellStyle name="Normal 58_35. Propiedades de Inv" xfId="41864" xr:uid="{00000000-0005-0000-0000-000082A30000}"/>
    <cellStyle name="Normal 59" xfId="41865" xr:uid="{00000000-0005-0000-0000-000083A30000}"/>
    <cellStyle name="Normal 59 10" xfId="41866" xr:uid="{00000000-0005-0000-0000-000084A30000}"/>
    <cellStyle name="Normal 59 10 2" xfId="41867" xr:uid="{00000000-0005-0000-0000-000085A30000}"/>
    <cellStyle name="Normal 59 11" xfId="41868" xr:uid="{00000000-0005-0000-0000-000086A30000}"/>
    <cellStyle name="Normal 59 11 2" xfId="41869" xr:uid="{00000000-0005-0000-0000-000087A30000}"/>
    <cellStyle name="Normal 59 12" xfId="41870" xr:uid="{00000000-0005-0000-0000-000088A30000}"/>
    <cellStyle name="Normal 59 12 2" xfId="41871" xr:uid="{00000000-0005-0000-0000-000089A30000}"/>
    <cellStyle name="Normal 59 13" xfId="41872" xr:uid="{00000000-0005-0000-0000-00008AA30000}"/>
    <cellStyle name="Normal 59 14" xfId="41873" xr:uid="{00000000-0005-0000-0000-00008BA30000}"/>
    <cellStyle name="Normal 59 15" xfId="41874" xr:uid="{00000000-0005-0000-0000-00008CA30000}"/>
    <cellStyle name="Normal 59 16" xfId="41875" xr:uid="{00000000-0005-0000-0000-00008DA30000}"/>
    <cellStyle name="Normal 59 17" xfId="41876" xr:uid="{00000000-0005-0000-0000-00008EA30000}"/>
    <cellStyle name="Normal 59 2" xfId="41877" xr:uid="{00000000-0005-0000-0000-00008FA30000}"/>
    <cellStyle name="Normal 59 2 2" xfId="41878" xr:uid="{00000000-0005-0000-0000-000090A30000}"/>
    <cellStyle name="Normal 59 2 2 2" xfId="41879" xr:uid="{00000000-0005-0000-0000-000091A30000}"/>
    <cellStyle name="Normal 59 2 2 2 2" xfId="41880" xr:uid="{00000000-0005-0000-0000-000092A30000}"/>
    <cellStyle name="Normal 59 2 2 3" xfId="41881" xr:uid="{00000000-0005-0000-0000-000093A30000}"/>
    <cellStyle name="Normal 59 2 2 3 2" xfId="41882" xr:uid="{00000000-0005-0000-0000-000094A30000}"/>
    <cellStyle name="Normal 59 2 2 4" xfId="41883" xr:uid="{00000000-0005-0000-0000-000095A30000}"/>
    <cellStyle name="Normal 59 2 3" xfId="41884" xr:uid="{00000000-0005-0000-0000-000096A30000}"/>
    <cellStyle name="Normal 59 2 3 2" xfId="41885" xr:uid="{00000000-0005-0000-0000-000097A30000}"/>
    <cellStyle name="Normal 59 2 3 2 2" xfId="41886" xr:uid="{00000000-0005-0000-0000-000098A30000}"/>
    <cellStyle name="Normal 59 2 3 3" xfId="41887" xr:uid="{00000000-0005-0000-0000-000099A30000}"/>
    <cellStyle name="Normal 59 2 3 3 2" xfId="41888" xr:uid="{00000000-0005-0000-0000-00009AA30000}"/>
    <cellStyle name="Normal 59 2 3 4" xfId="41889" xr:uid="{00000000-0005-0000-0000-00009BA30000}"/>
    <cellStyle name="Normal 59 2 4" xfId="41890" xr:uid="{00000000-0005-0000-0000-00009CA30000}"/>
    <cellStyle name="Normal 59 2 4 2" xfId="41891" xr:uid="{00000000-0005-0000-0000-00009DA30000}"/>
    <cellStyle name="Normal 59 2 5" xfId="41892" xr:uid="{00000000-0005-0000-0000-00009EA30000}"/>
    <cellStyle name="Normal 59 2 5 2" xfId="41893" xr:uid="{00000000-0005-0000-0000-00009FA30000}"/>
    <cellStyle name="Normal 59 2 6" xfId="41894" xr:uid="{00000000-0005-0000-0000-0000A0A30000}"/>
    <cellStyle name="Normal 59 2 7" xfId="41895" xr:uid="{00000000-0005-0000-0000-0000A1A30000}"/>
    <cellStyle name="Normal 59 2 8" xfId="41896" xr:uid="{00000000-0005-0000-0000-0000A2A30000}"/>
    <cellStyle name="Normal 59 2 9" xfId="41897" xr:uid="{00000000-0005-0000-0000-0000A3A30000}"/>
    <cellStyle name="Normal 59 3" xfId="41898" xr:uid="{00000000-0005-0000-0000-0000A4A30000}"/>
    <cellStyle name="Normal 59 3 2" xfId="41899" xr:uid="{00000000-0005-0000-0000-0000A5A30000}"/>
    <cellStyle name="Normal 59 3 2 2" xfId="41900" xr:uid="{00000000-0005-0000-0000-0000A6A30000}"/>
    <cellStyle name="Normal 59 3 2 2 2" xfId="41901" xr:uid="{00000000-0005-0000-0000-0000A7A30000}"/>
    <cellStyle name="Normal 59 3 2 3" xfId="41902" xr:uid="{00000000-0005-0000-0000-0000A8A30000}"/>
    <cellStyle name="Normal 59 3 2 3 2" xfId="41903" xr:uid="{00000000-0005-0000-0000-0000A9A30000}"/>
    <cellStyle name="Normal 59 3 2 4" xfId="41904" xr:uid="{00000000-0005-0000-0000-0000AAA30000}"/>
    <cellStyle name="Normal 59 3 3" xfId="41905" xr:uid="{00000000-0005-0000-0000-0000ABA30000}"/>
    <cellStyle name="Normal 59 3 3 2" xfId="41906" xr:uid="{00000000-0005-0000-0000-0000ACA30000}"/>
    <cellStyle name="Normal 59 3 3 2 2" xfId="41907" xr:uid="{00000000-0005-0000-0000-0000ADA30000}"/>
    <cellStyle name="Normal 59 3 3 3" xfId="41908" xr:uid="{00000000-0005-0000-0000-0000AEA30000}"/>
    <cellStyle name="Normal 59 3 3 3 2" xfId="41909" xr:uid="{00000000-0005-0000-0000-0000AFA30000}"/>
    <cellStyle name="Normal 59 3 3 4" xfId="41910" xr:uid="{00000000-0005-0000-0000-0000B0A30000}"/>
    <cellStyle name="Normal 59 3 4" xfId="41911" xr:uid="{00000000-0005-0000-0000-0000B1A30000}"/>
    <cellStyle name="Normal 59 3 4 2" xfId="41912" xr:uid="{00000000-0005-0000-0000-0000B2A30000}"/>
    <cellStyle name="Normal 59 3 5" xfId="41913" xr:uid="{00000000-0005-0000-0000-0000B3A30000}"/>
    <cellStyle name="Normal 59 3 5 2" xfId="41914" xr:uid="{00000000-0005-0000-0000-0000B4A30000}"/>
    <cellStyle name="Normal 59 3 6" xfId="41915" xr:uid="{00000000-0005-0000-0000-0000B5A30000}"/>
    <cellStyle name="Normal 59 3 7" xfId="41916" xr:uid="{00000000-0005-0000-0000-0000B6A30000}"/>
    <cellStyle name="Normal 59 3 8" xfId="41917" xr:uid="{00000000-0005-0000-0000-0000B7A30000}"/>
    <cellStyle name="Normal 59 3 9" xfId="41918" xr:uid="{00000000-0005-0000-0000-0000B8A30000}"/>
    <cellStyle name="Normal 59 4" xfId="41919" xr:uid="{00000000-0005-0000-0000-0000B9A30000}"/>
    <cellStyle name="Normal 59 4 2" xfId="41920" xr:uid="{00000000-0005-0000-0000-0000BAA30000}"/>
    <cellStyle name="Normal 59 4 2 2" xfId="41921" xr:uid="{00000000-0005-0000-0000-0000BBA30000}"/>
    <cellStyle name="Normal 59 4 3" xfId="41922" xr:uid="{00000000-0005-0000-0000-0000BCA30000}"/>
    <cellStyle name="Normal 59 4 3 2" xfId="41923" xr:uid="{00000000-0005-0000-0000-0000BDA30000}"/>
    <cellStyle name="Normal 59 4 4" xfId="41924" xr:uid="{00000000-0005-0000-0000-0000BEA30000}"/>
    <cellStyle name="Normal 59 4 5" xfId="41925" xr:uid="{00000000-0005-0000-0000-0000BFA30000}"/>
    <cellStyle name="Normal 59 4 6" xfId="41926" xr:uid="{00000000-0005-0000-0000-0000C0A30000}"/>
    <cellStyle name="Normal 59 4 7" xfId="41927" xr:uid="{00000000-0005-0000-0000-0000C1A30000}"/>
    <cellStyle name="Normal 59 5" xfId="41928" xr:uid="{00000000-0005-0000-0000-0000C2A30000}"/>
    <cellStyle name="Normal 59 5 2" xfId="41929" xr:uid="{00000000-0005-0000-0000-0000C3A30000}"/>
    <cellStyle name="Normal 59 5 2 2" xfId="41930" xr:uid="{00000000-0005-0000-0000-0000C4A30000}"/>
    <cellStyle name="Normal 59 5 3" xfId="41931" xr:uid="{00000000-0005-0000-0000-0000C5A30000}"/>
    <cellStyle name="Normal 59 5 3 2" xfId="41932" xr:uid="{00000000-0005-0000-0000-0000C6A30000}"/>
    <cellStyle name="Normal 59 5 4" xfId="41933" xr:uid="{00000000-0005-0000-0000-0000C7A30000}"/>
    <cellStyle name="Normal 59 5 5" xfId="41934" xr:uid="{00000000-0005-0000-0000-0000C8A30000}"/>
    <cellStyle name="Normal 59 5 6" xfId="41935" xr:uid="{00000000-0005-0000-0000-0000C9A30000}"/>
    <cellStyle name="Normal 59 5 7" xfId="41936" xr:uid="{00000000-0005-0000-0000-0000CAA30000}"/>
    <cellStyle name="Normal 59 6" xfId="41937" xr:uid="{00000000-0005-0000-0000-0000CBA30000}"/>
    <cellStyle name="Normal 59 6 2" xfId="41938" xr:uid="{00000000-0005-0000-0000-0000CCA30000}"/>
    <cellStyle name="Normal 59 6 3" xfId="41939" xr:uid="{00000000-0005-0000-0000-0000CDA30000}"/>
    <cellStyle name="Normal 59 6 4" xfId="41940" xr:uid="{00000000-0005-0000-0000-0000CEA30000}"/>
    <cellStyle name="Normal 59 6 5" xfId="41941" xr:uid="{00000000-0005-0000-0000-0000CFA30000}"/>
    <cellStyle name="Normal 59 7" xfId="41942" xr:uid="{00000000-0005-0000-0000-0000D0A30000}"/>
    <cellStyle name="Normal 59 7 2" xfId="41943" xr:uid="{00000000-0005-0000-0000-0000D1A30000}"/>
    <cellStyle name="Normal 59 7 3" xfId="41944" xr:uid="{00000000-0005-0000-0000-0000D2A30000}"/>
    <cellStyle name="Normal 59 7 4" xfId="41945" xr:uid="{00000000-0005-0000-0000-0000D3A30000}"/>
    <cellStyle name="Normal 59 7 5" xfId="41946" xr:uid="{00000000-0005-0000-0000-0000D4A30000}"/>
    <cellStyle name="Normal 59 8" xfId="41947" xr:uid="{00000000-0005-0000-0000-0000D5A30000}"/>
    <cellStyle name="Normal 59 8 2" xfId="41948" xr:uid="{00000000-0005-0000-0000-0000D6A30000}"/>
    <cellStyle name="Normal 59 8 3" xfId="41949" xr:uid="{00000000-0005-0000-0000-0000D7A30000}"/>
    <cellStyle name="Normal 59 8 4" xfId="41950" xr:uid="{00000000-0005-0000-0000-0000D8A30000}"/>
    <cellStyle name="Normal 59 8 5" xfId="41951" xr:uid="{00000000-0005-0000-0000-0000D9A30000}"/>
    <cellStyle name="Normal 59 9" xfId="41952" xr:uid="{00000000-0005-0000-0000-0000DAA30000}"/>
    <cellStyle name="Normal 59 9 2" xfId="41953" xr:uid="{00000000-0005-0000-0000-0000DBA30000}"/>
    <cellStyle name="Normal 59 9 3" xfId="41954" xr:uid="{00000000-0005-0000-0000-0000DCA30000}"/>
    <cellStyle name="Normal 59 9 4" xfId="41955" xr:uid="{00000000-0005-0000-0000-0000DDA30000}"/>
    <cellStyle name="Normal 59 9 5" xfId="41956" xr:uid="{00000000-0005-0000-0000-0000DEA30000}"/>
    <cellStyle name="Normal 59_35. Propiedades de Inv" xfId="41957" xr:uid="{00000000-0005-0000-0000-0000DFA30000}"/>
    <cellStyle name="Normal 6" xfId="41958" xr:uid="{00000000-0005-0000-0000-0000E0A30000}"/>
    <cellStyle name="Normal 6 10" xfId="41959" xr:uid="{00000000-0005-0000-0000-0000E1A30000}"/>
    <cellStyle name="Normal 6 2" xfId="41960" xr:uid="{00000000-0005-0000-0000-0000E2A30000}"/>
    <cellStyle name="Normal 6 2 2" xfId="41961" xr:uid="{00000000-0005-0000-0000-0000E3A30000}"/>
    <cellStyle name="Normal 6 2 2 2" xfId="41962" xr:uid="{00000000-0005-0000-0000-0000E4A30000}"/>
    <cellStyle name="Normal 6 2 3" xfId="41963" xr:uid="{00000000-0005-0000-0000-0000E5A30000}"/>
    <cellStyle name="Normal 6 2 4" xfId="41964" xr:uid="{00000000-0005-0000-0000-0000E6A30000}"/>
    <cellStyle name="Normal 6 2 5" xfId="41965" xr:uid="{00000000-0005-0000-0000-0000E7A30000}"/>
    <cellStyle name="Normal 6 3" xfId="41966" xr:uid="{00000000-0005-0000-0000-0000E8A30000}"/>
    <cellStyle name="Normal 6 3 2" xfId="41967" xr:uid="{00000000-0005-0000-0000-0000E9A30000}"/>
    <cellStyle name="Normal 6 3 2 2" xfId="41968" xr:uid="{00000000-0005-0000-0000-0000EAA30000}"/>
    <cellStyle name="Normal 6 3 3" xfId="41969" xr:uid="{00000000-0005-0000-0000-0000EBA30000}"/>
    <cellStyle name="Normal 6 3 3 2" xfId="41970" xr:uid="{00000000-0005-0000-0000-0000ECA30000}"/>
    <cellStyle name="Normal 6 3 4" xfId="41971" xr:uid="{00000000-0005-0000-0000-0000EDA30000}"/>
    <cellStyle name="Normal 6 3 5" xfId="41972" xr:uid="{00000000-0005-0000-0000-0000EEA30000}"/>
    <cellStyle name="Normal 6 4" xfId="41973" xr:uid="{00000000-0005-0000-0000-0000EFA30000}"/>
    <cellStyle name="Normal 6 5" xfId="41974" xr:uid="{00000000-0005-0000-0000-0000F0A30000}"/>
    <cellStyle name="Normal 6 6" xfId="41975" xr:uid="{00000000-0005-0000-0000-0000F1A30000}"/>
    <cellStyle name="Normal 6 6 2" xfId="41976" xr:uid="{00000000-0005-0000-0000-0000F2A30000}"/>
    <cellStyle name="Normal 6 7" xfId="41977" xr:uid="{00000000-0005-0000-0000-0000F3A30000}"/>
    <cellStyle name="Normal 6 8" xfId="41978" xr:uid="{00000000-0005-0000-0000-0000F4A30000}"/>
    <cellStyle name="Normal 6 9" xfId="41979" xr:uid="{00000000-0005-0000-0000-0000F5A30000}"/>
    <cellStyle name="Normal 6_35. Propiedades de Inv" xfId="41980" xr:uid="{00000000-0005-0000-0000-0000F6A30000}"/>
    <cellStyle name="Normal 60" xfId="41981" xr:uid="{00000000-0005-0000-0000-0000F7A30000}"/>
    <cellStyle name="Normal 60 10" xfId="41982" xr:uid="{00000000-0005-0000-0000-0000F8A30000}"/>
    <cellStyle name="Normal 60 11" xfId="41983" xr:uid="{00000000-0005-0000-0000-0000F9A30000}"/>
    <cellStyle name="Normal 60 12" xfId="41984" xr:uid="{00000000-0005-0000-0000-0000FAA30000}"/>
    <cellStyle name="Normal 60 13" xfId="41985" xr:uid="{00000000-0005-0000-0000-0000FBA30000}"/>
    <cellStyle name="Normal 60 14" xfId="41986" xr:uid="{00000000-0005-0000-0000-0000FCA30000}"/>
    <cellStyle name="Normal 60 15" xfId="41987" xr:uid="{00000000-0005-0000-0000-0000FDA30000}"/>
    <cellStyle name="Normal 60 16" xfId="41988" xr:uid="{00000000-0005-0000-0000-0000FEA30000}"/>
    <cellStyle name="Normal 60 17" xfId="41989" xr:uid="{00000000-0005-0000-0000-0000FFA30000}"/>
    <cellStyle name="Normal 60 2" xfId="41990" xr:uid="{00000000-0005-0000-0000-000000A40000}"/>
    <cellStyle name="Normal 60 2 2" xfId="41991" xr:uid="{00000000-0005-0000-0000-000001A40000}"/>
    <cellStyle name="Normal 60 2 3" xfId="41992" xr:uid="{00000000-0005-0000-0000-000002A40000}"/>
    <cellStyle name="Normal 60 2 4" xfId="41993" xr:uid="{00000000-0005-0000-0000-000003A40000}"/>
    <cellStyle name="Normal 60 2 5" xfId="41994" xr:uid="{00000000-0005-0000-0000-000004A40000}"/>
    <cellStyle name="Normal 60 3" xfId="41995" xr:uid="{00000000-0005-0000-0000-000005A40000}"/>
    <cellStyle name="Normal 60 3 2" xfId="41996" xr:uid="{00000000-0005-0000-0000-000006A40000}"/>
    <cellStyle name="Normal 60 3 3" xfId="41997" xr:uid="{00000000-0005-0000-0000-000007A40000}"/>
    <cellStyle name="Normal 60 3 4" xfId="41998" xr:uid="{00000000-0005-0000-0000-000008A40000}"/>
    <cellStyle name="Normal 60 3 5" xfId="41999" xr:uid="{00000000-0005-0000-0000-000009A40000}"/>
    <cellStyle name="Normal 60 4" xfId="42000" xr:uid="{00000000-0005-0000-0000-00000AA40000}"/>
    <cellStyle name="Normal 60 4 2" xfId="42001" xr:uid="{00000000-0005-0000-0000-00000BA40000}"/>
    <cellStyle name="Normal 60 4 3" xfId="42002" xr:uid="{00000000-0005-0000-0000-00000CA40000}"/>
    <cellStyle name="Normal 60 4 4" xfId="42003" xr:uid="{00000000-0005-0000-0000-00000DA40000}"/>
    <cellStyle name="Normal 60 4 5" xfId="42004" xr:uid="{00000000-0005-0000-0000-00000EA40000}"/>
    <cellStyle name="Normal 60 5" xfId="42005" xr:uid="{00000000-0005-0000-0000-00000FA40000}"/>
    <cellStyle name="Normal 60 5 2" xfId="42006" xr:uid="{00000000-0005-0000-0000-000010A40000}"/>
    <cellStyle name="Normal 60 5 3" xfId="42007" xr:uid="{00000000-0005-0000-0000-000011A40000}"/>
    <cellStyle name="Normal 60 5 4" xfId="42008" xr:uid="{00000000-0005-0000-0000-000012A40000}"/>
    <cellStyle name="Normal 60 5 5" xfId="42009" xr:uid="{00000000-0005-0000-0000-000013A40000}"/>
    <cellStyle name="Normal 60 6" xfId="42010" xr:uid="{00000000-0005-0000-0000-000014A40000}"/>
    <cellStyle name="Normal 60 6 2" xfId="42011" xr:uid="{00000000-0005-0000-0000-000015A40000}"/>
    <cellStyle name="Normal 60 6 3" xfId="42012" xr:uid="{00000000-0005-0000-0000-000016A40000}"/>
    <cellStyle name="Normal 60 6 4" xfId="42013" xr:uid="{00000000-0005-0000-0000-000017A40000}"/>
    <cellStyle name="Normal 60 6 5" xfId="42014" xr:uid="{00000000-0005-0000-0000-000018A40000}"/>
    <cellStyle name="Normal 60 7" xfId="42015" xr:uid="{00000000-0005-0000-0000-000019A40000}"/>
    <cellStyle name="Normal 60 7 2" xfId="42016" xr:uid="{00000000-0005-0000-0000-00001AA40000}"/>
    <cellStyle name="Normal 60 7 3" xfId="42017" xr:uid="{00000000-0005-0000-0000-00001BA40000}"/>
    <cellStyle name="Normal 60 7 4" xfId="42018" xr:uid="{00000000-0005-0000-0000-00001CA40000}"/>
    <cellStyle name="Normal 60 7 5" xfId="42019" xr:uid="{00000000-0005-0000-0000-00001DA40000}"/>
    <cellStyle name="Normal 60 8" xfId="42020" xr:uid="{00000000-0005-0000-0000-00001EA40000}"/>
    <cellStyle name="Normal 60 8 2" xfId="42021" xr:uid="{00000000-0005-0000-0000-00001FA40000}"/>
    <cellStyle name="Normal 60 8 3" xfId="42022" xr:uid="{00000000-0005-0000-0000-000020A40000}"/>
    <cellStyle name="Normal 60 8 4" xfId="42023" xr:uid="{00000000-0005-0000-0000-000021A40000}"/>
    <cellStyle name="Normal 60 8 5" xfId="42024" xr:uid="{00000000-0005-0000-0000-000022A40000}"/>
    <cellStyle name="Normal 60 9" xfId="42025" xr:uid="{00000000-0005-0000-0000-000023A40000}"/>
    <cellStyle name="Normal 60 9 2" xfId="42026" xr:uid="{00000000-0005-0000-0000-000024A40000}"/>
    <cellStyle name="Normal 60 9 3" xfId="42027" xr:uid="{00000000-0005-0000-0000-000025A40000}"/>
    <cellStyle name="Normal 60 9 4" xfId="42028" xr:uid="{00000000-0005-0000-0000-000026A40000}"/>
    <cellStyle name="Normal 60 9 5" xfId="42029" xr:uid="{00000000-0005-0000-0000-000027A40000}"/>
    <cellStyle name="Normal 60_35. Propiedades de Inv" xfId="42030" xr:uid="{00000000-0005-0000-0000-000028A40000}"/>
    <cellStyle name="Normal 61" xfId="42031" xr:uid="{00000000-0005-0000-0000-000029A40000}"/>
    <cellStyle name="Normal 61 10" xfId="42032" xr:uid="{00000000-0005-0000-0000-00002AA40000}"/>
    <cellStyle name="Normal 61 10 2" xfId="42033" xr:uid="{00000000-0005-0000-0000-00002BA40000}"/>
    <cellStyle name="Normal 61 11" xfId="42034" xr:uid="{00000000-0005-0000-0000-00002CA40000}"/>
    <cellStyle name="Normal 61 11 2" xfId="42035" xr:uid="{00000000-0005-0000-0000-00002DA40000}"/>
    <cellStyle name="Normal 61 12" xfId="42036" xr:uid="{00000000-0005-0000-0000-00002EA40000}"/>
    <cellStyle name="Normal 61 12 2" xfId="42037" xr:uid="{00000000-0005-0000-0000-00002FA40000}"/>
    <cellStyle name="Normal 61 13" xfId="42038" xr:uid="{00000000-0005-0000-0000-000030A40000}"/>
    <cellStyle name="Normal 61 14" xfId="42039" xr:uid="{00000000-0005-0000-0000-000031A40000}"/>
    <cellStyle name="Normal 61 15" xfId="42040" xr:uid="{00000000-0005-0000-0000-000032A40000}"/>
    <cellStyle name="Normal 61 16" xfId="42041" xr:uid="{00000000-0005-0000-0000-000033A40000}"/>
    <cellStyle name="Normal 61 17" xfId="42042" xr:uid="{00000000-0005-0000-0000-000034A40000}"/>
    <cellStyle name="Normal 61 2" xfId="42043" xr:uid="{00000000-0005-0000-0000-000035A40000}"/>
    <cellStyle name="Normal 61 2 2" xfId="42044" xr:uid="{00000000-0005-0000-0000-000036A40000}"/>
    <cellStyle name="Normal 61 2 2 2" xfId="42045" xr:uid="{00000000-0005-0000-0000-000037A40000}"/>
    <cellStyle name="Normal 61 2 2 2 2" xfId="42046" xr:uid="{00000000-0005-0000-0000-000038A40000}"/>
    <cellStyle name="Normal 61 2 2 3" xfId="42047" xr:uid="{00000000-0005-0000-0000-000039A40000}"/>
    <cellStyle name="Normal 61 2 2 3 2" xfId="42048" xr:uid="{00000000-0005-0000-0000-00003AA40000}"/>
    <cellStyle name="Normal 61 2 2 4" xfId="42049" xr:uid="{00000000-0005-0000-0000-00003BA40000}"/>
    <cellStyle name="Normal 61 2 3" xfId="42050" xr:uid="{00000000-0005-0000-0000-00003CA40000}"/>
    <cellStyle name="Normal 61 2 3 2" xfId="42051" xr:uid="{00000000-0005-0000-0000-00003DA40000}"/>
    <cellStyle name="Normal 61 2 3 2 2" xfId="42052" xr:uid="{00000000-0005-0000-0000-00003EA40000}"/>
    <cellStyle name="Normal 61 2 3 3" xfId="42053" xr:uid="{00000000-0005-0000-0000-00003FA40000}"/>
    <cellStyle name="Normal 61 2 3 3 2" xfId="42054" xr:uid="{00000000-0005-0000-0000-000040A40000}"/>
    <cellStyle name="Normal 61 2 3 4" xfId="42055" xr:uid="{00000000-0005-0000-0000-000041A40000}"/>
    <cellStyle name="Normal 61 2 4" xfId="42056" xr:uid="{00000000-0005-0000-0000-000042A40000}"/>
    <cellStyle name="Normal 61 2 4 2" xfId="42057" xr:uid="{00000000-0005-0000-0000-000043A40000}"/>
    <cellStyle name="Normal 61 2 5" xfId="42058" xr:uid="{00000000-0005-0000-0000-000044A40000}"/>
    <cellStyle name="Normal 61 2 5 2" xfId="42059" xr:uid="{00000000-0005-0000-0000-000045A40000}"/>
    <cellStyle name="Normal 61 2 6" xfId="42060" xr:uid="{00000000-0005-0000-0000-000046A40000}"/>
    <cellStyle name="Normal 61 2 7" xfId="42061" xr:uid="{00000000-0005-0000-0000-000047A40000}"/>
    <cellStyle name="Normal 61 2 8" xfId="42062" xr:uid="{00000000-0005-0000-0000-000048A40000}"/>
    <cellStyle name="Normal 61 2 9" xfId="42063" xr:uid="{00000000-0005-0000-0000-000049A40000}"/>
    <cellStyle name="Normal 61 3" xfId="42064" xr:uid="{00000000-0005-0000-0000-00004AA40000}"/>
    <cellStyle name="Normal 61 3 2" xfId="42065" xr:uid="{00000000-0005-0000-0000-00004BA40000}"/>
    <cellStyle name="Normal 61 3 2 2" xfId="42066" xr:uid="{00000000-0005-0000-0000-00004CA40000}"/>
    <cellStyle name="Normal 61 3 3" xfId="42067" xr:uid="{00000000-0005-0000-0000-00004DA40000}"/>
    <cellStyle name="Normal 61 3 3 2" xfId="42068" xr:uid="{00000000-0005-0000-0000-00004EA40000}"/>
    <cellStyle name="Normal 61 3 4" xfId="42069" xr:uid="{00000000-0005-0000-0000-00004FA40000}"/>
    <cellStyle name="Normal 61 3 5" xfId="42070" xr:uid="{00000000-0005-0000-0000-000050A40000}"/>
    <cellStyle name="Normal 61 3 6" xfId="42071" xr:uid="{00000000-0005-0000-0000-000051A40000}"/>
    <cellStyle name="Normal 61 3 7" xfId="42072" xr:uid="{00000000-0005-0000-0000-000052A40000}"/>
    <cellStyle name="Normal 61 4" xfId="42073" xr:uid="{00000000-0005-0000-0000-000053A40000}"/>
    <cellStyle name="Normal 61 4 2" xfId="42074" xr:uid="{00000000-0005-0000-0000-000054A40000}"/>
    <cellStyle name="Normal 61 4 2 2" xfId="42075" xr:uid="{00000000-0005-0000-0000-000055A40000}"/>
    <cellStyle name="Normal 61 4 3" xfId="42076" xr:uid="{00000000-0005-0000-0000-000056A40000}"/>
    <cellStyle name="Normal 61 4 3 2" xfId="42077" xr:uid="{00000000-0005-0000-0000-000057A40000}"/>
    <cellStyle name="Normal 61 4 4" xfId="42078" xr:uid="{00000000-0005-0000-0000-000058A40000}"/>
    <cellStyle name="Normal 61 4 5" xfId="42079" xr:uid="{00000000-0005-0000-0000-000059A40000}"/>
    <cellStyle name="Normal 61 4 6" xfId="42080" xr:uid="{00000000-0005-0000-0000-00005AA40000}"/>
    <cellStyle name="Normal 61 4 7" xfId="42081" xr:uid="{00000000-0005-0000-0000-00005BA40000}"/>
    <cellStyle name="Normal 61 5" xfId="42082" xr:uid="{00000000-0005-0000-0000-00005CA40000}"/>
    <cellStyle name="Normal 61 5 2" xfId="42083" xr:uid="{00000000-0005-0000-0000-00005DA40000}"/>
    <cellStyle name="Normal 61 5 3" xfId="42084" xr:uid="{00000000-0005-0000-0000-00005EA40000}"/>
    <cellStyle name="Normal 61 5 4" xfId="42085" xr:uid="{00000000-0005-0000-0000-00005FA40000}"/>
    <cellStyle name="Normal 61 5 5" xfId="42086" xr:uid="{00000000-0005-0000-0000-000060A40000}"/>
    <cellStyle name="Normal 61 6" xfId="42087" xr:uid="{00000000-0005-0000-0000-000061A40000}"/>
    <cellStyle name="Normal 61 6 2" xfId="42088" xr:uid="{00000000-0005-0000-0000-000062A40000}"/>
    <cellStyle name="Normal 61 6 3" xfId="42089" xr:uid="{00000000-0005-0000-0000-000063A40000}"/>
    <cellStyle name="Normal 61 6 4" xfId="42090" xr:uid="{00000000-0005-0000-0000-000064A40000}"/>
    <cellStyle name="Normal 61 6 5" xfId="42091" xr:uid="{00000000-0005-0000-0000-000065A40000}"/>
    <cellStyle name="Normal 61 7" xfId="42092" xr:uid="{00000000-0005-0000-0000-000066A40000}"/>
    <cellStyle name="Normal 61 7 2" xfId="42093" xr:uid="{00000000-0005-0000-0000-000067A40000}"/>
    <cellStyle name="Normal 61 7 3" xfId="42094" xr:uid="{00000000-0005-0000-0000-000068A40000}"/>
    <cellStyle name="Normal 61 7 4" xfId="42095" xr:uid="{00000000-0005-0000-0000-000069A40000}"/>
    <cellStyle name="Normal 61 7 5" xfId="42096" xr:uid="{00000000-0005-0000-0000-00006AA40000}"/>
    <cellStyle name="Normal 61 8" xfId="42097" xr:uid="{00000000-0005-0000-0000-00006BA40000}"/>
    <cellStyle name="Normal 61 8 2" xfId="42098" xr:uid="{00000000-0005-0000-0000-00006CA40000}"/>
    <cellStyle name="Normal 61 8 3" xfId="42099" xr:uid="{00000000-0005-0000-0000-00006DA40000}"/>
    <cellStyle name="Normal 61 8 4" xfId="42100" xr:uid="{00000000-0005-0000-0000-00006EA40000}"/>
    <cellStyle name="Normal 61 8 5" xfId="42101" xr:uid="{00000000-0005-0000-0000-00006FA40000}"/>
    <cellStyle name="Normal 61 9" xfId="42102" xr:uid="{00000000-0005-0000-0000-000070A40000}"/>
    <cellStyle name="Normal 61 9 2" xfId="42103" xr:uid="{00000000-0005-0000-0000-000071A40000}"/>
    <cellStyle name="Normal 61 9 3" xfId="42104" xr:uid="{00000000-0005-0000-0000-000072A40000}"/>
    <cellStyle name="Normal 61 9 4" xfId="42105" xr:uid="{00000000-0005-0000-0000-000073A40000}"/>
    <cellStyle name="Normal 61 9 5" xfId="42106" xr:uid="{00000000-0005-0000-0000-000074A40000}"/>
    <cellStyle name="Normal 61_35. Propiedades de Inv" xfId="42107" xr:uid="{00000000-0005-0000-0000-000075A40000}"/>
    <cellStyle name="Normal 62" xfId="42108" xr:uid="{00000000-0005-0000-0000-000076A40000}"/>
    <cellStyle name="Normal 62 10" xfId="42109" xr:uid="{00000000-0005-0000-0000-000077A40000}"/>
    <cellStyle name="Normal 62 11" xfId="42110" xr:uid="{00000000-0005-0000-0000-000078A40000}"/>
    <cellStyle name="Normal 62 12" xfId="42111" xr:uid="{00000000-0005-0000-0000-000079A40000}"/>
    <cellStyle name="Normal 62 13" xfId="42112" xr:uid="{00000000-0005-0000-0000-00007AA40000}"/>
    <cellStyle name="Normal 62 14" xfId="42113" xr:uid="{00000000-0005-0000-0000-00007BA40000}"/>
    <cellStyle name="Normal 62 15" xfId="42114" xr:uid="{00000000-0005-0000-0000-00007CA40000}"/>
    <cellStyle name="Normal 62 16" xfId="42115" xr:uid="{00000000-0005-0000-0000-00007DA40000}"/>
    <cellStyle name="Normal 62 17" xfId="42116" xr:uid="{00000000-0005-0000-0000-00007EA40000}"/>
    <cellStyle name="Normal 62 2" xfId="42117" xr:uid="{00000000-0005-0000-0000-00007FA40000}"/>
    <cellStyle name="Normal 62 2 2" xfId="42118" xr:uid="{00000000-0005-0000-0000-000080A40000}"/>
    <cellStyle name="Normal 62 2 3" xfId="42119" xr:uid="{00000000-0005-0000-0000-000081A40000}"/>
    <cellStyle name="Normal 62 2 4" xfId="42120" xr:uid="{00000000-0005-0000-0000-000082A40000}"/>
    <cellStyle name="Normal 62 2 5" xfId="42121" xr:uid="{00000000-0005-0000-0000-000083A40000}"/>
    <cellStyle name="Normal 62 3" xfId="42122" xr:uid="{00000000-0005-0000-0000-000084A40000}"/>
    <cellStyle name="Normal 62 3 2" xfId="42123" xr:uid="{00000000-0005-0000-0000-000085A40000}"/>
    <cellStyle name="Normal 62 3 3" xfId="42124" xr:uid="{00000000-0005-0000-0000-000086A40000}"/>
    <cellStyle name="Normal 62 3 4" xfId="42125" xr:uid="{00000000-0005-0000-0000-000087A40000}"/>
    <cellStyle name="Normal 62 3 5" xfId="42126" xr:uid="{00000000-0005-0000-0000-000088A40000}"/>
    <cellStyle name="Normal 62 4" xfId="42127" xr:uid="{00000000-0005-0000-0000-000089A40000}"/>
    <cellStyle name="Normal 62 4 2" xfId="42128" xr:uid="{00000000-0005-0000-0000-00008AA40000}"/>
    <cellStyle name="Normal 62 4 3" xfId="42129" xr:uid="{00000000-0005-0000-0000-00008BA40000}"/>
    <cellStyle name="Normal 62 4 4" xfId="42130" xr:uid="{00000000-0005-0000-0000-00008CA40000}"/>
    <cellStyle name="Normal 62 4 5" xfId="42131" xr:uid="{00000000-0005-0000-0000-00008DA40000}"/>
    <cellStyle name="Normal 62 5" xfId="42132" xr:uid="{00000000-0005-0000-0000-00008EA40000}"/>
    <cellStyle name="Normal 62 5 2" xfId="42133" xr:uid="{00000000-0005-0000-0000-00008FA40000}"/>
    <cellStyle name="Normal 62 5 3" xfId="42134" xr:uid="{00000000-0005-0000-0000-000090A40000}"/>
    <cellStyle name="Normal 62 5 4" xfId="42135" xr:uid="{00000000-0005-0000-0000-000091A40000}"/>
    <cellStyle name="Normal 62 5 5" xfId="42136" xr:uid="{00000000-0005-0000-0000-000092A40000}"/>
    <cellStyle name="Normal 62 6" xfId="42137" xr:uid="{00000000-0005-0000-0000-000093A40000}"/>
    <cellStyle name="Normal 62 6 2" xfId="42138" xr:uid="{00000000-0005-0000-0000-000094A40000}"/>
    <cellStyle name="Normal 62 6 3" xfId="42139" xr:uid="{00000000-0005-0000-0000-000095A40000}"/>
    <cellStyle name="Normal 62 6 4" xfId="42140" xr:uid="{00000000-0005-0000-0000-000096A40000}"/>
    <cellStyle name="Normal 62 6 5" xfId="42141" xr:uid="{00000000-0005-0000-0000-000097A40000}"/>
    <cellStyle name="Normal 62 7" xfId="42142" xr:uid="{00000000-0005-0000-0000-000098A40000}"/>
    <cellStyle name="Normal 62 7 2" xfId="42143" xr:uid="{00000000-0005-0000-0000-000099A40000}"/>
    <cellStyle name="Normal 62 7 3" xfId="42144" xr:uid="{00000000-0005-0000-0000-00009AA40000}"/>
    <cellStyle name="Normal 62 7 4" xfId="42145" xr:uid="{00000000-0005-0000-0000-00009BA40000}"/>
    <cellStyle name="Normal 62 7 5" xfId="42146" xr:uid="{00000000-0005-0000-0000-00009CA40000}"/>
    <cellStyle name="Normal 62 8" xfId="42147" xr:uid="{00000000-0005-0000-0000-00009DA40000}"/>
    <cellStyle name="Normal 62 8 2" xfId="42148" xr:uid="{00000000-0005-0000-0000-00009EA40000}"/>
    <cellStyle name="Normal 62 8 3" xfId="42149" xr:uid="{00000000-0005-0000-0000-00009FA40000}"/>
    <cellStyle name="Normal 62 8 4" xfId="42150" xr:uid="{00000000-0005-0000-0000-0000A0A40000}"/>
    <cellStyle name="Normal 62 8 5" xfId="42151" xr:uid="{00000000-0005-0000-0000-0000A1A40000}"/>
    <cellStyle name="Normal 62 9" xfId="42152" xr:uid="{00000000-0005-0000-0000-0000A2A40000}"/>
    <cellStyle name="Normal 62 9 2" xfId="42153" xr:uid="{00000000-0005-0000-0000-0000A3A40000}"/>
    <cellStyle name="Normal 62 9 3" xfId="42154" xr:uid="{00000000-0005-0000-0000-0000A4A40000}"/>
    <cellStyle name="Normal 62 9 4" xfId="42155" xr:uid="{00000000-0005-0000-0000-0000A5A40000}"/>
    <cellStyle name="Normal 62 9 5" xfId="42156" xr:uid="{00000000-0005-0000-0000-0000A6A40000}"/>
    <cellStyle name="Normal 62_35. Propiedades de Inv" xfId="42157" xr:uid="{00000000-0005-0000-0000-0000A7A40000}"/>
    <cellStyle name="Normal 63" xfId="42158" xr:uid="{00000000-0005-0000-0000-0000A8A40000}"/>
    <cellStyle name="Normal 63 10" xfId="42159" xr:uid="{00000000-0005-0000-0000-0000A9A40000}"/>
    <cellStyle name="Normal 63 11" xfId="42160" xr:uid="{00000000-0005-0000-0000-0000AAA40000}"/>
    <cellStyle name="Normal 63 12" xfId="42161" xr:uid="{00000000-0005-0000-0000-0000ABA40000}"/>
    <cellStyle name="Normal 63 13" xfId="42162" xr:uid="{00000000-0005-0000-0000-0000ACA40000}"/>
    <cellStyle name="Normal 63 14" xfId="42163" xr:uid="{00000000-0005-0000-0000-0000ADA40000}"/>
    <cellStyle name="Normal 63 15" xfId="42164" xr:uid="{00000000-0005-0000-0000-0000AEA40000}"/>
    <cellStyle name="Normal 63 16" xfId="42165" xr:uid="{00000000-0005-0000-0000-0000AFA40000}"/>
    <cellStyle name="Normal 63 17" xfId="42166" xr:uid="{00000000-0005-0000-0000-0000B0A40000}"/>
    <cellStyle name="Normal 63 2" xfId="42167" xr:uid="{00000000-0005-0000-0000-0000B1A40000}"/>
    <cellStyle name="Normal 63 2 2" xfId="42168" xr:uid="{00000000-0005-0000-0000-0000B2A40000}"/>
    <cellStyle name="Normal 63 2 3" xfId="42169" xr:uid="{00000000-0005-0000-0000-0000B3A40000}"/>
    <cellStyle name="Normal 63 2 4" xfId="42170" xr:uid="{00000000-0005-0000-0000-0000B4A40000}"/>
    <cellStyle name="Normal 63 2 5" xfId="42171" xr:uid="{00000000-0005-0000-0000-0000B5A40000}"/>
    <cellStyle name="Normal 63 3" xfId="42172" xr:uid="{00000000-0005-0000-0000-0000B6A40000}"/>
    <cellStyle name="Normal 63 3 2" xfId="42173" xr:uid="{00000000-0005-0000-0000-0000B7A40000}"/>
    <cellStyle name="Normal 63 3 3" xfId="42174" xr:uid="{00000000-0005-0000-0000-0000B8A40000}"/>
    <cellStyle name="Normal 63 3 4" xfId="42175" xr:uid="{00000000-0005-0000-0000-0000B9A40000}"/>
    <cellStyle name="Normal 63 3 5" xfId="42176" xr:uid="{00000000-0005-0000-0000-0000BAA40000}"/>
    <cellStyle name="Normal 63 4" xfId="42177" xr:uid="{00000000-0005-0000-0000-0000BBA40000}"/>
    <cellStyle name="Normal 63 4 2" xfId="42178" xr:uid="{00000000-0005-0000-0000-0000BCA40000}"/>
    <cellStyle name="Normal 63 4 3" xfId="42179" xr:uid="{00000000-0005-0000-0000-0000BDA40000}"/>
    <cellStyle name="Normal 63 4 4" xfId="42180" xr:uid="{00000000-0005-0000-0000-0000BEA40000}"/>
    <cellStyle name="Normal 63 4 5" xfId="42181" xr:uid="{00000000-0005-0000-0000-0000BFA40000}"/>
    <cellStyle name="Normal 63 5" xfId="42182" xr:uid="{00000000-0005-0000-0000-0000C0A40000}"/>
    <cellStyle name="Normal 63 5 2" xfId="42183" xr:uid="{00000000-0005-0000-0000-0000C1A40000}"/>
    <cellStyle name="Normal 63 5 3" xfId="42184" xr:uid="{00000000-0005-0000-0000-0000C2A40000}"/>
    <cellStyle name="Normal 63 5 4" xfId="42185" xr:uid="{00000000-0005-0000-0000-0000C3A40000}"/>
    <cellStyle name="Normal 63 5 5" xfId="42186" xr:uid="{00000000-0005-0000-0000-0000C4A40000}"/>
    <cellStyle name="Normal 63 6" xfId="42187" xr:uid="{00000000-0005-0000-0000-0000C5A40000}"/>
    <cellStyle name="Normal 63 6 2" xfId="42188" xr:uid="{00000000-0005-0000-0000-0000C6A40000}"/>
    <cellStyle name="Normal 63 6 3" xfId="42189" xr:uid="{00000000-0005-0000-0000-0000C7A40000}"/>
    <cellStyle name="Normal 63 6 4" xfId="42190" xr:uid="{00000000-0005-0000-0000-0000C8A40000}"/>
    <cellStyle name="Normal 63 6 5" xfId="42191" xr:uid="{00000000-0005-0000-0000-0000C9A40000}"/>
    <cellStyle name="Normal 63 7" xfId="42192" xr:uid="{00000000-0005-0000-0000-0000CAA40000}"/>
    <cellStyle name="Normal 63 7 2" xfId="42193" xr:uid="{00000000-0005-0000-0000-0000CBA40000}"/>
    <cellStyle name="Normal 63 7 3" xfId="42194" xr:uid="{00000000-0005-0000-0000-0000CCA40000}"/>
    <cellStyle name="Normal 63 7 4" xfId="42195" xr:uid="{00000000-0005-0000-0000-0000CDA40000}"/>
    <cellStyle name="Normal 63 7 5" xfId="42196" xr:uid="{00000000-0005-0000-0000-0000CEA40000}"/>
    <cellStyle name="Normal 63 8" xfId="42197" xr:uid="{00000000-0005-0000-0000-0000CFA40000}"/>
    <cellStyle name="Normal 63 8 2" xfId="42198" xr:uid="{00000000-0005-0000-0000-0000D0A40000}"/>
    <cellStyle name="Normal 63 8 3" xfId="42199" xr:uid="{00000000-0005-0000-0000-0000D1A40000}"/>
    <cellStyle name="Normal 63 8 4" xfId="42200" xr:uid="{00000000-0005-0000-0000-0000D2A40000}"/>
    <cellStyle name="Normal 63 8 5" xfId="42201" xr:uid="{00000000-0005-0000-0000-0000D3A40000}"/>
    <cellStyle name="Normal 63 9" xfId="42202" xr:uid="{00000000-0005-0000-0000-0000D4A40000}"/>
    <cellStyle name="Normal 63 9 2" xfId="42203" xr:uid="{00000000-0005-0000-0000-0000D5A40000}"/>
    <cellStyle name="Normal 63 9 3" xfId="42204" xr:uid="{00000000-0005-0000-0000-0000D6A40000}"/>
    <cellStyle name="Normal 63 9 4" xfId="42205" xr:uid="{00000000-0005-0000-0000-0000D7A40000}"/>
    <cellStyle name="Normal 63 9 5" xfId="42206" xr:uid="{00000000-0005-0000-0000-0000D8A40000}"/>
    <cellStyle name="Normal 63_35. Propiedades de Inv" xfId="42207" xr:uid="{00000000-0005-0000-0000-0000D9A40000}"/>
    <cellStyle name="Normal 64" xfId="42208" xr:uid="{00000000-0005-0000-0000-0000DAA40000}"/>
    <cellStyle name="Normal 64 10" xfId="42209" xr:uid="{00000000-0005-0000-0000-0000DBA40000}"/>
    <cellStyle name="Normal 64 11" xfId="42210" xr:uid="{00000000-0005-0000-0000-0000DCA40000}"/>
    <cellStyle name="Normal 64 12" xfId="42211" xr:uid="{00000000-0005-0000-0000-0000DDA40000}"/>
    <cellStyle name="Normal 64 13" xfId="42212" xr:uid="{00000000-0005-0000-0000-0000DEA40000}"/>
    <cellStyle name="Normal 64 14" xfId="42213" xr:uid="{00000000-0005-0000-0000-0000DFA40000}"/>
    <cellStyle name="Normal 64 15" xfId="42214" xr:uid="{00000000-0005-0000-0000-0000E0A40000}"/>
    <cellStyle name="Normal 64 16" xfId="42215" xr:uid="{00000000-0005-0000-0000-0000E1A40000}"/>
    <cellStyle name="Normal 64 17" xfId="42216" xr:uid="{00000000-0005-0000-0000-0000E2A40000}"/>
    <cellStyle name="Normal 64 2" xfId="42217" xr:uid="{00000000-0005-0000-0000-0000E3A40000}"/>
    <cellStyle name="Normal 64 2 2" xfId="42218" xr:uid="{00000000-0005-0000-0000-0000E4A40000}"/>
    <cellStyle name="Normal 64 2 3" xfId="42219" xr:uid="{00000000-0005-0000-0000-0000E5A40000}"/>
    <cellStyle name="Normal 64 2 4" xfId="42220" xr:uid="{00000000-0005-0000-0000-0000E6A40000}"/>
    <cellStyle name="Normal 64 2 5" xfId="42221" xr:uid="{00000000-0005-0000-0000-0000E7A40000}"/>
    <cellStyle name="Normal 64 3" xfId="42222" xr:uid="{00000000-0005-0000-0000-0000E8A40000}"/>
    <cellStyle name="Normal 64 3 2" xfId="42223" xr:uid="{00000000-0005-0000-0000-0000E9A40000}"/>
    <cellStyle name="Normal 64 3 3" xfId="42224" xr:uid="{00000000-0005-0000-0000-0000EAA40000}"/>
    <cellStyle name="Normal 64 3 4" xfId="42225" xr:uid="{00000000-0005-0000-0000-0000EBA40000}"/>
    <cellStyle name="Normal 64 3 5" xfId="42226" xr:uid="{00000000-0005-0000-0000-0000ECA40000}"/>
    <cellStyle name="Normal 64 4" xfId="42227" xr:uid="{00000000-0005-0000-0000-0000EDA40000}"/>
    <cellStyle name="Normal 64 4 2" xfId="42228" xr:uid="{00000000-0005-0000-0000-0000EEA40000}"/>
    <cellStyle name="Normal 64 4 3" xfId="42229" xr:uid="{00000000-0005-0000-0000-0000EFA40000}"/>
    <cellStyle name="Normal 64 4 4" xfId="42230" xr:uid="{00000000-0005-0000-0000-0000F0A40000}"/>
    <cellStyle name="Normal 64 4 5" xfId="42231" xr:uid="{00000000-0005-0000-0000-0000F1A40000}"/>
    <cellStyle name="Normal 64 5" xfId="42232" xr:uid="{00000000-0005-0000-0000-0000F2A40000}"/>
    <cellStyle name="Normal 64 5 2" xfId="42233" xr:uid="{00000000-0005-0000-0000-0000F3A40000}"/>
    <cellStyle name="Normal 64 5 3" xfId="42234" xr:uid="{00000000-0005-0000-0000-0000F4A40000}"/>
    <cellStyle name="Normal 64 5 4" xfId="42235" xr:uid="{00000000-0005-0000-0000-0000F5A40000}"/>
    <cellStyle name="Normal 64 5 5" xfId="42236" xr:uid="{00000000-0005-0000-0000-0000F6A40000}"/>
    <cellStyle name="Normal 64 6" xfId="42237" xr:uid="{00000000-0005-0000-0000-0000F7A40000}"/>
    <cellStyle name="Normal 64 6 2" xfId="42238" xr:uid="{00000000-0005-0000-0000-0000F8A40000}"/>
    <cellStyle name="Normal 64 6 3" xfId="42239" xr:uid="{00000000-0005-0000-0000-0000F9A40000}"/>
    <cellStyle name="Normal 64 6 4" xfId="42240" xr:uid="{00000000-0005-0000-0000-0000FAA40000}"/>
    <cellStyle name="Normal 64 6 5" xfId="42241" xr:uid="{00000000-0005-0000-0000-0000FBA40000}"/>
    <cellStyle name="Normal 64 7" xfId="42242" xr:uid="{00000000-0005-0000-0000-0000FCA40000}"/>
    <cellStyle name="Normal 64 7 2" xfId="42243" xr:uid="{00000000-0005-0000-0000-0000FDA40000}"/>
    <cellStyle name="Normal 64 7 3" xfId="42244" xr:uid="{00000000-0005-0000-0000-0000FEA40000}"/>
    <cellStyle name="Normal 64 7 4" xfId="42245" xr:uid="{00000000-0005-0000-0000-0000FFA40000}"/>
    <cellStyle name="Normal 64 7 5" xfId="42246" xr:uid="{00000000-0005-0000-0000-000000A50000}"/>
    <cellStyle name="Normal 64 8" xfId="42247" xr:uid="{00000000-0005-0000-0000-000001A50000}"/>
    <cellStyle name="Normal 64 8 2" xfId="42248" xr:uid="{00000000-0005-0000-0000-000002A50000}"/>
    <cellStyle name="Normal 64 8 3" xfId="42249" xr:uid="{00000000-0005-0000-0000-000003A50000}"/>
    <cellStyle name="Normal 64 8 4" xfId="42250" xr:uid="{00000000-0005-0000-0000-000004A50000}"/>
    <cellStyle name="Normal 64 8 5" xfId="42251" xr:uid="{00000000-0005-0000-0000-000005A50000}"/>
    <cellStyle name="Normal 64 9" xfId="42252" xr:uid="{00000000-0005-0000-0000-000006A50000}"/>
    <cellStyle name="Normal 64 9 2" xfId="42253" xr:uid="{00000000-0005-0000-0000-000007A50000}"/>
    <cellStyle name="Normal 64 9 3" xfId="42254" xr:uid="{00000000-0005-0000-0000-000008A50000}"/>
    <cellStyle name="Normal 64 9 4" xfId="42255" xr:uid="{00000000-0005-0000-0000-000009A50000}"/>
    <cellStyle name="Normal 64 9 5" xfId="42256" xr:uid="{00000000-0005-0000-0000-00000AA50000}"/>
    <cellStyle name="Normal 64_35. Propiedades de Inv" xfId="42257" xr:uid="{00000000-0005-0000-0000-00000BA50000}"/>
    <cellStyle name="Normal 65" xfId="42258" xr:uid="{00000000-0005-0000-0000-00000CA50000}"/>
    <cellStyle name="Normal 65 10" xfId="42259" xr:uid="{00000000-0005-0000-0000-00000DA50000}"/>
    <cellStyle name="Normal 65 11" xfId="42260" xr:uid="{00000000-0005-0000-0000-00000EA50000}"/>
    <cellStyle name="Normal 65 12" xfId="42261" xr:uid="{00000000-0005-0000-0000-00000FA50000}"/>
    <cellStyle name="Normal 65 13" xfId="42262" xr:uid="{00000000-0005-0000-0000-000010A50000}"/>
    <cellStyle name="Normal 65 14" xfId="42263" xr:uid="{00000000-0005-0000-0000-000011A50000}"/>
    <cellStyle name="Normal 65 15" xfId="42264" xr:uid="{00000000-0005-0000-0000-000012A50000}"/>
    <cellStyle name="Normal 65 16" xfId="42265" xr:uid="{00000000-0005-0000-0000-000013A50000}"/>
    <cellStyle name="Normal 65 17" xfId="42266" xr:uid="{00000000-0005-0000-0000-000014A50000}"/>
    <cellStyle name="Normal 65 2" xfId="42267" xr:uid="{00000000-0005-0000-0000-000015A50000}"/>
    <cellStyle name="Normal 65 2 2" xfId="42268" xr:uid="{00000000-0005-0000-0000-000016A50000}"/>
    <cellStyle name="Normal 65 2 3" xfId="42269" xr:uid="{00000000-0005-0000-0000-000017A50000}"/>
    <cellStyle name="Normal 65 2 4" xfId="42270" xr:uid="{00000000-0005-0000-0000-000018A50000}"/>
    <cellStyle name="Normal 65 2 5" xfId="42271" xr:uid="{00000000-0005-0000-0000-000019A50000}"/>
    <cellStyle name="Normal 65 3" xfId="42272" xr:uid="{00000000-0005-0000-0000-00001AA50000}"/>
    <cellStyle name="Normal 65 3 2" xfId="42273" xr:uid="{00000000-0005-0000-0000-00001BA50000}"/>
    <cellStyle name="Normal 65 3 3" xfId="42274" xr:uid="{00000000-0005-0000-0000-00001CA50000}"/>
    <cellStyle name="Normal 65 3 4" xfId="42275" xr:uid="{00000000-0005-0000-0000-00001DA50000}"/>
    <cellStyle name="Normal 65 3 5" xfId="42276" xr:uid="{00000000-0005-0000-0000-00001EA50000}"/>
    <cellStyle name="Normal 65 4" xfId="42277" xr:uid="{00000000-0005-0000-0000-00001FA50000}"/>
    <cellStyle name="Normal 65 4 2" xfId="42278" xr:uid="{00000000-0005-0000-0000-000020A50000}"/>
    <cellStyle name="Normal 65 4 3" xfId="42279" xr:uid="{00000000-0005-0000-0000-000021A50000}"/>
    <cellStyle name="Normal 65 4 4" xfId="42280" xr:uid="{00000000-0005-0000-0000-000022A50000}"/>
    <cellStyle name="Normal 65 4 5" xfId="42281" xr:uid="{00000000-0005-0000-0000-000023A50000}"/>
    <cellStyle name="Normal 65 5" xfId="42282" xr:uid="{00000000-0005-0000-0000-000024A50000}"/>
    <cellStyle name="Normal 65 5 2" xfId="42283" xr:uid="{00000000-0005-0000-0000-000025A50000}"/>
    <cellStyle name="Normal 65 5 3" xfId="42284" xr:uid="{00000000-0005-0000-0000-000026A50000}"/>
    <cellStyle name="Normal 65 5 4" xfId="42285" xr:uid="{00000000-0005-0000-0000-000027A50000}"/>
    <cellStyle name="Normal 65 5 5" xfId="42286" xr:uid="{00000000-0005-0000-0000-000028A50000}"/>
    <cellStyle name="Normal 65 6" xfId="42287" xr:uid="{00000000-0005-0000-0000-000029A50000}"/>
    <cellStyle name="Normal 65 6 2" xfId="42288" xr:uid="{00000000-0005-0000-0000-00002AA50000}"/>
    <cellStyle name="Normal 65 6 3" xfId="42289" xr:uid="{00000000-0005-0000-0000-00002BA50000}"/>
    <cellStyle name="Normal 65 6 4" xfId="42290" xr:uid="{00000000-0005-0000-0000-00002CA50000}"/>
    <cellStyle name="Normal 65 6 5" xfId="42291" xr:uid="{00000000-0005-0000-0000-00002DA50000}"/>
    <cellStyle name="Normal 65 7" xfId="42292" xr:uid="{00000000-0005-0000-0000-00002EA50000}"/>
    <cellStyle name="Normal 65 7 2" xfId="42293" xr:uid="{00000000-0005-0000-0000-00002FA50000}"/>
    <cellStyle name="Normal 65 7 3" xfId="42294" xr:uid="{00000000-0005-0000-0000-000030A50000}"/>
    <cellStyle name="Normal 65 7 4" xfId="42295" xr:uid="{00000000-0005-0000-0000-000031A50000}"/>
    <cellStyle name="Normal 65 7 5" xfId="42296" xr:uid="{00000000-0005-0000-0000-000032A50000}"/>
    <cellStyle name="Normal 65 8" xfId="42297" xr:uid="{00000000-0005-0000-0000-000033A50000}"/>
    <cellStyle name="Normal 65 8 2" xfId="42298" xr:uid="{00000000-0005-0000-0000-000034A50000}"/>
    <cellStyle name="Normal 65 8 3" xfId="42299" xr:uid="{00000000-0005-0000-0000-000035A50000}"/>
    <cellStyle name="Normal 65 8 4" xfId="42300" xr:uid="{00000000-0005-0000-0000-000036A50000}"/>
    <cellStyle name="Normal 65 8 5" xfId="42301" xr:uid="{00000000-0005-0000-0000-000037A50000}"/>
    <cellStyle name="Normal 65 9" xfId="42302" xr:uid="{00000000-0005-0000-0000-000038A50000}"/>
    <cellStyle name="Normal 65 9 2" xfId="42303" xr:uid="{00000000-0005-0000-0000-000039A50000}"/>
    <cellStyle name="Normal 65 9 3" xfId="42304" xr:uid="{00000000-0005-0000-0000-00003AA50000}"/>
    <cellStyle name="Normal 65 9 4" xfId="42305" xr:uid="{00000000-0005-0000-0000-00003BA50000}"/>
    <cellStyle name="Normal 65 9 5" xfId="42306" xr:uid="{00000000-0005-0000-0000-00003CA50000}"/>
    <cellStyle name="Normal 65_35. Propiedades de Inv" xfId="42307" xr:uid="{00000000-0005-0000-0000-00003DA50000}"/>
    <cellStyle name="Normal 66" xfId="42308" xr:uid="{00000000-0005-0000-0000-00003EA50000}"/>
    <cellStyle name="Normal 66 10" xfId="42309" xr:uid="{00000000-0005-0000-0000-00003FA50000}"/>
    <cellStyle name="Normal 66 11" xfId="42310" xr:uid="{00000000-0005-0000-0000-000040A50000}"/>
    <cellStyle name="Normal 66 12" xfId="42311" xr:uid="{00000000-0005-0000-0000-000041A50000}"/>
    <cellStyle name="Normal 66 13" xfId="42312" xr:uid="{00000000-0005-0000-0000-000042A50000}"/>
    <cellStyle name="Normal 66 14" xfId="42313" xr:uid="{00000000-0005-0000-0000-000043A50000}"/>
    <cellStyle name="Normal 66 15" xfId="42314" xr:uid="{00000000-0005-0000-0000-000044A50000}"/>
    <cellStyle name="Normal 66 16" xfId="42315" xr:uid="{00000000-0005-0000-0000-000045A50000}"/>
    <cellStyle name="Normal 66 17" xfId="42316" xr:uid="{00000000-0005-0000-0000-000046A50000}"/>
    <cellStyle name="Normal 66 2" xfId="42317" xr:uid="{00000000-0005-0000-0000-000047A50000}"/>
    <cellStyle name="Normal 66 2 2" xfId="42318" xr:uid="{00000000-0005-0000-0000-000048A50000}"/>
    <cellStyle name="Normal 66 2 3" xfId="42319" xr:uid="{00000000-0005-0000-0000-000049A50000}"/>
    <cellStyle name="Normal 66 2 4" xfId="42320" xr:uid="{00000000-0005-0000-0000-00004AA50000}"/>
    <cellStyle name="Normal 66 2 5" xfId="42321" xr:uid="{00000000-0005-0000-0000-00004BA50000}"/>
    <cellStyle name="Normal 66 3" xfId="42322" xr:uid="{00000000-0005-0000-0000-00004CA50000}"/>
    <cellStyle name="Normal 66 3 2" xfId="42323" xr:uid="{00000000-0005-0000-0000-00004DA50000}"/>
    <cellStyle name="Normal 66 3 3" xfId="42324" xr:uid="{00000000-0005-0000-0000-00004EA50000}"/>
    <cellStyle name="Normal 66 3 4" xfId="42325" xr:uid="{00000000-0005-0000-0000-00004FA50000}"/>
    <cellStyle name="Normal 66 3 5" xfId="42326" xr:uid="{00000000-0005-0000-0000-000050A50000}"/>
    <cellStyle name="Normal 66 4" xfId="42327" xr:uid="{00000000-0005-0000-0000-000051A50000}"/>
    <cellStyle name="Normal 66 4 2" xfId="42328" xr:uid="{00000000-0005-0000-0000-000052A50000}"/>
    <cellStyle name="Normal 66 4 3" xfId="42329" xr:uid="{00000000-0005-0000-0000-000053A50000}"/>
    <cellStyle name="Normal 66 4 4" xfId="42330" xr:uid="{00000000-0005-0000-0000-000054A50000}"/>
    <cellStyle name="Normal 66 4 5" xfId="42331" xr:uid="{00000000-0005-0000-0000-000055A50000}"/>
    <cellStyle name="Normal 66 5" xfId="42332" xr:uid="{00000000-0005-0000-0000-000056A50000}"/>
    <cellStyle name="Normal 66 5 2" xfId="42333" xr:uid="{00000000-0005-0000-0000-000057A50000}"/>
    <cellStyle name="Normal 66 5 3" xfId="42334" xr:uid="{00000000-0005-0000-0000-000058A50000}"/>
    <cellStyle name="Normal 66 5 4" xfId="42335" xr:uid="{00000000-0005-0000-0000-000059A50000}"/>
    <cellStyle name="Normal 66 5 5" xfId="42336" xr:uid="{00000000-0005-0000-0000-00005AA50000}"/>
    <cellStyle name="Normal 66 6" xfId="42337" xr:uid="{00000000-0005-0000-0000-00005BA50000}"/>
    <cellStyle name="Normal 66 6 2" xfId="42338" xr:uid="{00000000-0005-0000-0000-00005CA50000}"/>
    <cellStyle name="Normal 66 6 3" xfId="42339" xr:uid="{00000000-0005-0000-0000-00005DA50000}"/>
    <cellStyle name="Normal 66 6 4" xfId="42340" xr:uid="{00000000-0005-0000-0000-00005EA50000}"/>
    <cellStyle name="Normal 66 6 5" xfId="42341" xr:uid="{00000000-0005-0000-0000-00005FA50000}"/>
    <cellStyle name="Normal 66 7" xfId="42342" xr:uid="{00000000-0005-0000-0000-000060A50000}"/>
    <cellStyle name="Normal 66 7 2" xfId="42343" xr:uid="{00000000-0005-0000-0000-000061A50000}"/>
    <cellStyle name="Normal 66 7 3" xfId="42344" xr:uid="{00000000-0005-0000-0000-000062A50000}"/>
    <cellStyle name="Normal 66 7 4" xfId="42345" xr:uid="{00000000-0005-0000-0000-000063A50000}"/>
    <cellStyle name="Normal 66 7 5" xfId="42346" xr:uid="{00000000-0005-0000-0000-000064A50000}"/>
    <cellStyle name="Normal 66 8" xfId="42347" xr:uid="{00000000-0005-0000-0000-000065A50000}"/>
    <cellStyle name="Normal 66 8 2" xfId="42348" xr:uid="{00000000-0005-0000-0000-000066A50000}"/>
    <cellStyle name="Normal 66 8 3" xfId="42349" xr:uid="{00000000-0005-0000-0000-000067A50000}"/>
    <cellStyle name="Normal 66 8 4" xfId="42350" xr:uid="{00000000-0005-0000-0000-000068A50000}"/>
    <cellStyle name="Normal 66 8 5" xfId="42351" xr:uid="{00000000-0005-0000-0000-000069A50000}"/>
    <cellStyle name="Normal 66 9" xfId="42352" xr:uid="{00000000-0005-0000-0000-00006AA50000}"/>
    <cellStyle name="Normal 66 9 2" xfId="42353" xr:uid="{00000000-0005-0000-0000-00006BA50000}"/>
    <cellStyle name="Normal 66 9 3" xfId="42354" xr:uid="{00000000-0005-0000-0000-00006CA50000}"/>
    <cellStyle name="Normal 66 9 4" xfId="42355" xr:uid="{00000000-0005-0000-0000-00006DA50000}"/>
    <cellStyle name="Normal 66 9 5" xfId="42356" xr:uid="{00000000-0005-0000-0000-00006EA50000}"/>
    <cellStyle name="Normal 66_35. Propiedades de Inv" xfId="42357" xr:uid="{00000000-0005-0000-0000-00006FA50000}"/>
    <cellStyle name="Normal 67" xfId="42358" xr:uid="{00000000-0005-0000-0000-000070A50000}"/>
    <cellStyle name="Normal 67 10" xfId="42359" xr:uid="{00000000-0005-0000-0000-000071A50000}"/>
    <cellStyle name="Normal 67 11" xfId="42360" xr:uid="{00000000-0005-0000-0000-000072A50000}"/>
    <cellStyle name="Normal 67 12" xfId="42361" xr:uid="{00000000-0005-0000-0000-000073A50000}"/>
    <cellStyle name="Normal 67 13" xfId="42362" xr:uid="{00000000-0005-0000-0000-000074A50000}"/>
    <cellStyle name="Normal 67 14" xfId="42363" xr:uid="{00000000-0005-0000-0000-000075A50000}"/>
    <cellStyle name="Normal 67 15" xfId="42364" xr:uid="{00000000-0005-0000-0000-000076A50000}"/>
    <cellStyle name="Normal 67 16" xfId="42365" xr:uid="{00000000-0005-0000-0000-000077A50000}"/>
    <cellStyle name="Normal 67 17" xfId="42366" xr:uid="{00000000-0005-0000-0000-000078A50000}"/>
    <cellStyle name="Normal 67 2" xfId="42367" xr:uid="{00000000-0005-0000-0000-000079A50000}"/>
    <cellStyle name="Normal 67 2 2" xfId="42368" xr:uid="{00000000-0005-0000-0000-00007AA50000}"/>
    <cellStyle name="Normal 67 2 3" xfId="42369" xr:uid="{00000000-0005-0000-0000-00007BA50000}"/>
    <cellStyle name="Normal 67 2 4" xfId="42370" xr:uid="{00000000-0005-0000-0000-00007CA50000}"/>
    <cellStyle name="Normal 67 2 5" xfId="42371" xr:uid="{00000000-0005-0000-0000-00007DA50000}"/>
    <cellStyle name="Normal 67 3" xfId="42372" xr:uid="{00000000-0005-0000-0000-00007EA50000}"/>
    <cellStyle name="Normal 67 3 2" xfId="42373" xr:uid="{00000000-0005-0000-0000-00007FA50000}"/>
    <cellStyle name="Normal 67 3 3" xfId="42374" xr:uid="{00000000-0005-0000-0000-000080A50000}"/>
    <cellStyle name="Normal 67 3 4" xfId="42375" xr:uid="{00000000-0005-0000-0000-000081A50000}"/>
    <cellStyle name="Normal 67 3 5" xfId="42376" xr:uid="{00000000-0005-0000-0000-000082A50000}"/>
    <cellStyle name="Normal 67 4" xfId="42377" xr:uid="{00000000-0005-0000-0000-000083A50000}"/>
    <cellStyle name="Normal 67 4 2" xfId="42378" xr:uid="{00000000-0005-0000-0000-000084A50000}"/>
    <cellStyle name="Normal 67 4 3" xfId="42379" xr:uid="{00000000-0005-0000-0000-000085A50000}"/>
    <cellStyle name="Normal 67 4 4" xfId="42380" xr:uid="{00000000-0005-0000-0000-000086A50000}"/>
    <cellStyle name="Normal 67 4 5" xfId="42381" xr:uid="{00000000-0005-0000-0000-000087A50000}"/>
    <cellStyle name="Normal 67 5" xfId="42382" xr:uid="{00000000-0005-0000-0000-000088A50000}"/>
    <cellStyle name="Normal 67 5 2" xfId="42383" xr:uid="{00000000-0005-0000-0000-000089A50000}"/>
    <cellStyle name="Normal 67 5 3" xfId="42384" xr:uid="{00000000-0005-0000-0000-00008AA50000}"/>
    <cellStyle name="Normal 67 5 4" xfId="42385" xr:uid="{00000000-0005-0000-0000-00008BA50000}"/>
    <cellStyle name="Normal 67 5 5" xfId="42386" xr:uid="{00000000-0005-0000-0000-00008CA50000}"/>
    <cellStyle name="Normal 67 6" xfId="42387" xr:uid="{00000000-0005-0000-0000-00008DA50000}"/>
    <cellStyle name="Normal 67 6 2" xfId="42388" xr:uid="{00000000-0005-0000-0000-00008EA50000}"/>
    <cellStyle name="Normal 67 6 3" xfId="42389" xr:uid="{00000000-0005-0000-0000-00008FA50000}"/>
    <cellStyle name="Normal 67 6 4" xfId="42390" xr:uid="{00000000-0005-0000-0000-000090A50000}"/>
    <cellStyle name="Normal 67 6 5" xfId="42391" xr:uid="{00000000-0005-0000-0000-000091A50000}"/>
    <cellStyle name="Normal 67 7" xfId="42392" xr:uid="{00000000-0005-0000-0000-000092A50000}"/>
    <cellStyle name="Normal 67 7 2" xfId="42393" xr:uid="{00000000-0005-0000-0000-000093A50000}"/>
    <cellStyle name="Normal 67 7 3" xfId="42394" xr:uid="{00000000-0005-0000-0000-000094A50000}"/>
    <cellStyle name="Normal 67 7 4" xfId="42395" xr:uid="{00000000-0005-0000-0000-000095A50000}"/>
    <cellStyle name="Normal 67 7 5" xfId="42396" xr:uid="{00000000-0005-0000-0000-000096A50000}"/>
    <cellStyle name="Normal 67 8" xfId="42397" xr:uid="{00000000-0005-0000-0000-000097A50000}"/>
    <cellStyle name="Normal 67 8 2" xfId="42398" xr:uid="{00000000-0005-0000-0000-000098A50000}"/>
    <cellStyle name="Normal 67 8 3" xfId="42399" xr:uid="{00000000-0005-0000-0000-000099A50000}"/>
    <cellStyle name="Normal 67 8 4" xfId="42400" xr:uid="{00000000-0005-0000-0000-00009AA50000}"/>
    <cellStyle name="Normal 67 8 5" xfId="42401" xr:uid="{00000000-0005-0000-0000-00009BA50000}"/>
    <cellStyle name="Normal 67 9" xfId="42402" xr:uid="{00000000-0005-0000-0000-00009CA50000}"/>
    <cellStyle name="Normal 67 9 2" xfId="42403" xr:uid="{00000000-0005-0000-0000-00009DA50000}"/>
    <cellStyle name="Normal 67 9 3" xfId="42404" xr:uid="{00000000-0005-0000-0000-00009EA50000}"/>
    <cellStyle name="Normal 67 9 4" xfId="42405" xr:uid="{00000000-0005-0000-0000-00009FA50000}"/>
    <cellStyle name="Normal 67 9 5" xfId="42406" xr:uid="{00000000-0005-0000-0000-0000A0A50000}"/>
    <cellStyle name="Normal 67_35. Propiedades de Inv" xfId="42407" xr:uid="{00000000-0005-0000-0000-0000A1A50000}"/>
    <cellStyle name="Normal 68" xfId="42408" xr:uid="{00000000-0005-0000-0000-0000A2A50000}"/>
    <cellStyle name="Normal 68 10" xfId="42409" xr:uid="{00000000-0005-0000-0000-0000A3A50000}"/>
    <cellStyle name="Normal 68 11" xfId="42410" xr:uid="{00000000-0005-0000-0000-0000A4A50000}"/>
    <cellStyle name="Normal 68 12" xfId="42411" xr:uid="{00000000-0005-0000-0000-0000A5A50000}"/>
    <cellStyle name="Normal 68 13" xfId="42412" xr:uid="{00000000-0005-0000-0000-0000A6A50000}"/>
    <cellStyle name="Normal 68 14" xfId="42413" xr:uid="{00000000-0005-0000-0000-0000A7A50000}"/>
    <cellStyle name="Normal 68 15" xfId="42414" xr:uid="{00000000-0005-0000-0000-0000A8A50000}"/>
    <cellStyle name="Normal 68 16" xfId="42415" xr:uid="{00000000-0005-0000-0000-0000A9A50000}"/>
    <cellStyle name="Normal 68 17" xfId="42416" xr:uid="{00000000-0005-0000-0000-0000AAA50000}"/>
    <cellStyle name="Normal 68 2" xfId="42417" xr:uid="{00000000-0005-0000-0000-0000ABA50000}"/>
    <cellStyle name="Normal 68 2 2" xfId="42418" xr:uid="{00000000-0005-0000-0000-0000ACA50000}"/>
    <cellStyle name="Normal 68 2 3" xfId="42419" xr:uid="{00000000-0005-0000-0000-0000ADA50000}"/>
    <cellStyle name="Normal 68 2 4" xfId="42420" xr:uid="{00000000-0005-0000-0000-0000AEA50000}"/>
    <cellStyle name="Normal 68 2 5" xfId="42421" xr:uid="{00000000-0005-0000-0000-0000AFA50000}"/>
    <cellStyle name="Normal 68 3" xfId="42422" xr:uid="{00000000-0005-0000-0000-0000B0A50000}"/>
    <cellStyle name="Normal 68 3 2" xfId="42423" xr:uid="{00000000-0005-0000-0000-0000B1A50000}"/>
    <cellStyle name="Normal 68 3 3" xfId="42424" xr:uid="{00000000-0005-0000-0000-0000B2A50000}"/>
    <cellStyle name="Normal 68 3 4" xfId="42425" xr:uid="{00000000-0005-0000-0000-0000B3A50000}"/>
    <cellStyle name="Normal 68 3 5" xfId="42426" xr:uid="{00000000-0005-0000-0000-0000B4A50000}"/>
    <cellStyle name="Normal 68 4" xfId="42427" xr:uid="{00000000-0005-0000-0000-0000B5A50000}"/>
    <cellStyle name="Normal 68 4 2" xfId="42428" xr:uid="{00000000-0005-0000-0000-0000B6A50000}"/>
    <cellStyle name="Normal 68 4 3" xfId="42429" xr:uid="{00000000-0005-0000-0000-0000B7A50000}"/>
    <cellStyle name="Normal 68 4 4" xfId="42430" xr:uid="{00000000-0005-0000-0000-0000B8A50000}"/>
    <cellStyle name="Normal 68 4 5" xfId="42431" xr:uid="{00000000-0005-0000-0000-0000B9A50000}"/>
    <cellStyle name="Normal 68 5" xfId="42432" xr:uid="{00000000-0005-0000-0000-0000BAA50000}"/>
    <cellStyle name="Normal 68 5 2" xfId="42433" xr:uid="{00000000-0005-0000-0000-0000BBA50000}"/>
    <cellStyle name="Normal 68 5 3" xfId="42434" xr:uid="{00000000-0005-0000-0000-0000BCA50000}"/>
    <cellStyle name="Normal 68 5 4" xfId="42435" xr:uid="{00000000-0005-0000-0000-0000BDA50000}"/>
    <cellStyle name="Normal 68 5 5" xfId="42436" xr:uid="{00000000-0005-0000-0000-0000BEA50000}"/>
    <cellStyle name="Normal 68 6" xfId="42437" xr:uid="{00000000-0005-0000-0000-0000BFA50000}"/>
    <cellStyle name="Normal 68 6 2" xfId="42438" xr:uid="{00000000-0005-0000-0000-0000C0A50000}"/>
    <cellStyle name="Normal 68 6 3" xfId="42439" xr:uid="{00000000-0005-0000-0000-0000C1A50000}"/>
    <cellStyle name="Normal 68 6 4" xfId="42440" xr:uid="{00000000-0005-0000-0000-0000C2A50000}"/>
    <cellStyle name="Normal 68 6 5" xfId="42441" xr:uid="{00000000-0005-0000-0000-0000C3A50000}"/>
    <cellStyle name="Normal 68 7" xfId="42442" xr:uid="{00000000-0005-0000-0000-0000C4A50000}"/>
    <cellStyle name="Normal 68 7 2" xfId="42443" xr:uid="{00000000-0005-0000-0000-0000C5A50000}"/>
    <cellStyle name="Normal 68 7 3" xfId="42444" xr:uid="{00000000-0005-0000-0000-0000C6A50000}"/>
    <cellStyle name="Normal 68 7 4" xfId="42445" xr:uid="{00000000-0005-0000-0000-0000C7A50000}"/>
    <cellStyle name="Normal 68 7 5" xfId="42446" xr:uid="{00000000-0005-0000-0000-0000C8A50000}"/>
    <cellStyle name="Normal 68 8" xfId="42447" xr:uid="{00000000-0005-0000-0000-0000C9A50000}"/>
    <cellStyle name="Normal 68 8 2" xfId="42448" xr:uid="{00000000-0005-0000-0000-0000CAA50000}"/>
    <cellStyle name="Normal 68 8 3" xfId="42449" xr:uid="{00000000-0005-0000-0000-0000CBA50000}"/>
    <cellStyle name="Normal 68 8 4" xfId="42450" xr:uid="{00000000-0005-0000-0000-0000CCA50000}"/>
    <cellStyle name="Normal 68 8 5" xfId="42451" xr:uid="{00000000-0005-0000-0000-0000CDA50000}"/>
    <cellStyle name="Normal 68 9" xfId="42452" xr:uid="{00000000-0005-0000-0000-0000CEA50000}"/>
    <cellStyle name="Normal 68 9 2" xfId="42453" xr:uid="{00000000-0005-0000-0000-0000CFA50000}"/>
    <cellStyle name="Normal 68 9 3" xfId="42454" xr:uid="{00000000-0005-0000-0000-0000D0A50000}"/>
    <cellStyle name="Normal 68 9 4" xfId="42455" xr:uid="{00000000-0005-0000-0000-0000D1A50000}"/>
    <cellStyle name="Normal 68 9 5" xfId="42456" xr:uid="{00000000-0005-0000-0000-0000D2A50000}"/>
    <cellStyle name="Normal 68_35. Propiedades de Inv" xfId="42457" xr:uid="{00000000-0005-0000-0000-0000D3A50000}"/>
    <cellStyle name="Normal 69" xfId="42458" xr:uid="{00000000-0005-0000-0000-0000D4A50000}"/>
    <cellStyle name="Normal 69 10" xfId="42459" xr:uid="{00000000-0005-0000-0000-0000D5A50000}"/>
    <cellStyle name="Normal 69 10 2" xfId="42460" xr:uid="{00000000-0005-0000-0000-0000D6A50000}"/>
    <cellStyle name="Normal 69 11" xfId="42461" xr:uid="{00000000-0005-0000-0000-0000D7A50000}"/>
    <cellStyle name="Normal 69 11 2" xfId="42462" xr:uid="{00000000-0005-0000-0000-0000D8A50000}"/>
    <cellStyle name="Normal 69 12" xfId="42463" xr:uid="{00000000-0005-0000-0000-0000D9A50000}"/>
    <cellStyle name="Normal 69 12 2" xfId="42464" xr:uid="{00000000-0005-0000-0000-0000DAA50000}"/>
    <cellStyle name="Normal 69 13" xfId="42465" xr:uid="{00000000-0005-0000-0000-0000DBA50000}"/>
    <cellStyle name="Normal 69 14" xfId="42466" xr:uid="{00000000-0005-0000-0000-0000DCA50000}"/>
    <cellStyle name="Normal 69 15" xfId="42467" xr:uid="{00000000-0005-0000-0000-0000DDA50000}"/>
    <cellStyle name="Normal 69 16" xfId="42468" xr:uid="{00000000-0005-0000-0000-0000DEA50000}"/>
    <cellStyle name="Normal 69 17" xfId="42469" xr:uid="{00000000-0005-0000-0000-0000DFA50000}"/>
    <cellStyle name="Normal 69 2" xfId="42470" xr:uid="{00000000-0005-0000-0000-0000E0A50000}"/>
    <cellStyle name="Normal 69 2 2" xfId="42471" xr:uid="{00000000-0005-0000-0000-0000E1A50000}"/>
    <cellStyle name="Normal 69 2 2 2" xfId="42472" xr:uid="{00000000-0005-0000-0000-0000E2A50000}"/>
    <cellStyle name="Normal 69 2 2 2 2" xfId="42473" xr:uid="{00000000-0005-0000-0000-0000E3A50000}"/>
    <cellStyle name="Normal 69 2 2 3" xfId="42474" xr:uid="{00000000-0005-0000-0000-0000E4A50000}"/>
    <cellStyle name="Normal 69 2 2 3 2" xfId="42475" xr:uid="{00000000-0005-0000-0000-0000E5A50000}"/>
    <cellStyle name="Normal 69 2 2 4" xfId="42476" xr:uid="{00000000-0005-0000-0000-0000E6A50000}"/>
    <cellStyle name="Normal 69 2 3" xfId="42477" xr:uid="{00000000-0005-0000-0000-0000E7A50000}"/>
    <cellStyle name="Normal 69 2 3 2" xfId="42478" xr:uid="{00000000-0005-0000-0000-0000E8A50000}"/>
    <cellStyle name="Normal 69 2 3 2 2" xfId="42479" xr:uid="{00000000-0005-0000-0000-0000E9A50000}"/>
    <cellStyle name="Normal 69 2 3 3" xfId="42480" xr:uid="{00000000-0005-0000-0000-0000EAA50000}"/>
    <cellStyle name="Normal 69 2 3 3 2" xfId="42481" xr:uid="{00000000-0005-0000-0000-0000EBA50000}"/>
    <cellStyle name="Normal 69 2 3 4" xfId="42482" xr:uid="{00000000-0005-0000-0000-0000ECA50000}"/>
    <cellStyle name="Normal 69 2 4" xfId="42483" xr:uid="{00000000-0005-0000-0000-0000EDA50000}"/>
    <cellStyle name="Normal 69 2 4 2" xfId="42484" xr:uid="{00000000-0005-0000-0000-0000EEA50000}"/>
    <cellStyle name="Normal 69 2 5" xfId="42485" xr:uid="{00000000-0005-0000-0000-0000EFA50000}"/>
    <cellStyle name="Normal 69 2 5 2" xfId="42486" xr:uid="{00000000-0005-0000-0000-0000F0A50000}"/>
    <cellStyle name="Normal 69 2 6" xfId="42487" xr:uid="{00000000-0005-0000-0000-0000F1A50000}"/>
    <cellStyle name="Normal 69 2 7" xfId="42488" xr:uid="{00000000-0005-0000-0000-0000F2A50000}"/>
    <cellStyle name="Normal 69 2 8" xfId="42489" xr:uid="{00000000-0005-0000-0000-0000F3A50000}"/>
    <cellStyle name="Normal 69 2 9" xfId="42490" xr:uid="{00000000-0005-0000-0000-0000F4A50000}"/>
    <cellStyle name="Normal 69 3" xfId="42491" xr:uid="{00000000-0005-0000-0000-0000F5A50000}"/>
    <cellStyle name="Normal 69 3 2" xfId="42492" xr:uid="{00000000-0005-0000-0000-0000F6A50000}"/>
    <cellStyle name="Normal 69 3 2 2" xfId="42493" xr:uid="{00000000-0005-0000-0000-0000F7A50000}"/>
    <cellStyle name="Normal 69 3 3" xfId="42494" xr:uid="{00000000-0005-0000-0000-0000F8A50000}"/>
    <cellStyle name="Normal 69 3 3 2" xfId="42495" xr:uid="{00000000-0005-0000-0000-0000F9A50000}"/>
    <cellStyle name="Normal 69 3 4" xfId="42496" xr:uid="{00000000-0005-0000-0000-0000FAA50000}"/>
    <cellStyle name="Normal 69 3 5" xfId="42497" xr:uid="{00000000-0005-0000-0000-0000FBA50000}"/>
    <cellStyle name="Normal 69 3 6" xfId="42498" xr:uid="{00000000-0005-0000-0000-0000FCA50000}"/>
    <cellStyle name="Normal 69 3 7" xfId="42499" xr:uid="{00000000-0005-0000-0000-0000FDA50000}"/>
    <cellStyle name="Normal 69 4" xfId="42500" xr:uid="{00000000-0005-0000-0000-0000FEA50000}"/>
    <cellStyle name="Normal 69 4 2" xfId="42501" xr:uid="{00000000-0005-0000-0000-0000FFA50000}"/>
    <cellStyle name="Normal 69 4 2 2" xfId="42502" xr:uid="{00000000-0005-0000-0000-000000A60000}"/>
    <cellStyle name="Normal 69 4 3" xfId="42503" xr:uid="{00000000-0005-0000-0000-000001A60000}"/>
    <cellStyle name="Normal 69 4 3 2" xfId="42504" xr:uid="{00000000-0005-0000-0000-000002A60000}"/>
    <cellStyle name="Normal 69 4 4" xfId="42505" xr:uid="{00000000-0005-0000-0000-000003A60000}"/>
    <cellStyle name="Normal 69 4 5" xfId="42506" xr:uid="{00000000-0005-0000-0000-000004A60000}"/>
    <cellStyle name="Normal 69 4 6" xfId="42507" xr:uid="{00000000-0005-0000-0000-000005A60000}"/>
    <cellStyle name="Normal 69 4 7" xfId="42508" xr:uid="{00000000-0005-0000-0000-000006A60000}"/>
    <cellStyle name="Normal 69 5" xfId="42509" xr:uid="{00000000-0005-0000-0000-000007A60000}"/>
    <cellStyle name="Normal 69 5 2" xfId="42510" xr:uid="{00000000-0005-0000-0000-000008A60000}"/>
    <cellStyle name="Normal 69 5 3" xfId="42511" xr:uid="{00000000-0005-0000-0000-000009A60000}"/>
    <cellStyle name="Normal 69 5 4" xfId="42512" xr:uid="{00000000-0005-0000-0000-00000AA60000}"/>
    <cellStyle name="Normal 69 5 5" xfId="42513" xr:uid="{00000000-0005-0000-0000-00000BA60000}"/>
    <cellStyle name="Normal 69 6" xfId="42514" xr:uid="{00000000-0005-0000-0000-00000CA60000}"/>
    <cellStyle name="Normal 69 6 2" xfId="42515" xr:uid="{00000000-0005-0000-0000-00000DA60000}"/>
    <cellStyle name="Normal 69 6 3" xfId="42516" xr:uid="{00000000-0005-0000-0000-00000EA60000}"/>
    <cellStyle name="Normal 69 6 4" xfId="42517" xr:uid="{00000000-0005-0000-0000-00000FA60000}"/>
    <cellStyle name="Normal 69 6 5" xfId="42518" xr:uid="{00000000-0005-0000-0000-000010A60000}"/>
    <cellStyle name="Normal 69 7" xfId="42519" xr:uid="{00000000-0005-0000-0000-000011A60000}"/>
    <cellStyle name="Normal 69 7 2" xfId="42520" xr:uid="{00000000-0005-0000-0000-000012A60000}"/>
    <cellStyle name="Normal 69 7 3" xfId="42521" xr:uid="{00000000-0005-0000-0000-000013A60000}"/>
    <cellStyle name="Normal 69 7 4" xfId="42522" xr:uid="{00000000-0005-0000-0000-000014A60000}"/>
    <cellStyle name="Normal 69 7 5" xfId="42523" xr:uid="{00000000-0005-0000-0000-000015A60000}"/>
    <cellStyle name="Normal 69 8" xfId="42524" xr:uid="{00000000-0005-0000-0000-000016A60000}"/>
    <cellStyle name="Normal 69 8 2" xfId="42525" xr:uid="{00000000-0005-0000-0000-000017A60000}"/>
    <cellStyle name="Normal 69 8 3" xfId="42526" xr:uid="{00000000-0005-0000-0000-000018A60000}"/>
    <cellStyle name="Normal 69 8 4" xfId="42527" xr:uid="{00000000-0005-0000-0000-000019A60000}"/>
    <cellStyle name="Normal 69 8 5" xfId="42528" xr:uid="{00000000-0005-0000-0000-00001AA60000}"/>
    <cellStyle name="Normal 69 9" xfId="42529" xr:uid="{00000000-0005-0000-0000-00001BA60000}"/>
    <cellStyle name="Normal 69 9 2" xfId="42530" xr:uid="{00000000-0005-0000-0000-00001CA60000}"/>
    <cellStyle name="Normal 69 9 3" xfId="42531" xr:uid="{00000000-0005-0000-0000-00001DA60000}"/>
    <cellStyle name="Normal 69 9 4" xfId="42532" xr:uid="{00000000-0005-0000-0000-00001EA60000}"/>
    <cellStyle name="Normal 69 9 5" xfId="42533" xr:uid="{00000000-0005-0000-0000-00001FA60000}"/>
    <cellStyle name="Normal 69_35. Propiedades de Inv" xfId="42534" xr:uid="{00000000-0005-0000-0000-000020A60000}"/>
    <cellStyle name="Normal 7" xfId="42535" xr:uid="{00000000-0005-0000-0000-000021A60000}"/>
    <cellStyle name="Normal 7 10" xfId="42536" xr:uid="{00000000-0005-0000-0000-000022A60000}"/>
    <cellStyle name="Normal 7 11" xfId="42537" xr:uid="{00000000-0005-0000-0000-000023A60000}"/>
    <cellStyle name="Normal 7 2" xfId="42538" xr:uid="{00000000-0005-0000-0000-000024A60000}"/>
    <cellStyle name="Normal 7 2 2" xfId="42539" xr:uid="{00000000-0005-0000-0000-000025A60000}"/>
    <cellStyle name="Normal 7 2 2 2" xfId="42540" xr:uid="{00000000-0005-0000-0000-000026A60000}"/>
    <cellStyle name="Normal 7 2 3" xfId="42541" xr:uid="{00000000-0005-0000-0000-000027A60000}"/>
    <cellStyle name="Normal 7 2 3 2" xfId="42542" xr:uid="{00000000-0005-0000-0000-000028A60000}"/>
    <cellStyle name="Normal 7 2 4" xfId="42543" xr:uid="{00000000-0005-0000-0000-000029A60000}"/>
    <cellStyle name="Normal 7 2 5" xfId="42544" xr:uid="{00000000-0005-0000-0000-00002AA60000}"/>
    <cellStyle name="Normal 7 2 5 2" xfId="42545" xr:uid="{00000000-0005-0000-0000-00002BA60000}"/>
    <cellStyle name="Normal 7 2 5 2 2" xfId="42546" xr:uid="{00000000-0005-0000-0000-00002CA60000}"/>
    <cellStyle name="Normal 7 2 6" xfId="42547" xr:uid="{00000000-0005-0000-0000-00002DA60000}"/>
    <cellStyle name="Normal 7 2 6 2" xfId="42548" xr:uid="{00000000-0005-0000-0000-00002EA60000}"/>
    <cellStyle name="Normal 7 2 7" xfId="42549" xr:uid="{00000000-0005-0000-0000-00002FA60000}"/>
    <cellStyle name="Normal 7 2 7 2" xfId="42550" xr:uid="{00000000-0005-0000-0000-000030A60000}"/>
    <cellStyle name="Normal 7 3" xfId="42551" xr:uid="{00000000-0005-0000-0000-000031A60000}"/>
    <cellStyle name="Normal 7 3 2" xfId="42552" xr:uid="{00000000-0005-0000-0000-000032A60000}"/>
    <cellStyle name="Normal 7 3 2 2" xfId="42553" xr:uid="{00000000-0005-0000-0000-000033A60000}"/>
    <cellStyle name="Normal 7 3 3" xfId="42554" xr:uid="{00000000-0005-0000-0000-000034A60000}"/>
    <cellStyle name="Normal 7 3 3 2" xfId="42555" xr:uid="{00000000-0005-0000-0000-000035A60000}"/>
    <cellStyle name="Normal 7 3 4" xfId="42556" xr:uid="{00000000-0005-0000-0000-000036A60000}"/>
    <cellStyle name="Normal 7 4" xfId="42557" xr:uid="{00000000-0005-0000-0000-000037A60000}"/>
    <cellStyle name="Normal 7 5" xfId="42558" xr:uid="{00000000-0005-0000-0000-000038A60000}"/>
    <cellStyle name="Normal 7 6" xfId="42559" xr:uid="{00000000-0005-0000-0000-000039A60000}"/>
    <cellStyle name="Normal 7 6 2" xfId="42560" xr:uid="{00000000-0005-0000-0000-00003AA60000}"/>
    <cellStyle name="Normal 7 7" xfId="42561" xr:uid="{00000000-0005-0000-0000-00003BA60000}"/>
    <cellStyle name="Normal 7 7 2" xfId="42562" xr:uid="{00000000-0005-0000-0000-00003CA60000}"/>
    <cellStyle name="Normal 7 8" xfId="42563" xr:uid="{00000000-0005-0000-0000-00003DA60000}"/>
    <cellStyle name="Normal 7 8 2" xfId="42564" xr:uid="{00000000-0005-0000-0000-00003EA60000}"/>
    <cellStyle name="Normal 7 9" xfId="42565" xr:uid="{00000000-0005-0000-0000-00003FA60000}"/>
    <cellStyle name="Normal 7 9 2" xfId="42566" xr:uid="{00000000-0005-0000-0000-000040A60000}"/>
    <cellStyle name="Normal 70" xfId="42567" xr:uid="{00000000-0005-0000-0000-000041A60000}"/>
    <cellStyle name="Normal 70 10" xfId="42568" xr:uid="{00000000-0005-0000-0000-000042A60000}"/>
    <cellStyle name="Normal 70 10 2" xfId="42569" xr:uid="{00000000-0005-0000-0000-000043A60000}"/>
    <cellStyle name="Normal 70 11" xfId="42570" xr:uid="{00000000-0005-0000-0000-000044A60000}"/>
    <cellStyle name="Normal 70 11 2" xfId="42571" xr:uid="{00000000-0005-0000-0000-000045A60000}"/>
    <cellStyle name="Normal 70 12" xfId="42572" xr:uid="{00000000-0005-0000-0000-000046A60000}"/>
    <cellStyle name="Normal 70 12 2" xfId="42573" xr:uid="{00000000-0005-0000-0000-000047A60000}"/>
    <cellStyle name="Normal 70 13" xfId="42574" xr:uid="{00000000-0005-0000-0000-000048A60000}"/>
    <cellStyle name="Normal 70 14" xfId="42575" xr:uid="{00000000-0005-0000-0000-000049A60000}"/>
    <cellStyle name="Normal 70 15" xfId="42576" xr:uid="{00000000-0005-0000-0000-00004AA60000}"/>
    <cellStyle name="Normal 70 16" xfId="42577" xr:uid="{00000000-0005-0000-0000-00004BA60000}"/>
    <cellStyle name="Normal 70 17" xfId="42578" xr:uid="{00000000-0005-0000-0000-00004CA60000}"/>
    <cellStyle name="Normal 70 2" xfId="42579" xr:uid="{00000000-0005-0000-0000-00004DA60000}"/>
    <cellStyle name="Normal 70 2 2" xfId="42580" xr:uid="{00000000-0005-0000-0000-00004EA60000}"/>
    <cellStyle name="Normal 70 2 2 2" xfId="42581" xr:uid="{00000000-0005-0000-0000-00004FA60000}"/>
    <cellStyle name="Normal 70 2 2 2 2" xfId="42582" xr:uid="{00000000-0005-0000-0000-000050A60000}"/>
    <cellStyle name="Normal 70 2 2 3" xfId="42583" xr:uid="{00000000-0005-0000-0000-000051A60000}"/>
    <cellStyle name="Normal 70 2 2 3 2" xfId="42584" xr:uid="{00000000-0005-0000-0000-000052A60000}"/>
    <cellStyle name="Normal 70 2 2 4" xfId="42585" xr:uid="{00000000-0005-0000-0000-000053A60000}"/>
    <cellStyle name="Normal 70 2 3" xfId="42586" xr:uid="{00000000-0005-0000-0000-000054A60000}"/>
    <cellStyle name="Normal 70 2 3 2" xfId="42587" xr:uid="{00000000-0005-0000-0000-000055A60000}"/>
    <cellStyle name="Normal 70 2 3 2 2" xfId="42588" xr:uid="{00000000-0005-0000-0000-000056A60000}"/>
    <cellStyle name="Normal 70 2 3 3" xfId="42589" xr:uid="{00000000-0005-0000-0000-000057A60000}"/>
    <cellStyle name="Normal 70 2 3 3 2" xfId="42590" xr:uid="{00000000-0005-0000-0000-000058A60000}"/>
    <cellStyle name="Normal 70 2 3 4" xfId="42591" xr:uid="{00000000-0005-0000-0000-000059A60000}"/>
    <cellStyle name="Normal 70 2 4" xfId="42592" xr:uid="{00000000-0005-0000-0000-00005AA60000}"/>
    <cellStyle name="Normal 70 2 4 2" xfId="42593" xr:uid="{00000000-0005-0000-0000-00005BA60000}"/>
    <cellStyle name="Normal 70 2 5" xfId="42594" xr:uid="{00000000-0005-0000-0000-00005CA60000}"/>
    <cellStyle name="Normal 70 2 5 2" xfId="42595" xr:uid="{00000000-0005-0000-0000-00005DA60000}"/>
    <cellStyle name="Normal 70 2 6" xfId="42596" xr:uid="{00000000-0005-0000-0000-00005EA60000}"/>
    <cellStyle name="Normal 70 2 7" xfId="42597" xr:uid="{00000000-0005-0000-0000-00005FA60000}"/>
    <cellStyle name="Normal 70 2 8" xfId="42598" xr:uid="{00000000-0005-0000-0000-000060A60000}"/>
    <cellStyle name="Normal 70 2 9" xfId="42599" xr:uid="{00000000-0005-0000-0000-000061A60000}"/>
    <cellStyle name="Normal 70 3" xfId="42600" xr:uid="{00000000-0005-0000-0000-000062A60000}"/>
    <cellStyle name="Normal 70 3 2" xfId="42601" xr:uid="{00000000-0005-0000-0000-000063A60000}"/>
    <cellStyle name="Normal 70 3 2 2" xfId="42602" xr:uid="{00000000-0005-0000-0000-000064A60000}"/>
    <cellStyle name="Normal 70 3 3" xfId="42603" xr:uid="{00000000-0005-0000-0000-000065A60000}"/>
    <cellStyle name="Normal 70 3 3 2" xfId="42604" xr:uid="{00000000-0005-0000-0000-000066A60000}"/>
    <cellStyle name="Normal 70 3 4" xfId="42605" xr:uid="{00000000-0005-0000-0000-000067A60000}"/>
    <cellStyle name="Normal 70 3 5" xfId="42606" xr:uid="{00000000-0005-0000-0000-000068A60000}"/>
    <cellStyle name="Normal 70 3 6" xfId="42607" xr:uid="{00000000-0005-0000-0000-000069A60000}"/>
    <cellStyle name="Normal 70 3 7" xfId="42608" xr:uid="{00000000-0005-0000-0000-00006AA60000}"/>
    <cellStyle name="Normal 70 4" xfId="42609" xr:uid="{00000000-0005-0000-0000-00006BA60000}"/>
    <cellStyle name="Normal 70 4 2" xfId="42610" xr:uid="{00000000-0005-0000-0000-00006CA60000}"/>
    <cellStyle name="Normal 70 4 2 2" xfId="42611" xr:uid="{00000000-0005-0000-0000-00006DA60000}"/>
    <cellStyle name="Normal 70 4 3" xfId="42612" xr:uid="{00000000-0005-0000-0000-00006EA60000}"/>
    <cellStyle name="Normal 70 4 3 2" xfId="42613" xr:uid="{00000000-0005-0000-0000-00006FA60000}"/>
    <cellStyle name="Normal 70 4 4" xfId="42614" xr:uid="{00000000-0005-0000-0000-000070A60000}"/>
    <cellStyle name="Normal 70 4 5" xfId="42615" xr:uid="{00000000-0005-0000-0000-000071A60000}"/>
    <cellStyle name="Normal 70 4 6" xfId="42616" xr:uid="{00000000-0005-0000-0000-000072A60000}"/>
    <cellStyle name="Normal 70 4 7" xfId="42617" xr:uid="{00000000-0005-0000-0000-000073A60000}"/>
    <cellStyle name="Normal 70 5" xfId="42618" xr:uid="{00000000-0005-0000-0000-000074A60000}"/>
    <cellStyle name="Normal 70 5 2" xfId="42619" xr:uid="{00000000-0005-0000-0000-000075A60000}"/>
    <cellStyle name="Normal 70 5 3" xfId="42620" xr:uid="{00000000-0005-0000-0000-000076A60000}"/>
    <cellStyle name="Normal 70 5 4" xfId="42621" xr:uid="{00000000-0005-0000-0000-000077A60000}"/>
    <cellStyle name="Normal 70 5 5" xfId="42622" xr:uid="{00000000-0005-0000-0000-000078A60000}"/>
    <cellStyle name="Normal 70 6" xfId="42623" xr:uid="{00000000-0005-0000-0000-000079A60000}"/>
    <cellStyle name="Normal 70 6 2" xfId="42624" xr:uid="{00000000-0005-0000-0000-00007AA60000}"/>
    <cellStyle name="Normal 70 6 3" xfId="42625" xr:uid="{00000000-0005-0000-0000-00007BA60000}"/>
    <cellStyle name="Normal 70 6 4" xfId="42626" xr:uid="{00000000-0005-0000-0000-00007CA60000}"/>
    <cellStyle name="Normal 70 6 5" xfId="42627" xr:uid="{00000000-0005-0000-0000-00007DA60000}"/>
    <cellStyle name="Normal 70 7" xfId="42628" xr:uid="{00000000-0005-0000-0000-00007EA60000}"/>
    <cellStyle name="Normal 70 7 2" xfId="42629" xr:uid="{00000000-0005-0000-0000-00007FA60000}"/>
    <cellStyle name="Normal 70 7 3" xfId="42630" xr:uid="{00000000-0005-0000-0000-000080A60000}"/>
    <cellStyle name="Normal 70 7 4" xfId="42631" xr:uid="{00000000-0005-0000-0000-000081A60000}"/>
    <cellStyle name="Normal 70 7 5" xfId="42632" xr:uid="{00000000-0005-0000-0000-000082A60000}"/>
    <cellStyle name="Normal 70 8" xfId="42633" xr:uid="{00000000-0005-0000-0000-000083A60000}"/>
    <cellStyle name="Normal 70 8 2" xfId="42634" xr:uid="{00000000-0005-0000-0000-000084A60000}"/>
    <cellStyle name="Normal 70 8 3" xfId="42635" xr:uid="{00000000-0005-0000-0000-000085A60000}"/>
    <cellStyle name="Normal 70 8 4" xfId="42636" xr:uid="{00000000-0005-0000-0000-000086A60000}"/>
    <cellStyle name="Normal 70 8 5" xfId="42637" xr:uid="{00000000-0005-0000-0000-000087A60000}"/>
    <cellStyle name="Normal 70 9" xfId="42638" xr:uid="{00000000-0005-0000-0000-000088A60000}"/>
    <cellStyle name="Normal 70 9 2" xfId="42639" xr:uid="{00000000-0005-0000-0000-000089A60000}"/>
    <cellStyle name="Normal 70 9 3" xfId="42640" xr:uid="{00000000-0005-0000-0000-00008AA60000}"/>
    <cellStyle name="Normal 70 9 4" xfId="42641" xr:uid="{00000000-0005-0000-0000-00008BA60000}"/>
    <cellStyle name="Normal 70 9 5" xfId="42642" xr:uid="{00000000-0005-0000-0000-00008CA60000}"/>
    <cellStyle name="Normal 70_35. Propiedades de Inv" xfId="42643" xr:uid="{00000000-0005-0000-0000-00008DA60000}"/>
    <cellStyle name="Normal 71" xfId="42644" xr:uid="{00000000-0005-0000-0000-00008EA60000}"/>
    <cellStyle name="Normal 71 10" xfId="42645" xr:uid="{00000000-0005-0000-0000-00008FA60000}"/>
    <cellStyle name="Normal 71 10 2" xfId="42646" xr:uid="{00000000-0005-0000-0000-000090A60000}"/>
    <cellStyle name="Normal 71 11" xfId="42647" xr:uid="{00000000-0005-0000-0000-000091A60000}"/>
    <cellStyle name="Normal 71 11 2" xfId="42648" xr:uid="{00000000-0005-0000-0000-000092A60000}"/>
    <cellStyle name="Normal 71 12" xfId="42649" xr:uid="{00000000-0005-0000-0000-000093A60000}"/>
    <cellStyle name="Normal 71 12 2" xfId="42650" xr:uid="{00000000-0005-0000-0000-000094A60000}"/>
    <cellStyle name="Normal 71 13" xfId="42651" xr:uid="{00000000-0005-0000-0000-000095A60000}"/>
    <cellStyle name="Normal 71 14" xfId="42652" xr:uid="{00000000-0005-0000-0000-000096A60000}"/>
    <cellStyle name="Normal 71 15" xfId="42653" xr:uid="{00000000-0005-0000-0000-000097A60000}"/>
    <cellStyle name="Normal 71 16" xfId="42654" xr:uid="{00000000-0005-0000-0000-000098A60000}"/>
    <cellStyle name="Normal 71 17" xfId="42655" xr:uid="{00000000-0005-0000-0000-000099A60000}"/>
    <cellStyle name="Normal 71 2" xfId="42656" xr:uid="{00000000-0005-0000-0000-00009AA60000}"/>
    <cellStyle name="Normal 71 2 2" xfId="42657" xr:uid="{00000000-0005-0000-0000-00009BA60000}"/>
    <cellStyle name="Normal 71 2 2 2" xfId="42658" xr:uid="{00000000-0005-0000-0000-00009CA60000}"/>
    <cellStyle name="Normal 71 2 2 2 2" xfId="42659" xr:uid="{00000000-0005-0000-0000-00009DA60000}"/>
    <cellStyle name="Normal 71 2 2 3" xfId="42660" xr:uid="{00000000-0005-0000-0000-00009EA60000}"/>
    <cellStyle name="Normal 71 2 2 3 2" xfId="42661" xr:uid="{00000000-0005-0000-0000-00009FA60000}"/>
    <cellStyle name="Normal 71 2 2 4" xfId="42662" xr:uid="{00000000-0005-0000-0000-0000A0A60000}"/>
    <cellStyle name="Normal 71 2 3" xfId="42663" xr:uid="{00000000-0005-0000-0000-0000A1A60000}"/>
    <cellStyle name="Normal 71 2 3 2" xfId="42664" xr:uid="{00000000-0005-0000-0000-0000A2A60000}"/>
    <cellStyle name="Normal 71 2 3 2 2" xfId="42665" xr:uid="{00000000-0005-0000-0000-0000A3A60000}"/>
    <cellStyle name="Normal 71 2 3 3" xfId="42666" xr:uid="{00000000-0005-0000-0000-0000A4A60000}"/>
    <cellStyle name="Normal 71 2 3 3 2" xfId="42667" xr:uid="{00000000-0005-0000-0000-0000A5A60000}"/>
    <cellStyle name="Normal 71 2 3 4" xfId="42668" xr:uid="{00000000-0005-0000-0000-0000A6A60000}"/>
    <cellStyle name="Normal 71 2 4" xfId="42669" xr:uid="{00000000-0005-0000-0000-0000A7A60000}"/>
    <cellStyle name="Normal 71 2 4 2" xfId="42670" xr:uid="{00000000-0005-0000-0000-0000A8A60000}"/>
    <cellStyle name="Normal 71 2 5" xfId="42671" xr:uid="{00000000-0005-0000-0000-0000A9A60000}"/>
    <cellStyle name="Normal 71 2 5 2" xfId="42672" xr:uid="{00000000-0005-0000-0000-0000AAA60000}"/>
    <cellStyle name="Normal 71 2 6" xfId="42673" xr:uid="{00000000-0005-0000-0000-0000ABA60000}"/>
    <cellStyle name="Normal 71 2 7" xfId="42674" xr:uid="{00000000-0005-0000-0000-0000ACA60000}"/>
    <cellStyle name="Normal 71 2 8" xfId="42675" xr:uid="{00000000-0005-0000-0000-0000ADA60000}"/>
    <cellStyle name="Normal 71 2 9" xfId="42676" xr:uid="{00000000-0005-0000-0000-0000AEA60000}"/>
    <cellStyle name="Normal 71 3" xfId="42677" xr:uid="{00000000-0005-0000-0000-0000AFA60000}"/>
    <cellStyle name="Normal 71 3 2" xfId="42678" xr:uid="{00000000-0005-0000-0000-0000B0A60000}"/>
    <cellStyle name="Normal 71 3 2 2" xfId="42679" xr:uid="{00000000-0005-0000-0000-0000B1A60000}"/>
    <cellStyle name="Normal 71 3 3" xfId="42680" xr:uid="{00000000-0005-0000-0000-0000B2A60000}"/>
    <cellStyle name="Normal 71 3 3 2" xfId="42681" xr:uid="{00000000-0005-0000-0000-0000B3A60000}"/>
    <cellStyle name="Normal 71 3 4" xfId="42682" xr:uid="{00000000-0005-0000-0000-0000B4A60000}"/>
    <cellStyle name="Normal 71 3 5" xfId="42683" xr:uid="{00000000-0005-0000-0000-0000B5A60000}"/>
    <cellStyle name="Normal 71 3 6" xfId="42684" xr:uid="{00000000-0005-0000-0000-0000B6A60000}"/>
    <cellStyle name="Normal 71 3 7" xfId="42685" xr:uid="{00000000-0005-0000-0000-0000B7A60000}"/>
    <cellStyle name="Normal 71 4" xfId="42686" xr:uid="{00000000-0005-0000-0000-0000B8A60000}"/>
    <cellStyle name="Normal 71 4 2" xfId="42687" xr:uid="{00000000-0005-0000-0000-0000B9A60000}"/>
    <cellStyle name="Normal 71 4 2 2" xfId="42688" xr:uid="{00000000-0005-0000-0000-0000BAA60000}"/>
    <cellStyle name="Normal 71 4 3" xfId="42689" xr:uid="{00000000-0005-0000-0000-0000BBA60000}"/>
    <cellStyle name="Normal 71 4 3 2" xfId="42690" xr:uid="{00000000-0005-0000-0000-0000BCA60000}"/>
    <cellStyle name="Normal 71 4 4" xfId="42691" xr:uid="{00000000-0005-0000-0000-0000BDA60000}"/>
    <cellStyle name="Normal 71 4 5" xfId="42692" xr:uid="{00000000-0005-0000-0000-0000BEA60000}"/>
    <cellStyle name="Normal 71 4 6" xfId="42693" xr:uid="{00000000-0005-0000-0000-0000BFA60000}"/>
    <cellStyle name="Normal 71 4 7" xfId="42694" xr:uid="{00000000-0005-0000-0000-0000C0A60000}"/>
    <cellStyle name="Normal 71 5" xfId="42695" xr:uid="{00000000-0005-0000-0000-0000C1A60000}"/>
    <cellStyle name="Normal 71 5 2" xfId="42696" xr:uid="{00000000-0005-0000-0000-0000C2A60000}"/>
    <cellStyle name="Normal 71 5 3" xfId="42697" xr:uid="{00000000-0005-0000-0000-0000C3A60000}"/>
    <cellStyle name="Normal 71 5 4" xfId="42698" xr:uid="{00000000-0005-0000-0000-0000C4A60000}"/>
    <cellStyle name="Normal 71 5 5" xfId="42699" xr:uid="{00000000-0005-0000-0000-0000C5A60000}"/>
    <cellStyle name="Normal 71 6" xfId="42700" xr:uid="{00000000-0005-0000-0000-0000C6A60000}"/>
    <cellStyle name="Normal 71 6 2" xfId="42701" xr:uid="{00000000-0005-0000-0000-0000C7A60000}"/>
    <cellStyle name="Normal 71 6 3" xfId="42702" xr:uid="{00000000-0005-0000-0000-0000C8A60000}"/>
    <cellStyle name="Normal 71 6 4" xfId="42703" xr:uid="{00000000-0005-0000-0000-0000C9A60000}"/>
    <cellStyle name="Normal 71 6 5" xfId="42704" xr:uid="{00000000-0005-0000-0000-0000CAA60000}"/>
    <cellStyle name="Normal 71 7" xfId="42705" xr:uid="{00000000-0005-0000-0000-0000CBA60000}"/>
    <cellStyle name="Normal 71 7 2" xfId="42706" xr:uid="{00000000-0005-0000-0000-0000CCA60000}"/>
    <cellStyle name="Normal 71 7 3" xfId="42707" xr:uid="{00000000-0005-0000-0000-0000CDA60000}"/>
    <cellStyle name="Normal 71 7 4" xfId="42708" xr:uid="{00000000-0005-0000-0000-0000CEA60000}"/>
    <cellStyle name="Normal 71 7 5" xfId="42709" xr:uid="{00000000-0005-0000-0000-0000CFA60000}"/>
    <cellStyle name="Normal 71 8" xfId="42710" xr:uid="{00000000-0005-0000-0000-0000D0A60000}"/>
    <cellStyle name="Normal 71 8 2" xfId="42711" xr:uid="{00000000-0005-0000-0000-0000D1A60000}"/>
    <cellStyle name="Normal 71 8 3" xfId="42712" xr:uid="{00000000-0005-0000-0000-0000D2A60000}"/>
    <cellStyle name="Normal 71 8 4" xfId="42713" xr:uid="{00000000-0005-0000-0000-0000D3A60000}"/>
    <cellStyle name="Normal 71 8 5" xfId="42714" xr:uid="{00000000-0005-0000-0000-0000D4A60000}"/>
    <cellStyle name="Normal 71 9" xfId="42715" xr:uid="{00000000-0005-0000-0000-0000D5A60000}"/>
    <cellStyle name="Normal 71 9 2" xfId="42716" xr:uid="{00000000-0005-0000-0000-0000D6A60000}"/>
    <cellStyle name="Normal 71 9 3" xfId="42717" xr:uid="{00000000-0005-0000-0000-0000D7A60000}"/>
    <cellStyle name="Normal 71 9 4" xfId="42718" xr:uid="{00000000-0005-0000-0000-0000D8A60000}"/>
    <cellStyle name="Normal 71 9 5" xfId="42719" xr:uid="{00000000-0005-0000-0000-0000D9A60000}"/>
    <cellStyle name="Normal 71_35. Propiedades de Inv" xfId="42720" xr:uid="{00000000-0005-0000-0000-0000DAA60000}"/>
    <cellStyle name="Normal 72" xfId="42721" xr:uid="{00000000-0005-0000-0000-0000DBA60000}"/>
    <cellStyle name="Normal 72 10" xfId="42722" xr:uid="{00000000-0005-0000-0000-0000DCA60000}"/>
    <cellStyle name="Normal 72 10 2" xfId="42723" xr:uid="{00000000-0005-0000-0000-0000DDA60000}"/>
    <cellStyle name="Normal 72 11" xfId="42724" xr:uid="{00000000-0005-0000-0000-0000DEA60000}"/>
    <cellStyle name="Normal 72 11 2" xfId="42725" xr:uid="{00000000-0005-0000-0000-0000DFA60000}"/>
    <cellStyle name="Normal 72 12" xfId="42726" xr:uid="{00000000-0005-0000-0000-0000E0A60000}"/>
    <cellStyle name="Normal 72 12 2" xfId="42727" xr:uid="{00000000-0005-0000-0000-0000E1A60000}"/>
    <cellStyle name="Normal 72 13" xfId="42728" xr:uid="{00000000-0005-0000-0000-0000E2A60000}"/>
    <cellStyle name="Normal 72 14" xfId="42729" xr:uid="{00000000-0005-0000-0000-0000E3A60000}"/>
    <cellStyle name="Normal 72 15" xfId="42730" xr:uid="{00000000-0005-0000-0000-0000E4A60000}"/>
    <cellStyle name="Normal 72 16" xfId="42731" xr:uid="{00000000-0005-0000-0000-0000E5A60000}"/>
    <cellStyle name="Normal 72 17" xfId="42732" xr:uid="{00000000-0005-0000-0000-0000E6A60000}"/>
    <cellStyle name="Normal 72 2" xfId="42733" xr:uid="{00000000-0005-0000-0000-0000E7A60000}"/>
    <cellStyle name="Normal 72 2 2" xfId="42734" xr:uid="{00000000-0005-0000-0000-0000E8A60000}"/>
    <cellStyle name="Normal 72 2 2 2" xfId="42735" xr:uid="{00000000-0005-0000-0000-0000E9A60000}"/>
    <cellStyle name="Normal 72 2 2 2 2" xfId="42736" xr:uid="{00000000-0005-0000-0000-0000EAA60000}"/>
    <cellStyle name="Normal 72 2 2 3" xfId="42737" xr:uid="{00000000-0005-0000-0000-0000EBA60000}"/>
    <cellStyle name="Normal 72 2 2 3 2" xfId="42738" xr:uid="{00000000-0005-0000-0000-0000ECA60000}"/>
    <cellStyle name="Normal 72 2 2 4" xfId="42739" xr:uid="{00000000-0005-0000-0000-0000EDA60000}"/>
    <cellStyle name="Normal 72 2 3" xfId="42740" xr:uid="{00000000-0005-0000-0000-0000EEA60000}"/>
    <cellStyle name="Normal 72 2 3 2" xfId="42741" xr:uid="{00000000-0005-0000-0000-0000EFA60000}"/>
    <cellStyle name="Normal 72 2 3 2 2" xfId="42742" xr:uid="{00000000-0005-0000-0000-0000F0A60000}"/>
    <cellStyle name="Normal 72 2 3 3" xfId="42743" xr:uid="{00000000-0005-0000-0000-0000F1A60000}"/>
    <cellStyle name="Normal 72 2 3 3 2" xfId="42744" xr:uid="{00000000-0005-0000-0000-0000F2A60000}"/>
    <cellStyle name="Normal 72 2 3 4" xfId="42745" xr:uid="{00000000-0005-0000-0000-0000F3A60000}"/>
    <cellStyle name="Normal 72 2 4" xfId="42746" xr:uid="{00000000-0005-0000-0000-0000F4A60000}"/>
    <cellStyle name="Normal 72 2 4 2" xfId="42747" xr:uid="{00000000-0005-0000-0000-0000F5A60000}"/>
    <cellStyle name="Normal 72 2 5" xfId="42748" xr:uid="{00000000-0005-0000-0000-0000F6A60000}"/>
    <cellStyle name="Normal 72 2 5 2" xfId="42749" xr:uid="{00000000-0005-0000-0000-0000F7A60000}"/>
    <cellStyle name="Normal 72 2 6" xfId="42750" xr:uid="{00000000-0005-0000-0000-0000F8A60000}"/>
    <cellStyle name="Normal 72 2 7" xfId="42751" xr:uid="{00000000-0005-0000-0000-0000F9A60000}"/>
    <cellStyle name="Normal 72 2 8" xfId="42752" xr:uid="{00000000-0005-0000-0000-0000FAA60000}"/>
    <cellStyle name="Normal 72 2 9" xfId="42753" xr:uid="{00000000-0005-0000-0000-0000FBA60000}"/>
    <cellStyle name="Normal 72 3" xfId="42754" xr:uid="{00000000-0005-0000-0000-0000FCA60000}"/>
    <cellStyle name="Normal 72 3 2" xfId="42755" xr:uid="{00000000-0005-0000-0000-0000FDA60000}"/>
    <cellStyle name="Normal 72 3 2 2" xfId="42756" xr:uid="{00000000-0005-0000-0000-0000FEA60000}"/>
    <cellStyle name="Normal 72 3 3" xfId="42757" xr:uid="{00000000-0005-0000-0000-0000FFA60000}"/>
    <cellStyle name="Normal 72 3 3 2" xfId="42758" xr:uid="{00000000-0005-0000-0000-000000A70000}"/>
    <cellStyle name="Normal 72 3 4" xfId="42759" xr:uid="{00000000-0005-0000-0000-000001A70000}"/>
    <cellStyle name="Normal 72 3 5" xfId="42760" xr:uid="{00000000-0005-0000-0000-000002A70000}"/>
    <cellStyle name="Normal 72 3 6" xfId="42761" xr:uid="{00000000-0005-0000-0000-000003A70000}"/>
    <cellStyle name="Normal 72 3 7" xfId="42762" xr:uid="{00000000-0005-0000-0000-000004A70000}"/>
    <cellStyle name="Normal 72 4" xfId="42763" xr:uid="{00000000-0005-0000-0000-000005A70000}"/>
    <cellStyle name="Normal 72 4 2" xfId="42764" xr:uid="{00000000-0005-0000-0000-000006A70000}"/>
    <cellStyle name="Normal 72 4 2 2" xfId="42765" xr:uid="{00000000-0005-0000-0000-000007A70000}"/>
    <cellStyle name="Normal 72 4 3" xfId="42766" xr:uid="{00000000-0005-0000-0000-000008A70000}"/>
    <cellStyle name="Normal 72 4 3 2" xfId="42767" xr:uid="{00000000-0005-0000-0000-000009A70000}"/>
    <cellStyle name="Normal 72 4 4" xfId="42768" xr:uid="{00000000-0005-0000-0000-00000AA70000}"/>
    <cellStyle name="Normal 72 4 5" xfId="42769" xr:uid="{00000000-0005-0000-0000-00000BA70000}"/>
    <cellStyle name="Normal 72 4 6" xfId="42770" xr:uid="{00000000-0005-0000-0000-00000CA70000}"/>
    <cellStyle name="Normal 72 4 7" xfId="42771" xr:uid="{00000000-0005-0000-0000-00000DA70000}"/>
    <cellStyle name="Normal 72 5" xfId="42772" xr:uid="{00000000-0005-0000-0000-00000EA70000}"/>
    <cellStyle name="Normal 72 5 2" xfId="42773" xr:uid="{00000000-0005-0000-0000-00000FA70000}"/>
    <cellStyle name="Normal 72 5 3" xfId="42774" xr:uid="{00000000-0005-0000-0000-000010A70000}"/>
    <cellStyle name="Normal 72 5 4" xfId="42775" xr:uid="{00000000-0005-0000-0000-000011A70000}"/>
    <cellStyle name="Normal 72 5 5" xfId="42776" xr:uid="{00000000-0005-0000-0000-000012A70000}"/>
    <cellStyle name="Normal 72 6" xfId="42777" xr:uid="{00000000-0005-0000-0000-000013A70000}"/>
    <cellStyle name="Normal 72 6 2" xfId="42778" xr:uid="{00000000-0005-0000-0000-000014A70000}"/>
    <cellStyle name="Normal 72 6 3" xfId="42779" xr:uid="{00000000-0005-0000-0000-000015A70000}"/>
    <cellStyle name="Normal 72 6 4" xfId="42780" xr:uid="{00000000-0005-0000-0000-000016A70000}"/>
    <cellStyle name="Normal 72 6 5" xfId="42781" xr:uid="{00000000-0005-0000-0000-000017A70000}"/>
    <cellStyle name="Normal 72 7" xfId="42782" xr:uid="{00000000-0005-0000-0000-000018A70000}"/>
    <cellStyle name="Normal 72 7 2" xfId="42783" xr:uid="{00000000-0005-0000-0000-000019A70000}"/>
    <cellStyle name="Normal 72 7 3" xfId="42784" xr:uid="{00000000-0005-0000-0000-00001AA70000}"/>
    <cellStyle name="Normal 72 7 4" xfId="42785" xr:uid="{00000000-0005-0000-0000-00001BA70000}"/>
    <cellStyle name="Normal 72 7 5" xfId="42786" xr:uid="{00000000-0005-0000-0000-00001CA70000}"/>
    <cellStyle name="Normal 72 8" xfId="42787" xr:uid="{00000000-0005-0000-0000-00001DA70000}"/>
    <cellStyle name="Normal 72 8 2" xfId="42788" xr:uid="{00000000-0005-0000-0000-00001EA70000}"/>
    <cellStyle name="Normal 72 8 3" xfId="42789" xr:uid="{00000000-0005-0000-0000-00001FA70000}"/>
    <cellStyle name="Normal 72 8 4" xfId="42790" xr:uid="{00000000-0005-0000-0000-000020A70000}"/>
    <cellStyle name="Normal 72 8 5" xfId="42791" xr:uid="{00000000-0005-0000-0000-000021A70000}"/>
    <cellStyle name="Normal 72 9" xfId="42792" xr:uid="{00000000-0005-0000-0000-000022A70000}"/>
    <cellStyle name="Normal 72 9 2" xfId="42793" xr:uid="{00000000-0005-0000-0000-000023A70000}"/>
    <cellStyle name="Normal 72 9 3" xfId="42794" xr:uid="{00000000-0005-0000-0000-000024A70000}"/>
    <cellStyle name="Normal 72 9 4" xfId="42795" xr:uid="{00000000-0005-0000-0000-000025A70000}"/>
    <cellStyle name="Normal 72 9 5" xfId="42796" xr:uid="{00000000-0005-0000-0000-000026A70000}"/>
    <cellStyle name="Normal 72_35. Propiedades de Inv" xfId="42797" xr:uid="{00000000-0005-0000-0000-000027A70000}"/>
    <cellStyle name="Normal 73" xfId="42798" xr:uid="{00000000-0005-0000-0000-000028A70000}"/>
    <cellStyle name="Normal 73 10" xfId="42799" xr:uid="{00000000-0005-0000-0000-000029A70000}"/>
    <cellStyle name="Normal 73 11" xfId="42800" xr:uid="{00000000-0005-0000-0000-00002AA70000}"/>
    <cellStyle name="Normal 73 12" xfId="42801" xr:uid="{00000000-0005-0000-0000-00002BA70000}"/>
    <cellStyle name="Normal 73 13" xfId="42802" xr:uid="{00000000-0005-0000-0000-00002CA70000}"/>
    <cellStyle name="Normal 73 14" xfId="42803" xr:uid="{00000000-0005-0000-0000-00002DA70000}"/>
    <cellStyle name="Normal 73 15" xfId="42804" xr:uid="{00000000-0005-0000-0000-00002EA70000}"/>
    <cellStyle name="Normal 73 16" xfId="42805" xr:uid="{00000000-0005-0000-0000-00002FA70000}"/>
    <cellStyle name="Normal 73 17" xfId="42806" xr:uid="{00000000-0005-0000-0000-000030A70000}"/>
    <cellStyle name="Normal 73 2" xfId="42807" xr:uid="{00000000-0005-0000-0000-000031A70000}"/>
    <cellStyle name="Normal 73 2 2" xfId="42808" xr:uid="{00000000-0005-0000-0000-000032A70000}"/>
    <cellStyle name="Normal 73 2 3" xfId="42809" xr:uid="{00000000-0005-0000-0000-000033A70000}"/>
    <cellStyle name="Normal 73 2 4" xfId="42810" xr:uid="{00000000-0005-0000-0000-000034A70000}"/>
    <cellStyle name="Normal 73 2 5" xfId="42811" xr:uid="{00000000-0005-0000-0000-000035A70000}"/>
    <cellStyle name="Normal 73 3" xfId="42812" xr:uid="{00000000-0005-0000-0000-000036A70000}"/>
    <cellStyle name="Normal 73 3 2" xfId="42813" xr:uid="{00000000-0005-0000-0000-000037A70000}"/>
    <cellStyle name="Normal 73 3 3" xfId="42814" xr:uid="{00000000-0005-0000-0000-000038A70000}"/>
    <cellStyle name="Normal 73 3 4" xfId="42815" xr:uid="{00000000-0005-0000-0000-000039A70000}"/>
    <cellStyle name="Normal 73 3 5" xfId="42816" xr:uid="{00000000-0005-0000-0000-00003AA70000}"/>
    <cellStyle name="Normal 73 4" xfId="42817" xr:uid="{00000000-0005-0000-0000-00003BA70000}"/>
    <cellStyle name="Normal 73 4 2" xfId="42818" xr:uid="{00000000-0005-0000-0000-00003CA70000}"/>
    <cellStyle name="Normal 73 4 3" xfId="42819" xr:uid="{00000000-0005-0000-0000-00003DA70000}"/>
    <cellStyle name="Normal 73 4 4" xfId="42820" xr:uid="{00000000-0005-0000-0000-00003EA70000}"/>
    <cellStyle name="Normal 73 4 5" xfId="42821" xr:uid="{00000000-0005-0000-0000-00003FA70000}"/>
    <cellStyle name="Normal 73 5" xfId="42822" xr:uid="{00000000-0005-0000-0000-000040A70000}"/>
    <cellStyle name="Normal 73 5 2" xfId="42823" xr:uid="{00000000-0005-0000-0000-000041A70000}"/>
    <cellStyle name="Normal 73 5 3" xfId="42824" xr:uid="{00000000-0005-0000-0000-000042A70000}"/>
    <cellStyle name="Normal 73 5 4" xfId="42825" xr:uid="{00000000-0005-0000-0000-000043A70000}"/>
    <cellStyle name="Normal 73 5 5" xfId="42826" xr:uid="{00000000-0005-0000-0000-000044A70000}"/>
    <cellStyle name="Normal 73 6" xfId="42827" xr:uid="{00000000-0005-0000-0000-000045A70000}"/>
    <cellStyle name="Normal 73 6 2" xfId="42828" xr:uid="{00000000-0005-0000-0000-000046A70000}"/>
    <cellStyle name="Normal 73 6 3" xfId="42829" xr:uid="{00000000-0005-0000-0000-000047A70000}"/>
    <cellStyle name="Normal 73 6 4" xfId="42830" xr:uid="{00000000-0005-0000-0000-000048A70000}"/>
    <cellStyle name="Normal 73 6 5" xfId="42831" xr:uid="{00000000-0005-0000-0000-000049A70000}"/>
    <cellStyle name="Normal 73 7" xfId="42832" xr:uid="{00000000-0005-0000-0000-00004AA70000}"/>
    <cellStyle name="Normal 73 7 2" xfId="42833" xr:uid="{00000000-0005-0000-0000-00004BA70000}"/>
    <cellStyle name="Normal 73 7 3" xfId="42834" xr:uid="{00000000-0005-0000-0000-00004CA70000}"/>
    <cellStyle name="Normal 73 7 4" xfId="42835" xr:uid="{00000000-0005-0000-0000-00004DA70000}"/>
    <cellStyle name="Normal 73 7 5" xfId="42836" xr:uid="{00000000-0005-0000-0000-00004EA70000}"/>
    <cellStyle name="Normal 73 8" xfId="42837" xr:uid="{00000000-0005-0000-0000-00004FA70000}"/>
    <cellStyle name="Normal 73 8 2" xfId="42838" xr:uid="{00000000-0005-0000-0000-000050A70000}"/>
    <cellStyle name="Normal 73 8 3" xfId="42839" xr:uid="{00000000-0005-0000-0000-000051A70000}"/>
    <cellStyle name="Normal 73 8 4" xfId="42840" xr:uid="{00000000-0005-0000-0000-000052A70000}"/>
    <cellStyle name="Normal 73 8 5" xfId="42841" xr:uid="{00000000-0005-0000-0000-000053A70000}"/>
    <cellStyle name="Normal 73 9" xfId="42842" xr:uid="{00000000-0005-0000-0000-000054A70000}"/>
    <cellStyle name="Normal 73 9 2" xfId="42843" xr:uid="{00000000-0005-0000-0000-000055A70000}"/>
    <cellStyle name="Normal 73 9 3" xfId="42844" xr:uid="{00000000-0005-0000-0000-000056A70000}"/>
    <cellStyle name="Normal 73 9 4" xfId="42845" xr:uid="{00000000-0005-0000-0000-000057A70000}"/>
    <cellStyle name="Normal 73 9 5" xfId="42846" xr:uid="{00000000-0005-0000-0000-000058A70000}"/>
    <cellStyle name="Normal 73_35. Propiedades de Inv" xfId="42847" xr:uid="{00000000-0005-0000-0000-000059A70000}"/>
    <cellStyle name="Normal 74" xfId="42848" xr:uid="{00000000-0005-0000-0000-00005AA70000}"/>
    <cellStyle name="Normal 74 2" xfId="42849" xr:uid="{00000000-0005-0000-0000-00005BA70000}"/>
    <cellStyle name="Normal 74 3" xfId="42850" xr:uid="{00000000-0005-0000-0000-00005CA70000}"/>
    <cellStyle name="Normal 74 4" xfId="42851" xr:uid="{00000000-0005-0000-0000-00005DA70000}"/>
    <cellStyle name="Normal 74 5" xfId="42852" xr:uid="{00000000-0005-0000-0000-00005EA70000}"/>
    <cellStyle name="Normal 74 6" xfId="42853" xr:uid="{00000000-0005-0000-0000-00005FA70000}"/>
    <cellStyle name="Normal 74 7" xfId="42854" xr:uid="{00000000-0005-0000-0000-000060A70000}"/>
    <cellStyle name="Normal 74 8" xfId="42855" xr:uid="{00000000-0005-0000-0000-000061A70000}"/>
    <cellStyle name="Normal 74 9" xfId="42856" xr:uid="{00000000-0005-0000-0000-000062A70000}"/>
    <cellStyle name="Normal 75" xfId="42857" xr:uid="{00000000-0005-0000-0000-000063A70000}"/>
    <cellStyle name="Normal 75 2" xfId="42858" xr:uid="{00000000-0005-0000-0000-000064A70000}"/>
    <cellStyle name="Normal 76" xfId="42859" xr:uid="{00000000-0005-0000-0000-000065A70000}"/>
    <cellStyle name="Normal 76 2" xfId="42860" xr:uid="{00000000-0005-0000-0000-000066A70000}"/>
    <cellStyle name="Normal 76 3" xfId="42861" xr:uid="{00000000-0005-0000-0000-000067A70000}"/>
    <cellStyle name="Normal 76 4" xfId="42862" xr:uid="{00000000-0005-0000-0000-000068A70000}"/>
    <cellStyle name="Normal 76 5" xfId="42863" xr:uid="{00000000-0005-0000-0000-000069A70000}"/>
    <cellStyle name="Normal 77" xfId="42864" xr:uid="{00000000-0005-0000-0000-00006AA70000}"/>
    <cellStyle name="Normal 77 2" xfId="42865" xr:uid="{00000000-0005-0000-0000-00006BA70000}"/>
    <cellStyle name="Normal 77 3" xfId="42866" xr:uid="{00000000-0005-0000-0000-00006CA70000}"/>
    <cellStyle name="Normal 77 4" xfId="42867" xr:uid="{00000000-0005-0000-0000-00006DA70000}"/>
    <cellStyle name="Normal 77 5" xfId="42868" xr:uid="{00000000-0005-0000-0000-00006EA70000}"/>
    <cellStyle name="Normal 78" xfId="42869" xr:uid="{00000000-0005-0000-0000-00006FA70000}"/>
    <cellStyle name="Normal 78 10" xfId="42870" xr:uid="{00000000-0005-0000-0000-000070A70000}"/>
    <cellStyle name="Normal 78 10 2" xfId="42871" xr:uid="{00000000-0005-0000-0000-000071A70000}"/>
    <cellStyle name="Normal 78 11" xfId="42872" xr:uid="{00000000-0005-0000-0000-000072A70000}"/>
    <cellStyle name="Normal 78 11 2" xfId="42873" xr:uid="{00000000-0005-0000-0000-000073A70000}"/>
    <cellStyle name="Normal 78 12" xfId="42874" xr:uid="{00000000-0005-0000-0000-000074A70000}"/>
    <cellStyle name="Normal 78 12 2" xfId="42875" xr:uid="{00000000-0005-0000-0000-000075A70000}"/>
    <cellStyle name="Normal 78 13" xfId="42876" xr:uid="{00000000-0005-0000-0000-000076A70000}"/>
    <cellStyle name="Normal 78 14" xfId="42877" xr:uid="{00000000-0005-0000-0000-000077A70000}"/>
    <cellStyle name="Normal 78 15" xfId="42878" xr:uid="{00000000-0005-0000-0000-000078A70000}"/>
    <cellStyle name="Normal 78 16" xfId="42879" xr:uid="{00000000-0005-0000-0000-000079A70000}"/>
    <cellStyle name="Normal 78 17" xfId="42880" xr:uid="{00000000-0005-0000-0000-00007AA70000}"/>
    <cellStyle name="Normal 78 18" xfId="42881" xr:uid="{00000000-0005-0000-0000-00007BA70000}"/>
    <cellStyle name="Normal 78 2" xfId="42882" xr:uid="{00000000-0005-0000-0000-00007CA70000}"/>
    <cellStyle name="Normal 78 2 2" xfId="42883" xr:uid="{00000000-0005-0000-0000-00007DA70000}"/>
    <cellStyle name="Normal 78 2 2 2" xfId="42884" xr:uid="{00000000-0005-0000-0000-00007EA70000}"/>
    <cellStyle name="Normal 78 2 2 2 2" xfId="42885" xr:uid="{00000000-0005-0000-0000-00007FA70000}"/>
    <cellStyle name="Normal 78 2 2 3" xfId="42886" xr:uid="{00000000-0005-0000-0000-000080A70000}"/>
    <cellStyle name="Normal 78 2 2 3 2" xfId="42887" xr:uid="{00000000-0005-0000-0000-000081A70000}"/>
    <cellStyle name="Normal 78 2 2 4" xfId="42888" xr:uid="{00000000-0005-0000-0000-000082A70000}"/>
    <cellStyle name="Normal 78 2 3" xfId="42889" xr:uid="{00000000-0005-0000-0000-000083A70000}"/>
    <cellStyle name="Normal 78 2 3 2" xfId="42890" xr:uid="{00000000-0005-0000-0000-000084A70000}"/>
    <cellStyle name="Normal 78 2 3 2 2" xfId="42891" xr:uid="{00000000-0005-0000-0000-000085A70000}"/>
    <cellStyle name="Normal 78 2 3 3" xfId="42892" xr:uid="{00000000-0005-0000-0000-000086A70000}"/>
    <cellStyle name="Normal 78 2 3 3 2" xfId="42893" xr:uid="{00000000-0005-0000-0000-000087A70000}"/>
    <cellStyle name="Normal 78 2 3 4" xfId="42894" xr:uid="{00000000-0005-0000-0000-000088A70000}"/>
    <cellStyle name="Normal 78 2 4" xfId="42895" xr:uid="{00000000-0005-0000-0000-000089A70000}"/>
    <cellStyle name="Normal 78 2 4 2" xfId="42896" xr:uid="{00000000-0005-0000-0000-00008AA70000}"/>
    <cellStyle name="Normal 78 2 5" xfId="42897" xr:uid="{00000000-0005-0000-0000-00008BA70000}"/>
    <cellStyle name="Normal 78 2 5 2" xfId="42898" xr:uid="{00000000-0005-0000-0000-00008CA70000}"/>
    <cellStyle name="Normal 78 2 6" xfId="42899" xr:uid="{00000000-0005-0000-0000-00008DA70000}"/>
    <cellStyle name="Normal 78 2 7" xfId="42900" xr:uid="{00000000-0005-0000-0000-00008EA70000}"/>
    <cellStyle name="Normal 78 2 8" xfId="42901" xr:uid="{00000000-0005-0000-0000-00008FA70000}"/>
    <cellStyle name="Normal 78 2 9" xfId="42902" xr:uid="{00000000-0005-0000-0000-000090A70000}"/>
    <cellStyle name="Normal 78 3" xfId="42903" xr:uid="{00000000-0005-0000-0000-000091A70000}"/>
    <cellStyle name="Normal 78 3 2" xfId="42904" xr:uid="{00000000-0005-0000-0000-000092A70000}"/>
    <cellStyle name="Normal 78 3 2 2" xfId="42905" xr:uid="{00000000-0005-0000-0000-000093A70000}"/>
    <cellStyle name="Normal 78 3 3" xfId="42906" xr:uid="{00000000-0005-0000-0000-000094A70000}"/>
    <cellStyle name="Normal 78 3 3 2" xfId="42907" xr:uid="{00000000-0005-0000-0000-000095A70000}"/>
    <cellStyle name="Normal 78 3 4" xfId="42908" xr:uid="{00000000-0005-0000-0000-000096A70000}"/>
    <cellStyle name="Normal 78 3 5" xfId="42909" xr:uid="{00000000-0005-0000-0000-000097A70000}"/>
    <cellStyle name="Normal 78 3 6" xfId="42910" xr:uid="{00000000-0005-0000-0000-000098A70000}"/>
    <cellStyle name="Normal 78 3 7" xfId="42911" xr:uid="{00000000-0005-0000-0000-000099A70000}"/>
    <cellStyle name="Normal 78 4" xfId="42912" xr:uid="{00000000-0005-0000-0000-00009AA70000}"/>
    <cellStyle name="Normal 78 4 2" xfId="42913" xr:uid="{00000000-0005-0000-0000-00009BA70000}"/>
    <cellStyle name="Normal 78 4 2 2" xfId="42914" xr:uid="{00000000-0005-0000-0000-00009CA70000}"/>
    <cellStyle name="Normal 78 4 3" xfId="42915" xr:uid="{00000000-0005-0000-0000-00009DA70000}"/>
    <cellStyle name="Normal 78 4 3 2" xfId="42916" xr:uid="{00000000-0005-0000-0000-00009EA70000}"/>
    <cellStyle name="Normal 78 4 4" xfId="42917" xr:uid="{00000000-0005-0000-0000-00009FA70000}"/>
    <cellStyle name="Normal 78 4 5" xfId="42918" xr:uid="{00000000-0005-0000-0000-0000A0A70000}"/>
    <cellStyle name="Normal 78 4 6" xfId="42919" xr:uid="{00000000-0005-0000-0000-0000A1A70000}"/>
    <cellStyle name="Normal 78 4 7" xfId="42920" xr:uid="{00000000-0005-0000-0000-0000A2A70000}"/>
    <cellStyle name="Normal 78 5" xfId="42921" xr:uid="{00000000-0005-0000-0000-0000A3A70000}"/>
    <cellStyle name="Normal 78 5 2" xfId="42922" xr:uid="{00000000-0005-0000-0000-0000A4A70000}"/>
    <cellStyle name="Normal 78 5 3" xfId="42923" xr:uid="{00000000-0005-0000-0000-0000A5A70000}"/>
    <cellStyle name="Normal 78 5 4" xfId="42924" xr:uid="{00000000-0005-0000-0000-0000A6A70000}"/>
    <cellStyle name="Normal 78 5 5" xfId="42925" xr:uid="{00000000-0005-0000-0000-0000A7A70000}"/>
    <cellStyle name="Normal 78 6" xfId="42926" xr:uid="{00000000-0005-0000-0000-0000A8A70000}"/>
    <cellStyle name="Normal 78 6 2" xfId="42927" xr:uid="{00000000-0005-0000-0000-0000A9A70000}"/>
    <cellStyle name="Normal 78 6 3" xfId="42928" xr:uid="{00000000-0005-0000-0000-0000AAA70000}"/>
    <cellStyle name="Normal 78 6 4" xfId="42929" xr:uid="{00000000-0005-0000-0000-0000ABA70000}"/>
    <cellStyle name="Normal 78 6 5" xfId="42930" xr:uid="{00000000-0005-0000-0000-0000ACA70000}"/>
    <cellStyle name="Normal 78 7" xfId="42931" xr:uid="{00000000-0005-0000-0000-0000ADA70000}"/>
    <cellStyle name="Normal 78 7 2" xfId="42932" xr:uid="{00000000-0005-0000-0000-0000AEA70000}"/>
    <cellStyle name="Normal 78 7 3" xfId="42933" xr:uid="{00000000-0005-0000-0000-0000AFA70000}"/>
    <cellStyle name="Normal 78 7 4" xfId="42934" xr:uid="{00000000-0005-0000-0000-0000B0A70000}"/>
    <cellStyle name="Normal 78 7 5" xfId="42935" xr:uid="{00000000-0005-0000-0000-0000B1A70000}"/>
    <cellStyle name="Normal 78 8" xfId="42936" xr:uid="{00000000-0005-0000-0000-0000B2A70000}"/>
    <cellStyle name="Normal 78 8 2" xfId="42937" xr:uid="{00000000-0005-0000-0000-0000B3A70000}"/>
    <cellStyle name="Normal 78 8 3" xfId="42938" xr:uid="{00000000-0005-0000-0000-0000B4A70000}"/>
    <cellStyle name="Normal 78 8 4" xfId="42939" xr:uid="{00000000-0005-0000-0000-0000B5A70000}"/>
    <cellStyle name="Normal 78 8 5" xfId="42940" xr:uid="{00000000-0005-0000-0000-0000B6A70000}"/>
    <cellStyle name="Normal 78 9" xfId="42941" xr:uid="{00000000-0005-0000-0000-0000B7A70000}"/>
    <cellStyle name="Normal 78 9 2" xfId="42942" xr:uid="{00000000-0005-0000-0000-0000B8A70000}"/>
    <cellStyle name="Normal 78 9 3" xfId="42943" xr:uid="{00000000-0005-0000-0000-0000B9A70000}"/>
    <cellStyle name="Normal 78 9 4" xfId="42944" xr:uid="{00000000-0005-0000-0000-0000BAA70000}"/>
    <cellStyle name="Normal 78 9 5" xfId="42945" xr:uid="{00000000-0005-0000-0000-0000BBA70000}"/>
    <cellStyle name="Normal 78_35. Propiedades de Inv" xfId="42946" xr:uid="{00000000-0005-0000-0000-0000BCA70000}"/>
    <cellStyle name="Normal 79" xfId="42947" xr:uid="{00000000-0005-0000-0000-0000BDA70000}"/>
    <cellStyle name="Normal 79 2" xfId="42948" xr:uid="{00000000-0005-0000-0000-0000BEA70000}"/>
    <cellStyle name="Normal 79 3" xfId="42949" xr:uid="{00000000-0005-0000-0000-0000BFA70000}"/>
    <cellStyle name="Normal 79 4" xfId="42950" xr:uid="{00000000-0005-0000-0000-0000C0A70000}"/>
    <cellStyle name="Normal 79 5" xfId="42951" xr:uid="{00000000-0005-0000-0000-0000C1A70000}"/>
    <cellStyle name="Normal 8" xfId="42952" xr:uid="{00000000-0005-0000-0000-0000C2A70000}"/>
    <cellStyle name="Normal 8 2" xfId="42953" xr:uid="{00000000-0005-0000-0000-0000C3A70000}"/>
    <cellStyle name="Normal 8 2 2" xfId="42954" xr:uid="{00000000-0005-0000-0000-0000C4A70000}"/>
    <cellStyle name="Normal 8 3" xfId="42955" xr:uid="{00000000-0005-0000-0000-0000C5A70000}"/>
    <cellStyle name="Normal 8 4" xfId="42956" xr:uid="{00000000-0005-0000-0000-0000C6A70000}"/>
    <cellStyle name="Normal 8 5" xfId="42957" xr:uid="{00000000-0005-0000-0000-0000C7A70000}"/>
    <cellStyle name="Normal 80" xfId="42958" xr:uid="{00000000-0005-0000-0000-0000C8A70000}"/>
    <cellStyle name="Normal 80 2" xfId="42959" xr:uid="{00000000-0005-0000-0000-0000C9A70000}"/>
    <cellStyle name="Normal 81" xfId="42960" xr:uid="{00000000-0005-0000-0000-0000CAA70000}"/>
    <cellStyle name="Normal 81 2" xfId="42961" xr:uid="{00000000-0005-0000-0000-0000CBA70000}"/>
    <cellStyle name="Normal 81 3" xfId="42962" xr:uid="{00000000-0005-0000-0000-0000CCA70000}"/>
    <cellStyle name="Normal 81 4" xfId="42963" xr:uid="{00000000-0005-0000-0000-0000CDA70000}"/>
    <cellStyle name="Normal 81 5" xfId="42964" xr:uid="{00000000-0005-0000-0000-0000CEA70000}"/>
    <cellStyle name="Normal 82" xfId="42965" xr:uid="{00000000-0005-0000-0000-0000CFA70000}"/>
    <cellStyle name="Normal 82 10" xfId="42966" xr:uid="{00000000-0005-0000-0000-0000D0A70000}"/>
    <cellStyle name="Normal 82 10 2" xfId="42967" xr:uid="{00000000-0005-0000-0000-0000D1A70000}"/>
    <cellStyle name="Normal 82 11" xfId="42968" xr:uid="{00000000-0005-0000-0000-0000D2A70000}"/>
    <cellStyle name="Normal 82 11 2" xfId="42969" xr:uid="{00000000-0005-0000-0000-0000D3A70000}"/>
    <cellStyle name="Normal 82 12" xfId="42970" xr:uid="{00000000-0005-0000-0000-0000D4A70000}"/>
    <cellStyle name="Normal 82 12 2" xfId="42971" xr:uid="{00000000-0005-0000-0000-0000D5A70000}"/>
    <cellStyle name="Normal 82 13" xfId="42972" xr:uid="{00000000-0005-0000-0000-0000D6A70000}"/>
    <cellStyle name="Normal 82 14" xfId="42973" xr:uid="{00000000-0005-0000-0000-0000D7A70000}"/>
    <cellStyle name="Normal 82 15" xfId="42974" xr:uid="{00000000-0005-0000-0000-0000D8A70000}"/>
    <cellStyle name="Normal 82 16" xfId="42975" xr:uid="{00000000-0005-0000-0000-0000D9A70000}"/>
    <cellStyle name="Normal 82 17" xfId="42976" xr:uid="{00000000-0005-0000-0000-0000DAA70000}"/>
    <cellStyle name="Normal 82 2" xfId="42977" xr:uid="{00000000-0005-0000-0000-0000DBA70000}"/>
    <cellStyle name="Normal 82 2 2" xfId="42978" xr:uid="{00000000-0005-0000-0000-0000DCA70000}"/>
    <cellStyle name="Normal 82 2 2 2" xfId="42979" xr:uid="{00000000-0005-0000-0000-0000DDA70000}"/>
    <cellStyle name="Normal 82 2 2 2 2" xfId="42980" xr:uid="{00000000-0005-0000-0000-0000DEA70000}"/>
    <cellStyle name="Normal 82 2 2 3" xfId="42981" xr:uid="{00000000-0005-0000-0000-0000DFA70000}"/>
    <cellStyle name="Normal 82 2 2 3 2" xfId="42982" xr:uid="{00000000-0005-0000-0000-0000E0A70000}"/>
    <cellStyle name="Normal 82 2 2 4" xfId="42983" xr:uid="{00000000-0005-0000-0000-0000E1A70000}"/>
    <cellStyle name="Normal 82 2 3" xfId="42984" xr:uid="{00000000-0005-0000-0000-0000E2A70000}"/>
    <cellStyle name="Normal 82 2 3 2" xfId="42985" xr:uid="{00000000-0005-0000-0000-0000E3A70000}"/>
    <cellStyle name="Normal 82 2 3 2 2" xfId="42986" xr:uid="{00000000-0005-0000-0000-0000E4A70000}"/>
    <cellStyle name="Normal 82 2 3 3" xfId="42987" xr:uid="{00000000-0005-0000-0000-0000E5A70000}"/>
    <cellStyle name="Normal 82 2 3 3 2" xfId="42988" xr:uid="{00000000-0005-0000-0000-0000E6A70000}"/>
    <cellStyle name="Normal 82 2 3 4" xfId="42989" xr:uid="{00000000-0005-0000-0000-0000E7A70000}"/>
    <cellStyle name="Normal 82 2 4" xfId="42990" xr:uid="{00000000-0005-0000-0000-0000E8A70000}"/>
    <cellStyle name="Normal 82 2 4 2" xfId="42991" xr:uid="{00000000-0005-0000-0000-0000E9A70000}"/>
    <cellStyle name="Normal 82 2 5" xfId="42992" xr:uid="{00000000-0005-0000-0000-0000EAA70000}"/>
    <cellStyle name="Normal 82 2 5 2" xfId="42993" xr:uid="{00000000-0005-0000-0000-0000EBA70000}"/>
    <cellStyle name="Normal 82 2 6" xfId="42994" xr:uid="{00000000-0005-0000-0000-0000ECA70000}"/>
    <cellStyle name="Normal 82 2 7" xfId="42995" xr:uid="{00000000-0005-0000-0000-0000EDA70000}"/>
    <cellStyle name="Normal 82 2 8" xfId="42996" xr:uid="{00000000-0005-0000-0000-0000EEA70000}"/>
    <cellStyle name="Normal 82 2 9" xfId="42997" xr:uid="{00000000-0005-0000-0000-0000EFA70000}"/>
    <cellStyle name="Normal 82 3" xfId="42998" xr:uid="{00000000-0005-0000-0000-0000F0A70000}"/>
    <cellStyle name="Normal 82 3 2" xfId="42999" xr:uid="{00000000-0005-0000-0000-0000F1A70000}"/>
    <cellStyle name="Normal 82 3 2 2" xfId="43000" xr:uid="{00000000-0005-0000-0000-0000F2A70000}"/>
    <cellStyle name="Normal 82 3 3" xfId="43001" xr:uid="{00000000-0005-0000-0000-0000F3A70000}"/>
    <cellStyle name="Normal 82 3 3 2" xfId="43002" xr:uid="{00000000-0005-0000-0000-0000F4A70000}"/>
    <cellStyle name="Normal 82 3 4" xfId="43003" xr:uid="{00000000-0005-0000-0000-0000F5A70000}"/>
    <cellStyle name="Normal 82 3 5" xfId="43004" xr:uid="{00000000-0005-0000-0000-0000F6A70000}"/>
    <cellStyle name="Normal 82 3 6" xfId="43005" xr:uid="{00000000-0005-0000-0000-0000F7A70000}"/>
    <cellStyle name="Normal 82 3 7" xfId="43006" xr:uid="{00000000-0005-0000-0000-0000F8A70000}"/>
    <cellStyle name="Normal 82 3 8" xfId="43007" xr:uid="{00000000-0005-0000-0000-0000F9A70000}"/>
    <cellStyle name="Normal 82 3 9" xfId="43008" xr:uid="{00000000-0005-0000-0000-0000FAA70000}"/>
    <cellStyle name="Normal 82 4" xfId="43009" xr:uid="{00000000-0005-0000-0000-0000FBA70000}"/>
    <cellStyle name="Normal 82 4 2" xfId="43010" xr:uid="{00000000-0005-0000-0000-0000FCA70000}"/>
    <cellStyle name="Normal 82 4 2 2" xfId="43011" xr:uid="{00000000-0005-0000-0000-0000FDA70000}"/>
    <cellStyle name="Normal 82 4 3" xfId="43012" xr:uid="{00000000-0005-0000-0000-0000FEA70000}"/>
    <cellStyle name="Normal 82 4 3 2" xfId="43013" xr:uid="{00000000-0005-0000-0000-0000FFA70000}"/>
    <cellStyle name="Normal 82 4 4" xfId="43014" xr:uid="{00000000-0005-0000-0000-000000A80000}"/>
    <cellStyle name="Normal 82 4 5" xfId="43015" xr:uid="{00000000-0005-0000-0000-000001A80000}"/>
    <cellStyle name="Normal 82 4 6" xfId="43016" xr:uid="{00000000-0005-0000-0000-000002A80000}"/>
    <cellStyle name="Normal 82 4 7" xfId="43017" xr:uid="{00000000-0005-0000-0000-000003A80000}"/>
    <cellStyle name="Normal 82 5" xfId="43018" xr:uid="{00000000-0005-0000-0000-000004A80000}"/>
    <cellStyle name="Normal 82 5 2" xfId="43019" xr:uid="{00000000-0005-0000-0000-000005A80000}"/>
    <cellStyle name="Normal 82 5 3" xfId="43020" xr:uid="{00000000-0005-0000-0000-000006A80000}"/>
    <cellStyle name="Normal 82 5 4" xfId="43021" xr:uid="{00000000-0005-0000-0000-000007A80000}"/>
    <cellStyle name="Normal 82 5 5" xfId="43022" xr:uid="{00000000-0005-0000-0000-000008A80000}"/>
    <cellStyle name="Normal 82 6" xfId="43023" xr:uid="{00000000-0005-0000-0000-000009A80000}"/>
    <cellStyle name="Normal 82 6 2" xfId="43024" xr:uid="{00000000-0005-0000-0000-00000AA80000}"/>
    <cellStyle name="Normal 82 6 3" xfId="43025" xr:uid="{00000000-0005-0000-0000-00000BA80000}"/>
    <cellStyle name="Normal 82 6 4" xfId="43026" xr:uid="{00000000-0005-0000-0000-00000CA80000}"/>
    <cellStyle name="Normal 82 6 5" xfId="43027" xr:uid="{00000000-0005-0000-0000-00000DA80000}"/>
    <cellStyle name="Normal 82 7" xfId="43028" xr:uid="{00000000-0005-0000-0000-00000EA80000}"/>
    <cellStyle name="Normal 82 7 2" xfId="43029" xr:uid="{00000000-0005-0000-0000-00000FA80000}"/>
    <cellStyle name="Normal 82 7 3" xfId="43030" xr:uid="{00000000-0005-0000-0000-000010A80000}"/>
    <cellStyle name="Normal 82 7 4" xfId="43031" xr:uid="{00000000-0005-0000-0000-000011A80000}"/>
    <cellStyle name="Normal 82 7 5" xfId="43032" xr:uid="{00000000-0005-0000-0000-000012A80000}"/>
    <cellStyle name="Normal 82 8" xfId="43033" xr:uid="{00000000-0005-0000-0000-000013A80000}"/>
    <cellStyle name="Normal 82 8 2" xfId="43034" xr:uid="{00000000-0005-0000-0000-000014A80000}"/>
    <cellStyle name="Normal 82 8 3" xfId="43035" xr:uid="{00000000-0005-0000-0000-000015A80000}"/>
    <cellStyle name="Normal 82 8 4" xfId="43036" xr:uid="{00000000-0005-0000-0000-000016A80000}"/>
    <cellStyle name="Normal 82 8 5" xfId="43037" xr:uid="{00000000-0005-0000-0000-000017A80000}"/>
    <cellStyle name="Normal 82 9" xfId="43038" xr:uid="{00000000-0005-0000-0000-000018A80000}"/>
    <cellStyle name="Normal 82 9 2" xfId="43039" xr:uid="{00000000-0005-0000-0000-000019A80000}"/>
    <cellStyle name="Normal 82 9 3" xfId="43040" xr:uid="{00000000-0005-0000-0000-00001AA80000}"/>
    <cellStyle name="Normal 82 9 4" xfId="43041" xr:uid="{00000000-0005-0000-0000-00001BA80000}"/>
    <cellStyle name="Normal 82 9 5" xfId="43042" xr:uid="{00000000-0005-0000-0000-00001CA80000}"/>
    <cellStyle name="Normal 82_35. Propiedades de Inv" xfId="43043" xr:uid="{00000000-0005-0000-0000-00001DA80000}"/>
    <cellStyle name="Normal 83" xfId="43044" xr:uid="{00000000-0005-0000-0000-00001EA80000}"/>
    <cellStyle name="Normal 83 10" xfId="43045" xr:uid="{00000000-0005-0000-0000-00001FA80000}"/>
    <cellStyle name="Normal 83 10 2" xfId="43046" xr:uid="{00000000-0005-0000-0000-000020A80000}"/>
    <cellStyle name="Normal 83 11" xfId="43047" xr:uid="{00000000-0005-0000-0000-000021A80000}"/>
    <cellStyle name="Normal 83 11 2" xfId="43048" xr:uid="{00000000-0005-0000-0000-000022A80000}"/>
    <cellStyle name="Normal 83 12" xfId="43049" xr:uid="{00000000-0005-0000-0000-000023A80000}"/>
    <cellStyle name="Normal 83 12 2" xfId="43050" xr:uid="{00000000-0005-0000-0000-000024A80000}"/>
    <cellStyle name="Normal 83 13" xfId="43051" xr:uid="{00000000-0005-0000-0000-000025A80000}"/>
    <cellStyle name="Normal 83 14" xfId="43052" xr:uid="{00000000-0005-0000-0000-000026A80000}"/>
    <cellStyle name="Normal 83 15" xfId="43053" xr:uid="{00000000-0005-0000-0000-000027A80000}"/>
    <cellStyle name="Normal 83 16" xfId="43054" xr:uid="{00000000-0005-0000-0000-000028A80000}"/>
    <cellStyle name="Normal 83 17" xfId="43055" xr:uid="{00000000-0005-0000-0000-000029A80000}"/>
    <cellStyle name="Normal 83 2" xfId="43056" xr:uid="{00000000-0005-0000-0000-00002AA80000}"/>
    <cellStyle name="Normal 83 2 2" xfId="43057" xr:uid="{00000000-0005-0000-0000-00002BA80000}"/>
    <cellStyle name="Normal 83 2 2 2" xfId="43058" xr:uid="{00000000-0005-0000-0000-00002CA80000}"/>
    <cellStyle name="Normal 83 2 2 2 2" xfId="43059" xr:uid="{00000000-0005-0000-0000-00002DA80000}"/>
    <cellStyle name="Normal 83 2 2 3" xfId="43060" xr:uid="{00000000-0005-0000-0000-00002EA80000}"/>
    <cellStyle name="Normal 83 2 2 3 2" xfId="43061" xr:uid="{00000000-0005-0000-0000-00002FA80000}"/>
    <cellStyle name="Normal 83 2 2 4" xfId="43062" xr:uid="{00000000-0005-0000-0000-000030A80000}"/>
    <cellStyle name="Normal 83 2 3" xfId="43063" xr:uid="{00000000-0005-0000-0000-000031A80000}"/>
    <cellStyle name="Normal 83 2 3 2" xfId="43064" xr:uid="{00000000-0005-0000-0000-000032A80000}"/>
    <cellStyle name="Normal 83 2 3 2 2" xfId="43065" xr:uid="{00000000-0005-0000-0000-000033A80000}"/>
    <cellStyle name="Normal 83 2 3 3" xfId="43066" xr:uid="{00000000-0005-0000-0000-000034A80000}"/>
    <cellStyle name="Normal 83 2 3 3 2" xfId="43067" xr:uid="{00000000-0005-0000-0000-000035A80000}"/>
    <cellStyle name="Normal 83 2 3 4" xfId="43068" xr:uid="{00000000-0005-0000-0000-000036A80000}"/>
    <cellStyle name="Normal 83 2 4" xfId="43069" xr:uid="{00000000-0005-0000-0000-000037A80000}"/>
    <cellStyle name="Normal 83 2 4 2" xfId="43070" xr:uid="{00000000-0005-0000-0000-000038A80000}"/>
    <cellStyle name="Normal 83 2 5" xfId="43071" xr:uid="{00000000-0005-0000-0000-000039A80000}"/>
    <cellStyle name="Normal 83 2 5 2" xfId="43072" xr:uid="{00000000-0005-0000-0000-00003AA80000}"/>
    <cellStyle name="Normal 83 2 6" xfId="43073" xr:uid="{00000000-0005-0000-0000-00003BA80000}"/>
    <cellStyle name="Normal 83 2 7" xfId="43074" xr:uid="{00000000-0005-0000-0000-00003CA80000}"/>
    <cellStyle name="Normal 83 2 8" xfId="43075" xr:uid="{00000000-0005-0000-0000-00003DA80000}"/>
    <cellStyle name="Normal 83 2 9" xfId="43076" xr:uid="{00000000-0005-0000-0000-00003EA80000}"/>
    <cellStyle name="Normal 83 3" xfId="43077" xr:uid="{00000000-0005-0000-0000-00003FA80000}"/>
    <cellStyle name="Normal 83 3 2" xfId="43078" xr:uid="{00000000-0005-0000-0000-000040A80000}"/>
    <cellStyle name="Normal 83 3 2 2" xfId="43079" xr:uid="{00000000-0005-0000-0000-000041A80000}"/>
    <cellStyle name="Normal 83 3 3" xfId="43080" xr:uid="{00000000-0005-0000-0000-000042A80000}"/>
    <cellStyle name="Normal 83 3 3 2" xfId="43081" xr:uid="{00000000-0005-0000-0000-000043A80000}"/>
    <cellStyle name="Normal 83 3 4" xfId="43082" xr:uid="{00000000-0005-0000-0000-000044A80000}"/>
    <cellStyle name="Normal 83 3 5" xfId="43083" xr:uid="{00000000-0005-0000-0000-000045A80000}"/>
    <cellStyle name="Normal 83 3 6" xfId="43084" xr:uid="{00000000-0005-0000-0000-000046A80000}"/>
    <cellStyle name="Normal 83 3 7" xfId="43085" xr:uid="{00000000-0005-0000-0000-000047A80000}"/>
    <cellStyle name="Normal 83 3 8" xfId="43086" xr:uid="{00000000-0005-0000-0000-000048A80000}"/>
    <cellStyle name="Normal 83 3 9" xfId="43087" xr:uid="{00000000-0005-0000-0000-000049A80000}"/>
    <cellStyle name="Normal 83 4" xfId="43088" xr:uid="{00000000-0005-0000-0000-00004AA80000}"/>
    <cellStyle name="Normal 83 4 2" xfId="43089" xr:uid="{00000000-0005-0000-0000-00004BA80000}"/>
    <cellStyle name="Normal 83 4 2 2" xfId="43090" xr:uid="{00000000-0005-0000-0000-00004CA80000}"/>
    <cellStyle name="Normal 83 4 3" xfId="43091" xr:uid="{00000000-0005-0000-0000-00004DA80000}"/>
    <cellStyle name="Normal 83 4 3 2" xfId="43092" xr:uid="{00000000-0005-0000-0000-00004EA80000}"/>
    <cellStyle name="Normal 83 4 4" xfId="43093" xr:uid="{00000000-0005-0000-0000-00004FA80000}"/>
    <cellStyle name="Normal 83 4 5" xfId="43094" xr:uid="{00000000-0005-0000-0000-000050A80000}"/>
    <cellStyle name="Normal 83 4 6" xfId="43095" xr:uid="{00000000-0005-0000-0000-000051A80000}"/>
    <cellStyle name="Normal 83 4 7" xfId="43096" xr:uid="{00000000-0005-0000-0000-000052A80000}"/>
    <cellStyle name="Normal 83 5" xfId="43097" xr:uid="{00000000-0005-0000-0000-000053A80000}"/>
    <cellStyle name="Normal 83 5 2" xfId="43098" xr:uid="{00000000-0005-0000-0000-000054A80000}"/>
    <cellStyle name="Normal 83 5 3" xfId="43099" xr:uid="{00000000-0005-0000-0000-000055A80000}"/>
    <cellStyle name="Normal 83 5 4" xfId="43100" xr:uid="{00000000-0005-0000-0000-000056A80000}"/>
    <cellStyle name="Normal 83 5 5" xfId="43101" xr:uid="{00000000-0005-0000-0000-000057A80000}"/>
    <cellStyle name="Normal 83 6" xfId="43102" xr:uid="{00000000-0005-0000-0000-000058A80000}"/>
    <cellStyle name="Normal 83 6 2" xfId="43103" xr:uid="{00000000-0005-0000-0000-000059A80000}"/>
    <cellStyle name="Normal 83 6 3" xfId="43104" xr:uid="{00000000-0005-0000-0000-00005AA80000}"/>
    <cellStyle name="Normal 83 6 4" xfId="43105" xr:uid="{00000000-0005-0000-0000-00005BA80000}"/>
    <cellStyle name="Normal 83 6 5" xfId="43106" xr:uid="{00000000-0005-0000-0000-00005CA80000}"/>
    <cellStyle name="Normal 83 7" xfId="43107" xr:uid="{00000000-0005-0000-0000-00005DA80000}"/>
    <cellStyle name="Normal 83 7 2" xfId="43108" xr:uid="{00000000-0005-0000-0000-00005EA80000}"/>
    <cellStyle name="Normal 83 7 3" xfId="43109" xr:uid="{00000000-0005-0000-0000-00005FA80000}"/>
    <cellStyle name="Normal 83 7 4" xfId="43110" xr:uid="{00000000-0005-0000-0000-000060A80000}"/>
    <cellStyle name="Normal 83 7 5" xfId="43111" xr:uid="{00000000-0005-0000-0000-000061A80000}"/>
    <cellStyle name="Normal 83 8" xfId="43112" xr:uid="{00000000-0005-0000-0000-000062A80000}"/>
    <cellStyle name="Normal 83 8 2" xfId="43113" xr:uid="{00000000-0005-0000-0000-000063A80000}"/>
    <cellStyle name="Normal 83 8 3" xfId="43114" xr:uid="{00000000-0005-0000-0000-000064A80000}"/>
    <cellStyle name="Normal 83 8 4" xfId="43115" xr:uid="{00000000-0005-0000-0000-000065A80000}"/>
    <cellStyle name="Normal 83 8 5" xfId="43116" xr:uid="{00000000-0005-0000-0000-000066A80000}"/>
    <cellStyle name="Normal 83 9" xfId="43117" xr:uid="{00000000-0005-0000-0000-000067A80000}"/>
    <cellStyle name="Normal 83 9 2" xfId="43118" xr:uid="{00000000-0005-0000-0000-000068A80000}"/>
    <cellStyle name="Normal 83 9 3" xfId="43119" xr:uid="{00000000-0005-0000-0000-000069A80000}"/>
    <cellStyle name="Normal 83 9 4" xfId="43120" xr:uid="{00000000-0005-0000-0000-00006AA80000}"/>
    <cellStyle name="Normal 83 9 5" xfId="43121" xr:uid="{00000000-0005-0000-0000-00006BA80000}"/>
    <cellStyle name="Normal 83_35. Propiedades de Inv" xfId="43122" xr:uid="{00000000-0005-0000-0000-00006CA80000}"/>
    <cellStyle name="Normal 84" xfId="43123" xr:uid="{00000000-0005-0000-0000-00006DA80000}"/>
    <cellStyle name="Normal 84 2" xfId="43124" xr:uid="{00000000-0005-0000-0000-00006EA80000}"/>
    <cellStyle name="Normal 84 3" xfId="43125" xr:uid="{00000000-0005-0000-0000-00006FA80000}"/>
    <cellStyle name="Normal 84 4" xfId="43126" xr:uid="{00000000-0005-0000-0000-000070A80000}"/>
    <cellStyle name="Normal 84 5" xfId="43127" xr:uid="{00000000-0005-0000-0000-000071A80000}"/>
    <cellStyle name="Normal 85" xfId="43128" xr:uid="{00000000-0005-0000-0000-000072A80000}"/>
    <cellStyle name="Normal 85 2" xfId="43129" xr:uid="{00000000-0005-0000-0000-000073A80000}"/>
    <cellStyle name="Normal 85 3" xfId="43130" xr:uid="{00000000-0005-0000-0000-000074A80000}"/>
    <cellStyle name="Normal 85 4" xfId="43131" xr:uid="{00000000-0005-0000-0000-000075A80000}"/>
    <cellStyle name="Normal 85 5" xfId="43132" xr:uid="{00000000-0005-0000-0000-000076A80000}"/>
    <cellStyle name="Normal 85 6" xfId="43133" xr:uid="{00000000-0005-0000-0000-000077A80000}"/>
    <cellStyle name="Normal 85 7" xfId="43134" xr:uid="{00000000-0005-0000-0000-000078A80000}"/>
    <cellStyle name="Normal 85 8" xfId="43135" xr:uid="{00000000-0005-0000-0000-000079A80000}"/>
    <cellStyle name="Normal 85 9" xfId="43136" xr:uid="{00000000-0005-0000-0000-00007AA80000}"/>
    <cellStyle name="Normal 86" xfId="43137" xr:uid="{00000000-0005-0000-0000-00007BA80000}"/>
    <cellStyle name="Normal 86 2" xfId="43138" xr:uid="{00000000-0005-0000-0000-00007CA80000}"/>
    <cellStyle name="Normal 86 3" xfId="43139" xr:uid="{00000000-0005-0000-0000-00007DA80000}"/>
    <cellStyle name="Normal 86 4" xfId="43140" xr:uid="{00000000-0005-0000-0000-00007EA80000}"/>
    <cellStyle name="Normal 86 5" xfId="43141" xr:uid="{00000000-0005-0000-0000-00007FA80000}"/>
    <cellStyle name="Normal 87" xfId="43142" xr:uid="{00000000-0005-0000-0000-000080A80000}"/>
    <cellStyle name="Normal 87 2" xfId="43143" xr:uid="{00000000-0005-0000-0000-000081A80000}"/>
    <cellStyle name="Normal 87 3" xfId="43144" xr:uid="{00000000-0005-0000-0000-000082A80000}"/>
    <cellStyle name="Normal 87 4" xfId="43145" xr:uid="{00000000-0005-0000-0000-000083A80000}"/>
    <cellStyle name="Normal 87 5" xfId="43146" xr:uid="{00000000-0005-0000-0000-000084A80000}"/>
    <cellStyle name="Normal 88" xfId="43147" xr:uid="{00000000-0005-0000-0000-000085A80000}"/>
    <cellStyle name="Normal 88 10" xfId="43148" xr:uid="{00000000-0005-0000-0000-000086A80000}"/>
    <cellStyle name="Normal 88 10 2" xfId="43149" xr:uid="{00000000-0005-0000-0000-000087A80000}"/>
    <cellStyle name="Normal 88 11" xfId="43150" xr:uid="{00000000-0005-0000-0000-000088A80000}"/>
    <cellStyle name="Normal 88 11 2" xfId="43151" xr:uid="{00000000-0005-0000-0000-000089A80000}"/>
    <cellStyle name="Normal 88 12" xfId="43152" xr:uid="{00000000-0005-0000-0000-00008AA80000}"/>
    <cellStyle name="Normal 88 12 2" xfId="43153" xr:uid="{00000000-0005-0000-0000-00008BA80000}"/>
    <cellStyle name="Normal 88 13" xfId="43154" xr:uid="{00000000-0005-0000-0000-00008CA80000}"/>
    <cellStyle name="Normal 88 14" xfId="43155" xr:uid="{00000000-0005-0000-0000-00008DA80000}"/>
    <cellStyle name="Normal 88 15" xfId="43156" xr:uid="{00000000-0005-0000-0000-00008EA80000}"/>
    <cellStyle name="Normal 88 16" xfId="43157" xr:uid="{00000000-0005-0000-0000-00008FA80000}"/>
    <cellStyle name="Normal 88 17" xfId="43158" xr:uid="{00000000-0005-0000-0000-000090A80000}"/>
    <cellStyle name="Normal 88 2" xfId="43159" xr:uid="{00000000-0005-0000-0000-000091A80000}"/>
    <cellStyle name="Normal 88 2 2" xfId="43160" xr:uid="{00000000-0005-0000-0000-000092A80000}"/>
    <cellStyle name="Normal 88 2 2 2" xfId="43161" xr:uid="{00000000-0005-0000-0000-000093A80000}"/>
    <cellStyle name="Normal 88 2 2 2 2" xfId="43162" xr:uid="{00000000-0005-0000-0000-000094A80000}"/>
    <cellStyle name="Normal 88 2 2 3" xfId="43163" xr:uid="{00000000-0005-0000-0000-000095A80000}"/>
    <cellStyle name="Normal 88 2 2 3 2" xfId="43164" xr:uid="{00000000-0005-0000-0000-000096A80000}"/>
    <cellStyle name="Normal 88 2 2 4" xfId="43165" xr:uid="{00000000-0005-0000-0000-000097A80000}"/>
    <cellStyle name="Normal 88 2 3" xfId="43166" xr:uid="{00000000-0005-0000-0000-000098A80000}"/>
    <cellStyle name="Normal 88 2 3 2" xfId="43167" xr:uid="{00000000-0005-0000-0000-000099A80000}"/>
    <cellStyle name="Normal 88 2 3 2 2" xfId="43168" xr:uid="{00000000-0005-0000-0000-00009AA80000}"/>
    <cellStyle name="Normal 88 2 3 3" xfId="43169" xr:uid="{00000000-0005-0000-0000-00009BA80000}"/>
    <cellStyle name="Normal 88 2 3 3 2" xfId="43170" xr:uid="{00000000-0005-0000-0000-00009CA80000}"/>
    <cellStyle name="Normal 88 2 3 4" xfId="43171" xr:uid="{00000000-0005-0000-0000-00009DA80000}"/>
    <cellStyle name="Normal 88 2 4" xfId="43172" xr:uid="{00000000-0005-0000-0000-00009EA80000}"/>
    <cellStyle name="Normal 88 2 4 2" xfId="43173" xr:uid="{00000000-0005-0000-0000-00009FA80000}"/>
    <cellStyle name="Normal 88 2 5" xfId="43174" xr:uid="{00000000-0005-0000-0000-0000A0A80000}"/>
    <cellStyle name="Normal 88 2 5 2" xfId="43175" xr:uid="{00000000-0005-0000-0000-0000A1A80000}"/>
    <cellStyle name="Normal 88 2 6" xfId="43176" xr:uid="{00000000-0005-0000-0000-0000A2A80000}"/>
    <cellStyle name="Normal 88 2 7" xfId="43177" xr:uid="{00000000-0005-0000-0000-0000A3A80000}"/>
    <cellStyle name="Normal 88 2 8" xfId="43178" xr:uid="{00000000-0005-0000-0000-0000A4A80000}"/>
    <cellStyle name="Normal 88 2 9" xfId="43179" xr:uid="{00000000-0005-0000-0000-0000A5A80000}"/>
    <cellStyle name="Normal 88 3" xfId="43180" xr:uid="{00000000-0005-0000-0000-0000A6A80000}"/>
    <cellStyle name="Normal 88 3 2" xfId="43181" xr:uid="{00000000-0005-0000-0000-0000A7A80000}"/>
    <cellStyle name="Normal 88 3 2 2" xfId="43182" xr:uid="{00000000-0005-0000-0000-0000A8A80000}"/>
    <cellStyle name="Normal 88 3 3" xfId="43183" xr:uid="{00000000-0005-0000-0000-0000A9A80000}"/>
    <cellStyle name="Normal 88 3 3 2" xfId="43184" xr:uid="{00000000-0005-0000-0000-0000AAA80000}"/>
    <cellStyle name="Normal 88 3 4" xfId="43185" xr:uid="{00000000-0005-0000-0000-0000ABA80000}"/>
    <cellStyle name="Normal 88 3 5" xfId="43186" xr:uid="{00000000-0005-0000-0000-0000ACA80000}"/>
    <cellStyle name="Normal 88 3 6" xfId="43187" xr:uid="{00000000-0005-0000-0000-0000ADA80000}"/>
    <cellStyle name="Normal 88 3 7" xfId="43188" xr:uid="{00000000-0005-0000-0000-0000AEA80000}"/>
    <cellStyle name="Normal 88 4" xfId="43189" xr:uid="{00000000-0005-0000-0000-0000AFA80000}"/>
    <cellStyle name="Normal 88 4 2" xfId="43190" xr:uid="{00000000-0005-0000-0000-0000B0A80000}"/>
    <cellStyle name="Normal 88 4 2 2" xfId="43191" xr:uid="{00000000-0005-0000-0000-0000B1A80000}"/>
    <cellStyle name="Normal 88 4 3" xfId="43192" xr:uid="{00000000-0005-0000-0000-0000B2A80000}"/>
    <cellStyle name="Normal 88 4 3 2" xfId="43193" xr:uid="{00000000-0005-0000-0000-0000B3A80000}"/>
    <cellStyle name="Normal 88 4 4" xfId="43194" xr:uid="{00000000-0005-0000-0000-0000B4A80000}"/>
    <cellStyle name="Normal 88 4 5" xfId="43195" xr:uid="{00000000-0005-0000-0000-0000B5A80000}"/>
    <cellStyle name="Normal 88 4 6" xfId="43196" xr:uid="{00000000-0005-0000-0000-0000B6A80000}"/>
    <cellStyle name="Normal 88 4 7" xfId="43197" xr:uid="{00000000-0005-0000-0000-0000B7A80000}"/>
    <cellStyle name="Normal 88 5" xfId="43198" xr:uid="{00000000-0005-0000-0000-0000B8A80000}"/>
    <cellStyle name="Normal 88 5 2" xfId="43199" xr:uid="{00000000-0005-0000-0000-0000B9A80000}"/>
    <cellStyle name="Normal 88 5 3" xfId="43200" xr:uid="{00000000-0005-0000-0000-0000BAA80000}"/>
    <cellStyle name="Normal 88 5 4" xfId="43201" xr:uid="{00000000-0005-0000-0000-0000BBA80000}"/>
    <cellStyle name="Normal 88 5 5" xfId="43202" xr:uid="{00000000-0005-0000-0000-0000BCA80000}"/>
    <cellStyle name="Normal 88 6" xfId="43203" xr:uid="{00000000-0005-0000-0000-0000BDA80000}"/>
    <cellStyle name="Normal 88 6 2" xfId="43204" xr:uid="{00000000-0005-0000-0000-0000BEA80000}"/>
    <cellStyle name="Normal 88 6 3" xfId="43205" xr:uid="{00000000-0005-0000-0000-0000BFA80000}"/>
    <cellStyle name="Normal 88 6 4" xfId="43206" xr:uid="{00000000-0005-0000-0000-0000C0A80000}"/>
    <cellStyle name="Normal 88 6 5" xfId="43207" xr:uid="{00000000-0005-0000-0000-0000C1A80000}"/>
    <cellStyle name="Normal 88 7" xfId="43208" xr:uid="{00000000-0005-0000-0000-0000C2A80000}"/>
    <cellStyle name="Normal 88 7 2" xfId="43209" xr:uid="{00000000-0005-0000-0000-0000C3A80000}"/>
    <cellStyle name="Normal 88 7 3" xfId="43210" xr:uid="{00000000-0005-0000-0000-0000C4A80000}"/>
    <cellStyle name="Normal 88 7 4" xfId="43211" xr:uid="{00000000-0005-0000-0000-0000C5A80000}"/>
    <cellStyle name="Normal 88 7 5" xfId="43212" xr:uid="{00000000-0005-0000-0000-0000C6A80000}"/>
    <cellStyle name="Normal 88 8" xfId="43213" xr:uid="{00000000-0005-0000-0000-0000C7A80000}"/>
    <cellStyle name="Normal 88 8 2" xfId="43214" xr:uid="{00000000-0005-0000-0000-0000C8A80000}"/>
    <cellStyle name="Normal 88 8 3" xfId="43215" xr:uid="{00000000-0005-0000-0000-0000C9A80000}"/>
    <cellStyle name="Normal 88 8 4" xfId="43216" xr:uid="{00000000-0005-0000-0000-0000CAA80000}"/>
    <cellStyle name="Normal 88 8 5" xfId="43217" xr:uid="{00000000-0005-0000-0000-0000CBA80000}"/>
    <cellStyle name="Normal 88 9" xfId="43218" xr:uid="{00000000-0005-0000-0000-0000CCA80000}"/>
    <cellStyle name="Normal 88 9 2" xfId="43219" xr:uid="{00000000-0005-0000-0000-0000CDA80000}"/>
    <cellStyle name="Normal 88 9 3" xfId="43220" xr:uid="{00000000-0005-0000-0000-0000CEA80000}"/>
    <cellStyle name="Normal 88 9 4" xfId="43221" xr:uid="{00000000-0005-0000-0000-0000CFA80000}"/>
    <cellStyle name="Normal 88 9 5" xfId="43222" xr:uid="{00000000-0005-0000-0000-0000D0A80000}"/>
    <cellStyle name="Normal 88_35. Propiedades de Inv" xfId="43223" xr:uid="{00000000-0005-0000-0000-0000D1A80000}"/>
    <cellStyle name="Normal 89" xfId="43224" xr:uid="{00000000-0005-0000-0000-0000D2A80000}"/>
    <cellStyle name="Normal 89 2" xfId="43225" xr:uid="{00000000-0005-0000-0000-0000D3A80000}"/>
    <cellStyle name="Normal 89 3" xfId="43226" xr:uid="{00000000-0005-0000-0000-0000D4A80000}"/>
    <cellStyle name="Normal 89 4" xfId="43227" xr:uid="{00000000-0005-0000-0000-0000D5A80000}"/>
    <cellStyle name="Normal 89 5" xfId="43228" xr:uid="{00000000-0005-0000-0000-0000D6A80000}"/>
    <cellStyle name="Normal 89 6" xfId="43229" xr:uid="{00000000-0005-0000-0000-0000D7A80000}"/>
    <cellStyle name="Normal 89 7" xfId="43230" xr:uid="{00000000-0005-0000-0000-0000D8A80000}"/>
    <cellStyle name="Normal 89 8" xfId="43231" xr:uid="{00000000-0005-0000-0000-0000D9A80000}"/>
    <cellStyle name="Normal 89 9" xfId="43232" xr:uid="{00000000-0005-0000-0000-0000DAA80000}"/>
    <cellStyle name="Normal 9" xfId="43233" xr:uid="{00000000-0005-0000-0000-0000DBA80000}"/>
    <cellStyle name="Normal 9 10" xfId="43234" xr:uid="{00000000-0005-0000-0000-0000DCA80000}"/>
    <cellStyle name="Normal 9 10 2" xfId="43235" xr:uid="{00000000-0005-0000-0000-0000DDA80000}"/>
    <cellStyle name="Normal 9 10 2 2" xfId="43236" xr:uid="{00000000-0005-0000-0000-0000DEA80000}"/>
    <cellStyle name="Normal 9 10 2 2 2" xfId="43237" xr:uid="{00000000-0005-0000-0000-0000DFA80000}"/>
    <cellStyle name="Normal 9 10 3" xfId="43238" xr:uid="{00000000-0005-0000-0000-0000E0A80000}"/>
    <cellStyle name="Normal 9 10 3 2" xfId="43239" xr:uid="{00000000-0005-0000-0000-0000E1A80000}"/>
    <cellStyle name="Normal 9 10 3 2 2" xfId="43240" xr:uid="{00000000-0005-0000-0000-0000E2A80000}"/>
    <cellStyle name="Normal 9 10 4" xfId="43241" xr:uid="{00000000-0005-0000-0000-0000E3A80000}"/>
    <cellStyle name="Normal 9 10 4 2" xfId="43242" xr:uid="{00000000-0005-0000-0000-0000E4A80000}"/>
    <cellStyle name="Normal 9 10 5" xfId="43243" xr:uid="{00000000-0005-0000-0000-0000E5A80000}"/>
    <cellStyle name="Normal 9 11" xfId="43244" xr:uid="{00000000-0005-0000-0000-0000E6A80000}"/>
    <cellStyle name="Normal 9 11 2" xfId="43245" xr:uid="{00000000-0005-0000-0000-0000E7A80000}"/>
    <cellStyle name="Normal 9 11 2 2" xfId="43246" xr:uid="{00000000-0005-0000-0000-0000E8A80000}"/>
    <cellStyle name="Normal 9 11 3" xfId="43247" xr:uid="{00000000-0005-0000-0000-0000E9A80000}"/>
    <cellStyle name="Normal 9 11 4" xfId="43248" xr:uid="{00000000-0005-0000-0000-0000EAA80000}"/>
    <cellStyle name="Normal 9 11 5" xfId="43249" xr:uid="{00000000-0005-0000-0000-0000EBA80000}"/>
    <cellStyle name="Normal 9 12" xfId="43250" xr:uid="{00000000-0005-0000-0000-0000ECA80000}"/>
    <cellStyle name="Normal 9 12 2" xfId="43251" xr:uid="{00000000-0005-0000-0000-0000EDA80000}"/>
    <cellStyle name="Normal 9 12 2 2" xfId="43252" xr:uid="{00000000-0005-0000-0000-0000EEA80000}"/>
    <cellStyle name="Normal 9 12 3" xfId="43253" xr:uid="{00000000-0005-0000-0000-0000EFA80000}"/>
    <cellStyle name="Normal 9 12 4" xfId="43254" xr:uid="{00000000-0005-0000-0000-0000F0A80000}"/>
    <cellStyle name="Normal 9 12 5" xfId="43255" xr:uid="{00000000-0005-0000-0000-0000F1A80000}"/>
    <cellStyle name="Normal 9 13" xfId="43256" xr:uid="{00000000-0005-0000-0000-0000F2A80000}"/>
    <cellStyle name="Normal 9 13 2" xfId="43257" xr:uid="{00000000-0005-0000-0000-0000F3A80000}"/>
    <cellStyle name="Normal 9 13 2 2" xfId="43258" xr:uid="{00000000-0005-0000-0000-0000F4A80000}"/>
    <cellStyle name="Normal 9 13 3" xfId="43259" xr:uid="{00000000-0005-0000-0000-0000F5A80000}"/>
    <cellStyle name="Normal 9 13 4" xfId="43260" xr:uid="{00000000-0005-0000-0000-0000F6A80000}"/>
    <cellStyle name="Normal 9 13 5" xfId="43261" xr:uid="{00000000-0005-0000-0000-0000F7A80000}"/>
    <cellStyle name="Normal 9 14" xfId="43262" xr:uid="{00000000-0005-0000-0000-0000F8A80000}"/>
    <cellStyle name="Normal 9 14 2" xfId="43263" xr:uid="{00000000-0005-0000-0000-0000F9A80000}"/>
    <cellStyle name="Normal 9 15" xfId="43264" xr:uid="{00000000-0005-0000-0000-0000FAA80000}"/>
    <cellStyle name="Normal 9 15 2" xfId="43265" xr:uid="{00000000-0005-0000-0000-0000FBA80000}"/>
    <cellStyle name="Normal 9 16" xfId="43266" xr:uid="{00000000-0005-0000-0000-0000FCA80000}"/>
    <cellStyle name="Normal 9 17" xfId="43267" xr:uid="{00000000-0005-0000-0000-0000FDA80000}"/>
    <cellStyle name="Normal 9 18" xfId="43268" xr:uid="{00000000-0005-0000-0000-0000FEA80000}"/>
    <cellStyle name="Normal 9 18 2" xfId="43269" xr:uid="{00000000-0005-0000-0000-0000FFA80000}"/>
    <cellStyle name="Normal 9 19" xfId="43270" xr:uid="{00000000-0005-0000-0000-000000A90000}"/>
    <cellStyle name="Normal 9 19 2" xfId="43271" xr:uid="{00000000-0005-0000-0000-000001A90000}"/>
    <cellStyle name="Normal 9 2" xfId="43272" xr:uid="{00000000-0005-0000-0000-000002A90000}"/>
    <cellStyle name="Normal 9 2 10" xfId="43273" xr:uid="{00000000-0005-0000-0000-000003A90000}"/>
    <cellStyle name="Normal 9 2 10 2" xfId="43274" xr:uid="{00000000-0005-0000-0000-000004A90000}"/>
    <cellStyle name="Normal 9 2 2" xfId="43275" xr:uid="{00000000-0005-0000-0000-000005A90000}"/>
    <cellStyle name="Normal 9 2 2 2" xfId="43276" xr:uid="{00000000-0005-0000-0000-000006A90000}"/>
    <cellStyle name="Normal 9 2 2 2 2" xfId="43277" xr:uid="{00000000-0005-0000-0000-000007A90000}"/>
    <cellStyle name="Normal 9 2 2 2 2 2" xfId="43278" xr:uid="{00000000-0005-0000-0000-000008A90000}"/>
    <cellStyle name="Normal 9 2 2 2 2 2 2" xfId="43279" xr:uid="{00000000-0005-0000-0000-000009A90000}"/>
    <cellStyle name="Normal 9 2 2 2 2 3" xfId="43280" xr:uid="{00000000-0005-0000-0000-00000AA90000}"/>
    <cellStyle name="Normal 9 2 2 2 2 3 2" xfId="43281" xr:uid="{00000000-0005-0000-0000-00000BA90000}"/>
    <cellStyle name="Normal 9 2 2 2 2 4" xfId="43282" xr:uid="{00000000-0005-0000-0000-00000CA90000}"/>
    <cellStyle name="Normal 9 2 2 2 3" xfId="43283" xr:uid="{00000000-0005-0000-0000-00000DA90000}"/>
    <cellStyle name="Normal 9 2 2 2 3 2" xfId="43284" xr:uid="{00000000-0005-0000-0000-00000EA90000}"/>
    <cellStyle name="Normal 9 2 2 2 3 2 2" xfId="43285" xr:uid="{00000000-0005-0000-0000-00000FA90000}"/>
    <cellStyle name="Normal 9 2 2 2 3 3" xfId="43286" xr:uid="{00000000-0005-0000-0000-000010A90000}"/>
    <cellStyle name="Normal 9 2 2 2 3 3 2" xfId="43287" xr:uid="{00000000-0005-0000-0000-000011A90000}"/>
    <cellStyle name="Normal 9 2 2 2 3 4" xfId="43288" xr:uid="{00000000-0005-0000-0000-000012A90000}"/>
    <cellStyle name="Normal 9 2 2 2 4" xfId="43289" xr:uid="{00000000-0005-0000-0000-000013A90000}"/>
    <cellStyle name="Normal 9 2 2 2 4 2" xfId="43290" xr:uid="{00000000-0005-0000-0000-000014A90000}"/>
    <cellStyle name="Normal 9 2 2 2 5" xfId="43291" xr:uid="{00000000-0005-0000-0000-000015A90000}"/>
    <cellStyle name="Normal 9 2 2 2 5 2" xfId="43292" xr:uid="{00000000-0005-0000-0000-000016A90000}"/>
    <cellStyle name="Normal 9 2 2 2 6" xfId="43293" xr:uid="{00000000-0005-0000-0000-000017A90000}"/>
    <cellStyle name="Normal 9 2 2 3" xfId="43294" xr:uid="{00000000-0005-0000-0000-000018A90000}"/>
    <cellStyle name="Normal 9 2 2 3 2" xfId="43295" xr:uid="{00000000-0005-0000-0000-000019A90000}"/>
    <cellStyle name="Normal 9 2 2 3 3" xfId="43296" xr:uid="{00000000-0005-0000-0000-00001AA90000}"/>
    <cellStyle name="Normal 9 2 2 3 3 2" xfId="43297" xr:uid="{00000000-0005-0000-0000-00001BA90000}"/>
    <cellStyle name="Normal 9 2 2 3 4" xfId="43298" xr:uid="{00000000-0005-0000-0000-00001CA90000}"/>
    <cellStyle name="Normal 9 2 2 3 4 2" xfId="43299" xr:uid="{00000000-0005-0000-0000-00001DA90000}"/>
    <cellStyle name="Normal 9 2 2 3 5" xfId="43300" xr:uid="{00000000-0005-0000-0000-00001EA90000}"/>
    <cellStyle name="Normal 9 2 2 4" xfId="43301" xr:uid="{00000000-0005-0000-0000-00001FA90000}"/>
    <cellStyle name="Normal 9 2 2 4 2" xfId="43302" xr:uid="{00000000-0005-0000-0000-000020A90000}"/>
    <cellStyle name="Normal 9 2 2 4 2 2" xfId="43303" xr:uid="{00000000-0005-0000-0000-000021A90000}"/>
    <cellStyle name="Normal 9 2 2 4 3" xfId="43304" xr:uid="{00000000-0005-0000-0000-000022A90000}"/>
    <cellStyle name="Normal 9 2 2 4 3 2" xfId="43305" xr:uid="{00000000-0005-0000-0000-000023A90000}"/>
    <cellStyle name="Normal 9 2 2 4 4" xfId="43306" xr:uid="{00000000-0005-0000-0000-000024A90000}"/>
    <cellStyle name="Normal 9 2 2 5" xfId="43307" xr:uid="{00000000-0005-0000-0000-000025A90000}"/>
    <cellStyle name="Normal 9 2 2 5 2" xfId="43308" xr:uid="{00000000-0005-0000-0000-000026A90000}"/>
    <cellStyle name="Normal 9 2 2 6" xfId="43309" xr:uid="{00000000-0005-0000-0000-000027A90000}"/>
    <cellStyle name="Normal 9 2 2 6 2" xfId="43310" xr:uid="{00000000-0005-0000-0000-000028A90000}"/>
    <cellStyle name="Normal 9 2 2 7" xfId="43311" xr:uid="{00000000-0005-0000-0000-000029A90000}"/>
    <cellStyle name="Normal 9 2 2 7 2" xfId="43312" xr:uid="{00000000-0005-0000-0000-00002AA90000}"/>
    <cellStyle name="Normal 9 2 2 8" xfId="43313" xr:uid="{00000000-0005-0000-0000-00002BA90000}"/>
    <cellStyle name="Normal 9 2 2 8 2" xfId="43314" xr:uid="{00000000-0005-0000-0000-00002CA90000}"/>
    <cellStyle name="Normal 9 2 3" xfId="43315" xr:uid="{00000000-0005-0000-0000-00002DA90000}"/>
    <cellStyle name="Normal 9 2 3 2" xfId="43316" xr:uid="{00000000-0005-0000-0000-00002EA90000}"/>
    <cellStyle name="Normal 9 2 3 2 2" xfId="43317" xr:uid="{00000000-0005-0000-0000-00002FA90000}"/>
    <cellStyle name="Normal 9 2 3 2 3" xfId="43318" xr:uid="{00000000-0005-0000-0000-000030A90000}"/>
    <cellStyle name="Normal 9 2 3 2 3 2" xfId="43319" xr:uid="{00000000-0005-0000-0000-000031A90000}"/>
    <cellStyle name="Normal 9 2 3 2 4" xfId="43320" xr:uid="{00000000-0005-0000-0000-000032A90000}"/>
    <cellStyle name="Normal 9 2 3 2 4 2" xfId="43321" xr:uid="{00000000-0005-0000-0000-000033A90000}"/>
    <cellStyle name="Normal 9 2 3 2 5" xfId="43322" xr:uid="{00000000-0005-0000-0000-000034A90000}"/>
    <cellStyle name="Normal 9 2 3 3" xfId="43323" xr:uid="{00000000-0005-0000-0000-000035A90000}"/>
    <cellStyle name="Normal 9 2 3 3 2" xfId="43324" xr:uid="{00000000-0005-0000-0000-000036A90000}"/>
    <cellStyle name="Normal 9 2 3 3 2 2" xfId="43325" xr:uid="{00000000-0005-0000-0000-000037A90000}"/>
    <cellStyle name="Normal 9 2 3 3 3" xfId="43326" xr:uid="{00000000-0005-0000-0000-000038A90000}"/>
    <cellStyle name="Normal 9 2 3 3 3 2" xfId="43327" xr:uid="{00000000-0005-0000-0000-000039A90000}"/>
    <cellStyle name="Normal 9 2 3 3 4" xfId="43328" xr:uid="{00000000-0005-0000-0000-00003AA90000}"/>
    <cellStyle name="Normal 9 2 3 4" xfId="43329" xr:uid="{00000000-0005-0000-0000-00003BA90000}"/>
    <cellStyle name="Normal 9 2 3 4 2" xfId="43330" xr:uid="{00000000-0005-0000-0000-00003CA90000}"/>
    <cellStyle name="Normal 9 2 3 5" xfId="43331" xr:uid="{00000000-0005-0000-0000-00003DA90000}"/>
    <cellStyle name="Normal 9 2 3 5 2" xfId="43332" xr:uid="{00000000-0005-0000-0000-00003EA90000}"/>
    <cellStyle name="Normal 9 2 3 6" xfId="43333" xr:uid="{00000000-0005-0000-0000-00003FA90000}"/>
    <cellStyle name="Normal 9 2 3 6 2" xfId="43334" xr:uid="{00000000-0005-0000-0000-000040A90000}"/>
    <cellStyle name="Normal 9 2 3 7" xfId="43335" xr:uid="{00000000-0005-0000-0000-000041A90000}"/>
    <cellStyle name="Normal 9 2 4" xfId="43336" xr:uid="{00000000-0005-0000-0000-000042A90000}"/>
    <cellStyle name="Normal 9 2 4 2" xfId="43337" xr:uid="{00000000-0005-0000-0000-000043A90000}"/>
    <cellStyle name="Normal 9 2 4 3" xfId="43338" xr:uid="{00000000-0005-0000-0000-000044A90000}"/>
    <cellStyle name="Normal 9 2 4 3 2" xfId="43339" xr:uid="{00000000-0005-0000-0000-000045A90000}"/>
    <cellStyle name="Normal 9 2 4 4" xfId="43340" xr:uid="{00000000-0005-0000-0000-000046A90000}"/>
    <cellStyle name="Normal 9 2 4 4 2" xfId="43341" xr:uid="{00000000-0005-0000-0000-000047A90000}"/>
    <cellStyle name="Normal 9 2 4 5" xfId="43342" xr:uid="{00000000-0005-0000-0000-000048A90000}"/>
    <cellStyle name="Normal 9 2 5" xfId="43343" xr:uid="{00000000-0005-0000-0000-000049A90000}"/>
    <cellStyle name="Normal 9 2 5 2" xfId="43344" xr:uid="{00000000-0005-0000-0000-00004AA90000}"/>
    <cellStyle name="Normal 9 2 5 2 2" xfId="43345" xr:uid="{00000000-0005-0000-0000-00004BA90000}"/>
    <cellStyle name="Normal 9 2 5 3" xfId="43346" xr:uid="{00000000-0005-0000-0000-00004CA90000}"/>
    <cellStyle name="Normal 9 2 5 3 2" xfId="43347" xr:uid="{00000000-0005-0000-0000-00004DA90000}"/>
    <cellStyle name="Normal 9 2 6" xfId="43348" xr:uid="{00000000-0005-0000-0000-00004EA90000}"/>
    <cellStyle name="Normal 9 2 6 2" xfId="43349" xr:uid="{00000000-0005-0000-0000-00004FA90000}"/>
    <cellStyle name="Normal 9 2 7" xfId="43350" xr:uid="{00000000-0005-0000-0000-000050A90000}"/>
    <cellStyle name="Normal 9 2 7 2" xfId="43351" xr:uid="{00000000-0005-0000-0000-000051A90000}"/>
    <cellStyle name="Normal 9 2 8" xfId="43352" xr:uid="{00000000-0005-0000-0000-000052A90000}"/>
    <cellStyle name="Normal 9 2 8 2" xfId="43353" xr:uid="{00000000-0005-0000-0000-000053A90000}"/>
    <cellStyle name="Normal 9 2 9" xfId="43354" xr:uid="{00000000-0005-0000-0000-000054A90000}"/>
    <cellStyle name="Normal 9 2 9 2" xfId="43355" xr:uid="{00000000-0005-0000-0000-000055A90000}"/>
    <cellStyle name="Normal 9 2_35. Propiedades de Inv" xfId="43356" xr:uid="{00000000-0005-0000-0000-000056A90000}"/>
    <cellStyle name="Normal 9 20" xfId="43357" xr:uid="{00000000-0005-0000-0000-000057A90000}"/>
    <cellStyle name="Normal 9 20 2" xfId="43358" xr:uid="{00000000-0005-0000-0000-000058A90000}"/>
    <cellStyle name="Normal 9 21" xfId="43359" xr:uid="{00000000-0005-0000-0000-000059A90000}"/>
    <cellStyle name="Normal 9 21 2" xfId="43360" xr:uid="{00000000-0005-0000-0000-00005AA90000}"/>
    <cellStyle name="Normal 9 22" xfId="43361" xr:uid="{00000000-0005-0000-0000-00005BA90000}"/>
    <cellStyle name="Normal 9 23" xfId="43362" xr:uid="{00000000-0005-0000-0000-00005CA90000}"/>
    <cellStyle name="Normal 9 3" xfId="43363" xr:uid="{00000000-0005-0000-0000-00005DA90000}"/>
    <cellStyle name="Normal 9 3 2" xfId="43364" xr:uid="{00000000-0005-0000-0000-00005EA90000}"/>
    <cellStyle name="Normal 9 3 2 2" xfId="43365" xr:uid="{00000000-0005-0000-0000-00005FA90000}"/>
    <cellStyle name="Normal 9 3 3" xfId="43366" xr:uid="{00000000-0005-0000-0000-000060A90000}"/>
    <cellStyle name="Normal 9 3 4" xfId="43367" xr:uid="{00000000-0005-0000-0000-000061A90000}"/>
    <cellStyle name="Normal 9 3 5" xfId="43368" xr:uid="{00000000-0005-0000-0000-000062A90000}"/>
    <cellStyle name="Normal 9 4" xfId="43369" xr:uid="{00000000-0005-0000-0000-000063A90000}"/>
    <cellStyle name="Normal 9 4 10" xfId="43370" xr:uid="{00000000-0005-0000-0000-000064A90000}"/>
    <cellStyle name="Normal 9 4 10 2" xfId="43371" xr:uid="{00000000-0005-0000-0000-000065A90000}"/>
    <cellStyle name="Normal 9 4 2" xfId="43372" xr:uid="{00000000-0005-0000-0000-000066A90000}"/>
    <cellStyle name="Normal 9 4 2 2" xfId="43373" xr:uid="{00000000-0005-0000-0000-000067A90000}"/>
    <cellStyle name="Normal 9 4 2 2 2" xfId="43374" xr:uid="{00000000-0005-0000-0000-000068A90000}"/>
    <cellStyle name="Normal 9 4 2 2 3" xfId="43375" xr:uid="{00000000-0005-0000-0000-000069A90000}"/>
    <cellStyle name="Normal 9 4 2 2 3 2" xfId="43376" xr:uid="{00000000-0005-0000-0000-00006AA90000}"/>
    <cellStyle name="Normal 9 4 2 2 4" xfId="43377" xr:uid="{00000000-0005-0000-0000-00006BA90000}"/>
    <cellStyle name="Normal 9 4 2 2 4 2" xfId="43378" xr:uid="{00000000-0005-0000-0000-00006CA90000}"/>
    <cellStyle name="Normal 9 4 2 2 5" xfId="43379" xr:uid="{00000000-0005-0000-0000-00006DA90000}"/>
    <cellStyle name="Normal 9 4 2 3" xfId="43380" xr:uid="{00000000-0005-0000-0000-00006EA90000}"/>
    <cellStyle name="Normal 9 4 2 3 2" xfId="43381" xr:uid="{00000000-0005-0000-0000-00006FA90000}"/>
    <cellStyle name="Normal 9 4 2 3 2 2" xfId="43382" xr:uid="{00000000-0005-0000-0000-000070A90000}"/>
    <cellStyle name="Normal 9 4 2 3 3" xfId="43383" xr:uid="{00000000-0005-0000-0000-000071A90000}"/>
    <cellStyle name="Normal 9 4 2 3 3 2" xfId="43384" xr:uid="{00000000-0005-0000-0000-000072A90000}"/>
    <cellStyle name="Normal 9 4 2 3 4" xfId="43385" xr:uid="{00000000-0005-0000-0000-000073A90000}"/>
    <cellStyle name="Normal 9 4 2 4" xfId="43386" xr:uid="{00000000-0005-0000-0000-000074A90000}"/>
    <cellStyle name="Normal 9 4 2 4 2" xfId="43387" xr:uid="{00000000-0005-0000-0000-000075A90000}"/>
    <cellStyle name="Normal 9 4 2 5" xfId="43388" xr:uid="{00000000-0005-0000-0000-000076A90000}"/>
    <cellStyle name="Normal 9 4 2 5 2" xfId="43389" xr:uid="{00000000-0005-0000-0000-000077A90000}"/>
    <cellStyle name="Normal 9 4 2 6" xfId="43390" xr:uid="{00000000-0005-0000-0000-000078A90000}"/>
    <cellStyle name="Normal 9 4 2 6 2" xfId="43391" xr:uid="{00000000-0005-0000-0000-000079A90000}"/>
    <cellStyle name="Normal 9 4 2 7" xfId="43392" xr:uid="{00000000-0005-0000-0000-00007AA90000}"/>
    <cellStyle name="Normal 9 4 2 7 2" xfId="43393" xr:uid="{00000000-0005-0000-0000-00007BA90000}"/>
    <cellStyle name="Normal 9 4 3" xfId="43394" xr:uid="{00000000-0005-0000-0000-00007CA90000}"/>
    <cellStyle name="Normal 9 4 3 2" xfId="43395" xr:uid="{00000000-0005-0000-0000-00007DA90000}"/>
    <cellStyle name="Normal 9 4 3 3" xfId="43396" xr:uid="{00000000-0005-0000-0000-00007EA90000}"/>
    <cellStyle name="Normal 9 4 3 3 2" xfId="43397" xr:uid="{00000000-0005-0000-0000-00007FA90000}"/>
    <cellStyle name="Normal 9 4 3 4" xfId="43398" xr:uid="{00000000-0005-0000-0000-000080A90000}"/>
    <cellStyle name="Normal 9 4 3 4 2" xfId="43399" xr:uid="{00000000-0005-0000-0000-000081A90000}"/>
    <cellStyle name="Normal 9 4 3 5" xfId="43400" xr:uid="{00000000-0005-0000-0000-000082A90000}"/>
    <cellStyle name="Normal 9 4 3 5 2" xfId="43401" xr:uid="{00000000-0005-0000-0000-000083A90000}"/>
    <cellStyle name="Normal 9 4 4" xfId="43402" xr:uid="{00000000-0005-0000-0000-000084A90000}"/>
    <cellStyle name="Normal 9 4 4 2" xfId="43403" xr:uid="{00000000-0005-0000-0000-000085A90000}"/>
    <cellStyle name="Normal 9 4 4 2 2" xfId="43404" xr:uid="{00000000-0005-0000-0000-000086A90000}"/>
    <cellStyle name="Normal 9 4 4 3" xfId="43405" xr:uid="{00000000-0005-0000-0000-000087A90000}"/>
    <cellStyle name="Normal 9 4 4 3 2" xfId="43406" xr:uid="{00000000-0005-0000-0000-000088A90000}"/>
    <cellStyle name="Normal 9 4 5" xfId="43407" xr:uid="{00000000-0005-0000-0000-000089A90000}"/>
    <cellStyle name="Normal 9 4 6" xfId="43408" xr:uid="{00000000-0005-0000-0000-00008AA90000}"/>
    <cellStyle name="Normal 9 4 6 2" xfId="43409" xr:uid="{00000000-0005-0000-0000-00008BA90000}"/>
    <cellStyle name="Normal 9 4 7" xfId="43410" xr:uid="{00000000-0005-0000-0000-00008CA90000}"/>
    <cellStyle name="Normal 9 4 7 2" xfId="43411" xr:uid="{00000000-0005-0000-0000-00008DA90000}"/>
    <cellStyle name="Normal 9 4 8" xfId="43412" xr:uid="{00000000-0005-0000-0000-00008EA90000}"/>
    <cellStyle name="Normal 9 4 8 2" xfId="43413" xr:uid="{00000000-0005-0000-0000-00008FA90000}"/>
    <cellStyle name="Normal 9 4 9" xfId="43414" xr:uid="{00000000-0005-0000-0000-000090A90000}"/>
    <cellStyle name="Normal 9 4 9 2" xfId="43415" xr:uid="{00000000-0005-0000-0000-000091A90000}"/>
    <cellStyle name="Normal 9 4_35. Propiedades de Inv" xfId="43416" xr:uid="{00000000-0005-0000-0000-000092A90000}"/>
    <cellStyle name="Normal 9 5" xfId="43417" xr:uid="{00000000-0005-0000-0000-000093A90000}"/>
    <cellStyle name="Normal 9 5 2" xfId="43418" xr:uid="{00000000-0005-0000-0000-000094A90000}"/>
    <cellStyle name="Normal 9 5 2 2" xfId="43419" xr:uid="{00000000-0005-0000-0000-000095A90000}"/>
    <cellStyle name="Normal 9 5 3" xfId="43420" xr:uid="{00000000-0005-0000-0000-000096A90000}"/>
    <cellStyle name="Normal 9 5 4" xfId="43421" xr:uid="{00000000-0005-0000-0000-000097A90000}"/>
    <cellStyle name="Normal 9 5 5" xfId="43422" xr:uid="{00000000-0005-0000-0000-000098A90000}"/>
    <cellStyle name="Normal 9 6" xfId="10" xr:uid="{00000000-0005-0000-0000-000099A90000}"/>
    <cellStyle name="Normal 9 6 14" xfId="43423" xr:uid="{00000000-0005-0000-0000-00009AA90000}"/>
    <cellStyle name="Normal 9 6 14 2" xfId="43424" xr:uid="{00000000-0005-0000-0000-00009BA90000}"/>
    <cellStyle name="Normal 9 6 14 2 2" xfId="43425" xr:uid="{00000000-0005-0000-0000-00009CA90000}"/>
    <cellStyle name="Normal 9 6 14 2 2 2" xfId="43426" xr:uid="{00000000-0005-0000-0000-00009DA90000}"/>
    <cellStyle name="Normal 9 6 14 2 2 2 2" xfId="43427" xr:uid="{00000000-0005-0000-0000-00009EA90000}"/>
    <cellStyle name="Normal 9 6 14 2 2 3" xfId="43428" xr:uid="{00000000-0005-0000-0000-00009FA90000}"/>
    <cellStyle name="Normal 9 6 14 2 2 3 2" xfId="43429" xr:uid="{00000000-0005-0000-0000-0000A0A90000}"/>
    <cellStyle name="Normal 9 6 14 2 2 4" xfId="43430" xr:uid="{00000000-0005-0000-0000-0000A1A90000}"/>
    <cellStyle name="Normal 9 6 14 2 3" xfId="43431" xr:uid="{00000000-0005-0000-0000-0000A2A90000}"/>
    <cellStyle name="Normal 9 6 14 2 3 2" xfId="43432" xr:uid="{00000000-0005-0000-0000-0000A3A90000}"/>
    <cellStyle name="Normal 9 6 14 2 3 2 2" xfId="43433" xr:uid="{00000000-0005-0000-0000-0000A4A90000}"/>
    <cellStyle name="Normal 9 6 14 2 3 3" xfId="43434" xr:uid="{00000000-0005-0000-0000-0000A5A90000}"/>
    <cellStyle name="Normal 9 6 14 2 3 3 2" xfId="43435" xr:uid="{00000000-0005-0000-0000-0000A6A90000}"/>
    <cellStyle name="Normal 9 6 14 2 3 4" xfId="43436" xr:uid="{00000000-0005-0000-0000-0000A7A90000}"/>
    <cellStyle name="Normal 9 6 14 2 4" xfId="43437" xr:uid="{00000000-0005-0000-0000-0000A8A90000}"/>
    <cellStyle name="Normal 9 6 14 2 4 2" xfId="43438" xr:uid="{00000000-0005-0000-0000-0000A9A90000}"/>
    <cellStyle name="Normal 9 6 14 2 5" xfId="43439" xr:uid="{00000000-0005-0000-0000-0000AAA90000}"/>
    <cellStyle name="Normal 9 6 14 2 5 2" xfId="43440" xr:uid="{00000000-0005-0000-0000-0000ABA90000}"/>
    <cellStyle name="Normal 9 6 14 2 6" xfId="43441" xr:uid="{00000000-0005-0000-0000-0000ACA90000}"/>
    <cellStyle name="Normal 9 6 14 3" xfId="43442" xr:uid="{00000000-0005-0000-0000-0000ADA90000}"/>
    <cellStyle name="Normal 9 6 14 3 2" xfId="43443" xr:uid="{00000000-0005-0000-0000-0000AEA90000}"/>
    <cellStyle name="Normal 9 6 14 3 3" xfId="43444" xr:uid="{00000000-0005-0000-0000-0000AFA90000}"/>
    <cellStyle name="Normal 9 6 14 3 3 2" xfId="43445" xr:uid="{00000000-0005-0000-0000-0000B0A90000}"/>
    <cellStyle name="Normal 9 6 14 3 4" xfId="43446" xr:uid="{00000000-0005-0000-0000-0000B1A90000}"/>
    <cellStyle name="Normal 9 6 14 3 4 2" xfId="43447" xr:uid="{00000000-0005-0000-0000-0000B2A90000}"/>
    <cellStyle name="Normal 9 6 14 3 5" xfId="43448" xr:uid="{00000000-0005-0000-0000-0000B3A90000}"/>
    <cellStyle name="Normal 9 6 14 4" xfId="43449" xr:uid="{00000000-0005-0000-0000-0000B4A90000}"/>
    <cellStyle name="Normal 9 6 14 4 2" xfId="43450" xr:uid="{00000000-0005-0000-0000-0000B5A90000}"/>
    <cellStyle name="Normal 9 6 14 4 2 2" xfId="43451" xr:uid="{00000000-0005-0000-0000-0000B6A90000}"/>
    <cellStyle name="Normal 9 6 14 4 3" xfId="43452" xr:uid="{00000000-0005-0000-0000-0000B7A90000}"/>
    <cellStyle name="Normal 9 6 14 4 3 2" xfId="43453" xr:uid="{00000000-0005-0000-0000-0000B8A90000}"/>
    <cellStyle name="Normal 9 6 14 4 4" xfId="43454" xr:uid="{00000000-0005-0000-0000-0000B9A90000}"/>
    <cellStyle name="Normal 9 6 14 5" xfId="43455" xr:uid="{00000000-0005-0000-0000-0000BAA90000}"/>
    <cellStyle name="Normal 9 6 14 5 2" xfId="43456" xr:uid="{00000000-0005-0000-0000-0000BBA90000}"/>
    <cellStyle name="Normal 9 6 14 6" xfId="43457" xr:uid="{00000000-0005-0000-0000-0000BCA90000}"/>
    <cellStyle name="Normal 9 6 14 6 2" xfId="43458" xr:uid="{00000000-0005-0000-0000-0000BDA90000}"/>
    <cellStyle name="Normal 9 6 14 7" xfId="43459" xr:uid="{00000000-0005-0000-0000-0000BEA90000}"/>
    <cellStyle name="Normal 9 6 14 7 2" xfId="43460" xr:uid="{00000000-0005-0000-0000-0000BFA90000}"/>
    <cellStyle name="Normal 9 6 14 8" xfId="43461" xr:uid="{00000000-0005-0000-0000-0000C0A90000}"/>
    <cellStyle name="Normal 9 6 14 8 2" xfId="43462" xr:uid="{00000000-0005-0000-0000-0000C1A90000}"/>
    <cellStyle name="Normal 9 6 14 9" xfId="43463" xr:uid="{00000000-0005-0000-0000-0000C2A90000}"/>
    <cellStyle name="Normal 9 6 14 9 2" xfId="43464" xr:uid="{00000000-0005-0000-0000-0000C3A90000}"/>
    <cellStyle name="Normal 9 6 2" xfId="43465" xr:uid="{00000000-0005-0000-0000-0000C4A90000}"/>
    <cellStyle name="Normal 9 6 2 2" xfId="43466" xr:uid="{00000000-0005-0000-0000-0000C5A90000}"/>
    <cellStyle name="Normal 9 6 2 2 2" xfId="43467" xr:uid="{00000000-0005-0000-0000-0000C6A90000}"/>
    <cellStyle name="Normal 9 6 2 2 2 2" xfId="43468" xr:uid="{00000000-0005-0000-0000-0000C7A90000}"/>
    <cellStyle name="Normal 9 6 2 2 3" xfId="43469" xr:uid="{00000000-0005-0000-0000-0000C8A90000}"/>
    <cellStyle name="Normal 9 6 2 2 3 2" xfId="43470" xr:uid="{00000000-0005-0000-0000-0000C9A90000}"/>
    <cellStyle name="Normal 9 6 2 2 4" xfId="43471" xr:uid="{00000000-0005-0000-0000-0000CAA90000}"/>
    <cellStyle name="Normal 9 6 2 3" xfId="43472" xr:uid="{00000000-0005-0000-0000-0000CBA90000}"/>
    <cellStyle name="Normal 9 6 2 3 2" xfId="43473" xr:uid="{00000000-0005-0000-0000-0000CCA90000}"/>
    <cellStyle name="Normal 9 6 2 3 2 2" xfId="43474" xr:uid="{00000000-0005-0000-0000-0000CDA90000}"/>
    <cellStyle name="Normal 9 6 2 3 3" xfId="43475" xr:uid="{00000000-0005-0000-0000-0000CEA90000}"/>
    <cellStyle name="Normal 9 6 2 3 3 2" xfId="43476" xr:uid="{00000000-0005-0000-0000-0000CFA90000}"/>
    <cellStyle name="Normal 9 6 2 3 4" xfId="43477" xr:uid="{00000000-0005-0000-0000-0000D0A90000}"/>
    <cellStyle name="Normal 9 6 2 4" xfId="43478" xr:uid="{00000000-0005-0000-0000-0000D1A90000}"/>
    <cellStyle name="Normal 9 6 2 4 2" xfId="43479" xr:uid="{00000000-0005-0000-0000-0000D2A90000}"/>
    <cellStyle name="Normal 9 6 2 5" xfId="43480" xr:uid="{00000000-0005-0000-0000-0000D3A90000}"/>
    <cellStyle name="Normal 9 6 2 5 2" xfId="43481" xr:uid="{00000000-0005-0000-0000-0000D4A90000}"/>
    <cellStyle name="Normal 9 6 2 6" xfId="43482" xr:uid="{00000000-0005-0000-0000-0000D5A90000}"/>
    <cellStyle name="Normal 9 6 3" xfId="43483" xr:uid="{00000000-0005-0000-0000-0000D6A90000}"/>
    <cellStyle name="Normal 9 6 3 2" xfId="43484" xr:uid="{00000000-0005-0000-0000-0000D7A90000}"/>
    <cellStyle name="Normal 9 6 3 3" xfId="43485" xr:uid="{00000000-0005-0000-0000-0000D8A90000}"/>
    <cellStyle name="Normal 9 6 3 3 2" xfId="43486" xr:uid="{00000000-0005-0000-0000-0000D9A90000}"/>
    <cellStyle name="Normal 9 6 3 4" xfId="43487" xr:uid="{00000000-0005-0000-0000-0000DAA90000}"/>
    <cellStyle name="Normal 9 6 3 4 2" xfId="43488" xr:uid="{00000000-0005-0000-0000-0000DBA90000}"/>
    <cellStyle name="Normal 9 6 3 5" xfId="43489" xr:uid="{00000000-0005-0000-0000-0000DCA90000}"/>
    <cellStyle name="Normal 9 6 4" xfId="43490" xr:uid="{00000000-0005-0000-0000-0000DDA90000}"/>
    <cellStyle name="Normal 9 6 4 2" xfId="43491" xr:uid="{00000000-0005-0000-0000-0000DEA90000}"/>
    <cellStyle name="Normal 9 6 4 2 2" xfId="43492" xr:uid="{00000000-0005-0000-0000-0000DFA90000}"/>
    <cellStyle name="Normal 9 6 4 3" xfId="43493" xr:uid="{00000000-0005-0000-0000-0000E0A90000}"/>
    <cellStyle name="Normal 9 6 4 3 2" xfId="43494" xr:uid="{00000000-0005-0000-0000-0000E1A90000}"/>
    <cellStyle name="Normal 9 6 4 4" xfId="43495" xr:uid="{00000000-0005-0000-0000-0000E2A90000}"/>
    <cellStyle name="Normal 9 6 5" xfId="43496" xr:uid="{00000000-0005-0000-0000-0000E3A90000}"/>
    <cellStyle name="Normal 9 6 5 2" xfId="43497" xr:uid="{00000000-0005-0000-0000-0000E4A90000}"/>
    <cellStyle name="Normal 9 6 6" xfId="43498" xr:uid="{00000000-0005-0000-0000-0000E5A90000}"/>
    <cellStyle name="Normal 9 6 6 2" xfId="43499" xr:uid="{00000000-0005-0000-0000-0000E6A90000}"/>
    <cellStyle name="Normal 9 6 7" xfId="43500" xr:uid="{00000000-0005-0000-0000-0000E7A90000}"/>
    <cellStyle name="Normal 9 6 7 2" xfId="43501" xr:uid="{00000000-0005-0000-0000-0000E8A90000}"/>
    <cellStyle name="Normal 9 6 8" xfId="43502" xr:uid="{00000000-0005-0000-0000-0000E9A90000}"/>
    <cellStyle name="Normal 9 6 8 2" xfId="43503" xr:uid="{00000000-0005-0000-0000-0000EAA90000}"/>
    <cellStyle name="Normal 9 6 9" xfId="43504" xr:uid="{00000000-0005-0000-0000-0000EBA90000}"/>
    <cellStyle name="Normal 9 6 9 2" xfId="43505" xr:uid="{00000000-0005-0000-0000-0000ECA90000}"/>
    <cellStyle name="Normal 9 6_35. Propiedades de Inv" xfId="43506" xr:uid="{00000000-0005-0000-0000-0000EDA90000}"/>
    <cellStyle name="Normal 9 7" xfId="43507" xr:uid="{00000000-0005-0000-0000-0000EEA90000}"/>
    <cellStyle name="Normal 9 7 2" xfId="43508" xr:uid="{00000000-0005-0000-0000-0000EFA90000}"/>
    <cellStyle name="Normal 9 7 2 2" xfId="43509" xr:uid="{00000000-0005-0000-0000-0000F0A90000}"/>
    <cellStyle name="Normal 9 7 2 3" xfId="43510" xr:uid="{00000000-0005-0000-0000-0000F1A90000}"/>
    <cellStyle name="Normal 9 7 2 3 2" xfId="43511" xr:uid="{00000000-0005-0000-0000-0000F2A90000}"/>
    <cellStyle name="Normal 9 7 2 4" xfId="43512" xr:uid="{00000000-0005-0000-0000-0000F3A90000}"/>
    <cellStyle name="Normal 9 7 2 4 2" xfId="43513" xr:uid="{00000000-0005-0000-0000-0000F4A90000}"/>
    <cellStyle name="Normal 9 7 2 5" xfId="43514" xr:uid="{00000000-0005-0000-0000-0000F5A90000}"/>
    <cellStyle name="Normal 9 7 2 5 2" xfId="43515" xr:uid="{00000000-0005-0000-0000-0000F6A90000}"/>
    <cellStyle name="Normal 9 7 3" xfId="43516" xr:uid="{00000000-0005-0000-0000-0000F7A90000}"/>
    <cellStyle name="Normal 9 7 3 2" xfId="43517" xr:uid="{00000000-0005-0000-0000-0000F8A90000}"/>
    <cellStyle name="Normal 9 7 3 2 2" xfId="43518" xr:uid="{00000000-0005-0000-0000-0000F9A90000}"/>
    <cellStyle name="Normal 9 7 3 3" xfId="43519" xr:uid="{00000000-0005-0000-0000-0000FAA90000}"/>
    <cellStyle name="Normal 9 7 3 3 2" xfId="43520" xr:uid="{00000000-0005-0000-0000-0000FBA90000}"/>
    <cellStyle name="Normal 9 7 3 4" xfId="43521" xr:uid="{00000000-0005-0000-0000-0000FCA90000}"/>
    <cellStyle name="Normal 9 7 3 4 2" xfId="43522" xr:uid="{00000000-0005-0000-0000-0000FDA90000}"/>
    <cellStyle name="Normal 9 7 4" xfId="43523" xr:uid="{00000000-0005-0000-0000-0000FEA90000}"/>
    <cellStyle name="Normal 9 7 4 2" xfId="43524" xr:uid="{00000000-0005-0000-0000-0000FFA90000}"/>
    <cellStyle name="Normal 9 7 4 2 2" xfId="43525" xr:uid="{00000000-0005-0000-0000-000000AA0000}"/>
    <cellStyle name="Normal 9 7 5" xfId="43526" xr:uid="{00000000-0005-0000-0000-000001AA0000}"/>
    <cellStyle name="Normal 9 7 5 2" xfId="43527" xr:uid="{00000000-0005-0000-0000-000002AA0000}"/>
    <cellStyle name="Normal 9 7 5 2 2" xfId="43528" xr:uid="{00000000-0005-0000-0000-000003AA0000}"/>
    <cellStyle name="Normal 9 7 6" xfId="43529" xr:uid="{00000000-0005-0000-0000-000004AA0000}"/>
    <cellStyle name="Normal 9 7 6 2" xfId="43530" xr:uid="{00000000-0005-0000-0000-000005AA0000}"/>
    <cellStyle name="Normal 9 7 7" xfId="43531" xr:uid="{00000000-0005-0000-0000-000006AA0000}"/>
    <cellStyle name="Normal 9 7 7 2" xfId="43532" xr:uid="{00000000-0005-0000-0000-000007AA0000}"/>
    <cellStyle name="Normal 9 8" xfId="43533" xr:uid="{00000000-0005-0000-0000-000008AA0000}"/>
    <cellStyle name="Normal 9 8 2" xfId="43534" xr:uid="{00000000-0005-0000-0000-000009AA0000}"/>
    <cellStyle name="Normal 9 8 2 2" xfId="43535" xr:uid="{00000000-0005-0000-0000-00000AAA0000}"/>
    <cellStyle name="Normal 9 8 2 3" xfId="43536" xr:uid="{00000000-0005-0000-0000-00000BAA0000}"/>
    <cellStyle name="Normal 9 8 2 3 2" xfId="43537" xr:uid="{00000000-0005-0000-0000-00000CAA0000}"/>
    <cellStyle name="Normal 9 8 2 4" xfId="43538" xr:uid="{00000000-0005-0000-0000-00000DAA0000}"/>
    <cellStyle name="Normal 9 8 2 4 2" xfId="43539" xr:uid="{00000000-0005-0000-0000-00000EAA0000}"/>
    <cellStyle name="Normal 9 8 2 5" xfId="43540" xr:uid="{00000000-0005-0000-0000-00000FAA0000}"/>
    <cellStyle name="Normal 9 8 2 5 2" xfId="43541" xr:uid="{00000000-0005-0000-0000-000010AA0000}"/>
    <cellStyle name="Normal 9 8 3" xfId="43542" xr:uid="{00000000-0005-0000-0000-000011AA0000}"/>
    <cellStyle name="Normal 9 8 3 2" xfId="43543" xr:uid="{00000000-0005-0000-0000-000012AA0000}"/>
    <cellStyle name="Normal 9 8 3 2 2" xfId="43544" xr:uid="{00000000-0005-0000-0000-000013AA0000}"/>
    <cellStyle name="Normal 9 8 3 3" xfId="43545" xr:uid="{00000000-0005-0000-0000-000014AA0000}"/>
    <cellStyle name="Normal 9 8 3 3 2" xfId="43546" xr:uid="{00000000-0005-0000-0000-000015AA0000}"/>
    <cellStyle name="Normal 9 8 3 4" xfId="43547" xr:uid="{00000000-0005-0000-0000-000016AA0000}"/>
    <cellStyle name="Normal 9 8 3 4 2" xfId="43548" xr:uid="{00000000-0005-0000-0000-000017AA0000}"/>
    <cellStyle name="Normal 9 8 4" xfId="43549" xr:uid="{00000000-0005-0000-0000-000018AA0000}"/>
    <cellStyle name="Normal 9 8 4 2" xfId="43550" xr:uid="{00000000-0005-0000-0000-000019AA0000}"/>
    <cellStyle name="Normal 9 8 4 2 2" xfId="43551" xr:uid="{00000000-0005-0000-0000-00001AAA0000}"/>
    <cellStyle name="Normal 9 8 5" xfId="43552" xr:uid="{00000000-0005-0000-0000-00001BAA0000}"/>
    <cellStyle name="Normal 9 8 5 2" xfId="43553" xr:uid="{00000000-0005-0000-0000-00001CAA0000}"/>
    <cellStyle name="Normal 9 8 5 2 2" xfId="43554" xr:uid="{00000000-0005-0000-0000-00001DAA0000}"/>
    <cellStyle name="Normal 9 8 6" xfId="43555" xr:uid="{00000000-0005-0000-0000-00001EAA0000}"/>
    <cellStyle name="Normal 9 8 6 2" xfId="43556" xr:uid="{00000000-0005-0000-0000-00001FAA0000}"/>
    <cellStyle name="Normal 9 8 7" xfId="43557" xr:uid="{00000000-0005-0000-0000-000020AA0000}"/>
    <cellStyle name="Normal 9 8 7 2" xfId="43558" xr:uid="{00000000-0005-0000-0000-000021AA0000}"/>
    <cellStyle name="Normal 9 9" xfId="43559" xr:uid="{00000000-0005-0000-0000-000022AA0000}"/>
    <cellStyle name="Normal 9 9 2" xfId="43560" xr:uid="{00000000-0005-0000-0000-000023AA0000}"/>
    <cellStyle name="Normal 9 9 3" xfId="43561" xr:uid="{00000000-0005-0000-0000-000024AA0000}"/>
    <cellStyle name="Normal 9 9 3 2" xfId="43562" xr:uid="{00000000-0005-0000-0000-000025AA0000}"/>
    <cellStyle name="Normal 9 9 3 2 2" xfId="43563" xr:uid="{00000000-0005-0000-0000-000026AA0000}"/>
    <cellStyle name="Normal 9 9 4" xfId="43564" xr:uid="{00000000-0005-0000-0000-000027AA0000}"/>
    <cellStyle name="Normal 9 9 4 2" xfId="43565" xr:uid="{00000000-0005-0000-0000-000028AA0000}"/>
    <cellStyle name="Normal 9 9 4 2 2" xfId="43566" xr:uid="{00000000-0005-0000-0000-000029AA0000}"/>
    <cellStyle name="Normal 9 9 5" xfId="43567" xr:uid="{00000000-0005-0000-0000-00002AAA0000}"/>
    <cellStyle name="Normal 9 9 5 2" xfId="43568" xr:uid="{00000000-0005-0000-0000-00002BAA0000}"/>
    <cellStyle name="Normal 9 9 5 3" xfId="43569" xr:uid="{00000000-0005-0000-0000-00002CAA0000}"/>
    <cellStyle name="Normal 9_35. Propiedades de Inv" xfId="43570" xr:uid="{00000000-0005-0000-0000-00002DAA0000}"/>
    <cellStyle name="Normal 90" xfId="43571" xr:uid="{00000000-0005-0000-0000-00002EAA0000}"/>
    <cellStyle name="Normal 90 2" xfId="43572" xr:uid="{00000000-0005-0000-0000-00002FAA0000}"/>
    <cellStyle name="Normal 90 3" xfId="43573" xr:uid="{00000000-0005-0000-0000-000030AA0000}"/>
    <cellStyle name="Normal 90 4" xfId="43574" xr:uid="{00000000-0005-0000-0000-000031AA0000}"/>
    <cellStyle name="Normal 90 5" xfId="43575" xr:uid="{00000000-0005-0000-0000-000032AA0000}"/>
    <cellStyle name="Normal 90 6" xfId="43576" xr:uid="{00000000-0005-0000-0000-000033AA0000}"/>
    <cellStyle name="Normal 90 7" xfId="43577" xr:uid="{00000000-0005-0000-0000-000034AA0000}"/>
    <cellStyle name="Normal 90 8" xfId="43578" xr:uid="{00000000-0005-0000-0000-000035AA0000}"/>
    <cellStyle name="Normal 90 9" xfId="43579" xr:uid="{00000000-0005-0000-0000-000036AA0000}"/>
    <cellStyle name="Normal 91" xfId="43580" xr:uid="{00000000-0005-0000-0000-000037AA0000}"/>
    <cellStyle name="Normal 91 2" xfId="43581" xr:uid="{00000000-0005-0000-0000-000038AA0000}"/>
    <cellStyle name="Normal 91 3" xfId="43582" xr:uid="{00000000-0005-0000-0000-000039AA0000}"/>
    <cellStyle name="Normal 91 4" xfId="43583" xr:uid="{00000000-0005-0000-0000-00003AAA0000}"/>
    <cellStyle name="Normal 91 5" xfId="43584" xr:uid="{00000000-0005-0000-0000-00003BAA0000}"/>
    <cellStyle name="Normal 92" xfId="43585" xr:uid="{00000000-0005-0000-0000-00003CAA0000}"/>
    <cellStyle name="Normal 92 2" xfId="43586" xr:uid="{00000000-0005-0000-0000-00003DAA0000}"/>
    <cellStyle name="Normal 92 3" xfId="43587" xr:uid="{00000000-0005-0000-0000-00003EAA0000}"/>
    <cellStyle name="Normal 92 4" xfId="43588" xr:uid="{00000000-0005-0000-0000-00003FAA0000}"/>
    <cellStyle name="Normal 92 5" xfId="43589" xr:uid="{00000000-0005-0000-0000-000040AA0000}"/>
    <cellStyle name="Normal 93" xfId="43590" xr:uid="{00000000-0005-0000-0000-000041AA0000}"/>
    <cellStyle name="Normal 93 2" xfId="43591" xr:uid="{00000000-0005-0000-0000-000042AA0000}"/>
    <cellStyle name="Normal 93 3" xfId="43592" xr:uid="{00000000-0005-0000-0000-000043AA0000}"/>
    <cellStyle name="Normal 93 4" xfId="43593" xr:uid="{00000000-0005-0000-0000-000044AA0000}"/>
    <cellStyle name="Normal 93 5" xfId="43594" xr:uid="{00000000-0005-0000-0000-000045AA0000}"/>
    <cellStyle name="Normal 94" xfId="43595" xr:uid="{00000000-0005-0000-0000-000046AA0000}"/>
    <cellStyle name="Normal 94 2" xfId="43596" xr:uid="{00000000-0005-0000-0000-000047AA0000}"/>
    <cellStyle name="Normal 94 3" xfId="43597" xr:uid="{00000000-0005-0000-0000-000048AA0000}"/>
    <cellStyle name="Normal 94 4" xfId="43598" xr:uid="{00000000-0005-0000-0000-000049AA0000}"/>
    <cellStyle name="Normal 94 5" xfId="43599" xr:uid="{00000000-0005-0000-0000-00004AAA0000}"/>
    <cellStyle name="Normal 95" xfId="43600" xr:uid="{00000000-0005-0000-0000-00004BAA0000}"/>
    <cellStyle name="Normal 95 2" xfId="43601" xr:uid="{00000000-0005-0000-0000-00004CAA0000}"/>
    <cellStyle name="Normal 95 3" xfId="43602" xr:uid="{00000000-0005-0000-0000-00004DAA0000}"/>
    <cellStyle name="Normal 95 4" xfId="43603" xr:uid="{00000000-0005-0000-0000-00004EAA0000}"/>
    <cellStyle name="Normal 95 5" xfId="43604" xr:uid="{00000000-0005-0000-0000-00004FAA0000}"/>
    <cellStyle name="Normal 96" xfId="43605" xr:uid="{00000000-0005-0000-0000-000050AA0000}"/>
    <cellStyle name="Normal 96 2" xfId="43606" xr:uid="{00000000-0005-0000-0000-000051AA0000}"/>
    <cellStyle name="Normal 96 3" xfId="43607" xr:uid="{00000000-0005-0000-0000-000052AA0000}"/>
    <cellStyle name="Normal 96 4" xfId="43608" xr:uid="{00000000-0005-0000-0000-000053AA0000}"/>
    <cellStyle name="Normal 96 5" xfId="43609" xr:uid="{00000000-0005-0000-0000-000054AA0000}"/>
    <cellStyle name="Normal 97" xfId="43610" xr:uid="{00000000-0005-0000-0000-000055AA0000}"/>
    <cellStyle name="Normal 97 2" xfId="43611" xr:uid="{00000000-0005-0000-0000-000056AA0000}"/>
    <cellStyle name="Normal 97 3" xfId="43612" xr:uid="{00000000-0005-0000-0000-000057AA0000}"/>
    <cellStyle name="Normal 97 4" xfId="43613" xr:uid="{00000000-0005-0000-0000-000058AA0000}"/>
    <cellStyle name="Normal 97 5" xfId="43614" xr:uid="{00000000-0005-0000-0000-000059AA0000}"/>
    <cellStyle name="Normal 98" xfId="43615" xr:uid="{00000000-0005-0000-0000-00005AAA0000}"/>
    <cellStyle name="Normal 98 2" xfId="43616" xr:uid="{00000000-0005-0000-0000-00005BAA0000}"/>
    <cellStyle name="Normal 98 3" xfId="43617" xr:uid="{00000000-0005-0000-0000-00005CAA0000}"/>
    <cellStyle name="Normal 99" xfId="43618" xr:uid="{00000000-0005-0000-0000-00005DAA0000}"/>
    <cellStyle name="Normal 99 2" xfId="43619" xr:uid="{00000000-0005-0000-0000-00005EAA0000}"/>
    <cellStyle name="Normal 99 3" xfId="43620" xr:uid="{00000000-0005-0000-0000-00005FAA0000}"/>
    <cellStyle name="Normal 99 4" xfId="43621" xr:uid="{00000000-0005-0000-0000-000060AA0000}"/>
    <cellStyle name="Normal 99 5" xfId="43622" xr:uid="{00000000-0005-0000-0000-000061AA0000}"/>
    <cellStyle name="Normal_2008-01-05-ifrs_model_informacyjny" xfId="3" xr:uid="{00000000-0005-0000-0000-000062AA0000}"/>
    <cellStyle name="Normal_Nic 38" xfId="24" xr:uid="{00000000-0005-0000-0000-000063AA0000}"/>
    <cellStyle name="Normal_Notas de activos 2008-03-03 (RVS)" xfId="22" xr:uid="{00000000-0005-0000-0000-000064AA0000}"/>
    <cellStyle name="Normal_SVS_Taxonomy_Notas_IAS-16_2008-05-14" xfId="4" xr:uid="{00000000-0005-0000-0000-000065AA0000}"/>
    <cellStyle name="Normal_SVS_Taxonomy_Notas_IAS-16_2008-05-14 9" xfId="25" xr:uid="{00000000-0005-0000-0000-000066AA0000}"/>
    <cellStyle name="Normal_SVS_Taxonomy_Notas_IAS-16_2008-05-14 9 3" xfId="26" xr:uid="{00000000-0005-0000-0000-000067AA0000}"/>
    <cellStyle name="Notas 10" xfId="43623" xr:uid="{00000000-0005-0000-0000-000068AA0000}"/>
    <cellStyle name="Notas 10 2" xfId="43624" xr:uid="{00000000-0005-0000-0000-000069AA0000}"/>
    <cellStyle name="Notas 10 2 2" xfId="43625" xr:uid="{00000000-0005-0000-0000-00006AAA0000}"/>
    <cellStyle name="Notas 11" xfId="43626" xr:uid="{00000000-0005-0000-0000-00006BAA0000}"/>
    <cellStyle name="Notas 11 2" xfId="43627" xr:uid="{00000000-0005-0000-0000-00006CAA0000}"/>
    <cellStyle name="Notas 11 2 2" xfId="43628" xr:uid="{00000000-0005-0000-0000-00006DAA0000}"/>
    <cellStyle name="Notas 12" xfId="43629" xr:uid="{00000000-0005-0000-0000-00006EAA0000}"/>
    <cellStyle name="Notas 12 2" xfId="43630" xr:uid="{00000000-0005-0000-0000-00006FAA0000}"/>
    <cellStyle name="Notas 13" xfId="43631" xr:uid="{00000000-0005-0000-0000-000070AA0000}"/>
    <cellStyle name="Notas 13 2" xfId="43632" xr:uid="{00000000-0005-0000-0000-000071AA0000}"/>
    <cellStyle name="Notas 2" xfId="43633" xr:uid="{00000000-0005-0000-0000-000072AA0000}"/>
    <cellStyle name="Notas 2 2" xfId="43634" xr:uid="{00000000-0005-0000-0000-000073AA0000}"/>
    <cellStyle name="Notas 2 2 2" xfId="43635" xr:uid="{00000000-0005-0000-0000-000074AA0000}"/>
    <cellStyle name="Notas 2 3" xfId="43636" xr:uid="{00000000-0005-0000-0000-000075AA0000}"/>
    <cellStyle name="Notas 2 4" xfId="43637" xr:uid="{00000000-0005-0000-0000-000076AA0000}"/>
    <cellStyle name="Notas 2 5" xfId="43638" xr:uid="{00000000-0005-0000-0000-000077AA0000}"/>
    <cellStyle name="Notas 2 6" xfId="43639" xr:uid="{00000000-0005-0000-0000-000078AA0000}"/>
    <cellStyle name="Notas 3" xfId="43640" xr:uid="{00000000-0005-0000-0000-000079AA0000}"/>
    <cellStyle name="Notas 3 2" xfId="43641" xr:uid="{00000000-0005-0000-0000-00007AAA0000}"/>
    <cellStyle name="Notas 3 3" xfId="43642" xr:uid="{00000000-0005-0000-0000-00007BAA0000}"/>
    <cellStyle name="Notas 3 4" xfId="43643" xr:uid="{00000000-0005-0000-0000-00007CAA0000}"/>
    <cellStyle name="Notas 3 5" xfId="43644" xr:uid="{00000000-0005-0000-0000-00007DAA0000}"/>
    <cellStyle name="Notas 4" xfId="43645" xr:uid="{00000000-0005-0000-0000-00007EAA0000}"/>
    <cellStyle name="Notas 4 2" xfId="43646" xr:uid="{00000000-0005-0000-0000-00007FAA0000}"/>
    <cellStyle name="Notas 4 3" xfId="43647" xr:uid="{00000000-0005-0000-0000-000080AA0000}"/>
    <cellStyle name="Notas 4 4" xfId="43648" xr:uid="{00000000-0005-0000-0000-000081AA0000}"/>
    <cellStyle name="Notas 4 5" xfId="43649" xr:uid="{00000000-0005-0000-0000-000082AA0000}"/>
    <cellStyle name="Notas 5" xfId="43650" xr:uid="{00000000-0005-0000-0000-000083AA0000}"/>
    <cellStyle name="Notas 5 2" xfId="43651" xr:uid="{00000000-0005-0000-0000-000084AA0000}"/>
    <cellStyle name="Notas 5 3" xfId="43652" xr:uid="{00000000-0005-0000-0000-000085AA0000}"/>
    <cellStyle name="Notas 5 4" xfId="43653" xr:uid="{00000000-0005-0000-0000-000086AA0000}"/>
    <cellStyle name="Notas 5 5" xfId="43654" xr:uid="{00000000-0005-0000-0000-000087AA0000}"/>
    <cellStyle name="Notas 6" xfId="43655" xr:uid="{00000000-0005-0000-0000-000088AA0000}"/>
    <cellStyle name="Notas 6 2" xfId="43656" xr:uid="{00000000-0005-0000-0000-000089AA0000}"/>
    <cellStyle name="Notas 6 3" xfId="43657" xr:uid="{00000000-0005-0000-0000-00008AAA0000}"/>
    <cellStyle name="Notas 6 4" xfId="43658" xr:uid="{00000000-0005-0000-0000-00008BAA0000}"/>
    <cellStyle name="Notas 6 5" xfId="43659" xr:uid="{00000000-0005-0000-0000-00008CAA0000}"/>
    <cellStyle name="Notas 7" xfId="43660" xr:uid="{00000000-0005-0000-0000-00008DAA0000}"/>
    <cellStyle name="Notas 7 10" xfId="43661" xr:uid="{00000000-0005-0000-0000-00008EAA0000}"/>
    <cellStyle name="Notas 7 11" xfId="43662" xr:uid="{00000000-0005-0000-0000-00008FAA0000}"/>
    <cellStyle name="Notas 7 12" xfId="43663" xr:uid="{00000000-0005-0000-0000-000090AA0000}"/>
    <cellStyle name="Notas 7 13" xfId="43664" xr:uid="{00000000-0005-0000-0000-000091AA0000}"/>
    <cellStyle name="Notas 7 14" xfId="43665" xr:uid="{00000000-0005-0000-0000-000092AA0000}"/>
    <cellStyle name="Notas 7 15" xfId="43666" xr:uid="{00000000-0005-0000-0000-000093AA0000}"/>
    <cellStyle name="Notas 7 16" xfId="43667" xr:uid="{00000000-0005-0000-0000-000094AA0000}"/>
    <cellStyle name="Notas 7 2" xfId="43668" xr:uid="{00000000-0005-0000-0000-000095AA0000}"/>
    <cellStyle name="Notas 7 2 2" xfId="43669" xr:uid="{00000000-0005-0000-0000-000096AA0000}"/>
    <cellStyle name="Notas 7 2 3" xfId="43670" xr:uid="{00000000-0005-0000-0000-000097AA0000}"/>
    <cellStyle name="Notas 7 3" xfId="43671" xr:uid="{00000000-0005-0000-0000-000098AA0000}"/>
    <cellStyle name="Notas 7 3 2" xfId="43672" xr:uid="{00000000-0005-0000-0000-000099AA0000}"/>
    <cellStyle name="Notas 7 3 3" xfId="43673" xr:uid="{00000000-0005-0000-0000-00009AAA0000}"/>
    <cellStyle name="Notas 7 4" xfId="43674" xr:uid="{00000000-0005-0000-0000-00009BAA0000}"/>
    <cellStyle name="Notas 7 4 2" xfId="43675" xr:uid="{00000000-0005-0000-0000-00009CAA0000}"/>
    <cellStyle name="Notas 7 4 3" xfId="43676" xr:uid="{00000000-0005-0000-0000-00009DAA0000}"/>
    <cellStyle name="Notas 7 5" xfId="43677" xr:uid="{00000000-0005-0000-0000-00009EAA0000}"/>
    <cellStyle name="Notas 7 5 2" xfId="43678" xr:uid="{00000000-0005-0000-0000-00009FAA0000}"/>
    <cellStyle name="Notas 7 5 3" xfId="43679" xr:uid="{00000000-0005-0000-0000-0000A0AA0000}"/>
    <cellStyle name="Notas 7 6" xfId="43680" xr:uid="{00000000-0005-0000-0000-0000A1AA0000}"/>
    <cellStyle name="Notas 7 6 2" xfId="43681" xr:uid="{00000000-0005-0000-0000-0000A2AA0000}"/>
    <cellStyle name="Notas 7 6 3" xfId="43682" xr:uid="{00000000-0005-0000-0000-0000A3AA0000}"/>
    <cellStyle name="Notas 7 7" xfId="43683" xr:uid="{00000000-0005-0000-0000-0000A4AA0000}"/>
    <cellStyle name="Notas 7 8" xfId="43684" xr:uid="{00000000-0005-0000-0000-0000A5AA0000}"/>
    <cellStyle name="Notas 7 9" xfId="43685" xr:uid="{00000000-0005-0000-0000-0000A6AA0000}"/>
    <cellStyle name="Notas 7_35. Propiedades de Inv" xfId="43686" xr:uid="{00000000-0005-0000-0000-0000A7AA0000}"/>
    <cellStyle name="Notas 8" xfId="43687" xr:uid="{00000000-0005-0000-0000-0000A8AA0000}"/>
    <cellStyle name="Notas 8 10" xfId="43688" xr:uid="{00000000-0005-0000-0000-0000A9AA0000}"/>
    <cellStyle name="Notas 8 11" xfId="43689" xr:uid="{00000000-0005-0000-0000-0000AAAA0000}"/>
    <cellStyle name="Notas 8 12" xfId="43690" xr:uid="{00000000-0005-0000-0000-0000ABAA0000}"/>
    <cellStyle name="Notas 8 13" xfId="43691" xr:uid="{00000000-0005-0000-0000-0000ACAA0000}"/>
    <cellStyle name="Notas 8 14" xfId="43692" xr:uid="{00000000-0005-0000-0000-0000ADAA0000}"/>
    <cellStyle name="Notas 8 15" xfId="43693" xr:uid="{00000000-0005-0000-0000-0000AEAA0000}"/>
    <cellStyle name="Notas 8 16" xfId="43694" xr:uid="{00000000-0005-0000-0000-0000AFAA0000}"/>
    <cellStyle name="Notas 8 2" xfId="43695" xr:uid="{00000000-0005-0000-0000-0000B0AA0000}"/>
    <cellStyle name="Notas 8 2 2" xfId="43696" xr:uid="{00000000-0005-0000-0000-0000B1AA0000}"/>
    <cellStyle name="Notas 8 2 3" xfId="43697" xr:uid="{00000000-0005-0000-0000-0000B2AA0000}"/>
    <cellStyle name="Notas 8 3" xfId="43698" xr:uid="{00000000-0005-0000-0000-0000B3AA0000}"/>
    <cellStyle name="Notas 8 3 2" xfId="43699" xr:uid="{00000000-0005-0000-0000-0000B4AA0000}"/>
    <cellStyle name="Notas 8 3 3" xfId="43700" xr:uid="{00000000-0005-0000-0000-0000B5AA0000}"/>
    <cellStyle name="Notas 8 4" xfId="43701" xr:uid="{00000000-0005-0000-0000-0000B6AA0000}"/>
    <cellStyle name="Notas 8 4 2" xfId="43702" xr:uid="{00000000-0005-0000-0000-0000B7AA0000}"/>
    <cellStyle name="Notas 8 4 3" xfId="43703" xr:uid="{00000000-0005-0000-0000-0000B8AA0000}"/>
    <cellStyle name="Notas 8 5" xfId="43704" xr:uid="{00000000-0005-0000-0000-0000B9AA0000}"/>
    <cellStyle name="Notas 8 5 2" xfId="43705" xr:uid="{00000000-0005-0000-0000-0000BAAA0000}"/>
    <cellStyle name="Notas 8 5 3" xfId="43706" xr:uid="{00000000-0005-0000-0000-0000BBAA0000}"/>
    <cellStyle name="Notas 8 6" xfId="43707" xr:uid="{00000000-0005-0000-0000-0000BCAA0000}"/>
    <cellStyle name="Notas 8 6 2" xfId="43708" xr:uid="{00000000-0005-0000-0000-0000BDAA0000}"/>
    <cellStyle name="Notas 8 6 3" xfId="43709" xr:uid="{00000000-0005-0000-0000-0000BEAA0000}"/>
    <cellStyle name="Notas 8 7" xfId="43710" xr:uid="{00000000-0005-0000-0000-0000BFAA0000}"/>
    <cellStyle name="Notas 8 8" xfId="43711" xr:uid="{00000000-0005-0000-0000-0000C0AA0000}"/>
    <cellStyle name="Notas 8 9" xfId="43712" xr:uid="{00000000-0005-0000-0000-0000C1AA0000}"/>
    <cellStyle name="Notas 8_35. Propiedades de Inv" xfId="43713" xr:uid="{00000000-0005-0000-0000-0000C2AA0000}"/>
    <cellStyle name="Notas 9" xfId="43714" xr:uid="{00000000-0005-0000-0000-0000C3AA0000}"/>
    <cellStyle name="Notas 9 2" xfId="43715" xr:uid="{00000000-0005-0000-0000-0000C4AA0000}"/>
    <cellStyle name="Notas 9 2 2" xfId="43716" xr:uid="{00000000-0005-0000-0000-0000C5AA0000}"/>
    <cellStyle name="Note" xfId="43717" xr:uid="{00000000-0005-0000-0000-0000C6AA0000}"/>
    <cellStyle name="Note 2" xfId="43718" xr:uid="{00000000-0005-0000-0000-0000C7AA0000}"/>
    <cellStyle name="Note 3" xfId="43719" xr:uid="{00000000-0005-0000-0000-0000C8AA0000}"/>
    <cellStyle name="Note 4" xfId="43720" xr:uid="{00000000-0005-0000-0000-0000C9AA0000}"/>
    <cellStyle name="Note 5" xfId="43721" xr:uid="{00000000-0005-0000-0000-0000CAAA0000}"/>
    <cellStyle name="Obliczenia" xfId="43722" xr:uid="{00000000-0005-0000-0000-0000CBAA0000}"/>
    <cellStyle name="Obliczenia 2" xfId="43723" xr:uid="{00000000-0005-0000-0000-0000CCAA0000}"/>
    <cellStyle name="Obliczenia 3" xfId="43724" xr:uid="{00000000-0005-0000-0000-0000CDAA0000}"/>
    <cellStyle name="Obliczenia 4" xfId="43725" xr:uid="{00000000-0005-0000-0000-0000CEAA0000}"/>
    <cellStyle name="Obliczenia 5" xfId="43726" xr:uid="{00000000-0005-0000-0000-0000CFAA0000}"/>
    <cellStyle name="Output" xfId="43727" xr:uid="{00000000-0005-0000-0000-0000D0AA0000}"/>
    <cellStyle name="Output 2" xfId="43728" xr:uid="{00000000-0005-0000-0000-0000D1AA0000}"/>
    <cellStyle name="Output 3" xfId="43729" xr:uid="{00000000-0005-0000-0000-0000D2AA0000}"/>
    <cellStyle name="Output 4" xfId="43730" xr:uid="{00000000-0005-0000-0000-0000D3AA0000}"/>
    <cellStyle name="Output 5" xfId="43731" xr:uid="{00000000-0005-0000-0000-0000D4AA0000}"/>
    <cellStyle name="Percent" xfId="43732" xr:uid="{00000000-0005-0000-0000-0000D5AA0000}"/>
    <cellStyle name="Percent (0)" xfId="43733" xr:uid="{00000000-0005-0000-0000-0000D6AA0000}"/>
    <cellStyle name="Percent_Worksheet in   Latam - ajustes + soportes" xfId="43734" xr:uid="{00000000-0005-0000-0000-0000D7AA0000}"/>
    <cellStyle name="Porcen - Estilo1" xfId="43735" xr:uid="{00000000-0005-0000-0000-0000D8AA0000}"/>
    <cellStyle name="Porcen - Estilo1 2" xfId="43736" xr:uid="{00000000-0005-0000-0000-0000D9AA0000}"/>
    <cellStyle name="Porcen - Estilo1 3" xfId="43737" xr:uid="{00000000-0005-0000-0000-0000DAAA0000}"/>
    <cellStyle name="Porcentaje" xfId="44366" builtinId="5"/>
    <cellStyle name="Porcentaje 2" xfId="43738" xr:uid="{00000000-0005-0000-0000-0000DCAA0000}"/>
    <cellStyle name="Porcentaje 2 2" xfId="43739" xr:uid="{00000000-0005-0000-0000-0000DDAA0000}"/>
    <cellStyle name="Porcentaje 3" xfId="43740" xr:uid="{00000000-0005-0000-0000-0000DEAA0000}"/>
    <cellStyle name="Porcentaje 4" xfId="43741" xr:uid="{00000000-0005-0000-0000-0000DFAA0000}"/>
    <cellStyle name="Porcentaje 5" xfId="43742" xr:uid="{00000000-0005-0000-0000-0000E0AA0000}"/>
    <cellStyle name="Porcentaje 6" xfId="43743" xr:uid="{00000000-0005-0000-0000-0000E1AA0000}"/>
    <cellStyle name="Porcentual 10" xfId="43744" xr:uid="{00000000-0005-0000-0000-0000E2AA0000}"/>
    <cellStyle name="Porcentual 10 10" xfId="43745" xr:uid="{00000000-0005-0000-0000-0000E3AA0000}"/>
    <cellStyle name="Porcentual 10 10 2" xfId="43746" xr:uid="{00000000-0005-0000-0000-0000E4AA0000}"/>
    <cellStyle name="Porcentual 10 10 2 2" xfId="43747" xr:uid="{00000000-0005-0000-0000-0000E5AA0000}"/>
    <cellStyle name="Porcentual 10 11" xfId="43748" xr:uid="{00000000-0005-0000-0000-0000E6AA0000}"/>
    <cellStyle name="Porcentual 10 11 2" xfId="43749" xr:uid="{00000000-0005-0000-0000-0000E7AA0000}"/>
    <cellStyle name="Porcentual 10 11 3" xfId="43750" xr:uid="{00000000-0005-0000-0000-0000E8AA0000}"/>
    <cellStyle name="Porcentual 10 12" xfId="43751" xr:uid="{00000000-0005-0000-0000-0000E9AA0000}"/>
    <cellStyle name="Porcentual 10 13" xfId="43752" xr:uid="{00000000-0005-0000-0000-0000EAAA0000}"/>
    <cellStyle name="Porcentual 10 14" xfId="43753" xr:uid="{00000000-0005-0000-0000-0000EBAA0000}"/>
    <cellStyle name="Porcentual 10 15" xfId="43754" xr:uid="{00000000-0005-0000-0000-0000ECAA0000}"/>
    <cellStyle name="Porcentual 10 16" xfId="43755" xr:uid="{00000000-0005-0000-0000-0000EDAA0000}"/>
    <cellStyle name="Porcentual 10 17" xfId="43756" xr:uid="{00000000-0005-0000-0000-0000EEAA0000}"/>
    <cellStyle name="Porcentual 10 18" xfId="43757" xr:uid="{00000000-0005-0000-0000-0000EFAA0000}"/>
    <cellStyle name="Porcentual 10 19" xfId="43758" xr:uid="{00000000-0005-0000-0000-0000F0AA0000}"/>
    <cellStyle name="Porcentual 10 2" xfId="43759" xr:uid="{00000000-0005-0000-0000-0000F1AA0000}"/>
    <cellStyle name="Porcentual 10 2 2" xfId="43760" xr:uid="{00000000-0005-0000-0000-0000F2AA0000}"/>
    <cellStyle name="Porcentual 10 2 2 2" xfId="43761" xr:uid="{00000000-0005-0000-0000-0000F3AA0000}"/>
    <cellStyle name="Porcentual 10 2 2 2 2" xfId="43762" xr:uid="{00000000-0005-0000-0000-0000F4AA0000}"/>
    <cellStyle name="Porcentual 10 2 2 2 2 2" xfId="43763" xr:uid="{00000000-0005-0000-0000-0000F5AA0000}"/>
    <cellStyle name="Porcentual 10 2 2 3" xfId="43764" xr:uid="{00000000-0005-0000-0000-0000F6AA0000}"/>
    <cellStyle name="Porcentual 10 2 2 3 2" xfId="43765" xr:uid="{00000000-0005-0000-0000-0000F7AA0000}"/>
    <cellStyle name="Porcentual 10 2 2 3 2 2" xfId="43766" xr:uid="{00000000-0005-0000-0000-0000F8AA0000}"/>
    <cellStyle name="Porcentual 10 2 2 4" xfId="43767" xr:uid="{00000000-0005-0000-0000-0000F9AA0000}"/>
    <cellStyle name="Porcentual 10 2 2 4 2" xfId="43768" xr:uid="{00000000-0005-0000-0000-0000FAAA0000}"/>
    <cellStyle name="Porcentual 10 2 2 4 3" xfId="43769" xr:uid="{00000000-0005-0000-0000-0000FBAA0000}"/>
    <cellStyle name="Porcentual 10 2 2 5" xfId="43770" xr:uid="{00000000-0005-0000-0000-0000FCAA0000}"/>
    <cellStyle name="Porcentual 10 2 3" xfId="43771" xr:uid="{00000000-0005-0000-0000-0000FDAA0000}"/>
    <cellStyle name="Porcentual 10 2 3 2" xfId="43772" xr:uid="{00000000-0005-0000-0000-0000FEAA0000}"/>
    <cellStyle name="Porcentual 10 2 3 2 2" xfId="43773" xr:uid="{00000000-0005-0000-0000-0000FFAA0000}"/>
    <cellStyle name="Porcentual 10 2 3 3" xfId="43774" xr:uid="{00000000-0005-0000-0000-000000AB0000}"/>
    <cellStyle name="Porcentual 10 2 3 3 2" xfId="43775" xr:uid="{00000000-0005-0000-0000-000001AB0000}"/>
    <cellStyle name="Porcentual 10 2 3 4" xfId="43776" xr:uid="{00000000-0005-0000-0000-000002AB0000}"/>
    <cellStyle name="Porcentual 10 2 3 4 2" xfId="43777" xr:uid="{00000000-0005-0000-0000-000003AB0000}"/>
    <cellStyle name="Porcentual 10 2 4" xfId="43778" xr:uid="{00000000-0005-0000-0000-000004AB0000}"/>
    <cellStyle name="Porcentual 10 2 4 2" xfId="43779" xr:uid="{00000000-0005-0000-0000-000005AB0000}"/>
    <cellStyle name="Porcentual 10 2 4 2 2" xfId="43780" xr:uid="{00000000-0005-0000-0000-000006AB0000}"/>
    <cellStyle name="Porcentual 10 2 5" xfId="43781" xr:uid="{00000000-0005-0000-0000-000007AB0000}"/>
    <cellStyle name="Porcentual 10 2 5 2" xfId="43782" xr:uid="{00000000-0005-0000-0000-000008AB0000}"/>
    <cellStyle name="Porcentual 10 2 5 2 2" xfId="43783" xr:uid="{00000000-0005-0000-0000-000009AB0000}"/>
    <cellStyle name="Porcentual 10 2 6" xfId="43784" xr:uid="{00000000-0005-0000-0000-00000AAB0000}"/>
    <cellStyle name="Porcentual 10 2 6 2" xfId="43785" xr:uid="{00000000-0005-0000-0000-00000BAB0000}"/>
    <cellStyle name="Porcentual 10 20" xfId="43786" xr:uid="{00000000-0005-0000-0000-00000CAB0000}"/>
    <cellStyle name="Porcentual 10 21" xfId="43787" xr:uid="{00000000-0005-0000-0000-00000DAB0000}"/>
    <cellStyle name="Porcentual 10 22" xfId="43788" xr:uid="{00000000-0005-0000-0000-00000EAB0000}"/>
    <cellStyle name="Porcentual 10 23" xfId="43789" xr:uid="{00000000-0005-0000-0000-00000FAB0000}"/>
    <cellStyle name="Porcentual 10 24" xfId="43790" xr:uid="{00000000-0005-0000-0000-000010AB0000}"/>
    <cellStyle name="Porcentual 10 25" xfId="43791" xr:uid="{00000000-0005-0000-0000-000011AB0000}"/>
    <cellStyle name="Porcentual 10 26" xfId="43792" xr:uid="{00000000-0005-0000-0000-000012AB0000}"/>
    <cellStyle name="Porcentual 10 27" xfId="43793" xr:uid="{00000000-0005-0000-0000-000013AB0000}"/>
    <cellStyle name="Porcentual 10 28" xfId="43794" xr:uid="{00000000-0005-0000-0000-000014AB0000}"/>
    <cellStyle name="Porcentual 10 29" xfId="43795" xr:uid="{00000000-0005-0000-0000-000015AB0000}"/>
    <cellStyle name="Porcentual 10 3" xfId="43796" xr:uid="{00000000-0005-0000-0000-000016AB0000}"/>
    <cellStyle name="Porcentual 10 3 2" xfId="43797" xr:uid="{00000000-0005-0000-0000-000017AB0000}"/>
    <cellStyle name="Porcentual 10 3 2 2" xfId="43798" xr:uid="{00000000-0005-0000-0000-000018AB0000}"/>
    <cellStyle name="Porcentual 10 3 2 2 2" xfId="43799" xr:uid="{00000000-0005-0000-0000-000019AB0000}"/>
    <cellStyle name="Porcentual 10 3 2 3" xfId="43800" xr:uid="{00000000-0005-0000-0000-00001AAB0000}"/>
    <cellStyle name="Porcentual 10 3 2 3 2" xfId="43801" xr:uid="{00000000-0005-0000-0000-00001BAB0000}"/>
    <cellStyle name="Porcentual 10 3 2 4" xfId="43802" xr:uid="{00000000-0005-0000-0000-00001CAB0000}"/>
    <cellStyle name="Porcentual 10 3 3" xfId="43803" xr:uid="{00000000-0005-0000-0000-00001DAB0000}"/>
    <cellStyle name="Porcentual 10 3 3 2" xfId="43804" xr:uid="{00000000-0005-0000-0000-00001EAB0000}"/>
    <cellStyle name="Porcentual 10 3 3 2 2" xfId="43805" xr:uid="{00000000-0005-0000-0000-00001FAB0000}"/>
    <cellStyle name="Porcentual 10 3 3 3" xfId="43806" xr:uid="{00000000-0005-0000-0000-000020AB0000}"/>
    <cellStyle name="Porcentual 10 3 3 3 2" xfId="43807" xr:uid="{00000000-0005-0000-0000-000021AB0000}"/>
    <cellStyle name="Porcentual 10 3 3 4" xfId="43808" xr:uid="{00000000-0005-0000-0000-000022AB0000}"/>
    <cellStyle name="Porcentual 10 3 4" xfId="43809" xr:uid="{00000000-0005-0000-0000-000023AB0000}"/>
    <cellStyle name="Porcentual 10 3 4 2" xfId="43810" xr:uid="{00000000-0005-0000-0000-000024AB0000}"/>
    <cellStyle name="Porcentual 10 3 5" xfId="43811" xr:uid="{00000000-0005-0000-0000-000025AB0000}"/>
    <cellStyle name="Porcentual 10 3 5 2" xfId="43812" xr:uid="{00000000-0005-0000-0000-000026AB0000}"/>
    <cellStyle name="Porcentual 10 3 6" xfId="43813" xr:uid="{00000000-0005-0000-0000-000027AB0000}"/>
    <cellStyle name="Porcentual 10 3 6 2" xfId="43814" xr:uid="{00000000-0005-0000-0000-000028AB0000}"/>
    <cellStyle name="Porcentual 10 3 7" xfId="43815" xr:uid="{00000000-0005-0000-0000-000029AB0000}"/>
    <cellStyle name="Porcentual 10 3 7 2" xfId="43816" xr:uid="{00000000-0005-0000-0000-00002AAB0000}"/>
    <cellStyle name="Porcentual 10 3 8" xfId="43817" xr:uid="{00000000-0005-0000-0000-00002BAB0000}"/>
    <cellStyle name="Porcentual 10 3 8 2" xfId="43818" xr:uid="{00000000-0005-0000-0000-00002CAB0000}"/>
    <cellStyle name="Porcentual 10 30" xfId="43819" xr:uid="{00000000-0005-0000-0000-00002DAB0000}"/>
    <cellStyle name="Porcentual 10 31" xfId="43820" xr:uid="{00000000-0005-0000-0000-00002EAB0000}"/>
    <cellStyle name="Porcentual 10 32" xfId="43821" xr:uid="{00000000-0005-0000-0000-00002FAB0000}"/>
    <cellStyle name="Porcentual 10 4" xfId="43822" xr:uid="{00000000-0005-0000-0000-000030AB0000}"/>
    <cellStyle name="Porcentual 10 4 2" xfId="43823" xr:uid="{00000000-0005-0000-0000-000031AB0000}"/>
    <cellStyle name="Porcentual 10 4 3" xfId="43824" xr:uid="{00000000-0005-0000-0000-000032AB0000}"/>
    <cellStyle name="Porcentual 10 4 3 2" xfId="43825" xr:uid="{00000000-0005-0000-0000-000033AB0000}"/>
    <cellStyle name="Porcentual 10 4 4" xfId="43826" xr:uid="{00000000-0005-0000-0000-000034AB0000}"/>
    <cellStyle name="Porcentual 10 4 4 2" xfId="43827" xr:uid="{00000000-0005-0000-0000-000035AB0000}"/>
    <cellStyle name="Porcentual 10 4 5" xfId="43828" xr:uid="{00000000-0005-0000-0000-000036AB0000}"/>
    <cellStyle name="Porcentual 10 4 5 2" xfId="43829" xr:uid="{00000000-0005-0000-0000-000037AB0000}"/>
    <cellStyle name="Porcentual 10 5" xfId="43830" xr:uid="{00000000-0005-0000-0000-000038AB0000}"/>
    <cellStyle name="Porcentual 10 5 2" xfId="43831" xr:uid="{00000000-0005-0000-0000-000039AB0000}"/>
    <cellStyle name="Porcentual 10 5 2 2" xfId="43832" xr:uid="{00000000-0005-0000-0000-00003AAB0000}"/>
    <cellStyle name="Porcentual 10 5 3" xfId="43833" xr:uid="{00000000-0005-0000-0000-00003BAB0000}"/>
    <cellStyle name="Porcentual 10 5 3 2" xfId="43834" xr:uid="{00000000-0005-0000-0000-00003CAB0000}"/>
    <cellStyle name="Porcentual 10 5 4" xfId="43835" xr:uid="{00000000-0005-0000-0000-00003DAB0000}"/>
    <cellStyle name="Porcentual 10 5 4 2" xfId="43836" xr:uid="{00000000-0005-0000-0000-00003EAB0000}"/>
    <cellStyle name="Porcentual 10 6" xfId="43837" xr:uid="{00000000-0005-0000-0000-00003FAB0000}"/>
    <cellStyle name="Porcentual 10 6 2" xfId="43838" xr:uid="{00000000-0005-0000-0000-000040AB0000}"/>
    <cellStyle name="Porcentual 10 6 2 2" xfId="43839" xr:uid="{00000000-0005-0000-0000-000041AB0000}"/>
    <cellStyle name="Porcentual 10 7" xfId="43840" xr:uid="{00000000-0005-0000-0000-000042AB0000}"/>
    <cellStyle name="Porcentual 10 7 2" xfId="43841" xr:uid="{00000000-0005-0000-0000-000043AB0000}"/>
    <cellStyle name="Porcentual 10 7 2 2" xfId="43842" xr:uid="{00000000-0005-0000-0000-000044AB0000}"/>
    <cellStyle name="Porcentual 10 8" xfId="43843" xr:uid="{00000000-0005-0000-0000-000045AB0000}"/>
    <cellStyle name="Porcentual 10 8 2" xfId="43844" xr:uid="{00000000-0005-0000-0000-000046AB0000}"/>
    <cellStyle name="Porcentual 10 8 2 2" xfId="43845" xr:uid="{00000000-0005-0000-0000-000047AB0000}"/>
    <cellStyle name="Porcentual 10 9" xfId="43846" xr:uid="{00000000-0005-0000-0000-000048AB0000}"/>
    <cellStyle name="Porcentual 10 9 2" xfId="43847" xr:uid="{00000000-0005-0000-0000-000049AB0000}"/>
    <cellStyle name="Porcentual 10 9 2 2" xfId="43848" xr:uid="{00000000-0005-0000-0000-00004AAB0000}"/>
    <cellStyle name="Porcentual 11" xfId="43849" xr:uid="{00000000-0005-0000-0000-00004BAB0000}"/>
    <cellStyle name="Porcentual 12" xfId="43850" xr:uid="{00000000-0005-0000-0000-00004CAB0000}"/>
    <cellStyle name="Porcentual 13" xfId="43851" xr:uid="{00000000-0005-0000-0000-00004DAB0000}"/>
    <cellStyle name="Porcentual 13 10" xfId="43852" xr:uid="{00000000-0005-0000-0000-00004EAB0000}"/>
    <cellStyle name="Porcentual 13 10 2" xfId="43853" xr:uid="{00000000-0005-0000-0000-00004FAB0000}"/>
    <cellStyle name="Porcentual 13 2" xfId="43854" xr:uid="{00000000-0005-0000-0000-000050AB0000}"/>
    <cellStyle name="Porcentual 13 2 2" xfId="43855" xr:uid="{00000000-0005-0000-0000-000051AB0000}"/>
    <cellStyle name="Porcentual 13 2 2 2" xfId="43856" xr:uid="{00000000-0005-0000-0000-000052AB0000}"/>
    <cellStyle name="Porcentual 13 2 2 2 2" xfId="43857" xr:uid="{00000000-0005-0000-0000-000053AB0000}"/>
    <cellStyle name="Porcentual 13 2 2 3" xfId="43858" xr:uid="{00000000-0005-0000-0000-000054AB0000}"/>
    <cellStyle name="Porcentual 13 2 2 3 2" xfId="43859" xr:uid="{00000000-0005-0000-0000-000055AB0000}"/>
    <cellStyle name="Porcentual 13 2 2 4" xfId="43860" xr:uid="{00000000-0005-0000-0000-000056AB0000}"/>
    <cellStyle name="Porcentual 13 2 3" xfId="43861" xr:uid="{00000000-0005-0000-0000-000057AB0000}"/>
    <cellStyle name="Porcentual 13 2 3 2" xfId="43862" xr:uid="{00000000-0005-0000-0000-000058AB0000}"/>
    <cellStyle name="Porcentual 13 2 3 2 2" xfId="43863" xr:uid="{00000000-0005-0000-0000-000059AB0000}"/>
    <cellStyle name="Porcentual 13 2 3 3" xfId="43864" xr:uid="{00000000-0005-0000-0000-00005AAB0000}"/>
    <cellStyle name="Porcentual 13 2 3 3 2" xfId="43865" xr:uid="{00000000-0005-0000-0000-00005BAB0000}"/>
    <cellStyle name="Porcentual 13 2 3 4" xfId="43866" xr:uid="{00000000-0005-0000-0000-00005CAB0000}"/>
    <cellStyle name="Porcentual 13 2 4" xfId="43867" xr:uid="{00000000-0005-0000-0000-00005DAB0000}"/>
    <cellStyle name="Porcentual 13 2 4 2" xfId="43868" xr:uid="{00000000-0005-0000-0000-00005EAB0000}"/>
    <cellStyle name="Porcentual 13 2 5" xfId="43869" xr:uid="{00000000-0005-0000-0000-00005FAB0000}"/>
    <cellStyle name="Porcentual 13 2 5 2" xfId="43870" xr:uid="{00000000-0005-0000-0000-000060AB0000}"/>
    <cellStyle name="Porcentual 13 2 6" xfId="43871" xr:uid="{00000000-0005-0000-0000-000061AB0000}"/>
    <cellStyle name="Porcentual 13 3" xfId="43872" xr:uid="{00000000-0005-0000-0000-000062AB0000}"/>
    <cellStyle name="Porcentual 13 3 2" xfId="43873" xr:uid="{00000000-0005-0000-0000-000063AB0000}"/>
    <cellStyle name="Porcentual 13 3 3" xfId="43874" xr:uid="{00000000-0005-0000-0000-000064AB0000}"/>
    <cellStyle name="Porcentual 13 3 3 2" xfId="43875" xr:uid="{00000000-0005-0000-0000-000065AB0000}"/>
    <cellStyle name="Porcentual 13 3 4" xfId="43876" xr:uid="{00000000-0005-0000-0000-000066AB0000}"/>
    <cellStyle name="Porcentual 13 3 4 2" xfId="43877" xr:uid="{00000000-0005-0000-0000-000067AB0000}"/>
    <cellStyle name="Porcentual 13 3 5" xfId="43878" xr:uid="{00000000-0005-0000-0000-000068AB0000}"/>
    <cellStyle name="Porcentual 13 4" xfId="43879" xr:uid="{00000000-0005-0000-0000-000069AB0000}"/>
    <cellStyle name="Porcentual 13 4 2" xfId="43880" xr:uid="{00000000-0005-0000-0000-00006AAB0000}"/>
    <cellStyle name="Porcentual 13 4 2 2" xfId="43881" xr:uid="{00000000-0005-0000-0000-00006BAB0000}"/>
    <cellStyle name="Porcentual 13 4 3" xfId="43882" xr:uid="{00000000-0005-0000-0000-00006CAB0000}"/>
    <cellStyle name="Porcentual 13 4 3 2" xfId="43883" xr:uid="{00000000-0005-0000-0000-00006DAB0000}"/>
    <cellStyle name="Porcentual 13 4 4" xfId="43884" xr:uid="{00000000-0005-0000-0000-00006EAB0000}"/>
    <cellStyle name="Porcentual 13 5" xfId="43885" xr:uid="{00000000-0005-0000-0000-00006FAB0000}"/>
    <cellStyle name="Porcentual 13 5 2" xfId="43886" xr:uid="{00000000-0005-0000-0000-000070AB0000}"/>
    <cellStyle name="Porcentual 13 6" xfId="43887" xr:uid="{00000000-0005-0000-0000-000071AB0000}"/>
    <cellStyle name="Porcentual 13 6 2" xfId="43888" xr:uid="{00000000-0005-0000-0000-000072AB0000}"/>
    <cellStyle name="Porcentual 13 7" xfId="43889" xr:uid="{00000000-0005-0000-0000-000073AB0000}"/>
    <cellStyle name="Porcentual 13 7 2" xfId="43890" xr:uid="{00000000-0005-0000-0000-000074AB0000}"/>
    <cellStyle name="Porcentual 13 8" xfId="43891" xr:uid="{00000000-0005-0000-0000-000075AB0000}"/>
    <cellStyle name="Porcentual 13 8 2" xfId="43892" xr:uid="{00000000-0005-0000-0000-000076AB0000}"/>
    <cellStyle name="Porcentual 13 9" xfId="43893" xr:uid="{00000000-0005-0000-0000-000077AB0000}"/>
    <cellStyle name="Porcentual 13 9 2" xfId="43894" xr:uid="{00000000-0005-0000-0000-000078AB0000}"/>
    <cellStyle name="Porcentual 14" xfId="43895" xr:uid="{00000000-0005-0000-0000-000079AB0000}"/>
    <cellStyle name="Porcentual 14 2" xfId="43896" xr:uid="{00000000-0005-0000-0000-00007AAB0000}"/>
    <cellStyle name="Porcentual 14 3" xfId="43897" xr:uid="{00000000-0005-0000-0000-00007BAB0000}"/>
    <cellStyle name="Porcentual 15" xfId="43898" xr:uid="{00000000-0005-0000-0000-00007CAB0000}"/>
    <cellStyle name="Porcentual 15 2" xfId="43899" xr:uid="{00000000-0005-0000-0000-00007DAB0000}"/>
    <cellStyle name="Porcentual 15 2 2" xfId="43900" xr:uid="{00000000-0005-0000-0000-00007EAB0000}"/>
    <cellStyle name="Porcentual 15 2 2 2" xfId="43901" xr:uid="{00000000-0005-0000-0000-00007FAB0000}"/>
    <cellStyle name="Porcentual 15 2 2 2 2" xfId="43902" xr:uid="{00000000-0005-0000-0000-000080AB0000}"/>
    <cellStyle name="Porcentual 15 2 2 3" xfId="43903" xr:uid="{00000000-0005-0000-0000-000081AB0000}"/>
    <cellStyle name="Porcentual 15 2 2 3 2" xfId="43904" xr:uid="{00000000-0005-0000-0000-000082AB0000}"/>
    <cellStyle name="Porcentual 15 2 2 4" xfId="43905" xr:uid="{00000000-0005-0000-0000-000083AB0000}"/>
    <cellStyle name="Porcentual 15 2 3" xfId="43906" xr:uid="{00000000-0005-0000-0000-000084AB0000}"/>
    <cellStyle name="Porcentual 15 2 3 2" xfId="43907" xr:uid="{00000000-0005-0000-0000-000085AB0000}"/>
    <cellStyle name="Porcentual 15 2 3 2 2" xfId="43908" xr:uid="{00000000-0005-0000-0000-000086AB0000}"/>
    <cellStyle name="Porcentual 15 2 3 3" xfId="43909" xr:uid="{00000000-0005-0000-0000-000087AB0000}"/>
    <cellStyle name="Porcentual 15 2 3 3 2" xfId="43910" xr:uid="{00000000-0005-0000-0000-000088AB0000}"/>
    <cellStyle name="Porcentual 15 2 3 4" xfId="43911" xr:uid="{00000000-0005-0000-0000-000089AB0000}"/>
    <cellStyle name="Porcentual 15 2 4" xfId="43912" xr:uid="{00000000-0005-0000-0000-00008AAB0000}"/>
    <cellStyle name="Porcentual 15 2 4 2" xfId="43913" xr:uid="{00000000-0005-0000-0000-00008BAB0000}"/>
    <cellStyle name="Porcentual 15 2 5" xfId="43914" xr:uid="{00000000-0005-0000-0000-00008CAB0000}"/>
    <cellStyle name="Porcentual 15 2 5 2" xfId="43915" xr:uid="{00000000-0005-0000-0000-00008DAB0000}"/>
    <cellStyle name="Porcentual 15 2 6" xfId="43916" xr:uid="{00000000-0005-0000-0000-00008EAB0000}"/>
    <cellStyle name="Porcentual 15 3" xfId="43917" xr:uid="{00000000-0005-0000-0000-00008FAB0000}"/>
    <cellStyle name="Porcentual 15 3 2" xfId="43918" xr:uid="{00000000-0005-0000-0000-000090AB0000}"/>
    <cellStyle name="Porcentual 15 3 2 2" xfId="43919" xr:uid="{00000000-0005-0000-0000-000091AB0000}"/>
    <cellStyle name="Porcentual 15 3 3" xfId="43920" xr:uid="{00000000-0005-0000-0000-000092AB0000}"/>
    <cellStyle name="Porcentual 15 3 3 2" xfId="43921" xr:uid="{00000000-0005-0000-0000-000093AB0000}"/>
    <cellStyle name="Porcentual 15 3 4" xfId="43922" xr:uid="{00000000-0005-0000-0000-000094AB0000}"/>
    <cellStyle name="Porcentual 15 3 4 2" xfId="43923" xr:uid="{00000000-0005-0000-0000-000095AB0000}"/>
    <cellStyle name="Porcentual 15 3 5" xfId="43924" xr:uid="{00000000-0005-0000-0000-000096AB0000}"/>
    <cellStyle name="Porcentual 15 4" xfId="43925" xr:uid="{00000000-0005-0000-0000-000097AB0000}"/>
    <cellStyle name="Porcentual 15 4 2" xfId="43926" xr:uid="{00000000-0005-0000-0000-000098AB0000}"/>
    <cellStyle name="Porcentual 15 4 2 2" xfId="43927" xr:uid="{00000000-0005-0000-0000-000099AB0000}"/>
    <cellStyle name="Porcentual 15 4 3" xfId="43928" xr:uid="{00000000-0005-0000-0000-00009AAB0000}"/>
    <cellStyle name="Porcentual 15 4 3 2" xfId="43929" xr:uid="{00000000-0005-0000-0000-00009BAB0000}"/>
    <cellStyle name="Porcentual 15 4 4" xfId="43930" xr:uid="{00000000-0005-0000-0000-00009CAB0000}"/>
    <cellStyle name="Porcentual 15 5" xfId="43931" xr:uid="{00000000-0005-0000-0000-00009DAB0000}"/>
    <cellStyle name="Porcentual 15 5 2" xfId="43932" xr:uid="{00000000-0005-0000-0000-00009EAB0000}"/>
    <cellStyle name="Porcentual 15 6" xfId="43933" xr:uid="{00000000-0005-0000-0000-00009FAB0000}"/>
    <cellStyle name="Porcentual 15 6 2" xfId="43934" xr:uid="{00000000-0005-0000-0000-0000A0AB0000}"/>
    <cellStyle name="Porcentual 15 7" xfId="43935" xr:uid="{00000000-0005-0000-0000-0000A1AB0000}"/>
    <cellStyle name="Porcentual 15 7 2" xfId="43936" xr:uid="{00000000-0005-0000-0000-0000A2AB0000}"/>
    <cellStyle name="Porcentual 15 8" xfId="43937" xr:uid="{00000000-0005-0000-0000-0000A3AB0000}"/>
    <cellStyle name="Porcentual 15 8 2" xfId="43938" xr:uid="{00000000-0005-0000-0000-0000A4AB0000}"/>
    <cellStyle name="Porcentual 15 9" xfId="43939" xr:uid="{00000000-0005-0000-0000-0000A5AB0000}"/>
    <cellStyle name="Porcentual 16" xfId="43940" xr:uid="{00000000-0005-0000-0000-0000A6AB0000}"/>
    <cellStyle name="Porcentual 16 2" xfId="43941" xr:uid="{00000000-0005-0000-0000-0000A7AB0000}"/>
    <cellStyle name="Porcentual 17" xfId="43942" xr:uid="{00000000-0005-0000-0000-0000A8AB0000}"/>
    <cellStyle name="Porcentual 18" xfId="43943" xr:uid="{00000000-0005-0000-0000-0000A9AB0000}"/>
    <cellStyle name="Porcentual 2" xfId="43944" xr:uid="{00000000-0005-0000-0000-0000AAAB0000}"/>
    <cellStyle name="Porcentual 2 10" xfId="43945" xr:uid="{00000000-0005-0000-0000-0000ABAB0000}"/>
    <cellStyle name="Porcentual 2 11" xfId="43946" xr:uid="{00000000-0005-0000-0000-0000ACAB0000}"/>
    <cellStyle name="Porcentual 2 2" xfId="43947" xr:uid="{00000000-0005-0000-0000-0000ADAB0000}"/>
    <cellStyle name="Porcentual 2 2 10" xfId="43948" xr:uid="{00000000-0005-0000-0000-0000AEAB0000}"/>
    <cellStyle name="Porcentual 2 2 11" xfId="43949" xr:uid="{00000000-0005-0000-0000-0000AFAB0000}"/>
    <cellStyle name="Porcentual 2 2 12" xfId="43950" xr:uid="{00000000-0005-0000-0000-0000B0AB0000}"/>
    <cellStyle name="Porcentual 2 2 2" xfId="43951" xr:uid="{00000000-0005-0000-0000-0000B1AB0000}"/>
    <cellStyle name="Porcentual 2 2 2 2" xfId="43952" xr:uid="{00000000-0005-0000-0000-0000B2AB0000}"/>
    <cellStyle name="Porcentual 2 2 2 2 2" xfId="43953" xr:uid="{00000000-0005-0000-0000-0000B3AB0000}"/>
    <cellStyle name="Porcentual 2 2 2 2 3" xfId="43954" xr:uid="{00000000-0005-0000-0000-0000B4AB0000}"/>
    <cellStyle name="Porcentual 2 2 2 2 4" xfId="43955" xr:uid="{00000000-0005-0000-0000-0000B5AB0000}"/>
    <cellStyle name="Porcentual 2 2 2 2 5" xfId="43956" xr:uid="{00000000-0005-0000-0000-0000B6AB0000}"/>
    <cellStyle name="Porcentual 2 2 2 2_35. Propiedades de Inv" xfId="43957" xr:uid="{00000000-0005-0000-0000-0000B7AB0000}"/>
    <cellStyle name="Porcentual 2 2 2 3" xfId="43958" xr:uid="{00000000-0005-0000-0000-0000B8AB0000}"/>
    <cellStyle name="Porcentual 2 2 2 4" xfId="43959" xr:uid="{00000000-0005-0000-0000-0000B9AB0000}"/>
    <cellStyle name="Porcentual 2 2 2 5" xfId="43960" xr:uid="{00000000-0005-0000-0000-0000BAAB0000}"/>
    <cellStyle name="Porcentual 2 2 2_35. Propiedades de Inv" xfId="43961" xr:uid="{00000000-0005-0000-0000-0000BBAB0000}"/>
    <cellStyle name="Porcentual 2 2 3" xfId="43962" xr:uid="{00000000-0005-0000-0000-0000BCAB0000}"/>
    <cellStyle name="Porcentual 2 2 4" xfId="43963" xr:uid="{00000000-0005-0000-0000-0000BDAB0000}"/>
    <cellStyle name="Porcentual 2 2 5" xfId="43964" xr:uid="{00000000-0005-0000-0000-0000BEAB0000}"/>
    <cellStyle name="Porcentual 2 2 6" xfId="43965" xr:uid="{00000000-0005-0000-0000-0000BFAB0000}"/>
    <cellStyle name="Porcentual 2 2 7" xfId="43966" xr:uid="{00000000-0005-0000-0000-0000C0AB0000}"/>
    <cellStyle name="Porcentual 2 2 8" xfId="43967" xr:uid="{00000000-0005-0000-0000-0000C1AB0000}"/>
    <cellStyle name="Porcentual 2 2 9" xfId="43968" xr:uid="{00000000-0005-0000-0000-0000C2AB0000}"/>
    <cellStyle name="Porcentual 2 2_35. Propiedades de Inv" xfId="43969" xr:uid="{00000000-0005-0000-0000-0000C3AB0000}"/>
    <cellStyle name="Porcentual 2 3" xfId="43970" xr:uid="{00000000-0005-0000-0000-0000C4AB0000}"/>
    <cellStyle name="Porcentual 2 3 2" xfId="43971" xr:uid="{00000000-0005-0000-0000-0000C5AB0000}"/>
    <cellStyle name="Porcentual 2 4" xfId="43972" xr:uid="{00000000-0005-0000-0000-0000C6AB0000}"/>
    <cellStyle name="Porcentual 2 4 2" xfId="43973" xr:uid="{00000000-0005-0000-0000-0000C7AB0000}"/>
    <cellStyle name="Porcentual 2 5" xfId="43974" xr:uid="{00000000-0005-0000-0000-0000C8AB0000}"/>
    <cellStyle name="Porcentual 2 6" xfId="43975" xr:uid="{00000000-0005-0000-0000-0000C9AB0000}"/>
    <cellStyle name="Porcentual 2 7" xfId="43976" xr:uid="{00000000-0005-0000-0000-0000CAAB0000}"/>
    <cellStyle name="Porcentual 2 8" xfId="43977" xr:uid="{00000000-0005-0000-0000-0000CBAB0000}"/>
    <cellStyle name="Porcentual 2 9" xfId="43978" xr:uid="{00000000-0005-0000-0000-0000CCAB0000}"/>
    <cellStyle name="Porcentual 3" xfId="43979" xr:uid="{00000000-0005-0000-0000-0000CDAB0000}"/>
    <cellStyle name="Porcentual 3 2" xfId="43980" xr:uid="{00000000-0005-0000-0000-0000CEAB0000}"/>
    <cellStyle name="Porcentual 3 2 2" xfId="43981" xr:uid="{00000000-0005-0000-0000-0000CFAB0000}"/>
    <cellStyle name="Porcentual 3 2 2 2" xfId="43982" xr:uid="{00000000-0005-0000-0000-0000D0AB0000}"/>
    <cellStyle name="Porcentual 3 3" xfId="43983" xr:uid="{00000000-0005-0000-0000-0000D1AB0000}"/>
    <cellStyle name="Porcentual 3 4" xfId="43984" xr:uid="{00000000-0005-0000-0000-0000D2AB0000}"/>
    <cellStyle name="Porcentual 3 5" xfId="43985" xr:uid="{00000000-0005-0000-0000-0000D3AB0000}"/>
    <cellStyle name="Porcentual 4" xfId="43986" xr:uid="{00000000-0005-0000-0000-0000D4AB0000}"/>
    <cellStyle name="Porcentual 4 2" xfId="43987" xr:uid="{00000000-0005-0000-0000-0000D5AB0000}"/>
    <cellStyle name="Porcentual 4 2 2" xfId="43988" xr:uid="{00000000-0005-0000-0000-0000D6AB0000}"/>
    <cellStyle name="Porcentual 4 3" xfId="43989" xr:uid="{00000000-0005-0000-0000-0000D7AB0000}"/>
    <cellStyle name="Porcentual 4 4" xfId="43990" xr:uid="{00000000-0005-0000-0000-0000D8AB0000}"/>
    <cellStyle name="Porcentual 4 5" xfId="43991" xr:uid="{00000000-0005-0000-0000-0000D9AB0000}"/>
    <cellStyle name="Porcentual 5" xfId="43992" xr:uid="{00000000-0005-0000-0000-0000DAAB0000}"/>
    <cellStyle name="Porcentual 5 10" xfId="43993" xr:uid="{00000000-0005-0000-0000-0000DBAB0000}"/>
    <cellStyle name="Porcentual 5 11" xfId="43994" xr:uid="{00000000-0005-0000-0000-0000DCAB0000}"/>
    <cellStyle name="Porcentual 5 11 2" xfId="43995" xr:uid="{00000000-0005-0000-0000-0000DDAB0000}"/>
    <cellStyle name="Porcentual 5 11 2 2" xfId="43996" xr:uid="{00000000-0005-0000-0000-0000DEAB0000}"/>
    <cellStyle name="Porcentual 5 12" xfId="43997" xr:uid="{00000000-0005-0000-0000-0000DFAB0000}"/>
    <cellStyle name="Porcentual 5 12 2" xfId="43998" xr:uid="{00000000-0005-0000-0000-0000E0AB0000}"/>
    <cellStyle name="Porcentual 5 12 2 2" xfId="43999" xr:uid="{00000000-0005-0000-0000-0000E1AB0000}"/>
    <cellStyle name="Porcentual 5 13" xfId="44000" xr:uid="{00000000-0005-0000-0000-0000E2AB0000}"/>
    <cellStyle name="Porcentual 5 13 2" xfId="44001" xr:uid="{00000000-0005-0000-0000-0000E3AB0000}"/>
    <cellStyle name="Porcentual 5 13 2 2" xfId="44002" xr:uid="{00000000-0005-0000-0000-0000E4AB0000}"/>
    <cellStyle name="Porcentual 5 14" xfId="44003" xr:uid="{00000000-0005-0000-0000-0000E5AB0000}"/>
    <cellStyle name="Porcentual 5 14 2" xfId="44004" xr:uid="{00000000-0005-0000-0000-0000E6AB0000}"/>
    <cellStyle name="Porcentual 5 14 2 2" xfId="44005" xr:uid="{00000000-0005-0000-0000-0000E7AB0000}"/>
    <cellStyle name="Porcentual 5 15" xfId="44006" xr:uid="{00000000-0005-0000-0000-0000E8AB0000}"/>
    <cellStyle name="Porcentual 5 15 2" xfId="44007" xr:uid="{00000000-0005-0000-0000-0000E9AB0000}"/>
    <cellStyle name="Porcentual 5 15 2 2" xfId="44008" xr:uid="{00000000-0005-0000-0000-0000EAAB0000}"/>
    <cellStyle name="Porcentual 5 16" xfId="44009" xr:uid="{00000000-0005-0000-0000-0000EBAB0000}"/>
    <cellStyle name="Porcentual 5 16 2" xfId="44010" xr:uid="{00000000-0005-0000-0000-0000ECAB0000}"/>
    <cellStyle name="Porcentual 5 16 3" xfId="44011" xr:uid="{00000000-0005-0000-0000-0000EDAB0000}"/>
    <cellStyle name="Porcentual 5 17" xfId="44012" xr:uid="{00000000-0005-0000-0000-0000EEAB0000}"/>
    <cellStyle name="Porcentual 5 17 2" xfId="44013" xr:uid="{00000000-0005-0000-0000-0000EFAB0000}"/>
    <cellStyle name="Porcentual 5 2" xfId="44014" xr:uid="{00000000-0005-0000-0000-0000F0AB0000}"/>
    <cellStyle name="Porcentual 5 2 2" xfId="44015" xr:uid="{00000000-0005-0000-0000-0000F1AB0000}"/>
    <cellStyle name="Porcentual 5 2 2 2" xfId="44016" xr:uid="{00000000-0005-0000-0000-0000F2AB0000}"/>
    <cellStyle name="Porcentual 5 2 2 2 2" xfId="44017" xr:uid="{00000000-0005-0000-0000-0000F3AB0000}"/>
    <cellStyle name="Porcentual 5 2 2 2 2 2" xfId="44018" xr:uid="{00000000-0005-0000-0000-0000F4AB0000}"/>
    <cellStyle name="Porcentual 5 2 2 2 3" xfId="44019" xr:uid="{00000000-0005-0000-0000-0000F5AB0000}"/>
    <cellStyle name="Porcentual 5 2 2 2 4" xfId="44020" xr:uid="{00000000-0005-0000-0000-0000F6AB0000}"/>
    <cellStyle name="Porcentual 5 2 2 2 5" xfId="44021" xr:uid="{00000000-0005-0000-0000-0000F7AB0000}"/>
    <cellStyle name="Porcentual 5 2 2 3" xfId="44022" xr:uid="{00000000-0005-0000-0000-0000F8AB0000}"/>
    <cellStyle name="Porcentual 5 2 2 3 2" xfId="44023" xr:uid="{00000000-0005-0000-0000-0000F9AB0000}"/>
    <cellStyle name="Porcentual 5 2 2 3 2 2" xfId="44024" xr:uid="{00000000-0005-0000-0000-0000FAAB0000}"/>
    <cellStyle name="Porcentual 5 2 2 4" xfId="44025" xr:uid="{00000000-0005-0000-0000-0000FBAB0000}"/>
    <cellStyle name="Porcentual 5 2 2 4 2" xfId="44026" xr:uid="{00000000-0005-0000-0000-0000FCAB0000}"/>
    <cellStyle name="Porcentual 5 2 2 4 2 2" xfId="44027" xr:uid="{00000000-0005-0000-0000-0000FDAB0000}"/>
    <cellStyle name="Porcentual 5 2 2 5" xfId="44028" xr:uid="{00000000-0005-0000-0000-0000FEAB0000}"/>
    <cellStyle name="Porcentual 5 2 2 5 2" xfId="44029" xr:uid="{00000000-0005-0000-0000-0000FFAB0000}"/>
    <cellStyle name="Porcentual 5 2 2 5 3" xfId="44030" xr:uid="{00000000-0005-0000-0000-000000AC0000}"/>
    <cellStyle name="Porcentual 5 2 3" xfId="44031" xr:uid="{00000000-0005-0000-0000-000001AC0000}"/>
    <cellStyle name="Porcentual 5 2 3 2" xfId="44032" xr:uid="{00000000-0005-0000-0000-000002AC0000}"/>
    <cellStyle name="Porcentual 5 2 3 2 2" xfId="44033" xr:uid="{00000000-0005-0000-0000-000003AC0000}"/>
    <cellStyle name="Porcentual 5 2 3 3" xfId="44034" xr:uid="{00000000-0005-0000-0000-000004AC0000}"/>
    <cellStyle name="Porcentual 5 2 3 3 2" xfId="44035" xr:uid="{00000000-0005-0000-0000-000005AC0000}"/>
    <cellStyle name="Porcentual 5 2 3 4" xfId="44036" xr:uid="{00000000-0005-0000-0000-000006AC0000}"/>
    <cellStyle name="Porcentual 5 2 3 4 2" xfId="44037" xr:uid="{00000000-0005-0000-0000-000007AC0000}"/>
    <cellStyle name="Porcentual 5 2 4" xfId="44038" xr:uid="{00000000-0005-0000-0000-000008AC0000}"/>
    <cellStyle name="Porcentual 5 2 4 2" xfId="44039" xr:uid="{00000000-0005-0000-0000-000009AC0000}"/>
    <cellStyle name="Porcentual 5 2 4 2 2" xfId="44040" xr:uid="{00000000-0005-0000-0000-00000AAC0000}"/>
    <cellStyle name="Porcentual 5 2 5" xfId="44041" xr:uid="{00000000-0005-0000-0000-00000BAC0000}"/>
    <cellStyle name="Porcentual 5 2 5 2" xfId="44042" xr:uid="{00000000-0005-0000-0000-00000CAC0000}"/>
    <cellStyle name="Porcentual 5 2 5 2 2" xfId="44043" xr:uid="{00000000-0005-0000-0000-00000DAC0000}"/>
    <cellStyle name="Porcentual 5 2 6" xfId="44044" xr:uid="{00000000-0005-0000-0000-00000EAC0000}"/>
    <cellStyle name="Porcentual 5 2 6 2" xfId="44045" xr:uid="{00000000-0005-0000-0000-00000FAC0000}"/>
    <cellStyle name="Porcentual 5 2 6 2 2" xfId="44046" xr:uid="{00000000-0005-0000-0000-000010AC0000}"/>
    <cellStyle name="Porcentual 5 2 7" xfId="44047" xr:uid="{00000000-0005-0000-0000-000011AC0000}"/>
    <cellStyle name="Porcentual 5 2 7 2" xfId="44048" xr:uid="{00000000-0005-0000-0000-000012AC0000}"/>
    <cellStyle name="Porcentual 5 2 7 3" xfId="44049" xr:uid="{00000000-0005-0000-0000-000013AC0000}"/>
    <cellStyle name="Porcentual 5 2 8" xfId="44050" xr:uid="{00000000-0005-0000-0000-000014AC0000}"/>
    <cellStyle name="Porcentual 5 2 9" xfId="44051" xr:uid="{00000000-0005-0000-0000-000015AC0000}"/>
    <cellStyle name="Porcentual 5 3" xfId="44052" xr:uid="{00000000-0005-0000-0000-000016AC0000}"/>
    <cellStyle name="Porcentual 5 3 2" xfId="44053" xr:uid="{00000000-0005-0000-0000-000017AC0000}"/>
    <cellStyle name="Porcentual 5 3 3" xfId="44054" xr:uid="{00000000-0005-0000-0000-000018AC0000}"/>
    <cellStyle name="Porcentual 5 3 3 2" xfId="44055" xr:uid="{00000000-0005-0000-0000-000019AC0000}"/>
    <cellStyle name="Porcentual 5 3 4" xfId="44056" xr:uid="{00000000-0005-0000-0000-00001AAC0000}"/>
    <cellStyle name="Porcentual 5 3 4 2" xfId="44057" xr:uid="{00000000-0005-0000-0000-00001BAC0000}"/>
    <cellStyle name="Porcentual 5 3 5" xfId="44058" xr:uid="{00000000-0005-0000-0000-00001CAC0000}"/>
    <cellStyle name="Porcentual 5 3 5 2" xfId="44059" xr:uid="{00000000-0005-0000-0000-00001DAC0000}"/>
    <cellStyle name="Porcentual 5 4" xfId="44060" xr:uid="{00000000-0005-0000-0000-00001EAC0000}"/>
    <cellStyle name="Porcentual 5 4 2" xfId="44061" xr:uid="{00000000-0005-0000-0000-00001FAC0000}"/>
    <cellStyle name="Porcentual 5 4 2 2" xfId="44062" xr:uid="{00000000-0005-0000-0000-000020AC0000}"/>
    <cellStyle name="Porcentual 5 4 3" xfId="44063" xr:uid="{00000000-0005-0000-0000-000021AC0000}"/>
    <cellStyle name="Porcentual 5 4 3 2" xfId="44064" xr:uid="{00000000-0005-0000-0000-000022AC0000}"/>
    <cellStyle name="Porcentual 5 5" xfId="44065" xr:uid="{00000000-0005-0000-0000-000023AC0000}"/>
    <cellStyle name="Porcentual 5 6" xfId="44066" xr:uid="{00000000-0005-0000-0000-000024AC0000}"/>
    <cellStyle name="Porcentual 5 7" xfId="44067" xr:uid="{00000000-0005-0000-0000-000025AC0000}"/>
    <cellStyle name="Porcentual 5 8" xfId="44068" xr:uid="{00000000-0005-0000-0000-000026AC0000}"/>
    <cellStyle name="Porcentual 5 9" xfId="44069" xr:uid="{00000000-0005-0000-0000-000027AC0000}"/>
    <cellStyle name="Porcentual 5_35. Propiedades de Inv" xfId="44070" xr:uid="{00000000-0005-0000-0000-000028AC0000}"/>
    <cellStyle name="Porcentual 6" xfId="44071" xr:uid="{00000000-0005-0000-0000-000029AC0000}"/>
    <cellStyle name="Porcentual 6 2" xfId="44072" xr:uid="{00000000-0005-0000-0000-00002AAC0000}"/>
    <cellStyle name="Porcentual 7" xfId="44073" xr:uid="{00000000-0005-0000-0000-00002BAC0000}"/>
    <cellStyle name="Porcentual 7 2" xfId="44074" xr:uid="{00000000-0005-0000-0000-00002CAC0000}"/>
    <cellStyle name="Porcentual 8" xfId="44075" xr:uid="{00000000-0005-0000-0000-00002DAC0000}"/>
    <cellStyle name="Porcentual 9" xfId="44076" xr:uid="{00000000-0005-0000-0000-00002EAC0000}"/>
    <cellStyle name="PSChar" xfId="44077" xr:uid="{00000000-0005-0000-0000-00002FAC0000}"/>
    <cellStyle name="PSChar 2" xfId="44078" xr:uid="{00000000-0005-0000-0000-000030AC0000}"/>
    <cellStyle name="PSChar 3" xfId="44079" xr:uid="{00000000-0005-0000-0000-000031AC0000}"/>
    <cellStyle name="PSDate" xfId="44080" xr:uid="{00000000-0005-0000-0000-000032AC0000}"/>
    <cellStyle name="PSDec" xfId="44081" xr:uid="{00000000-0005-0000-0000-000033AC0000}"/>
    <cellStyle name="PSHeading" xfId="44082" xr:uid="{00000000-0005-0000-0000-000034AC0000}"/>
    <cellStyle name="PSHeading 2" xfId="44083" xr:uid="{00000000-0005-0000-0000-000035AC0000}"/>
    <cellStyle name="PSHeading 3" xfId="44084" xr:uid="{00000000-0005-0000-0000-000036AC0000}"/>
    <cellStyle name="PSInt" xfId="44085" xr:uid="{00000000-0005-0000-0000-000037AC0000}"/>
    <cellStyle name="PSSpacer" xfId="44086" xr:uid="{00000000-0005-0000-0000-000038AC0000}"/>
    <cellStyle name="PSSpacer 2" xfId="44087" xr:uid="{00000000-0005-0000-0000-000039AC0000}"/>
    <cellStyle name="PSSpacer 3" xfId="44088" xr:uid="{00000000-0005-0000-0000-00003AAC0000}"/>
    <cellStyle name="Punto" xfId="44089" xr:uid="{00000000-0005-0000-0000-00003BAC0000}"/>
    <cellStyle name="Punto0" xfId="44090" xr:uid="{00000000-0005-0000-0000-00003CAC0000}"/>
    <cellStyle name="Punto0 - Estilo1" xfId="44091" xr:uid="{00000000-0005-0000-0000-00003DAC0000}"/>
    <cellStyle name="Punto0 - Estilo1 2" xfId="44092" xr:uid="{00000000-0005-0000-0000-00003EAC0000}"/>
    <cellStyle name="Punto0 - Estilo1 3" xfId="44093" xr:uid="{00000000-0005-0000-0000-00003FAC0000}"/>
    <cellStyle name="Punto0 - Estilo2" xfId="44094" xr:uid="{00000000-0005-0000-0000-000040AC0000}"/>
    <cellStyle name="Punto0 - Estilo2 2" xfId="44095" xr:uid="{00000000-0005-0000-0000-000041AC0000}"/>
    <cellStyle name="Punto0 - Estilo2 3" xfId="44096" xr:uid="{00000000-0005-0000-0000-000042AC0000}"/>
    <cellStyle name="Punto0 - Estilo3" xfId="44097" xr:uid="{00000000-0005-0000-0000-000043AC0000}"/>
    <cellStyle name="Punto0 - Estilo3 2" xfId="44098" xr:uid="{00000000-0005-0000-0000-000044AC0000}"/>
    <cellStyle name="Punto0 - Estilo3 3" xfId="44099" xr:uid="{00000000-0005-0000-0000-000045AC0000}"/>
    <cellStyle name="Punto0_35. Propiedades de Inv" xfId="44100" xr:uid="{00000000-0005-0000-0000-000046AC0000}"/>
    <cellStyle name="Salida 10" xfId="44101" xr:uid="{00000000-0005-0000-0000-000047AC0000}"/>
    <cellStyle name="Salida 11" xfId="44102" xr:uid="{00000000-0005-0000-0000-000048AC0000}"/>
    <cellStyle name="Salida 2" xfId="44103" xr:uid="{00000000-0005-0000-0000-000049AC0000}"/>
    <cellStyle name="Salida 2 2" xfId="44104" xr:uid="{00000000-0005-0000-0000-00004AAC0000}"/>
    <cellStyle name="Salida 2 3" xfId="44105" xr:uid="{00000000-0005-0000-0000-00004BAC0000}"/>
    <cellStyle name="Salida 2 4" xfId="44106" xr:uid="{00000000-0005-0000-0000-00004CAC0000}"/>
    <cellStyle name="Salida 2 5" xfId="44107" xr:uid="{00000000-0005-0000-0000-00004DAC0000}"/>
    <cellStyle name="Salida 3" xfId="44108" xr:uid="{00000000-0005-0000-0000-00004EAC0000}"/>
    <cellStyle name="Salida 3 2" xfId="44109" xr:uid="{00000000-0005-0000-0000-00004FAC0000}"/>
    <cellStyle name="Salida 3 3" xfId="44110" xr:uid="{00000000-0005-0000-0000-000050AC0000}"/>
    <cellStyle name="Salida 3 4" xfId="44111" xr:uid="{00000000-0005-0000-0000-000051AC0000}"/>
    <cellStyle name="Salida 4" xfId="44112" xr:uid="{00000000-0005-0000-0000-000052AC0000}"/>
    <cellStyle name="Salida 4 2" xfId="44113" xr:uid="{00000000-0005-0000-0000-000053AC0000}"/>
    <cellStyle name="Salida 4 3" xfId="44114" xr:uid="{00000000-0005-0000-0000-000054AC0000}"/>
    <cellStyle name="Salida 4 4" xfId="44115" xr:uid="{00000000-0005-0000-0000-000055AC0000}"/>
    <cellStyle name="Salida 5" xfId="44116" xr:uid="{00000000-0005-0000-0000-000056AC0000}"/>
    <cellStyle name="Salida 5 2" xfId="44117" xr:uid="{00000000-0005-0000-0000-000057AC0000}"/>
    <cellStyle name="Salida 5 3" xfId="44118" xr:uid="{00000000-0005-0000-0000-000058AC0000}"/>
    <cellStyle name="Salida 6" xfId="44119" xr:uid="{00000000-0005-0000-0000-000059AC0000}"/>
    <cellStyle name="Salida 6 2" xfId="44120" xr:uid="{00000000-0005-0000-0000-00005AAC0000}"/>
    <cellStyle name="Salida 6 3" xfId="44121" xr:uid="{00000000-0005-0000-0000-00005BAC0000}"/>
    <cellStyle name="Salida 7" xfId="44122" xr:uid="{00000000-0005-0000-0000-00005CAC0000}"/>
    <cellStyle name="Salida 7 2" xfId="44123" xr:uid="{00000000-0005-0000-0000-00005DAC0000}"/>
    <cellStyle name="Salida 7 3" xfId="44124" xr:uid="{00000000-0005-0000-0000-00005EAC0000}"/>
    <cellStyle name="Salida 8" xfId="44125" xr:uid="{00000000-0005-0000-0000-00005FAC0000}"/>
    <cellStyle name="Salida 8 2" xfId="44126" xr:uid="{00000000-0005-0000-0000-000060AC0000}"/>
    <cellStyle name="Salida 8 3" xfId="44127" xr:uid="{00000000-0005-0000-0000-000061AC0000}"/>
    <cellStyle name="Salida 9" xfId="44128" xr:uid="{00000000-0005-0000-0000-000062AC0000}"/>
    <cellStyle name="Separador de milhares [0]_DEUDASAGENCIAS 03-2006" xfId="44129" xr:uid="{00000000-0005-0000-0000-000063AC0000}"/>
    <cellStyle name="Separador de milhares_Ajuste - Investimentos - Incentivo Fiscal" xfId="44130" xr:uid="{00000000-0005-0000-0000-000064AC0000}"/>
    <cellStyle name="Suma" xfId="44131" xr:uid="{00000000-0005-0000-0000-000065AC0000}"/>
    <cellStyle name="Suma 2" xfId="44132" xr:uid="{00000000-0005-0000-0000-000066AC0000}"/>
    <cellStyle name="Suma 3" xfId="44133" xr:uid="{00000000-0005-0000-0000-000067AC0000}"/>
    <cellStyle name="Suma 4" xfId="44134" xr:uid="{00000000-0005-0000-0000-000068AC0000}"/>
    <cellStyle name="Suma 5" xfId="44135" xr:uid="{00000000-0005-0000-0000-000069AC0000}"/>
    <cellStyle name="Tekst objaśnienia" xfId="44136" xr:uid="{00000000-0005-0000-0000-00006AAC0000}"/>
    <cellStyle name="Tekst objaśnienia 2" xfId="44137" xr:uid="{00000000-0005-0000-0000-00006BAC0000}"/>
    <cellStyle name="Tekst objaśnienia 3" xfId="44138" xr:uid="{00000000-0005-0000-0000-00006CAC0000}"/>
    <cellStyle name="Tekst objaśnienia 4" xfId="44139" xr:uid="{00000000-0005-0000-0000-00006DAC0000}"/>
    <cellStyle name="Tekst objaśnienia 5" xfId="44140" xr:uid="{00000000-0005-0000-0000-00006EAC0000}"/>
    <cellStyle name="Tekst ostrzeżenia" xfId="44141" xr:uid="{00000000-0005-0000-0000-00006FAC0000}"/>
    <cellStyle name="Tekst ostrzeżenia 2" xfId="44142" xr:uid="{00000000-0005-0000-0000-000070AC0000}"/>
    <cellStyle name="Tekst ostrzeżenia 3" xfId="44143" xr:uid="{00000000-0005-0000-0000-000071AC0000}"/>
    <cellStyle name="Tekst ostrzeżenia 4" xfId="44144" xr:uid="{00000000-0005-0000-0000-000072AC0000}"/>
    <cellStyle name="Tekst ostrzeżenia 5" xfId="44145" xr:uid="{00000000-0005-0000-0000-000073AC0000}"/>
    <cellStyle name="Texto de advertencia 10" xfId="44146" xr:uid="{00000000-0005-0000-0000-000074AC0000}"/>
    <cellStyle name="Texto de advertencia 10 2" xfId="44147" xr:uid="{00000000-0005-0000-0000-000075AC0000}"/>
    <cellStyle name="Texto de advertencia 11" xfId="44148" xr:uid="{00000000-0005-0000-0000-000076AC0000}"/>
    <cellStyle name="Texto de advertencia 11 2" xfId="44149" xr:uid="{00000000-0005-0000-0000-000077AC0000}"/>
    <cellStyle name="Texto de advertencia 12" xfId="44150" xr:uid="{00000000-0005-0000-0000-000078AC0000}"/>
    <cellStyle name="Texto de advertencia 2" xfId="44151" xr:uid="{00000000-0005-0000-0000-000079AC0000}"/>
    <cellStyle name="Texto de advertencia 2 2" xfId="44152" xr:uid="{00000000-0005-0000-0000-00007AAC0000}"/>
    <cellStyle name="Texto de advertencia 2 3" xfId="44153" xr:uid="{00000000-0005-0000-0000-00007BAC0000}"/>
    <cellStyle name="Texto de advertencia 2 4" xfId="44154" xr:uid="{00000000-0005-0000-0000-00007CAC0000}"/>
    <cellStyle name="Texto de advertencia 2 5" xfId="44155" xr:uid="{00000000-0005-0000-0000-00007DAC0000}"/>
    <cellStyle name="Texto de advertencia 3" xfId="44156" xr:uid="{00000000-0005-0000-0000-00007EAC0000}"/>
    <cellStyle name="Texto de advertencia 3 2" xfId="44157" xr:uid="{00000000-0005-0000-0000-00007FAC0000}"/>
    <cellStyle name="Texto de advertencia 3 3" xfId="44158" xr:uid="{00000000-0005-0000-0000-000080AC0000}"/>
    <cellStyle name="Texto de advertencia 3 4" xfId="44159" xr:uid="{00000000-0005-0000-0000-000081AC0000}"/>
    <cellStyle name="Texto de advertencia 3 5" xfId="44160" xr:uid="{00000000-0005-0000-0000-000082AC0000}"/>
    <cellStyle name="Texto de advertencia 4" xfId="44161" xr:uid="{00000000-0005-0000-0000-000083AC0000}"/>
    <cellStyle name="Texto de advertencia 4 2" xfId="44162" xr:uid="{00000000-0005-0000-0000-000084AC0000}"/>
    <cellStyle name="Texto de advertencia 4 3" xfId="44163" xr:uid="{00000000-0005-0000-0000-000085AC0000}"/>
    <cellStyle name="Texto de advertencia 4 4" xfId="44164" xr:uid="{00000000-0005-0000-0000-000086AC0000}"/>
    <cellStyle name="Texto de advertencia 4 5" xfId="44165" xr:uid="{00000000-0005-0000-0000-000087AC0000}"/>
    <cellStyle name="Texto de advertencia 5" xfId="44166" xr:uid="{00000000-0005-0000-0000-000088AC0000}"/>
    <cellStyle name="Texto de advertencia 5 2" xfId="44167" xr:uid="{00000000-0005-0000-0000-000089AC0000}"/>
    <cellStyle name="Texto de advertencia 5 3" xfId="44168" xr:uid="{00000000-0005-0000-0000-00008AAC0000}"/>
    <cellStyle name="Texto de advertencia 5 4" xfId="44169" xr:uid="{00000000-0005-0000-0000-00008BAC0000}"/>
    <cellStyle name="Texto de advertencia 5 5" xfId="44170" xr:uid="{00000000-0005-0000-0000-00008CAC0000}"/>
    <cellStyle name="Texto de advertencia 6" xfId="44171" xr:uid="{00000000-0005-0000-0000-00008DAC0000}"/>
    <cellStyle name="Texto de advertencia 6 2" xfId="44172" xr:uid="{00000000-0005-0000-0000-00008EAC0000}"/>
    <cellStyle name="Texto de advertencia 6 3" xfId="44173" xr:uid="{00000000-0005-0000-0000-00008FAC0000}"/>
    <cellStyle name="Texto de advertencia 6 4" xfId="44174" xr:uid="{00000000-0005-0000-0000-000090AC0000}"/>
    <cellStyle name="Texto de advertencia 6 5" xfId="44175" xr:uid="{00000000-0005-0000-0000-000091AC0000}"/>
    <cellStyle name="Texto de advertencia 7" xfId="44176" xr:uid="{00000000-0005-0000-0000-000092AC0000}"/>
    <cellStyle name="Texto de advertencia 7 2" xfId="44177" xr:uid="{00000000-0005-0000-0000-000093AC0000}"/>
    <cellStyle name="Texto de advertencia 7 3" xfId="44178" xr:uid="{00000000-0005-0000-0000-000094AC0000}"/>
    <cellStyle name="Texto de advertencia 7 4" xfId="44179" xr:uid="{00000000-0005-0000-0000-000095AC0000}"/>
    <cellStyle name="Texto de advertencia 7 5" xfId="44180" xr:uid="{00000000-0005-0000-0000-000096AC0000}"/>
    <cellStyle name="Texto de advertencia 8" xfId="44181" xr:uid="{00000000-0005-0000-0000-000097AC0000}"/>
    <cellStyle name="Texto de advertencia 8 2" xfId="44182" xr:uid="{00000000-0005-0000-0000-000098AC0000}"/>
    <cellStyle name="Texto de advertencia 8 3" xfId="44183" xr:uid="{00000000-0005-0000-0000-000099AC0000}"/>
    <cellStyle name="Texto de advertencia 8 4" xfId="44184" xr:uid="{00000000-0005-0000-0000-00009AAC0000}"/>
    <cellStyle name="Texto de advertencia 8 5" xfId="44185" xr:uid="{00000000-0005-0000-0000-00009BAC0000}"/>
    <cellStyle name="Texto de advertencia 9" xfId="44186" xr:uid="{00000000-0005-0000-0000-00009CAC0000}"/>
    <cellStyle name="Texto de advertencia 9 2" xfId="44187" xr:uid="{00000000-0005-0000-0000-00009DAC0000}"/>
    <cellStyle name="Texto explicativo 10" xfId="44188" xr:uid="{00000000-0005-0000-0000-00009EAC0000}"/>
    <cellStyle name="Texto explicativo 11" xfId="44189" xr:uid="{00000000-0005-0000-0000-00009FAC0000}"/>
    <cellStyle name="Texto explicativo 2" xfId="44190" xr:uid="{00000000-0005-0000-0000-0000A0AC0000}"/>
    <cellStyle name="Texto explicativo 2 2" xfId="44191" xr:uid="{00000000-0005-0000-0000-0000A1AC0000}"/>
    <cellStyle name="Texto explicativo 2 3" xfId="44192" xr:uid="{00000000-0005-0000-0000-0000A2AC0000}"/>
    <cellStyle name="Texto explicativo 2 4" xfId="44193" xr:uid="{00000000-0005-0000-0000-0000A3AC0000}"/>
    <cellStyle name="Texto explicativo 2 5" xfId="44194" xr:uid="{00000000-0005-0000-0000-0000A4AC0000}"/>
    <cellStyle name="Texto explicativo 3" xfId="44195" xr:uid="{00000000-0005-0000-0000-0000A5AC0000}"/>
    <cellStyle name="Texto explicativo 3 2" xfId="44196" xr:uid="{00000000-0005-0000-0000-0000A6AC0000}"/>
    <cellStyle name="Texto explicativo 3 3" xfId="44197" xr:uid="{00000000-0005-0000-0000-0000A7AC0000}"/>
    <cellStyle name="Texto explicativo 3 4" xfId="44198" xr:uid="{00000000-0005-0000-0000-0000A8AC0000}"/>
    <cellStyle name="Texto explicativo 4" xfId="44199" xr:uid="{00000000-0005-0000-0000-0000A9AC0000}"/>
    <cellStyle name="Texto explicativo 4 2" xfId="44200" xr:uid="{00000000-0005-0000-0000-0000AAAC0000}"/>
    <cellStyle name="Texto explicativo 4 3" xfId="44201" xr:uid="{00000000-0005-0000-0000-0000ABAC0000}"/>
    <cellStyle name="Texto explicativo 4 4" xfId="44202" xr:uid="{00000000-0005-0000-0000-0000ACAC0000}"/>
    <cellStyle name="Texto explicativo 5" xfId="44203" xr:uid="{00000000-0005-0000-0000-0000ADAC0000}"/>
    <cellStyle name="Texto explicativo 5 2" xfId="44204" xr:uid="{00000000-0005-0000-0000-0000AEAC0000}"/>
    <cellStyle name="Texto explicativo 5 3" xfId="44205" xr:uid="{00000000-0005-0000-0000-0000AFAC0000}"/>
    <cellStyle name="Texto explicativo 6" xfId="44206" xr:uid="{00000000-0005-0000-0000-0000B0AC0000}"/>
    <cellStyle name="Texto explicativo 6 2" xfId="44207" xr:uid="{00000000-0005-0000-0000-0000B1AC0000}"/>
    <cellStyle name="Texto explicativo 6 3" xfId="44208" xr:uid="{00000000-0005-0000-0000-0000B2AC0000}"/>
    <cellStyle name="Texto explicativo 7" xfId="44209" xr:uid="{00000000-0005-0000-0000-0000B3AC0000}"/>
    <cellStyle name="Texto explicativo 7 2" xfId="44210" xr:uid="{00000000-0005-0000-0000-0000B4AC0000}"/>
    <cellStyle name="Texto explicativo 7 3" xfId="44211" xr:uid="{00000000-0005-0000-0000-0000B5AC0000}"/>
    <cellStyle name="Texto explicativo 8" xfId="44212" xr:uid="{00000000-0005-0000-0000-0000B6AC0000}"/>
    <cellStyle name="Texto explicativo 8 2" xfId="44213" xr:uid="{00000000-0005-0000-0000-0000B7AC0000}"/>
    <cellStyle name="Texto explicativo 8 3" xfId="44214" xr:uid="{00000000-0005-0000-0000-0000B8AC0000}"/>
    <cellStyle name="Texto explicativo 9" xfId="44215" xr:uid="{00000000-0005-0000-0000-0000B9AC0000}"/>
    <cellStyle name="Tickmark" xfId="44216" xr:uid="{00000000-0005-0000-0000-0000BAAC0000}"/>
    <cellStyle name="Title" xfId="44217" xr:uid="{00000000-0005-0000-0000-0000BBAC0000}"/>
    <cellStyle name="Title 2" xfId="44218" xr:uid="{00000000-0005-0000-0000-0000BCAC0000}"/>
    <cellStyle name="Title 3" xfId="44219" xr:uid="{00000000-0005-0000-0000-0000BDAC0000}"/>
    <cellStyle name="Title 4" xfId="44220" xr:uid="{00000000-0005-0000-0000-0000BEAC0000}"/>
    <cellStyle name="Title 5" xfId="44221" xr:uid="{00000000-0005-0000-0000-0000BFAC0000}"/>
    <cellStyle name="Título 1 10" xfId="44222" xr:uid="{00000000-0005-0000-0000-0000C0AC0000}"/>
    <cellStyle name="Título 1 11" xfId="44223" xr:uid="{00000000-0005-0000-0000-0000C1AC0000}"/>
    <cellStyle name="Título 1 2" xfId="44224" xr:uid="{00000000-0005-0000-0000-0000C2AC0000}"/>
    <cellStyle name="Título 1 2 2" xfId="44225" xr:uid="{00000000-0005-0000-0000-0000C3AC0000}"/>
    <cellStyle name="Título 1 2 3" xfId="44226" xr:uid="{00000000-0005-0000-0000-0000C4AC0000}"/>
    <cellStyle name="Título 1 2 4" xfId="44227" xr:uid="{00000000-0005-0000-0000-0000C5AC0000}"/>
    <cellStyle name="Título 1 2 5" xfId="44228" xr:uid="{00000000-0005-0000-0000-0000C6AC0000}"/>
    <cellStyle name="Título 1 3" xfId="44229" xr:uid="{00000000-0005-0000-0000-0000C7AC0000}"/>
    <cellStyle name="Título 1 3 2" xfId="44230" xr:uid="{00000000-0005-0000-0000-0000C8AC0000}"/>
    <cellStyle name="Título 1 3 3" xfId="44231" xr:uid="{00000000-0005-0000-0000-0000C9AC0000}"/>
    <cellStyle name="Título 1 3 4" xfId="44232" xr:uid="{00000000-0005-0000-0000-0000CAAC0000}"/>
    <cellStyle name="Título 1 4" xfId="44233" xr:uid="{00000000-0005-0000-0000-0000CBAC0000}"/>
    <cellStyle name="Título 1 4 2" xfId="44234" xr:uid="{00000000-0005-0000-0000-0000CCAC0000}"/>
    <cellStyle name="Título 1 4 3" xfId="44235" xr:uid="{00000000-0005-0000-0000-0000CDAC0000}"/>
    <cellStyle name="Título 1 4 4" xfId="44236" xr:uid="{00000000-0005-0000-0000-0000CEAC0000}"/>
    <cellStyle name="Título 1 5" xfId="44237" xr:uid="{00000000-0005-0000-0000-0000CFAC0000}"/>
    <cellStyle name="Título 1 5 2" xfId="44238" xr:uid="{00000000-0005-0000-0000-0000D0AC0000}"/>
    <cellStyle name="Título 1 5 3" xfId="44239" xr:uid="{00000000-0005-0000-0000-0000D1AC0000}"/>
    <cellStyle name="Título 1 6" xfId="44240" xr:uid="{00000000-0005-0000-0000-0000D2AC0000}"/>
    <cellStyle name="Título 1 6 2" xfId="44241" xr:uid="{00000000-0005-0000-0000-0000D3AC0000}"/>
    <cellStyle name="Título 1 6 3" xfId="44242" xr:uid="{00000000-0005-0000-0000-0000D4AC0000}"/>
    <cellStyle name="Título 1 7" xfId="44243" xr:uid="{00000000-0005-0000-0000-0000D5AC0000}"/>
    <cellStyle name="Título 1 7 2" xfId="44244" xr:uid="{00000000-0005-0000-0000-0000D6AC0000}"/>
    <cellStyle name="Título 1 7 3" xfId="44245" xr:uid="{00000000-0005-0000-0000-0000D7AC0000}"/>
    <cellStyle name="Título 1 8" xfId="44246" xr:uid="{00000000-0005-0000-0000-0000D8AC0000}"/>
    <cellStyle name="Título 1 8 2" xfId="44247" xr:uid="{00000000-0005-0000-0000-0000D9AC0000}"/>
    <cellStyle name="Título 1 8 3" xfId="44248" xr:uid="{00000000-0005-0000-0000-0000DAAC0000}"/>
    <cellStyle name="Título 1 9" xfId="44249" xr:uid="{00000000-0005-0000-0000-0000DBAC0000}"/>
    <cellStyle name="Título 10" xfId="44250" xr:uid="{00000000-0005-0000-0000-0000DCAC0000}"/>
    <cellStyle name="Título 10 2" xfId="44251" xr:uid="{00000000-0005-0000-0000-0000DDAC0000}"/>
    <cellStyle name="Título 10 3" xfId="44252" xr:uid="{00000000-0005-0000-0000-0000DEAC0000}"/>
    <cellStyle name="Título 11" xfId="44253" xr:uid="{00000000-0005-0000-0000-0000DFAC0000}"/>
    <cellStyle name="Título 12" xfId="44254" xr:uid="{00000000-0005-0000-0000-0000E0AC0000}"/>
    <cellStyle name="Título 13" xfId="44255" xr:uid="{00000000-0005-0000-0000-0000E1AC0000}"/>
    <cellStyle name="Título 2 10" xfId="44256" xr:uid="{00000000-0005-0000-0000-0000E2AC0000}"/>
    <cellStyle name="Título 2 11" xfId="44257" xr:uid="{00000000-0005-0000-0000-0000E3AC0000}"/>
    <cellStyle name="Título 2 2" xfId="44258" xr:uid="{00000000-0005-0000-0000-0000E4AC0000}"/>
    <cellStyle name="Título 2 2 2" xfId="44259" xr:uid="{00000000-0005-0000-0000-0000E5AC0000}"/>
    <cellStyle name="Título 2 2 3" xfId="44260" xr:uid="{00000000-0005-0000-0000-0000E6AC0000}"/>
    <cellStyle name="Título 2 2 4" xfId="44261" xr:uid="{00000000-0005-0000-0000-0000E7AC0000}"/>
    <cellStyle name="Título 2 2 5" xfId="44262" xr:uid="{00000000-0005-0000-0000-0000E8AC0000}"/>
    <cellStyle name="Título 2 3" xfId="44263" xr:uid="{00000000-0005-0000-0000-0000E9AC0000}"/>
    <cellStyle name="Título 2 3 2" xfId="44264" xr:uid="{00000000-0005-0000-0000-0000EAAC0000}"/>
    <cellStyle name="Título 2 3 3" xfId="44265" xr:uid="{00000000-0005-0000-0000-0000EBAC0000}"/>
    <cellStyle name="Título 2 3 4" xfId="44266" xr:uid="{00000000-0005-0000-0000-0000ECAC0000}"/>
    <cellStyle name="Título 2 4" xfId="44267" xr:uid="{00000000-0005-0000-0000-0000EDAC0000}"/>
    <cellStyle name="Título 2 4 2" xfId="44268" xr:uid="{00000000-0005-0000-0000-0000EEAC0000}"/>
    <cellStyle name="Título 2 4 3" xfId="44269" xr:uid="{00000000-0005-0000-0000-0000EFAC0000}"/>
    <cellStyle name="Título 2 4 4" xfId="44270" xr:uid="{00000000-0005-0000-0000-0000F0AC0000}"/>
    <cellStyle name="Título 2 5" xfId="44271" xr:uid="{00000000-0005-0000-0000-0000F1AC0000}"/>
    <cellStyle name="Título 2 5 2" xfId="44272" xr:uid="{00000000-0005-0000-0000-0000F2AC0000}"/>
    <cellStyle name="Título 2 5 3" xfId="44273" xr:uid="{00000000-0005-0000-0000-0000F3AC0000}"/>
    <cellStyle name="Título 2 6" xfId="44274" xr:uid="{00000000-0005-0000-0000-0000F4AC0000}"/>
    <cellStyle name="Título 2 6 2" xfId="44275" xr:uid="{00000000-0005-0000-0000-0000F5AC0000}"/>
    <cellStyle name="Título 2 6 3" xfId="44276" xr:uid="{00000000-0005-0000-0000-0000F6AC0000}"/>
    <cellStyle name="Título 2 7" xfId="44277" xr:uid="{00000000-0005-0000-0000-0000F7AC0000}"/>
    <cellStyle name="Título 2 7 2" xfId="44278" xr:uid="{00000000-0005-0000-0000-0000F8AC0000}"/>
    <cellStyle name="Título 2 7 3" xfId="44279" xr:uid="{00000000-0005-0000-0000-0000F9AC0000}"/>
    <cellStyle name="Título 2 8" xfId="44280" xr:uid="{00000000-0005-0000-0000-0000FAAC0000}"/>
    <cellStyle name="Título 2 8 2" xfId="44281" xr:uid="{00000000-0005-0000-0000-0000FBAC0000}"/>
    <cellStyle name="Título 2 8 3" xfId="44282" xr:uid="{00000000-0005-0000-0000-0000FCAC0000}"/>
    <cellStyle name="Título 2 9" xfId="44283" xr:uid="{00000000-0005-0000-0000-0000FDAC0000}"/>
    <cellStyle name="Título 3 10" xfId="44284" xr:uid="{00000000-0005-0000-0000-0000FEAC0000}"/>
    <cellStyle name="Título 3 11" xfId="44285" xr:uid="{00000000-0005-0000-0000-0000FFAC0000}"/>
    <cellStyle name="Título 3 2" xfId="44286" xr:uid="{00000000-0005-0000-0000-000000AD0000}"/>
    <cellStyle name="Título 3 2 2" xfId="44287" xr:uid="{00000000-0005-0000-0000-000001AD0000}"/>
    <cellStyle name="Título 3 2 3" xfId="44288" xr:uid="{00000000-0005-0000-0000-000002AD0000}"/>
    <cellStyle name="Título 3 2 4" xfId="44289" xr:uid="{00000000-0005-0000-0000-000003AD0000}"/>
    <cellStyle name="Título 3 2 5" xfId="44290" xr:uid="{00000000-0005-0000-0000-000004AD0000}"/>
    <cellStyle name="Título 3 3" xfId="44291" xr:uid="{00000000-0005-0000-0000-000005AD0000}"/>
    <cellStyle name="Título 3 3 2" xfId="44292" xr:uid="{00000000-0005-0000-0000-000006AD0000}"/>
    <cellStyle name="Título 3 3 3" xfId="44293" xr:uid="{00000000-0005-0000-0000-000007AD0000}"/>
    <cellStyle name="Título 3 3 4" xfId="44294" xr:uid="{00000000-0005-0000-0000-000008AD0000}"/>
    <cellStyle name="Título 3 4" xfId="44295" xr:uid="{00000000-0005-0000-0000-000009AD0000}"/>
    <cellStyle name="Título 3 4 2" xfId="44296" xr:uid="{00000000-0005-0000-0000-00000AAD0000}"/>
    <cellStyle name="Título 3 4 3" xfId="44297" xr:uid="{00000000-0005-0000-0000-00000BAD0000}"/>
    <cellStyle name="Título 3 4 4" xfId="44298" xr:uid="{00000000-0005-0000-0000-00000CAD0000}"/>
    <cellStyle name="Título 3 5" xfId="44299" xr:uid="{00000000-0005-0000-0000-00000DAD0000}"/>
    <cellStyle name="Título 3 5 2" xfId="44300" xr:uid="{00000000-0005-0000-0000-00000EAD0000}"/>
    <cellStyle name="Título 3 5 3" xfId="44301" xr:uid="{00000000-0005-0000-0000-00000FAD0000}"/>
    <cellStyle name="Título 3 6" xfId="44302" xr:uid="{00000000-0005-0000-0000-000010AD0000}"/>
    <cellStyle name="Título 3 6 2" xfId="44303" xr:uid="{00000000-0005-0000-0000-000011AD0000}"/>
    <cellStyle name="Título 3 6 3" xfId="44304" xr:uid="{00000000-0005-0000-0000-000012AD0000}"/>
    <cellStyle name="Título 3 7" xfId="44305" xr:uid="{00000000-0005-0000-0000-000013AD0000}"/>
    <cellStyle name="Título 3 7 2" xfId="44306" xr:uid="{00000000-0005-0000-0000-000014AD0000}"/>
    <cellStyle name="Título 3 7 3" xfId="44307" xr:uid="{00000000-0005-0000-0000-000015AD0000}"/>
    <cellStyle name="Título 3 8" xfId="44308" xr:uid="{00000000-0005-0000-0000-000016AD0000}"/>
    <cellStyle name="Título 3 8 2" xfId="44309" xr:uid="{00000000-0005-0000-0000-000017AD0000}"/>
    <cellStyle name="Título 3 8 3" xfId="44310" xr:uid="{00000000-0005-0000-0000-000018AD0000}"/>
    <cellStyle name="Título 3 9" xfId="44311" xr:uid="{00000000-0005-0000-0000-000019AD0000}"/>
    <cellStyle name="Título 4" xfId="44312" xr:uid="{00000000-0005-0000-0000-00001AAD0000}"/>
    <cellStyle name="Título 4 2" xfId="44313" xr:uid="{00000000-0005-0000-0000-00001BAD0000}"/>
    <cellStyle name="Título 4 3" xfId="44314" xr:uid="{00000000-0005-0000-0000-00001CAD0000}"/>
    <cellStyle name="Título 4 4" xfId="44315" xr:uid="{00000000-0005-0000-0000-00001DAD0000}"/>
    <cellStyle name="Título 4 5" xfId="44316" xr:uid="{00000000-0005-0000-0000-00001EAD0000}"/>
    <cellStyle name="Título 5" xfId="44317" xr:uid="{00000000-0005-0000-0000-00001FAD0000}"/>
    <cellStyle name="Título 5 2" xfId="44318" xr:uid="{00000000-0005-0000-0000-000020AD0000}"/>
    <cellStyle name="Título 5 3" xfId="44319" xr:uid="{00000000-0005-0000-0000-000021AD0000}"/>
    <cellStyle name="Título 5 4" xfId="44320" xr:uid="{00000000-0005-0000-0000-000022AD0000}"/>
    <cellStyle name="Título 6" xfId="44321" xr:uid="{00000000-0005-0000-0000-000023AD0000}"/>
    <cellStyle name="Título 6 2" xfId="44322" xr:uid="{00000000-0005-0000-0000-000024AD0000}"/>
    <cellStyle name="Título 6 3" xfId="44323" xr:uid="{00000000-0005-0000-0000-000025AD0000}"/>
    <cellStyle name="Título 6 4" xfId="44324" xr:uid="{00000000-0005-0000-0000-000026AD0000}"/>
    <cellStyle name="Título 7" xfId="44325" xr:uid="{00000000-0005-0000-0000-000027AD0000}"/>
    <cellStyle name="Título 7 2" xfId="44326" xr:uid="{00000000-0005-0000-0000-000028AD0000}"/>
    <cellStyle name="Título 7 3" xfId="44327" xr:uid="{00000000-0005-0000-0000-000029AD0000}"/>
    <cellStyle name="Título 8" xfId="44328" xr:uid="{00000000-0005-0000-0000-00002AAD0000}"/>
    <cellStyle name="Título 8 2" xfId="44329" xr:uid="{00000000-0005-0000-0000-00002BAD0000}"/>
    <cellStyle name="Título 8 3" xfId="44330" xr:uid="{00000000-0005-0000-0000-00002CAD0000}"/>
    <cellStyle name="Título 9" xfId="44331" xr:uid="{00000000-0005-0000-0000-00002DAD0000}"/>
    <cellStyle name="Título 9 2" xfId="44332" xr:uid="{00000000-0005-0000-0000-00002EAD0000}"/>
    <cellStyle name="Título 9 3" xfId="44333" xr:uid="{00000000-0005-0000-0000-00002FAD0000}"/>
    <cellStyle name="Total 2" xfId="44334" xr:uid="{00000000-0005-0000-0000-000030AD0000}"/>
    <cellStyle name="Total 2 2" xfId="44335" xr:uid="{00000000-0005-0000-0000-000031AD0000}"/>
    <cellStyle name="Total 2 3" xfId="44336" xr:uid="{00000000-0005-0000-0000-000032AD0000}"/>
    <cellStyle name="Total 2 4" xfId="44337" xr:uid="{00000000-0005-0000-0000-000033AD0000}"/>
    <cellStyle name="Total 2 5" xfId="44338" xr:uid="{00000000-0005-0000-0000-000034AD0000}"/>
    <cellStyle name="Total 3" xfId="44339" xr:uid="{00000000-0005-0000-0000-000035AD0000}"/>
    <cellStyle name="Total 3 2" xfId="44340" xr:uid="{00000000-0005-0000-0000-000036AD0000}"/>
    <cellStyle name="Total 3 3" xfId="44341" xr:uid="{00000000-0005-0000-0000-000037AD0000}"/>
    <cellStyle name="Total 4" xfId="44342" xr:uid="{00000000-0005-0000-0000-000038AD0000}"/>
    <cellStyle name="Total 5" xfId="44343" xr:uid="{00000000-0005-0000-0000-000039AD0000}"/>
    <cellStyle name="Total 6" xfId="44344" xr:uid="{00000000-0005-0000-0000-00003AAD0000}"/>
    <cellStyle name="Tytuł" xfId="44345" xr:uid="{00000000-0005-0000-0000-00003BAD0000}"/>
    <cellStyle name="Tytuł 2" xfId="44346" xr:uid="{00000000-0005-0000-0000-00003CAD0000}"/>
    <cellStyle name="Tytuł 3" xfId="44347" xr:uid="{00000000-0005-0000-0000-00003DAD0000}"/>
    <cellStyle name="Tytuł 4" xfId="44348" xr:uid="{00000000-0005-0000-0000-00003EAD0000}"/>
    <cellStyle name="Tytuł 5" xfId="44349" xr:uid="{00000000-0005-0000-0000-00003FAD0000}"/>
    <cellStyle name="Uwaga" xfId="44350" xr:uid="{00000000-0005-0000-0000-000040AD0000}"/>
    <cellStyle name="Uwaga 2" xfId="44351" xr:uid="{00000000-0005-0000-0000-000041AD0000}"/>
    <cellStyle name="Uwaga 3" xfId="44352" xr:uid="{00000000-0005-0000-0000-000042AD0000}"/>
    <cellStyle name="Uwaga 4" xfId="44353" xr:uid="{00000000-0005-0000-0000-000043AD0000}"/>
    <cellStyle name="Uwaga 5" xfId="44354" xr:uid="{00000000-0005-0000-0000-000044AD0000}"/>
    <cellStyle name="Valuta (0)_%conferiteDEBITO" xfId="44355" xr:uid="{00000000-0005-0000-0000-000045AD0000}"/>
    <cellStyle name="Warning Text" xfId="44356" xr:uid="{00000000-0005-0000-0000-000046AD0000}"/>
    <cellStyle name="Warning Text 2" xfId="44357" xr:uid="{00000000-0005-0000-0000-000047AD0000}"/>
    <cellStyle name="Warning Text 3" xfId="44358" xr:uid="{00000000-0005-0000-0000-000048AD0000}"/>
    <cellStyle name="Warning Text 4" xfId="44359" xr:uid="{00000000-0005-0000-0000-000049AD0000}"/>
    <cellStyle name="Warning Text 5" xfId="44360" xr:uid="{00000000-0005-0000-0000-00004AAD0000}"/>
    <cellStyle name="Złe" xfId="44361" xr:uid="{00000000-0005-0000-0000-00004BAD0000}"/>
    <cellStyle name="Złe 2" xfId="44362" xr:uid="{00000000-0005-0000-0000-00004CAD0000}"/>
    <cellStyle name="Złe 3" xfId="44363" xr:uid="{00000000-0005-0000-0000-00004DAD0000}"/>
    <cellStyle name="Złe 4" xfId="44364" xr:uid="{00000000-0005-0000-0000-00004EAD0000}"/>
    <cellStyle name="Złe 5" xfId="44365" xr:uid="{00000000-0005-0000-0000-00004FAD0000}"/>
  </cellStyles>
  <dxfs count="298">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externalLink" Target="externalLinks/externalLink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externalLink" Target="externalLinks/externalLink2.xml"/><Relationship Id="rId110"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3.xml"/><Relationship Id="rId10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externalLink" Target="externalLinks/externalLink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5.xml.rels><?xml version="1.0" encoding="UTF-8" standalone="yes"?>
<Relationships xmlns="http://schemas.openxmlformats.org/package/2006/relationships"><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1</xdr:col>
      <xdr:colOff>171448</xdr:colOff>
      <xdr:row>1</xdr:row>
      <xdr:rowOff>38100</xdr:rowOff>
    </xdr:from>
    <xdr:to>
      <xdr:col>2</xdr:col>
      <xdr:colOff>723899</xdr:colOff>
      <xdr:row>2</xdr:row>
      <xdr:rowOff>352425</xdr:rowOff>
    </xdr:to>
    <xdr:pic>
      <xdr:nvPicPr>
        <xdr:cNvPr id="3" name="Imagen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4605" t="41058" r="32907" b="38620"/>
        <a:stretch>
          <a:fillRect/>
        </a:stretch>
      </xdr:blipFill>
      <xdr:spPr bwMode="auto">
        <a:xfrm>
          <a:off x="561973" y="200025"/>
          <a:ext cx="1733551" cy="5715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243418</xdr:colOff>
      <xdr:row>89</xdr:row>
      <xdr:rowOff>77140</xdr:rowOff>
    </xdr:from>
    <xdr:to>
      <xdr:col>7</xdr:col>
      <xdr:colOff>931334</xdr:colOff>
      <xdr:row>94</xdr:row>
      <xdr:rowOff>4737</xdr:rowOff>
    </xdr:to>
    <xdr:pic>
      <xdr:nvPicPr>
        <xdr:cNvPr id="2" name="Imagen 1">
          <a:extLst>
            <a:ext uri="{FF2B5EF4-FFF2-40B4-BE49-F238E27FC236}">
              <a16:creationId xmlns:a16="http://schemas.microsoft.com/office/drawing/2014/main" id="{A47DA579-014D-4D37-9AB8-F25ADC9352B4}"/>
            </a:ext>
          </a:extLst>
        </xdr:cNvPr>
        <xdr:cNvPicPr>
          <a:picLocks noChangeAspect="1"/>
        </xdr:cNvPicPr>
      </xdr:nvPicPr>
      <xdr:blipFill>
        <a:blip xmlns:r="http://schemas.openxmlformats.org/officeDocument/2006/relationships" r:embed="rId1"/>
        <a:stretch>
          <a:fillRect/>
        </a:stretch>
      </xdr:blipFill>
      <xdr:spPr>
        <a:xfrm>
          <a:off x="4212168" y="8734307"/>
          <a:ext cx="2497666" cy="7213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74084</xdr:colOff>
      <xdr:row>71</xdr:row>
      <xdr:rowOff>21167</xdr:rowOff>
    </xdr:from>
    <xdr:to>
      <xdr:col>8</xdr:col>
      <xdr:colOff>582084</xdr:colOff>
      <xdr:row>71</xdr:row>
      <xdr:rowOff>137584</xdr:rowOff>
    </xdr:to>
    <xdr:sp macro="" textlink="">
      <xdr:nvSpPr>
        <xdr:cNvPr id="2" name="Flecha: hacia la izquierda 1">
          <a:extLst>
            <a:ext uri="{FF2B5EF4-FFF2-40B4-BE49-F238E27FC236}">
              <a16:creationId xmlns:a16="http://schemas.microsoft.com/office/drawing/2014/main" id="{400489C2-F556-4DF5-BDDE-B8654106BD09}"/>
            </a:ext>
          </a:extLst>
        </xdr:cNvPr>
        <xdr:cNvSpPr/>
      </xdr:nvSpPr>
      <xdr:spPr>
        <a:xfrm>
          <a:off x="7704667" y="15716250"/>
          <a:ext cx="508000" cy="116417"/>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137583</xdr:colOff>
      <xdr:row>72</xdr:row>
      <xdr:rowOff>31751</xdr:rowOff>
    </xdr:from>
    <xdr:to>
      <xdr:col>7</xdr:col>
      <xdr:colOff>1132416</xdr:colOff>
      <xdr:row>76</xdr:row>
      <xdr:rowOff>154777</xdr:rowOff>
    </xdr:to>
    <xdr:pic>
      <xdr:nvPicPr>
        <xdr:cNvPr id="4" name="Imagen 3">
          <a:extLst>
            <a:ext uri="{FF2B5EF4-FFF2-40B4-BE49-F238E27FC236}">
              <a16:creationId xmlns:a16="http://schemas.microsoft.com/office/drawing/2014/main" id="{7DB43C15-CF78-4A9D-803C-0203822A17D9}"/>
            </a:ext>
          </a:extLst>
        </xdr:cNvPr>
        <xdr:cNvPicPr>
          <a:picLocks noChangeAspect="1"/>
        </xdr:cNvPicPr>
      </xdr:nvPicPr>
      <xdr:blipFill>
        <a:blip xmlns:r="http://schemas.openxmlformats.org/officeDocument/2006/relationships" r:embed="rId1"/>
        <a:stretch>
          <a:fillRect/>
        </a:stretch>
      </xdr:blipFill>
      <xdr:spPr>
        <a:xfrm>
          <a:off x="4656666" y="7006168"/>
          <a:ext cx="2624667" cy="75802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66675</xdr:colOff>
      <xdr:row>50</xdr:row>
      <xdr:rowOff>57150</xdr:rowOff>
    </xdr:from>
    <xdr:to>
      <xdr:col>8</xdr:col>
      <xdr:colOff>457200</xdr:colOff>
      <xdr:row>50</xdr:row>
      <xdr:rowOff>142875</xdr:rowOff>
    </xdr:to>
    <xdr:sp macro="" textlink="">
      <xdr:nvSpPr>
        <xdr:cNvPr id="2" name="Flecha: hacia la izquierda 1">
          <a:extLst>
            <a:ext uri="{FF2B5EF4-FFF2-40B4-BE49-F238E27FC236}">
              <a16:creationId xmlns:a16="http://schemas.microsoft.com/office/drawing/2014/main" id="{F6CE4FCD-9960-4A6C-99E0-B3F941C07056}"/>
            </a:ext>
          </a:extLst>
        </xdr:cNvPr>
        <xdr:cNvSpPr/>
      </xdr:nvSpPr>
      <xdr:spPr>
        <a:xfrm>
          <a:off x="7915275" y="10439400"/>
          <a:ext cx="390525" cy="857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35718</xdr:colOff>
      <xdr:row>55</xdr:row>
      <xdr:rowOff>142875</xdr:rowOff>
    </xdr:from>
    <xdr:to>
      <xdr:col>28</xdr:col>
      <xdr:colOff>584151</xdr:colOff>
      <xdr:row>60</xdr:row>
      <xdr:rowOff>83344</xdr:rowOff>
    </xdr:to>
    <xdr:pic>
      <xdr:nvPicPr>
        <xdr:cNvPr id="2" name="Imagen 1">
          <a:extLst>
            <a:ext uri="{FF2B5EF4-FFF2-40B4-BE49-F238E27FC236}">
              <a16:creationId xmlns:a16="http://schemas.microsoft.com/office/drawing/2014/main" id="{7A2E74C4-A42D-401B-BBE4-0B228CD04AC2}"/>
            </a:ext>
          </a:extLst>
        </xdr:cNvPr>
        <xdr:cNvPicPr>
          <a:picLocks noChangeAspect="1"/>
        </xdr:cNvPicPr>
      </xdr:nvPicPr>
      <xdr:blipFill>
        <a:blip xmlns:r="http://schemas.openxmlformats.org/officeDocument/2006/relationships" r:embed="rId1"/>
        <a:stretch>
          <a:fillRect/>
        </a:stretch>
      </xdr:blipFill>
      <xdr:spPr>
        <a:xfrm>
          <a:off x="7131843" y="4750594"/>
          <a:ext cx="2679652" cy="7739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1247775</xdr:colOff>
      <xdr:row>5</xdr:row>
      <xdr:rowOff>495300</xdr:rowOff>
    </xdr:from>
    <xdr:to>
      <xdr:col>3</xdr:col>
      <xdr:colOff>1790700</xdr:colOff>
      <xdr:row>6</xdr:row>
      <xdr:rowOff>0</xdr:rowOff>
    </xdr:to>
    <xdr:sp macro="" textlink="">
      <xdr:nvSpPr>
        <xdr:cNvPr id="2" name="WordArt 11">
          <a:extLst>
            <a:ext uri="{FF2B5EF4-FFF2-40B4-BE49-F238E27FC236}">
              <a16:creationId xmlns:a16="http://schemas.microsoft.com/office/drawing/2014/main" id="{00000000-0008-0000-3300-000002000000}"/>
            </a:ext>
          </a:extLst>
        </xdr:cNvPr>
        <xdr:cNvSpPr>
          <a:spLocks noChangeArrowheads="1" noChangeShapeType="1" noTextEdit="1"/>
        </xdr:cNvSpPr>
      </xdr:nvSpPr>
      <xdr:spPr bwMode="auto">
        <a:xfrm>
          <a:off x="482917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3" name="WordArt 12">
          <a:extLst>
            <a:ext uri="{FF2B5EF4-FFF2-40B4-BE49-F238E27FC236}">
              <a16:creationId xmlns:a16="http://schemas.microsoft.com/office/drawing/2014/main" id="{00000000-0008-0000-3300-000003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6</xdr:row>
      <xdr:rowOff>876300</xdr:rowOff>
    </xdr:from>
    <xdr:to>
      <xdr:col>3</xdr:col>
      <xdr:colOff>914400</xdr:colOff>
      <xdr:row>6</xdr:row>
      <xdr:rowOff>1066800</xdr:rowOff>
    </xdr:to>
    <xdr:sp macro="" textlink="">
      <xdr:nvSpPr>
        <xdr:cNvPr id="4" name="WordArt 13">
          <a:extLst>
            <a:ext uri="{FF2B5EF4-FFF2-40B4-BE49-F238E27FC236}">
              <a16:creationId xmlns:a16="http://schemas.microsoft.com/office/drawing/2014/main" id="{00000000-0008-0000-3300-000004000000}"/>
            </a:ext>
          </a:extLst>
        </xdr:cNvPr>
        <xdr:cNvSpPr>
          <a:spLocks noChangeArrowheads="1" noChangeShapeType="1" noTextEdit="1"/>
        </xdr:cNvSpPr>
      </xdr:nvSpPr>
      <xdr:spPr bwMode="auto">
        <a:xfrm>
          <a:off x="4829175"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5" name="WordArt 14">
          <a:extLst>
            <a:ext uri="{FF2B5EF4-FFF2-40B4-BE49-F238E27FC236}">
              <a16:creationId xmlns:a16="http://schemas.microsoft.com/office/drawing/2014/main" id="{00000000-0008-0000-3300-000005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11</xdr:row>
      <xdr:rowOff>523875</xdr:rowOff>
    </xdr:from>
    <xdr:to>
      <xdr:col>3</xdr:col>
      <xdr:colOff>914400</xdr:colOff>
      <xdr:row>11</xdr:row>
      <xdr:rowOff>714375</xdr:rowOff>
    </xdr:to>
    <xdr:sp macro="" textlink="">
      <xdr:nvSpPr>
        <xdr:cNvPr id="6" name="WordArt 15">
          <a:extLst>
            <a:ext uri="{FF2B5EF4-FFF2-40B4-BE49-F238E27FC236}">
              <a16:creationId xmlns:a16="http://schemas.microsoft.com/office/drawing/2014/main" id="{00000000-0008-0000-3300-000006000000}"/>
            </a:ext>
          </a:extLst>
        </xdr:cNvPr>
        <xdr:cNvSpPr>
          <a:spLocks noChangeArrowheads="1" noChangeShapeType="1" noTextEdit="1"/>
        </xdr:cNvSpPr>
      </xdr:nvSpPr>
      <xdr:spPr bwMode="auto">
        <a:xfrm>
          <a:off x="4829175"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7" name="WordArt 16">
          <a:extLst>
            <a:ext uri="{FF2B5EF4-FFF2-40B4-BE49-F238E27FC236}">
              <a16:creationId xmlns:a16="http://schemas.microsoft.com/office/drawing/2014/main" id="{00000000-0008-0000-3300-000007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7</xdr:col>
      <xdr:colOff>914400</xdr:colOff>
      <xdr:row>5</xdr:row>
      <xdr:rowOff>485775</xdr:rowOff>
    </xdr:from>
    <xdr:to>
      <xdr:col>7</xdr:col>
      <xdr:colOff>1019175</xdr:colOff>
      <xdr:row>5</xdr:row>
      <xdr:rowOff>752475</xdr:rowOff>
    </xdr:to>
    <xdr:sp macro="" textlink="">
      <xdr:nvSpPr>
        <xdr:cNvPr id="8" name="WordArt 26">
          <a:extLst>
            <a:ext uri="{FF2B5EF4-FFF2-40B4-BE49-F238E27FC236}">
              <a16:creationId xmlns:a16="http://schemas.microsoft.com/office/drawing/2014/main" id="{00000000-0008-0000-3300-000008000000}"/>
            </a:ext>
          </a:extLst>
        </xdr:cNvPr>
        <xdr:cNvSpPr>
          <a:spLocks noChangeArrowheads="1" noChangeShapeType="1" noTextEdit="1"/>
        </xdr:cNvSpPr>
      </xdr:nvSpPr>
      <xdr:spPr bwMode="auto">
        <a:xfrm flipH="1">
          <a:off x="641032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7</xdr:row>
      <xdr:rowOff>876300</xdr:rowOff>
    </xdr:from>
    <xdr:to>
      <xdr:col>3</xdr:col>
      <xdr:colOff>914400</xdr:colOff>
      <xdr:row>7</xdr:row>
      <xdr:rowOff>1066800</xdr:rowOff>
    </xdr:to>
    <xdr:sp macro="" textlink="">
      <xdr:nvSpPr>
        <xdr:cNvPr id="9" name="WordArt 13">
          <a:extLst>
            <a:ext uri="{FF2B5EF4-FFF2-40B4-BE49-F238E27FC236}">
              <a16:creationId xmlns:a16="http://schemas.microsoft.com/office/drawing/2014/main" id="{00000000-0008-0000-3300-000009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8</xdr:row>
      <xdr:rowOff>876300</xdr:rowOff>
    </xdr:from>
    <xdr:to>
      <xdr:col>3</xdr:col>
      <xdr:colOff>914400</xdr:colOff>
      <xdr:row>8</xdr:row>
      <xdr:rowOff>1066800</xdr:rowOff>
    </xdr:to>
    <xdr:sp macro="" textlink="">
      <xdr:nvSpPr>
        <xdr:cNvPr id="10" name="WordArt 13">
          <a:extLst>
            <a:ext uri="{FF2B5EF4-FFF2-40B4-BE49-F238E27FC236}">
              <a16:creationId xmlns:a16="http://schemas.microsoft.com/office/drawing/2014/main" id="{00000000-0008-0000-3300-00000A000000}"/>
            </a:ext>
          </a:extLst>
        </xdr:cNvPr>
        <xdr:cNvSpPr>
          <a:spLocks noChangeArrowheads="1" noChangeShapeType="1" noTextEdit="1"/>
        </xdr:cNvSpPr>
      </xdr:nvSpPr>
      <xdr:spPr bwMode="auto">
        <a:xfrm>
          <a:off x="4829175" y="17716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9</xdr:row>
      <xdr:rowOff>876300</xdr:rowOff>
    </xdr:from>
    <xdr:to>
      <xdr:col>3</xdr:col>
      <xdr:colOff>914400</xdr:colOff>
      <xdr:row>9</xdr:row>
      <xdr:rowOff>1066800</xdr:rowOff>
    </xdr:to>
    <xdr:sp macro="" textlink="">
      <xdr:nvSpPr>
        <xdr:cNvPr id="11" name="WordArt 13">
          <a:extLst>
            <a:ext uri="{FF2B5EF4-FFF2-40B4-BE49-F238E27FC236}">
              <a16:creationId xmlns:a16="http://schemas.microsoft.com/office/drawing/2014/main" id="{00000000-0008-0000-3300-00000B000000}"/>
            </a:ext>
          </a:extLst>
        </xdr:cNvPr>
        <xdr:cNvSpPr>
          <a:spLocks noChangeArrowheads="1" noChangeShapeType="1" noTextEdit="1"/>
        </xdr:cNvSpPr>
      </xdr:nvSpPr>
      <xdr:spPr bwMode="auto">
        <a:xfrm>
          <a:off x="4829175" y="19431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10</xdr:row>
      <xdr:rowOff>876300</xdr:rowOff>
    </xdr:from>
    <xdr:to>
      <xdr:col>3</xdr:col>
      <xdr:colOff>914400</xdr:colOff>
      <xdr:row>10</xdr:row>
      <xdr:rowOff>1066800</xdr:rowOff>
    </xdr:to>
    <xdr:sp macro="" textlink="">
      <xdr:nvSpPr>
        <xdr:cNvPr id="12" name="WordArt 13">
          <a:extLst>
            <a:ext uri="{FF2B5EF4-FFF2-40B4-BE49-F238E27FC236}">
              <a16:creationId xmlns:a16="http://schemas.microsoft.com/office/drawing/2014/main" id="{00000000-0008-0000-3300-00000C000000}"/>
            </a:ext>
          </a:extLst>
        </xdr:cNvPr>
        <xdr:cNvSpPr>
          <a:spLocks noChangeArrowheads="1" noChangeShapeType="1" noTextEdit="1"/>
        </xdr:cNvSpPr>
      </xdr:nvSpPr>
      <xdr:spPr bwMode="auto">
        <a:xfrm>
          <a:off x="4829175" y="21145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7</xdr:row>
      <xdr:rowOff>523875</xdr:rowOff>
    </xdr:from>
    <xdr:to>
      <xdr:col>3</xdr:col>
      <xdr:colOff>914400</xdr:colOff>
      <xdr:row>7</xdr:row>
      <xdr:rowOff>714375</xdr:rowOff>
    </xdr:to>
    <xdr:sp macro="" textlink="">
      <xdr:nvSpPr>
        <xdr:cNvPr id="13" name="WordArt 15">
          <a:extLst>
            <a:ext uri="{FF2B5EF4-FFF2-40B4-BE49-F238E27FC236}">
              <a16:creationId xmlns:a16="http://schemas.microsoft.com/office/drawing/2014/main" id="{00000000-0008-0000-3300-00000D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14" name="WordArt 16">
          <a:extLst>
            <a:ext uri="{FF2B5EF4-FFF2-40B4-BE49-F238E27FC236}">
              <a16:creationId xmlns:a16="http://schemas.microsoft.com/office/drawing/2014/main" id="{00000000-0008-0000-3300-00000E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1247775</xdr:colOff>
      <xdr:row>5</xdr:row>
      <xdr:rowOff>495300</xdr:rowOff>
    </xdr:from>
    <xdr:to>
      <xdr:col>3</xdr:col>
      <xdr:colOff>1790700</xdr:colOff>
      <xdr:row>6</xdr:row>
      <xdr:rowOff>0</xdr:rowOff>
    </xdr:to>
    <xdr:sp macro="" textlink="">
      <xdr:nvSpPr>
        <xdr:cNvPr id="15" name="WordArt 11">
          <a:extLst>
            <a:ext uri="{FF2B5EF4-FFF2-40B4-BE49-F238E27FC236}">
              <a16:creationId xmlns:a16="http://schemas.microsoft.com/office/drawing/2014/main" id="{00000000-0008-0000-3300-00000F000000}"/>
            </a:ext>
          </a:extLst>
        </xdr:cNvPr>
        <xdr:cNvSpPr>
          <a:spLocks noChangeArrowheads="1" noChangeShapeType="1" noTextEdit="1"/>
        </xdr:cNvSpPr>
      </xdr:nvSpPr>
      <xdr:spPr bwMode="auto">
        <a:xfrm>
          <a:off x="482917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16" name="WordArt 12">
          <a:extLst>
            <a:ext uri="{FF2B5EF4-FFF2-40B4-BE49-F238E27FC236}">
              <a16:creationId xmlns:a16="http://schemas.microsoft.com/office/drawing/2014/main" id="{00000000-0008-0000-3300-000010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6</xdr:row>
      <xdr:rowOff>876300</xdr:rowOff>
    </xdr:from>
    <xdr:to>
      <xdr:col>3</xdr:col>
      <xdr:colOff>914400</xdr:colOff>
      <xdr:row>6</xdr:row>
      <xdr:rowOff>1066800</xdr:rowOff>
    </xdr:to>
    <xdr:sp macro="" textlink="">
      <xdr:nvSpPr>
        <xdr:cNvPr id="17" name="WordArt 13">
          <a:extLst>
            <a:ext uri="{FF2B5EF4-FFF2-40B4-BE49-F238E27FC236}">
              <a16:creationId xmlns:a16="http://schemas.microsoft.com/office/drawing/2014/main" id="{00000000-0008-0000-3300-000011000000}"/>
            </a:ext>
          </a:extLst>
        </xdr:cNvPr>
        <xdr:cNvSpPr>
          <a:spLocks noChangeArrowheads="1" noChangeShapeType="1" noTextEdit="1"/>
        </xdr:cNvSpPr>
      </xdr:nvSpPr>
      <xdr:spPr bwMode="auto">
        <a:xfrm>
          <a:off x="4829175"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18" name="WordArt 14">
          <a:extLst>
            <a:ext uri="{FF2B5EF4-FFF2-40B4-BE49-F238E27FC236}">
              <a16:creationId xmlns:a16="http://schemas.microsoft.com/office/drawing/2014/main" id="{00000000-0008-0000-3300-000012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11</xdr:row>
      <xdr:rowOff>523875</xdr:rowOff>
    </xdr:from>
    <xdr:to>
      <xdr:col>3</xdr:col>
      <xdr:colOff>914400</xdr:colOff>
      <xdr:row>11</xdr:row>
      <xdr:rowOff>714375</xdr:rowOff>
    </xdr:to>
    <xdr:sp macro="" textlink="">
      <xdr:nvSpPr>
        <xdr:cNvPr id="19" name="WordArt 15">
          <a:extLst>
            <a:ext uri="{FF2B5EF4-FFF2-40B4-BE49-F238E27FC236}">
              <a16:creationId xmlns:a16="http://schemas.microsoft.com/office/drawing/2014/main" id="{00000000-0008-0000-3300-000013000000}"/>
            </a:ext>
          </a:extLst>
        </xdr:cNvPr>
        <xdr:cNvSpPr>
          <a:spLocks noChangeArrowheads="1" noChangeShapeType="1" noTextEdit="1"/>
        </xdr:cNvSpPr>
      </xdr:nvSpPr>
      <xdr:spPr bwMode="auto">
        <a:xfrm>
          <a:off x="4829175"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20" name="WordArt 16">
          <a:extLst>
            <a:ext uri="{FF2B5EF4-FFF2-40B4-BE49-F238E27FC236}">
              <a16:creationId xmlns:a16="http://schemas.microsoft.com/office/drawing/2014/main" id="{00000000-0008-0000-3300-000014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7</xdr:col>
      <xdr:colOff>914400</xdr:colOff>
      <xdr:row>5</xdr:row>
      <xdr:rowOff>485775</xdr:rowOff>
    </xdr:from>
    <xdr:to>
      <xdr:col>7</xdr:col>
      <xdr:colOff>1019175</xdr:colOff>
      <xdr:row>5</xdr:row>
      <xdr:rowOff>752475</xdr:rowOff>
    </xdr:to>
    <xdr:sp macro="" textlink="">
      <xdr:nvSpPr>
        <xdr:cNvPr id="21" name="WordArt 26">
          <a:extLst>
            <a:ext uri="{FF2B5EF4-FFF2-40B4-BE49-F238E27FC236}">
              <a16:creationId xmlns:a16="http://schemas.microsoft.com/office/drawing/2014/main" id="{00000000-0008-0000-3300-000015000000}"/>
            </a:ext>
          </a:extLst>
        </xdr:cNvPr>
        <xdr:cNvSpPr>
          <a:spLocks noChangeArrowheads="1" noChangeShapeType="1" noTextEdit="1"/>
        </xdr:cNvSpPr>
      </xdr:nvSpPr>
      <xdr:spPr bwMode="auto">
        <a:xfrm flipH="1">
          <a:off x="641032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7</xdr:row>
      <xdr:rowOff>876300</xdr:rowOff>
    </xdr:from>
    <xdr:to>
      <xdr:col>3</xdr:col>
      <xdr:colOff>914400</xdr:colOff>
      <xdr:row>7</xdr:row>
      <xdr:rowOff>1066800</xdr:rowOff>
    </xdr:to>
    <xdr:sp macro="" textlink="">
      <xdr:nvSpPr>
        <xdr:cNvPr id="22" name="WordArt 13">
          <a:extLst>
            <a:ext uri="{FF2B5EF4-FFF2-40B4-BE49-F238E27FC236}">
              <a16:creationId xmlns:a16="http://schemas.microsoft.com/office/drawing/2014/main" id="{00000000-0008-0000-3300-000016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8</xdr:row>
      <xdr:rowOff>876300</xdr:rowOff>
    </xdr:from>
    <xdr:to>
      <xdr:col>3</xdr:col>
      <xdr:colOff>914400</xdr:colOff>
      <xdr:row>8</xdr:row>
      <xdr:rowOff>1066800</xdr:rowOff>
    </xdr:to>
    <xdr:sp macro="" textlink="">
      <xdr:nvSpPr>
        <xdr:cNvPr id="23" name="WordArt 13">
          <a:extLst>
            <a:ext uri="{FF2B5EF4-FFF2-40B4-BE49-F238E27FC236}">
              <a16:creationId xmlns:a16="http://schemas.microsoft.com/office/drawing/2014/main" id="{00000000-0008-0000-3300-000017000000}"/>
            </a:ext>
          </a:extLst>
        </xdr:cNvPr>
        <xdr:cNvSpPr>
          <a:spLocks noChangeArrowheads="1" noChangeShapeType="1" noTextEdit="1"/>
        </xdr:cNvSpPr>
      </xdr:nvSpPr>
      <xdr:spPr bwMode="auto">
        <a:xfrm>
          <a:off x="4829175" y="17716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9</xdr:row>
      <xdr:rowOff>876300</xdr:rowOff>
    </xdr:from>
    <xdr:to>
      <xdr:col>3</xdr:col>
      <xdr:colOff>914400</xdr:colOff>
      <xdr:row>9</xdr:row>
      <xdr:rowOff>1066800</xdr:rowOff>
    </xdr:to>
    <xdr:sp macro="" textlink="">
      <xdr:nvSpPr>
        <xdr:cNvPr id="24" name="WordArt 13">
          <a:extLst>
            <a:ext uri="{FF2B5EF4-FFF2-40B4-BE49-F238E27FC236}">
              <a16:creationId xmlns:a16="http://schemas.microsoft.com/office/drawing/2014/main" id="{00000000-0008-0000-3300-000018000000}"/>
            </a:ext>
          </a:extLst>
        </xdr:cNvPr>
        <xdr:cNvSpPr>
          <a:spLocks noChangeArrowheads="1" noChangeShapeType="1" noTextEdit="1"/>
        </xdr:cNvSpPr>
      </xdr:nvSpPr>
      <xdr:spPr bwMode="auto">
        <a:xfrm>
          <a:off x="4829175" y="19431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10</xdr:row>
      <xdr:rowOff>876300</xdr:rowOff>
    </xdr:from>
    <xdr:to>
      <xdr:col>3</xdr:col>
      <xdr:colOff>914400</xdr:colOff>
      <xdr:row>10</xdr:row>
      <xdr:rowOff>1066800</xdr:rowOff>
    </xdr:to>
    <xdr:sp macro="" textlink="">
      <xdr:nvSpPr>
        <xdr:cNvPr id="25" name="WordArt 13">
          <a:extLst>
            <a:ext uri="{FF2B5EF4-FFF2-40B4-BE49-F238E27FC236}">
              <a16:creationId xmlns:a16="http://schemas.microsoft.com/office/drawing/2014/main" id="{00000000-0008-0000-3300-000019000000}"/>
            </a:ext>
          </a:extLst>
        </xdr:cNvPr>
        <xdr:cNvSpPr>
          <a:spLocks noChangeArrowheads="1" noChangeShapeType="1" noTextEdit="1"/>
        </xdr:cNvSpPr>
      </xdr:nvSpPr>
      <xdr:spPr bwMode="auto">
        <a:xfrm>
          <a:off x="4829175" y="21145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7</xdr:row>
      <xdr:rowOff>523875</xdr:rowOff>
    </xdr:from>
    <xdr:to>
      <xdr:col>3</xdr:col>
      <xdr:colOff>914400</xdr:colOff>
      <xdr:row>7</xdr:row>
      <xdr:rowOff>714375</xdr:rowOff>
    </xdr:to>
    <xdr:sp macro="" textlink="">
      <xdr:nvSpPr>
        <xdr:cNvPr id="26" name="WordArt 15">
          <a:extLst>
            <a:ext uri="{FF2B5EF4-FFF2-40B4-BE49-F238E27FC236}">
              <a16:creationId xmlns:a16="http://schemas.microsoft.com/office/drawing/2014/main" id="{00000000-0008-0000-3300-00001A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27" name="WordArt 16">
          <a:extLst>
            <a:ext uri="{FF2B5EF4-FFF2-40B4-BE49-F238E27FC236}">
              <a16:creationId xmlns:a16="http://schemas.microsoft.com/office/drawing/2014/main" id="{00000000-0008-0000-3300-00001B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1247775</xdr:colOff>
      <xdr:row>5</xdr:row>
      <xdr:rowOff>495300</xdr:rowOff>
    </xdr:from>
    <xdr:to>
      <xdr:col>3</xdr:col>
      <xdr:colOff>1790700</xdr:colOff>
      <xdr:row>6</xdr:row>
      <xdr:rowOff>0</xdr:rowOff>
    </xdr:to>
    <xdr:sp macro="" textlink="">
      <xdr:nvSpPr>
        <xdr:cNvPr id="28" name="WordArt 11">
          <a:extLst>
            <a:ext uri="{FF2B5EF4-FFF2-40B4-BE49-F238E27FC236}">
              <a16:creationId xmlns:a16="http://schemas.microsoft.com/office/drawing/2014/main" id="{00000000-0008-0000-3300-00001C000000}"/>
            </a:ext>
          </a:extLst>
        </xdr:cNvPr>
        <xdr:cNvSpPr>
          <a:spLocks noChangeArrowheads="1" noChangeShapeType="1" noTextEdit="1"/>
        </xdr:cNvSpPr>
      </xdr:nvSpPr>
      <xdr:spPr bwMode="auto">
        <a:xfrm>
          <a:off x="482917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29" name="WordArt 12">
          <a:extLst>
            <a:ext uri="{FF2B5EF4-FFF2-40B4-BE49-F238E27FC236}">
              <a16:creationId xmlns:a16="http://schemas.microsoft.com/office/drawing/2014/main" id="{00000000-0008-0000-3300-00001D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6</xdr:row>
      <xdr:rowOff>876300</xdr:rowOff>
    </xdr:from>
    <xdr:to>
      <xdr:col>3</xdr:col>
      <xdr:colOff>914400</xdr:colOff>
      <xdr:row>6</xdr:row>
      <xdr:rowOff>1066800</xdr:rowOff>
    </xdr:to>
    <xdr:sp macro="" textlink="">
      <xdr:nvSpPr>
        <xdr:cNvPr id="30" name="WordArt 13">
          <a:extLst>
            <a:ext uri="{FF2B5EF4-FFF2-40B4-BE49-F238E27FC236}">
              <a16:creationId xmlns:a16="http://schemas.microsoft.com/office/drawing/2014/main" id="{00000000-0008-0000-3300-00001E000000}"/>
            </a:ext>
          </a:extLst>
        </xdr:cNvPr>
        <xdr:cNvSpPr>
          <a:spLocks noChangeArrowheads="1" noChangeShapeType="1" noTextEdit="1"/>
        </xdr:cNvSpPr>
      </xdr:nvSpPr>
      <xdr:spPr bwMode="auto">
        <a:xfrm>
          <a:off x="4829175"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31" name="WordArt 14">
          <a:extLst>
            <a:ext uri="{FF2B5EF4-FFF2-40B4-BE49-F238E27FC236}">
              <a16:creationId xmlns:a16="http://schemas.microsoft.com/office/drawing/2014/main" id="{00000000-0008-0000-3300-00001F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11</xdr:row>
      <xdr:rowOff>523875</xdr:rowOff>
    </xdr:from>
    <xdr:to>
      <xdr:col>3</xdr:col>
      <xdr:colOff>914400</xdr:colOff>
      <xdr:row>11</xdr:row>
      <xdr:rowOff>714375</xdr:rowOff>
    </xdr:to>
    <xdr:sp macro="" textlink="">
      <xdr:nvSpPr>
        <xdr:cNvPr id="32" name="WordArt 15">
          <a:extLst>
            <a:ext uri="{FF2B5EF4-FFF2-40B4-BE49-F238E27FC236}">
              <a16:creationId xmlns:a16="http://schemas.microsoft.com/office/drawing/2014/main" id="{00000000-0008-0000-3300-000020000000}"/>
            </a:ext>
          </a:extLst>
        </xdr:cNvPr>
        <xdr:cNvSpPr>
          <a:spLocks noChangeArrowheads="1" noChangeShapeType="1" noTextEdit="1"/>
        </xdr:cNvSpPr>
      </xdr:nvSpPr>
      <xdr:spPr bwMode="auto">
        <a:xfrm>
          <a:off x="4829175"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33" name="WordArt 16">
          <a:extLst>
            <a:ext uri="{FF2B5EF4-FFF2-40B4-BE49-F238E27FC236}">
              <a16:creationId xmlns:a16="http://schemas.microsoft.com/office/drawing/2014/main" id="{00000000-0008-0000-3300-000021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7</xdr:row>
      <xdr:rowOff>876300</xdr:rowOff>
    </xdr:from>
    <xdr:to>
      <xdr:col>3</xdr:col>
      <xdr:colOff>914400</xdr:colOff>
      <xdr:row>7</xdr:row>
      <xdr:rowOff>1066800</xdr:rowOff>
    </xdr:to>
    <xdr:sp macro="" textlink="">
      <xdr:nvSpPr>
        <xdr:cNvPr id="34" name="WordArt 13">
          <a:extLst>
            <a:ext uri="{FF2B5EF4-FFF2-40B4-BE49-F238E27FC236}">
              <a16:creationId xmlns:a16="http://schemas.microsoft.com/office/drawing/2014/main" id="{00000000-0008-0000-3300-000022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8</xdr:row>
      <xdr:rowOff>876300</xdr:rowOff>
    </xdr:from>
    <xdr:to>
      <xdr:col>3</xdr:col>
      <xdr:colOff>914400</xdr:colOff>
      <xdr:row>8</xdr:row>
      <xdr:rowOff>1066800</xdr:rowOff>
    </xdr:to>
    <xdr:sp macro="" textlink="">
      <xdr:nvSpPr>
        <xdr:cNvPr id="35" name="WordArt 13">
          <a:extLst>
            <a:ext uri="{FF2B5EF4-FFF2-40B4-BE49-F238E27FC236}">
              <a16:creationId xmlns:a16="http://schemas.microsoft.com/office/drawing/2014/main" id="{00000000-0008-0000-3300-000023000000}"/>
            </a:ext>
          </a:extLst>
        </xdr:cNvPr>
        <xdr:cNvSpPr>
          <a:spLocks noChangeArrowheads="1" noChangeShapeType="1" noTextEdit="1"/>
        </xdr:cNvSpPr>
      </xdr:nvSpPr>
      <xdr:spPr bwMode="auto">
        <a:xfrm>
          <a:off x="4829175" y="17716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9</xdr:row>
      <xdr:rowOff>876300</xdr:rowOff>
    </xdr:from>
    <xdr:to>
      <xdr:col>3</xdr:col>
      <xdr:colOff>914400</xdr:colOff>
      <xdr:row>9</xdr:row>
      <xdr:rowOff>1066800</xdr:rowOff>
    </xdr:to>
    <xdr:sp macro="" textlink="">
      <xdr:nvSpPr>
        <xdr:cNvPr id="36" name="WordArt 13">
          <a:extLst>
            <a:ext uri="{FF2B5EF4-FFF2-40B4-BE49-F238E27FC236}">
              <a16:creationId xmlns:a16="http://schemas.microsoft.com/office/drawing/2014/main" id="{00000000-0008-0000-3300-000024000000}"/>
            </a:ext>
          </a:extLst>
        </xdr:cNvPr>
        <xdr:cNvSpPr>
          <a:spLocks noChangeArrowheads="1" noChangeShapeType="1" noTextEdit="1"/>
        </xdr:cNvSpPr>
      </xdr:nvSpPr>
      <xdr:spPr bwMode="auto">
        <a:xfrm>
          <a:off x="4829175" y="19431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10</xdr:row>
      <xdr:rowOff>876300</xdr:rowOff>
    </xdr:from>
    <xdr:to>
      <xdr:col>3</xdr:col>
      <xdr:colOff>914400</xdr:colOff>
      <xdr:row>10</xdr:row>
      <xdr:rowOff>1066800</xdr:rowOff>
    </xdr:to>
    <xdr:sp macro="" textlink="">
      <xdr:nvSpPr>
        <xdr:cNvPr id="37" name="WordArt 13">
          <a:extLst>
            <a:ext uri="{FF2B5EF4-FFF2-40B4-BE49-F238E27FC236}">
              <a16:creationId xmlns:a16="http://schemas.microsoft.com/office/drawing/2014/main" id="{00000000-0008-0000-3300-000025000000}"/>
            </a:ext>
          </a:extLst>
        </xdr:cNvPr>
        <xdr:cNvSpPr>
          <a:spLocks noChangeArrowheads="1" noChangeShapeType="1" noTextEdit="1"/>
        </xdr:cNvSpPr>
      </xdr:nvSpPr>
      <xdr:spPr bwMode="auto">
        <a:xfrm>
          <a:off x="4829175" y="21145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7</xdr:row>
      <xdr:rowOff>523875</xdr:rowOff>
    </xdr:from>
    <xdr:to>
      <xdr:col>3</xdr:col>
      <xdr:colOff>914400</xdr:colOff>
      <xdr:row>7</xdr:row>
      <xdr:rowOff>714375</xdr:rowOff>
    </xdr:to>
    <xdr:sp macro="" textlink="">
      <xdr:nvSpPr>
        <xdr:cNvPr id="38" name="WordArt 15">
          <a:extLst>
            <a:ext uri="{FF2B5EF4-FFF2-40B4-BE49-F238E27FC236}">
              <a16:creationId xmlns:a16="http://schemas.microsoft.com/office/drawing/2014/main" id="{00000000-0008-0000-3300-000026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39" name="WordArt 16">
          <a:extLst>
            <a:ext uri="{FF2B5EF4-FFF2-40B4-BE49-F238E27FC236}">
              <a16:creationId xmlns:a16="http://schemas.microsoft.com/office/drawing/2014/main" id="{00000000-0008-0000-3300-000027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1247775</xdr:colOff>
      <xdr:row>5</xdr:row>
      <xdr:rowOff>495300</xdr:rowOff>
    </xdr:from>
    <xdr:to>
      <xdr:col>3</xdr:col>
      <xdr:colOff>1790700</xdr:colOff>
      <xdr:row>6</xdr:row>
      <xdr:rowOff>0</xdr:rowOff>
    </xdr:to>
    <xdr:sp macro="" textlink="">
      <xdr:nvSpPr>
        <xdr:cNvPr id="40" name="WordArt 11">
          <a:extLst>
            <a:ext uri="{FF2B5EF4-FFF2-40B4-BE49-F238E27FC236}">
              <a16:creationId xmlns:a16="http://schemas.microsoft.com/office/drawing/2014/main" id="{00000000-0008-0000-3300-000028000000}"/>
            </a:ext>
          </a:extLst>
        </xdr:cNvPr>
        <xdr:cNvSpPr>
          <a:spLocks noChangeArrowheads="1" noChangeShapeType="1" noTextEdit="1"/>
        </xdr:cNvSpPr>
      </xdr:nvSpPr>
      <xdr:spPr bwMode="auto">
        <a:xfrm>
          <a:off x="4829175"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41" name="WordArt 12">
          <a:extLst>
            <a:ext uri="{FF2B5EF4-FFF2-40B4-BE49-F238E27FC236}">
              <a16:creationId xmlns:a16="http://schemas.microsoft.com/office/drawing/2014/main" id="{00000000-0008-0000-3300-000029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6</xdr:row>
      <xdr:rowOff>876300</xdr:rowOff>
    </xdr:from>
    <xdr:to>
      <xdr:col>3</xdr:col>
      <xdr:colOff>914400</xdr:colOff>
      <xdr:row>6</xdr:row>
      <xdr:rowOff>1066800</xdr:rowOff>
    </xdr:to>
    <xdr:sp macro="" textlink="">
      <xdr:nvSpPr>
        <xdr:cNvPr id="42" name="WordArt 13">
          <a:extLst>
            <a:ext uri="{FF2B5EF4-FFF2-40B4-BE49-F238E27FC236}">
              <a16:creationId xmlns:a16="http://schemas.microsoft.com/office/drawing/2014/main" id="{00000000-0008-0000-3300-00002A000000}"/>
            </a:ext>
          </a:extLst>
        </xdr:cNvPr>
        <xdr:cNvSpPr>
          <a:spLocks noChangeArrowheads="1" noChangeShapeType="1" noTextEdit="1"/>
        </xdr:cNvSpPr>
      </xdr:nvSpPr>
      <xdr:spPr bwMode="auto">
        <a:xfrm>
          <a:off x="4829175"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43" name="WordArt 14">
          <a:extLst>
            <a:ext uri="{FF2B5EF4-FFF2-40B4-BE49-F238E27FC236}">
              <a16:creationId xmlns:a16="http://schemas.microsoft.com/office/drawing/2014/main" id="{00000000-0008-0000-3300-00002B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11</xdr:row>
      <xdr:rowOff>523875</xdr:rowOff>
    </xdr:from>
    <xdr:to>
      <xdr:col>3</xdr:col>
      <xdr:colOff>914400</xdr:colOff>
      <xdr:row>11</xdr:row>
      <xdr:rowOff>714375</xdr:rowOff>
    </xdr:to>
    <xdr:sp macro="" textlink="">
      <xdr:nvSpPr>
        <xdr:cNvPr id="44" name="WordArt 15">
          <a:extLst>
            <a:ext uri="{FF2B5EF4-FFF2-40B4-BE49-F238E27FC236}">
              <a16:creationId xmlns:a16="http://schemas.microsoft.com/office/drawing/2014/main" id="{00000000-0008-0000-3300-00002C000000}"/>
            </a:ext>
          </a:extLst>
        </xdr:cNvPr>
        <xdr:cNvSpPr>
          <a:spLocks noChangeArrowheads="1" noChangeShapeType="1" noTextEdit="1"/>
        </xdr:cNvSpPr>
      </xdr:nvSpPr>
      <xdr:spPr bwMode="auto">
        <a:xfrm>
          <a:off x="4829175"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45" name="WordArt 16">
          <a:extLst>
            <a:ext uri="{FF2B5EF4-FFF2-40B4-BE49-F238E27FC236}">
              <a16:creationId xmlns:a16="http://schemas.microsoft.com/office/drawing/2014/main" id="{00000000-0008-0000-3300-00002D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7</xdr:row>
      <xdr:rowOff>876300</xdr:rowOff>
    </xdr:from>
    <xdr:to>
      <xdr:col>3</xdr:col>
      <xdr:colOff>914400</xdr:colOff>
      <xdr:row>7</xdr:row>
      <xdr:rowOff>1066800</xdr:rowOff>
    </xdr:to>
    <xdr:sp macro="" textlink="">
      <xdr:nvSpPr>
        <xdr:cNvPr id="46" name="WordArt 13">
          <a:extLst>
            <a:ext uri="{FF2B5EF4-FFF2-40B4-BE49-F238E27FC236}">
              <a16:creationId xmlns:a16="http://schemas.microsoft.com/office/drawing/2014/main" id="{00000000-0008-0000-3300-00002E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8</xdr:row>
      <xdr:rowOff>876300</xdr:rowOff>
    </xdr:from>
    <xdr:to>
      <xdr:col>3</xdr:col>
      <xdr:colOff>914400</xdr:colOff>
      <xdr:row>8</xdr:row>
      <xdr:rowOff>1066800</xdr:rowOff>
    </xdr:to>
    <xdr:sp macro="" textlink="">
      <xdr:nvSpPr>
        <xdr:cNvPr id="47" name="WordArt 13">
          <a:extLst>
            <a:ext uri="{FF2B5EF4-FFF2-40B4-BE49-F238E27FC236}">
              <a16:creationId xmlns:a16="http://schemas.microsoft.com/office/drawing/2014/main" id="{00000000-0008-0000-3300-00002F000000}"/>
            </a:ext>
          </a:extLst>
        </xdr:cNvPr>
        <xdr:cNvSpPr>
          <a:spLocks noChangeArrowheads="1" noChangeShapeType="1" noTextEdit="1"/>
        </xdr:cNvSpPr>
      </xdr:nvSpPr>
      <xdr:spPr bwMode="auto">
        <a:xfrm>
          <a:off x="4829175" y="17716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9</xdr:row>
      <xdr:rowOff>876300</xdr:rowOff>
    </xdr:from>
    <xdr:to>
      <xdr:col>3</xdr:col>
      <xdr:colOff>914400</xdr:colOff>
      <xdr:row>9</xdr:row>
      <xdr:rowOff>1066800</xdr:rowOff>
    </xdr:to>
    <xdr:sp macro="" textlink="">
      <xdr:nvSpPr>
        <xdr:cNvPr id="48" name="WordArt 13">
          <a:extLst>
            <a:ext uri="{FF2B5EF4-FFF2-40B4-BE49-F238E27FC236}">
              <a16:creationId xmlns:a16="http://schemas.microsoft.com/office/drawing/2014/main" id="{00000000-0008-0000-3300-000030000000}"/>
            </a:ext>
          </a:extLst>
        </xdr:cNvPr>
        <xdr:cNvSpPr>
          <a:spLocks noChangeArrowheads="1" noChangeShapeType="1" noTextEdit="1"/>
        </xdr:cNvSpPr>
      </xdr:nvSpPr>
      <xdr:spPr bwMode="auto">
        <a:xfrm>
          <a:off x="4829175" y="19431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1219200</xdr:colOff>
      <xdr:row>10</xdr:row>
      <xdr:rowOff>876300</xdr:rowOff>
    </xdr:from>
    <xdr:to>
      <xdr:col>3</xdr:col>
      <xdr:colOff>914400</xdr:colOff>
      <xdr:row>10</xdr:row>
      <xdr:rowOff>1066800</xdr:rowOff>
    </xdr:to>
    <xdr:sp macro="" textlink="">
      <xdr:nvSpPr>
        <xdr:cNvPr id="49" name="WordArt 13">
          <a:extLst>
            <a:ext uri="{FF2B5EF4-FFF2-40B4-BE49-F238E27FC236}">
              <a16:creationId xmlns:a16="http://schemas.microsoft.com/office/drawing/2014/main" id="{00000000-0008-0000-3300-000031000000}"/>
            </a:ext>
          </a:extLst>
        </xdr:cNvPr>
        <xdr:cNvSpPr>
          <a:spLocks noChangeArrowheads="1" noChangeShapeType="1" noTextEdit="1"/>
        </xdr:cNvSpPr>
      </xdr:nvSpPr>
      <xdr:spPr bwMode="auto">
        <a:xfrm>
          <a:off x="4829175" y="21145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3</xdr:col>
      <xdr:colOff>1314450</xdr:colOff>
      <xdr:row>7</xdr:row>
      <xdr:rowOff>523875</xdr:rowOff>
    </xdr:from>
    <xdr:to>
      <xdr:col>3</xdr:col>
      <xdr:colOff>914400</xdr:colOff>
      <xdr:row>7</xdr:row>
      <xdr:rowOff>714375</xdr:rowOff>
    </xdr:to>
    <xdr:sp macro="" textlink="">
      <xdr:nvSpPr>
        <xdr:cNvPr id="50" name="WordArt 15">
          <a:extLst>
            <a:ext uri="{FF2B5EF4-FFF2-40B4-BE49-F238E27FC236}">
              <a16:creationId xmlns:a16="http://schemas.microsoft.com/office/drawing/2014/main" id="{00000000-0008-0000-3300-000032000000}"/>
            </a:ext>
          </a:extLst>
        </xdr:cNvPr>
        <xdr:cNvSpPr>
          <a:spLocks noChangeArrowheads="1" noChangeShapeType="1" noTextEdit="1"/>
        </xdr:cNvSpPr>
      </xdr:nvSpPr>
      <xdr:spPr bwMode="auto">
        <a:xfrm>
          <a:off x="4829175"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51" name="WordArt 16">
          <a:extLst>
            <a:ext uri="{FF2B5EF4-FFF2-40B4-BE49-F238E27FC236}">
              <a16:creationId xmlns:a16="http://schemas.microsoft.com/office/drawing/2014/main" id="{00000000-0008-0000-3300-000033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52" name="WordArt 12">
          <a:extLst>
            <a:ext uri="{FF2B5EF4-FFF2-40B4-BE49-F238E27FC236}">
              <a16:creationId xmlns:a16="http://schemas.microsoft.com/office/drawing/2014/main" id="{00000000-0008-0000-3300-000034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53" name="WordArt 14">
          <a:extLst>
            <a:ext uri="{FF2B5EF4-FFF2-40B4-BE49-F238E27FC236}">
              <a16:creationId xmlns:a16="http://schemas.microsoft.com/office/drawing/2014/main" id="{00000000-0008-0000-3300-000035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54" name="WordArt 16">
          <a:extLst>
            <a:ext uri="{FF2B5EF4-FFF2-40B4-BE49-F238E27FC236}">
              <a16:creationId xmlns:a16="http://schemas.microsoft.com/office/drawing/2014/main" id="{00000000-0008-0000-3300-000036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55" name="WordArt 16">
          <a:extLst>
            <a:ext uri="{FF2B5EF4-FFF2-40B4-BE49-F238E27FC236}">
              <a16:creationId xmlns:a16="http://schemas.microsoft.com/office/drawing/2014/main" id="{00000000-0008-0000-3300-000037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56" name="WordArt 12">
          <a:extLst>
            <a:ext uri="{FF2B5EF4-FFF2-40B4-BE49-F238E27FC236}">
              <a16:creationId xmlns:a16="http://schemas.microsoft.com/office/drawing/2014/main" id="{00000000-0008-0000-3300-000038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57" name="WordArt 14">
          <a:extLst>
            <a:ext uri="{FF2B5EF4-FFF2-40B4-BE49-F238E27FC236}">
              <a16:creationId xmlns:a16="http://schemas.microsoft.com/office/drawing/2014/main" id="{00000000-0008-0000-3300-000039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58" name="WordArt 16">
          <a:extLst>
            <a:ext uri="{FF2B5EF4-FFF2-40B4-BE49-F238E27FC236}">
              <a16:creationId xmlns:a16="http://schemas.microsoft.com/office/drawing/2014/main" id="{00000000-0008-0000-3300-00003A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59" name="WordArt 16">
          <a:extLst>
            <a:ext uri="{FF2B5EF4-FFF2-40B4-BE49-F238E27FC236}">
              <a16:creationId xmlns:a16="http://schemas.microsoft.com/office/drawing/2014/main" id="{00000000-0008-0000-3300-00003B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60" name="WordArt 12">
          <a:extLst>
            <a:ext uri="{FF2B5EF4-FFF2-40B4-BE49-F238E27FC236}">
              <a16:creationId xmlns:a16="http://schemas.microsoft.com/office/drawing/2014/main" id="{00000000-0008-0000-3300-00003C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61" name="WordArt 14">
          <a:extLst>
            <a:ext uri="{FF2B5EF4-FFF2-40B4-BE49-F238E27FC236}">
              <a16:creationId xmlns:a16="http://schemas.microsoft.com/office/drawing/2014/main" id="{00000000-0008-0000-3300-00003D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62" name="WordArt 16">
          <a:extLst>
            <a:ext uri="{FF2B5EF4-FFF2-40B4-BE49-F238E27FC236}">
              <a16:creationId xmlns:a16="http://schemas.microsoft.com/office/drawing/2014/main" id="{00000000-0008-0000-3300-00003E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63" name="WordArt 16">
          <a:extLst>
            <a:ext uri="{FF2B5EF4-FFF2-40B4-BE49-F238E27FC236}">
              <a16:creationId xmlns:a16="http://schemas.microsoft.com/office/drawing/2014/main" id="{00000000-0008-0000-3300-00003F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914400</xdr:colOff>
      <xdr:row>5</xdr:row>
      <xdr:rowOff>485775</xdr:rowOff>
    </xdr:from>
    <xdr:to>
      <xdr:col>5</xdr:col>
      <xdr:colOff>1019175</xdr:colOff>
      <xdr:row>5</xdr:row>
      <xdr:rowOff>752475</xdr:rowOff>
    </xdr:to>
    <xdr:sp macro="" textlink="">
      <xdr:nvSpPr>
        <xdr:cNvPr id="64" name="WordArt 12">
          <a:extLst>
            <a:ext uri="{FF2B5EF4-FFF2-40B4-BE49-F238E27FC236}">
              <a16:creationId xmlns:a16="http://schemas.microsoft.com/office/drawing/2014/main" id="{00000000-0008-0000-3300-000040000000}"/>
            </a:ext>
          </a:extLst>
        </xdr:cNvPr>
        <xdr:cNvSpPr>
          <a:spLocks noChangeArrowheads="1" noChangeShapeType="1" noTextEdit="1"/>
        </xdr:cNvSpPr>
      </xdr:nvSpPr>
      <xdr:spPr bwMode="auto">
        <a:xfrm flipH="1">
          <a:off x="5619750" y="12573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1066800</xdr:colOff>
      <xdr:row>6</xdr:row>
      <xdr:rowOff>885825</xdr:rowOff>
    </xdr:from>
    <xdr:to>
      <xdr:col>5</xdr:col>
      <xdr:colOff>914400</xdr:colOff>
      <xdr:row>6</xdr:row>
      <xdr:rowOff>1076325</xdr:rowOff>
    </xdr:to>
    <xdr:sp macro="" textlink="">
      <xdr:nvSpPr>
        <xdr:cNvPr id="65" name="WordArt 14">
          <a:extLst>
            <a:ext uri="{FF2B5EF4-FFF2-40B4-BE49-F238E27FC236}">
              <a16:creationId xmlns:a16="http://schemas.microsoft.com/office/drawing/2014/main" id="{00000000-0008-0000-3300-000041000000}"/>
            </a:ext>
          </a:extLst>
        </xdr:cNvPr>
        <xdr:cNvSpPr>
          <a:spLocks noChangeArrowheads="1" noChangeShapeType="1" noTextEdit="1"/>
        </xdr:cNvSpPr>
      </xdr:nvSpPr>
      <xdr:spPr bwMode="auto">
        <a:xfrm>
          <a:off x="5619750" y="142875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11</xdr:row>
      <xdr:rowOff>533400</xdr:rowOff>
    </xdr:from>
    <xdr:to>
      <xdr:col>5</xdr:col>
      <xdr:colOff>914400</xdr:colOff>
      <xdr:row>11</xdr:row>
      <xdr:rowOff>723900</xdr:rowOff>
    </xdr:to>
    <xdr:sp macro="" textlink="">
      <xdr:nvSpPr>
        <xdr:cNvPr id="66" name="WordArt 16">
          <a:extLst>
            <a:ext uri="{FF2B5EF4-FFF2-40B4-BE49-F238E27FC236}">
              <a16:creationId xmlns:a16="http://schemas.microsoft.com/office/drawing/2014/main" id="{00000000-0008-0000-3300-000042000000}"/>
            </a:ext>
          </a:extLst>
        </xdr:cNvPr>
        <xdr:cNvSpPr>
          <a:spLocks noChangeArrowheads="1" noChangeShapeType="1" noTextEdit="1"/>
        </xdr:cNvSpPr>
      </xdr:nvSpPr>
      <xdr:spPr bwMode="auto">
        <a:xfrm>
          <a:off x="5619750" y="22860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twoCellAnchor>
    <xdr:from>
      <xdr:col>5</xdr:col>
      <xdr:colOff>1133475</xdr:colOff>
      <xdr:row>7</xdr:row>
      <xdr:rowOff>533400</xdr:rowOff>
    </xdr:from>
    <xdr:to>
      <xdr:col>5</xdr:col>
      <xdr:colOff>914400</xdr:colOff>
      <xdr:row>7</xdr:row>
      <xdr:rowOff>723900</xdr:rowOff>
    </xdr:to>
    <xdr:sp macro="" textlink="">
      <xdr:nvSpPr>
        <xdr:cNvPr id="67" name="WordArt 16">
          <a:extLst>
            <a:ext uri="{FF2B5EF4-FFF2-40B4-BE49-F238E27FC236}">
              <a16:creationId xmlns:a16="http://schemas.microsoft.com/office/drawing/2014/main" id="{00000000-0008-0000-3300-000043000000}"/>
            </a:ext>
          </a:extLst>
        </xdr:cNvPr>
        <xdr:cNvSpPr>
          <a:spLocks noChangeArrowheads="1" noChangeShapeType="1" noTextEdit="1"/>
        </xdr:cNvSpPr>
      </xdr:nvSpPr>
      <xdr:spPr bwMode="auto">
        <a:xfrm>
          <a:off x="5619750" y="1600200"/>
          <a:ext cx="0" cy="0"/>
        </a:xfrm>
        <a:prstGeom prst="rect">
          <a:avLst/>
        </a:prstGeom>
      </xdr:spPr>
      <xdr:txBody>
        <a:bodyPr wrap="none" fromWordArt="1">
          <a:prstTxWarp prst="textPlain">
            <a:avLst>
              <a:gd name="adj" fmla="val 50000"/>
            </a:avLst>
          </a:prstTxWarp>
        </a:bodyPr>
        <a:lstStyle/>
        <a:p>
          <a:pPr algn="ctr" rtl="0"/>
          <a:r>
            <a:rPr lang="pl-PL" sz="800" kern="10" spc="0">
              <a:ln w="9525">
                <a:noFill/>
                <a:round/>
                <a:headEnd/>
                <a:tailEnd/>
              </a:ln>
              <a:solidFill>
                <a:srgbClr val="000080"/>
              </a:solidFill>
              <a:effectLst>
                <a:outerShdw dist="45791" dir="2021404" algn="ctr" rotWithShape="0">
                  <a:srgbClr val="B2B2B2">
                    <a:alpha val="80000"/>
                  </a:srgbClr>
                </a:outerShdw>
              </a:effectLst>
              <a:latin typeface="Times New Roman"/>
              <a:cs typeface="Times New Roman"/>
            </a:rPr>
            <a:t>IAS 38,118,a</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AL00SEP.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PUT.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BAL00JUN.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BAL00DIC.XLS"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BAL00OCT.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BAL00NOV.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BAL00MA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
      <sheetName val="GAS1"/>
      <sheetName val="EERR"/>
      <sheetName val="RES"/>
      <sheetName val="ANIM"/>
      <sheetName val="GAN"/>
      <sheetName val="BAL"/>
      <sheetName val="mov1"/>
      <sheetName val="MOV"/>
      <sheetName val="TRAB"/>
      <sheetName val="TRAB (2)"/>
      <sheetName val="Correl"/>
      <sheetName val="no usar (3)"/>
      <sheetName val="FLU_IND"/>
      <sheetName val="FLU-CONS"/>
      <sheetName val="C.M."/>
      <sheetName val="CTA C.M"/>
      <sheetName val="CM-TRIB"/>
      <sheetName val="PASIVO"/>
      <sheetName val="Inicio Análisis Cuentas"/>
      <sheetName val="Serie Histórica"/>
      <sheetName val=""/>
      <sheetName val="Efficiency"/>
      <sheetName val="BAL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date"/>
      <sheetName val="cambi"/>
      <sheetName val="bond curves-n.u."/>
      <sheetName val="TermLocalVol"/>
      <sheetName val="SwaptionMatrices"/>
      <sheetName val="SwaptionMatrices living (2)"/>
      <sheetName val="SwaptionMatrices living"/>
      <sheetName val="Swp Matr +|- Vol"/>
      <sheetName val="WTI"/>
      <sheetName val="Fixing"/>
      <sheetName val="991203"/>
      <sheetName val="INPUT"/>
      <sheetName val="Var Preços"/>
      <sheetName val="Tabela de Parâmet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
      <sheetName val="RES"/>
      <sheetName val="ANIM"/>
      <sheetName val="GAN"/>
      <sheetName val="BAL"/>
      <sheetName val="mov1"/>
      <sheetName val="MOV"/>
      <sheetName val="TRAB"/>
      <sheetName val="TRAB (2)"/>
      <sheetName val="Correl"/>
      <sheetName val="no usar (3)"/>
      <sheetName val="FLU_IND"/>
      <sheetName val="FLU-CONS"/>
      <sheetName val="C.M."/>
      <sheetName val="CTA C.M"/>
      <sheetName val="CM-TRIB"/>
      <sheetName val="PASIVO"/>
      <sheetName val="Bce"/>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
      <sheetName val="GAS1"/>
      <sheetName val="BAL"/>
      <sheetName val="EERR"/>
      <sheetName val="RES"/>
      <sheetName val="RLI01"/>
      <sheetName val="ANIM"/>
      <sheetName val="GAN"/>
      <sheetName val="mov1"/>
      <sheetName val="MOV"/>
      <sheetName val="TRAB"/>
      <sheetName val="TRAB (2)"/>
      <sheetName val="Correl"/>
      <sheetName val="no usar (3)"/>
      <sheetName val="FLU_IND"/>
      <sheetName val="FLU-CONS"/>
      <sheetName val="C.M."/>
      <sheetName val="CM_FIN"/>
      <sheetName val="CM_TRIB"/>
      <sheetName val="PASIV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
      <sheetName val="GAS1"/>
      <sheetName val="EERR"/>
      <sheetName val="RES"/>
      <sheetName val="ANIM"/>
      <sheetName val="GAN"/>
      <sheetName val="BAL"/>
      <sheetName val="mov1"/>
      <sheetName val="MOV"/>
      <sheetName val="TRAB"/>
      <sheetName val="TRAB (2)"/>
      <sheetName val="Correl"/>
      <sheetName val="no usar (3)"/>
      <sheetName val="FLU_IND"/>
      <sheetName val="FLU-CONS"/>
      <sheetName val="C.M."/>
      <sheetName val="CTA C.M"/>
      <sheetName val="CM-TRIB"/>
      <sheetName val="PASIV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
      <sheetName val="GAS1"/>
      <sheetName val="EERR"/>
      <sheetName val="RES"/>
      <sheetName val="ANIM"/>
      <sheetName val="GAN"/>
      <sheetName val="BAL"/>
      <sheetName val="mov1"/>
      <sheetName val="MOV"/>
      <sheetName val="TRAB"/>
      <sheetName val="TRAB (2)"/>
      <sheetName val="Correl"/>
      <sheetName val="no usar (3)"/>
      <sheetName val="FLU_IND"/>
      <sheetName val="FLU-CONS"/>
      <sheetName val="C.M."/>
      <sheetName val="CTA C.M"/>
      <sheetName val="CM-TRIB"/>
      <sheetName val="PASIVO"/>
      <sheetName val="GAS11"/>
      <sheetName val="174"/>
      <sheetName val="2 EE-RR2003"/>
      <sheetName val="Listado de Personal"/>
      <sheetName val="Inicio Análisis Cuentas"/>
      <sheetName val="CERRILLOS EXENTO"/>
      <sheetName val="Bce"/>
      <sheetName val="Act fijo tributario pehuenche"/>
      <sheetName val="Tabla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EC_CONS"/>
      <sheetName val="RES_CONS"/>
      <sheetName val="FEC"/>
      <sheetName val="PAT"/>
      <sheetName val="GAS03"/>
      <sheetName val="RES"/>
      <sheetName val="ANIM"/>
      <sheetName val="GAN"/>
      <sheetName val="BAL"/>
      <sheetName val="mov1"/>
      <sheetName val="MOV"/>
      <sheetName val="TRAB"/>
      <sheetName val="TRAB (2)"/>
      <sheetName val="Correl"/>
      <sheetName val="no usar (3)"/>
      <sheetName val="FLU_IND"/>
      <sheetName val="FLU-CONS"/>
      <sheetName val="C.M."/>
      <sheetName val="CTA C.M"/>
      <sheetName val="CM-TRIB"/>
      <sheetName val="Detalle inicial"/>
      <sheetName val="TODOS"/>
      <sheetName val="Bases de Actualizacion"/>
      <sheetName val="INVSOC2"/>
      <sheetName val="compras cerrillos afecto"/>
      <sheetName val="Participació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7">
    <outlinePr summaryBelow="0"/>
  </sheetPr>
  <dimension ref="A1:H21"/>
  <sheetViews>
    <sheetView workbookViewId="0">
      <selection activeCell="D8" sqref="D8"/>
    </sheetView>
  </sheetViews>
  <sheetFormatPr baseColWidth="10" defaultColWidth="0" defaultRowHeight="15" zeroHeight="1"/>
  <cols>
    <col min="1" max="1" width="5.85546875" style="1" customWidth="1"/>
    <col min="2" max="2" width="17.7109375" style="1" customWidth="1"/>
    <col min="3" max="3" width="20.140625" style="1" customWidth="1"/>
    <col min="4" max="4" width="21.140625" style="1" customWidth="1"/>
    <col min="5" max="5" width="6.42578125" style="1" customWidth="1"/>
    <col min="6" max="6" width="23.7109375" style="1" customWidth="1"/>
    <col min="7" max="7" width="14.140625" style="1" bestFit="1" customWidth="1"/>
    <col min="8" max="16384" width="11.42578125" style="1" hidden="1"/>
  </cols>
  <sheetData>
    <row r="1" spans="1:8" ht="12.75" customHeight="1">
      <c r="A1" s="680">
        <v>-823084006</v>
      </c>
      <c r="H1" s="330">
        <f>IF(F11="General",1,IF(F11="Miles",1000,1000000))</f>
        <v>1</v>
      </c>
    </row>
    <row r="2" spans="1:8" ht="20.25" customHeight="1">
      <c r="C2" s="1096" t="s">
        <v>2187</v>
      </c>
      <c r="D2" s="1096"/>
      <c r="E2" s="1096"/>
      <c r="F2" s="1096"/>
      <c r="H2" s="1" t="s">
        <v>2069</v>
      </c>
    </row>
    <row r="3" spans="1:8" ht="36.75" customHeight="1">
      <c r="C3" s="1097" t="s">
        <v>2186</v>
      </c>
      <c r="D3" s="1097"/>
      <c r="E3" s="1097"/>
      <c r="F3" s="1097"/>
    </row>
    <row r="4" spans="1:8" ht="30" customHeight="1">
      <c r="B4" s="1098" t="s">
        <v>946</v>
      </c>
      <c r="C4" s="1098"/>
      <c r="D4" s="1098"/>
      <c r="E4" s="1098"/>
      <c r="F4" s="1098"/>
    </row>
    <row r="5" spans="1:8">
      <c r="B5" s="331"/>
      <c r="C5" s="331"/>
      <c r="D5" s="331"/>
      <c r="E5" s="331"/>
      <c r="F5" s="331"/>
    </row>
    <row r="6" spans="1:8">
      <c r="B6" s="331"/>
      <c r="C6" s="331"/>
      <c r="D6" s="331"/>
      <c r="E6" s="331"/>
      <c r="F6" s="331"/>
    </row>
    <row r="7" spans="1:8" ht="22.5" customHeight="1">
      <c r="B7" s="1099" t="s">
        <v>953</v>
      </c>
      <c r="C7" s="1100"/>
      <c r="D7" s="1101" t="s">
        <v>3371</v>
      </c>
      <c r="E7" s="1102"/>
      <c r="F7" s="1103"/>
    </row>
    <row r="8" spans="1:8">
      <c r="B8" s="331"/>
      <c r="C8" s="331"/>
      <c r="D8" s="331"/>
      <c r="E8" s="331"/>
      <c r="F8" s="331"/>
    </row>
    <row r="9" spans="1:8">
      <c r="B9" s="331"/>
      <c r="C9" s="331"/>
      <c r="D9" s="331"/>
      <c r="E9" s="331"/>
      <c r="F9" s="331"/>
    </row>
    <row r="10" spans="1:8">
      <c r="B10" s="681"/>
      <c r="C10" s="682" t="s">
        <v>951</v>
      </c>
      <c r="D10" s="682" t="s">
        <v>952</v>
      </c>
      <c r="F10" s="682" t="s">
        <v>954</v>
      </c>
    </row>
    <row r="11" spans="1:8">
      <c r="B11" s="681" t="s">
        <v>947</v>
      </c>
      <c r="C11" s="6">
        <v>43466</v>
      </c>
      <c r="D11" s="6">
        <v>43830</v>
      </c>
      <c r="F11" s="1094" t="s">
        <v>329</v>
      </c>
    </row>
    <row r="12" spans="1:8">
      <c r="B12" s="681" t="s">
        <v>948</v>
      </c>
      <c r="C12" s="6">
        <v>43101</v>
      </c>
      <c r="D12" s="6">
        <v>43465</v>
      </c>
      <c r="F12" s="1095"/>
    </row>
    <row r="13" spans="1:8">
      <c r="B13" s="331"/>
      <c r="C13" s="331"/>
      <c r="D13" s="331"/>
      <c r="E13" s="331"/>
      <c r="F13" s="331"/>
    </row>
    <row r="14" spans="1:8"/>
    <row r="15" spans="1:8">
      <c r="B15" s="1086" t="s">
        <v>955</v>
      </c>
      <c r="C15" s="1087"/>
      <c r="D15" s="683" t="s">
        <v>949</v>
      </c>
      <c r="E15" s="1090" t="s">
        <v>2083</v>
      </c>
      <c r="F15" s="1091"/>
    </row>
    <row r="16" spans="1:8">
      <c r="B16" s="1088"/>
      <c r="C16" s="1089"/>
      <c r="D16" s="683" t="s">
        <v>950</v>
      </c>
      <c r="E16" s="1092" t="s">
        <v>1012</v>
      </c>
      <c r="F16" s="1093"/>
    </row>
    <row r="17" spans="2:2">
      <c r="B17" s="108"/>
    </row>
    <row r="18" spans="2:2"/>
    <row r="19" spans="2:2"/>
    <row r="20" spans="2:2"/>
    <row r="21" spans="2:2"/>
  </sheetData>
  <sheetProtection algorithmName="SHA-512" hashValue="v7Ey1zaw8vpM02WaRvv0MJDdX5E/ZOzijfqzT8svbSjkpPrdaGjo9Wc5p5gZHGSH1GxoIf+GZ342/hnWufqGVw==" saltValue="/0rdSXsTA8g2ozyxDgVI3Q==" spinCount="100000" sheet="1" objects="1" scenarios="1" formatCells="0" formatColumns="0" formatRows="0" insertRows="0" deleteRows="0"/>
  <customSheetViews>
    <customSheetView guid="{53E78593-0C5F-472F-9131-960BCABD6F9A}">
      <selection activeCell="D19" sqref="D19:E19"/>
      <pageMargins left="0.7" right="0.7" top="0.75" bottom="0.75" header="0.3" footer="0.3"/>
    </customSheetView>
  </customSheetViews>
  <mergeCells count="9">
    <mergeCell ref="B15:C16"/>
    <mergeCell ref="E15:F15"/>
    <mergeCell ref="E16:F16"/>
    <mergeCell ref="F11:F12"/>
    <mergeCell ref="C2:F2"/>
    <mergeCell ref="C3:F3"/>
    <mergeCell ref="B4:F4"/>
    <mergeCell ref="B7:C7"/>
    <mergeCell ref="D7:F7"/>
  </mergeCells>
  <conditionalFormatting sqref="E16">
    <cfRule type="expression" priority="4">
      <formula>IF($F$88="No Conciliado",1)</formula>
    </cfRule>
  </conditionalFormatting>
  <conditionalFormatting sqref="B15">
    <cfRule type="expression" priority="3">
      <formula>IF($F$88="No Conciliado",1)</formula>
    </cfRule>
  </conditionalFormatting>
  <conditionalFormatting sqref="B7">
    <cfRule type="expression" priority="1">
      <formula>IF($F$88="No Conciliado",1)</formula>
    </cfRule>
  </conditionalFormatting>
  <dataValidations count="1">
    <dataValidation type="list" allowBlank="1" showInputMessage="1" showErrorMessage="1" sqref="F11" xr:uid="{00000000-0002-0000-0000-000000000000}">
      <formula1>"General,Miles,Millones"</formula1>
    </dataValidation>
  </dataValidation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G515"/>
  <sheetViews>
    <sheetView topLeftCell="A364" zoomScale="91" zoomScaleNormal="91" workbookViewId="0">
      <selection activeCell="A2" sqref="A2"/>
    </sheetView>
  </sheetViews>
  <sheetFormatPr baseColWidth="10" defaultRowHeight="15"/>
  <cols>
    <col min="1" max="1" width="8.7109375" style="1" customWidth="1"/>
    <col min="2" max="2" width="18.5703125" style="1" hidden="1" customWidth="1"/>
    <col min="3" max="3" width="22.42578125" style="1" customWidth="1"/>
    <col min="4" max="4" width="18.5703125" style="1" customWidth="1"/>
    <col min="5" max="5" width="16.28515625" style="373" customWidth="1"/>
    <col min="6" max="6" width="41.42578125" style="1" customWidth="1"/>
    <col min="7" max="7" width="80.28515625" style="1" customWidth="1"/>
  </cols>
  <sheetData>
    <row r="1" spans="1:7" ht="18.75" customHeight="1">
      <c r="A1" s="859" t="s">
        <v>317</v>
      </c>
      <c r="B1" s="678" t="s">
        <v>318</v>
      </c>
      <c r="C1" s="859" t="s">
        <v>2056</v>
      </c>
      <c r="D1" s="678" t="s">
        <v>2</v>
      </c>
      <c r="E1" s="679" t="s">
        <v>0</v>
      </c>
      <c r="F1" s="678" t="s">
        <v>1</v>
      </c>
      <c r="G1" s="678" t="s">
        <v>4</v>
      </c>
    </row>
    <row r="2" spans="1:7">
      <c r="A2" s="401">
        <f>+LEN(E2)</f>
        <v>1</v>
      </c>
      <c r="B2" s="402"/>
      <c r="C2" s="402" t="str">
        <f>IF(LEN(D2)=0,E2,CONCATENATE(E2,"_",D2))</f>
        <v>1_Corriente</v>
      </c>
      <c r="D2" s="402" t="s">
        <v>5</v>
      </c>
      <c r="E2" s="403" t="s">
        <v>1714</v>
      </c>
      <c r="F2" s="402" t="s">
        <v>6</v>
      </c>
      <c r="G2" s="404" t="s">
        <v>1277</v>
      </c>
    </row>
    <row r="3" spans="1:7">
      <c r="A3" s="405">
        <f t="shared" ref="A3:A66" si="0">+LEN(E3)</f>
        <v>2</v>
      </c>
      <c r="B3" s="406"/>
      <c r="C3" s="406" t="str">
        <f t="shared" ref="C3:C66" si="1">IF(LEN(D3)=0,E3,CONCATENATE(E3,"_",D3))</f>
        <v>11_Corriente</v>
      </c>
      <c r="D3" s="406" t="s">
        <v>5</v>
      </c>
      <c r="E3" s="407" t="s">
        <v>1715</v>
      </c>
      <c r="F3" s="406" t="s">
        <v>7</v>
      </c>
      <c r="G3" s="408" t="s">
        <v>1277</v>
      </c>
    </row>
    <row r="4" spans="1:7">
      <c r="A4" s="409">
        <f t="shared" si="0"/>
        <v>4</v>
      </c>
      <c r="B4"/>
      <c r="C4" t="str">
        <f t="shared" si="1"/>
        <v>1105_Corriente</v>
      </c>
      <c r="D4" t="s">
        <v>5</v>
      </c>
      <c r="E4" s="410" t="s">
        <v>1475</v>
      </c>
      <c r="F4" t="s">
        <v>9</v>
      </c>
      <c r="G4" t="s">
        <v>8</v>
      </c>
    </row>
    <row r="5" spans="1:7">
      <c r="A5" s="409">
        <f t="shared" si="0"/>
        <v>4</v>
      </c>
      <c r="B5"/>
      <c r="C5" t="str">
        <f t="shared" si="1"/>
        <v>1110_Corriente</v>
      </c>
      <c r="D5" t="s">
        <v>5</v>
      </c>
      <c r="E5" s="410" t="s">
        <v>1476</v>
      </c>
      <c r="F5" t="s">
        <v>10</v>
      </c>
      <c r="G5" t="s">
        <v>8</v>
      </c>
    </row>
    <row r="6" spans="1:7">
      <c r="A6" s="409">
        <f t="shared" si="0"/>
        <v>4</v>
      </c>
      <c r="B6"/>
      <c r="C6" t="str">
        <f t="shared" si="1"/>
        <v>1115_Corriente</v>
      </c>
      <c r="D6" t="s">
        <v>5</v>
      </c>
      <c r="E6" s="410" t="s">
        <v>1857</v>
      </c>
      <c r="F6" t="s">
        <v>11</v>
      </c>
      <c r="G6" t="s">
        <v>8</v>
      </c>
    </row>
    <row r="7" spans="1:7">
      <c r="A7" s="409">
        <f t="shared" si="0"/>
        <v>4</v>
      </c>
      <c r="B7"/>
      <c r="C7" t="str">
        <f t="shared" si="1"/>
        <v>1120_Corriente</v>
      </c>
      <c r="D7" t="s">
        <v>5</v>
      </c>
      <c r="E7" s="410" t="s">
        <v>1858</v>
      </c>
      <c r="F7" t="s">
        <v>12</v>
      </c>
      <c r="G7" t="s">
        <v>8</v>
      </c>
    </row>
    <row r="8" spans="1:7">
      <c r="A8" s="409">
        <f t="shared" si="0"/>
        <v>4</v>
      </c>
      <c r="B8"/>
      <c r="C8" t="str">
        <f t="shared" si="1"/>
        <v>1125_Corriente</v>
      </c>
      <c r="D8" t="s">
        <v>5</v>
      </c>
      <c r="E8" s="410" t="s">
        <v>1859</v>
      </c>
      <c r="F8" t="s">
        <v>13</v>
      </c>
      <c r="G8" t="s">
        <v>8</v>
      </c>
    </row>
    <row r="9" spans="1:7">
      <c r="A9" s="409">
        <f t="shared" si="0"/>
        <v>4</v>
      </c>
      <c r="B9"/>
      <c r="C9" t="str">
        <f t="shared" si="1"/>
        <v>1130_Corriente</v>
      </c>
      <c r="D9" t="s">
        <v>5</v>
      </c>
      <c r="E9" s="410" t="s">
        <v>2084</v>
      </c>
      <c r="F9" t="s">
        <v>1283</v>
      </c>
      <c r="G9" s="379" t="s">
        <v>8</v>
      </c>
    </row>
    <row r="10" spans="1:7">
      <c r="A10" s="405">
        <f t="shared" si="0"/>
        <v>2</v>
      </c>
      <c r="B10" s="406"/>
      <c r="C10" s="406" t="str">
        <f t="shared" si="1"/>
        <v>12_Corriente</v>
      </c>
      <c r="D10" s="406" t="s">
        <v>5</v>
      </c>
      <c r="E10" s="407" t="s">
        <v>1716</v>
      </c>
      <c r="F10" s="406" t="s">
        <v>14</v>
      </c>
      <c r="G10" s="406" t="s">
        <v>1277</v>
      </c>
    </row>
    <row r="11" spans="1:7">
      <c r="A11" s="409">
        <f t="shared" si="0"/>
        <v>4</v>
      </c>
      <c r="B11"/>
      <c r="C11" t="str">
        <f t="shared" si="1"/>
        <v>1205_Corriente</v>
      </c>
      <c r="D11" t="s">
        <v>5</v>
      </c>
      <c r="E11" s="410" t="s">
        <v>1860</v>
      </c>
      <c r="F11" t="s">
        <v>16</v>
      </c>
      <c r="G11" t="s">
        <v>15</v>
      </c>
    </row>
    <row r="12" spans="1:7">
      <c r="A12" s="409">
        <f t="shared" si="0"/>
        <v>4</v>
      </c>
      <c r="B12"/>
      <c r="C12" t="str">
        <f t="shared" si="1"/>
        <v>1205_No Corriente</v>
      </c>
      <c r="D12" t="s">
        <v>319</v>
      </c>
      <c r="E12" s="410" t="s">
        <v>1860</v>
      </c>
      <c r="F12" t="s">
        <v>16</v>
      </c>
      <c r="G12" t="s">
        <v>15</v>
      </c>
    </row>
    <row r="13" spans="1:7">
      <c r="A13" s="409">
        <f t="shared" si="0"/>
        <v>4</v>
      </c>
      <c r="B13"/>
      <c r="C13" t="str">
        <f t="shared" si="1"/>
        <v>1210_Corriente</v>
      </c>
      <c r="D13" t="s">
        <v>5</v>
      </c>
      <c r="E13" s="410" t="s">
        <v>1861</v>
      </c>
      <c r="F13" t="s">
        <v>17</v>
      </c>
      <c r="G13" t="s">
        <v>15</v>
      </c>
    </row>
    <row r="14" spans="1:7">
      <c r="A14" s="409">
        <f t="shared" si="0"/>
        <v>4</v>
      </c>
      <c r="B14"/>
      <c r="C14" t="str">
        <f t="shared" si="1"/>
        <v>1210_No Corriente</v>
      </c>
      <c r="D14" t="s">
        <v>319</v>
      </c>
      <c r="E14" s="410" t="s">
        <v>1861</v>
      </c>
      <c r="F14" t="s">
        <v>17</v>
      </c>
      <c r="G14" t="s">
        <v>15</v>
      </c>
    </row>
    <row r="15" spans="1:7">
      <c r="A15" s="409">
        <f t="shared" si="0"/>
        <v>4</v>
      </c>
      <c r="B15"/>
      <c r="C15" t="str">
        <f t="shared" si="1"/>
        <v>1215_Corriente</v>
      </c>
      <c r="D15" t="s">
        <v>5</v>
      </c>
      <c r="E15" s="410" t="s">
        <v>2055</v>
      </c>
      <c r="F15" t="s">
        <v>18</v>
      </c>
      <c r="G15" t="s">
        <v>15</v>
      </c>
    </row>
    <row r="16" spans="1:7">
      <c r="A16" s="409">
        <f t="shared" si="0"/>
        <v>4</v>
      </c>
      <c r="B16"/>
      <c r="C16" t="str">
        <f t="shared" si="1"/>
        <v>1215_No Corriente</v>
      </c>
      <c r="D16" t="s">
        <v>319</v>
      </c>
      <c r="E16" s="410" t="s">
        <v>2055</v>
      </c>
      <c r="F16" t="s">
        <v>18</v>
      </c>
      <c r="G16" t="s">
        <v>15</v>
      </c>
    </row>
    <row r="17" spans="1:7">
      <c r="A17" s="409">
        <f t="shared" si="0"/>
        <v>4</v>
      </c>
      <c r="B17"/>
      <c r="C17" t="str">
        <f t="shared" si="1"/>
        <v>1220_Corriente</v>
      </c>
      <c r="D17" t="s">
        <v>5</v>
      </c>
      <c r="E17" s="410" t="s">
        <v>1862</v>
      </c>
      <c r="F17" t="s">
        <v>19</v>
      </c>
      <c r="G17" t="s">
        <v>15</v>
      </c>
    </row>
    <row r="18" spans="1:7">
      <c r="A18" s="409">
        <f t="shared" si="0"/>
        <v>4</v>
      </c>
      <c r="B18"/>
      <c r="C18" t="str">
        <f t="shared" si="1"/>
        <v>1220_No Corriente</v>
      </c>
      <c r="D18" t="s">
        <v>319</v>
      </c>
      <c r="E18" s="410" t="s">
        <v>1862</v>
      </c>
      <c r="F18" t="s">
        <v>19</v>
      </c>
      <c r="G18" t="s">
        <v>15</v>
      </c>
    </row>
    <row r="19" spans="1:7">
      <c r="A19" s="409">
        <f t="shared" si="0"/>
        <v>4</v>
      </c>
      <c r="B19"/>
      <c r="C19" t="str">
        <f t="shared" si="1"/>
        <v>1225_Corriente</v>
      </c>
      <c r="D19" t="s">
        <v>5</v>
      </c>
      <c r="E19" s="410" t="s">
        <v>1863</v>
      </c>
      <c r="F19" t="s">
        <v>20</v>
      </c>
      <c r="G19" t="s">
        <v>15</v>
      </c>
    </row>
    <row r="20" spans="1:7">
      <c r="A20" s="409">
        <f t="shared" si="0"/>
        <v>4</v>
      </c>
      <c r="B20"/>
      <c r="C20" t="str">
        <f t="shared" si="1"/>
        <v>1230_Corriente</v>
      </c>
      <c r="D20" t="s">
        <v>5</v>
      </c>
      <c r="E20" s="410" t="s">
        <v>1864</v>
      </c>
      <c r="F20" t="s">
        <v>21</v>
      </c>
      <c r="G20" t="s">
        <v>15</v>
      </c>
    </row>
    <row r="21" spans="1:7">
      <c r="A21" s="409">
        <f t="shared" si="0"/>
        <v>4</v>
      </c>
      <c r="B21"/>
      <c r="C21" t="str">
        <f t="shared" si="1"/>
        <v>1235_Corriente</v>
      </c>
      <c r="D21" t="s">
        <v>5</v>
      </c>
      <c r="E21" s="410" t="s">
        <v>1717</v>
      </c>
      <c r="F21" t="s">
        <v>22</v>
      </c>
      <c r="G21" t="s">
        <v>15</v>
      </c>
    </row>
    <row r="22" spans="1:7">
      <c r="A22" s="409">
        <f t="shared" si="0"/>
        <v>4</v>
      </c>
      <c r="B22"/>
      <c r="C22" t="str">
        <f t="shared" si="1"/>
        <v>1240_Corriente</v>
      </c>
      <c r="D22" t="s">
        <v>5</v>
      </c>
      <c r="E22" s="410" t="s">
        <v>1865</v>
      </c>
      <c r="F22" t="s">
        <v>23</v>
      </c>
      <c r="G22" t="s">
        <v>15</v>
      </c>
    </row>
    <row r="23" spans="1:7">
      <c r="A23" s="409">
        <f t="shared" si="0"/>
        <v>4</v>
      </c>
      <c r="B23"/>
      <c r="C23" t="str">
        <f t="shared" si="1"/>
        <v>1240_No Corriente</v>
      </c>
      <c r="D23" t="s">
        <v>319</v>
      </c>
      <c r="E23" s="410" t="s">
        <v>1865</v>
      </c>
      <c r="F23" t="s">
        <v>23</v>
      </c>
      <c r="G23" t="s">
        <v>15</v>
      </c>
    </row>
    <row r="24" spans="1:7">
      <c r="A24" s="409">
        <f t="shared" si="0"/>
        <v>4</v>
      </c>
      <c r="B24"/>
      <c r="C24" t="str">
        <f t="shared" si="1"/>
        <v>1245_Corriente</v>
      </c>
      <c r="D24" t="s">
        <v>5</v>
      </c>
      <c r="E24" s="410" t="s">
        <v>1866</v>
      </c>
      <c r="F24" t="s">
        <v>24</v>
      </c>
      <c r="G24" t="s">
        <v>15</v>
      </c>
    </row>
    <row r="25" spans="1:7">
      <c r="A25" s="409">
        <f t="shared" si="0"/>
        <v>4</v>
      </c>
      <c r="B25"/>
      <c r="C25" t="str">
        <f t="shared" si="1"/>
        <v>1250_Corriente</v>
      </c>
      <c r="D25" t="s">
        <v>5</v>
      </c>
      <c r="E25" s="410" t="s">
        <v>1867</v>
      </c>
      <c r="F25" t="s">
        <v>25</v>
      </c>
      <c r="G25" t="s">
        <v>15</v>
      </c>
    </row>
    <row r="26" spans="1:7">
      <c r="A26" s="409">
        <f t="shared" si="0"/>
        <v>4</v>
      </c>
      <c r="B26"/>
      <c r="C26" t="str">
        <f t="shared" si="1"/>
        <v>1255_No Corriente</v>
      </c>
      <c r="D26" t="s">
        <v>319</v>
      </c>
      <c r="E26" s="410" t="s">
        <v>1868</v>
      </c>
      <c r="F26" t="s">
        <v>26</v>
      </c>
      <c r="G26" s="379" t="s">
        <v>26</v>
      </c>
    </row>
    <row r="27" spans="1:7">
      <c r="A27" s="409">
        <f t="shared" si="0"/>
        <v>4</v>
      </c>
      <c r="B27"/>
      <c r="C27" t="str">
        <f t="shared" si="1"/>
        <v>1260_No Corriente</v>
      </c>
      <c r="D27" t="s">
        <v>319</v>
      </c>
      <c r="E27" s="410" t="s">
        <v>1869</v>
      </c>
      <c r="F27" t="s">
        <v>27</v>
      </c>
      <c r="G27" t="s">
        <v>27</v>
      </c>
    </row>
    <row r="28" spans="1:7">
      <c r="A28" s="409">
        <f t="shared" si="0"/>
        <v>4</v>
      </c>
      <c r="B28"/>
      <c r="C28" t="str">
        <f t="shared" si="1"/>
        <v>1295_No Corriente</v>
      </c>
      <c r="D28" t="s">
        <v>319</v>
      </c>
      <c r="E28" s="410" t="s">
        <v>1870</v>
      </c>
      <c r="F28" t="s">
        <v>28</v>
      </c>
      <c r="G28" t="s">
        <v>28</v>
      </c>
    </row>
    <row r="29" spans="1:7">
      <c r="A29" s="409">
        <f t="shared" si="0"/>
        <v>4</v>
      </c>
      <c r="B29"/>
      <c r="C29" t="str">
        <f t="shared" si="1"/>
        <v>1299_Corriente</v>
      </c>
      <c r="D29" t="s">
        <v>5</v>
      </c>
      <c r="E29" s="410" t="s">
        <v>1871</v>
      </c>
      <c r="F29" t="s">
        <v>2081</v>
      </c>
      <c r="G29" t="s">
        <v>15</v>
      </c>
    </row>
    <row r="30" spans="1:7">
      <c r="A30" s="405">
        <f t="shared" si="0"/>
        <v>2</v>
      </c>
      <c r="B30" s="406"/>
      <c r="C30" s="406" t="str">
        <f t="shared" si="1"/>
        <v>13_Corriente</v>
      </c>
      <c r="D30" s="406" t="s">
        <v>5</v>
      </c>
      <c r="E30" s="407" t="s">
        <v>1481</v>
      </c>
      <c r="F30" s="406" t="s">
        <v>30</v>
      </c>
      <c r="G30" s="406" t="s">
        <v>1277</v>
      </c>
    </row>
    <row r="31" spans="1:7">
      <c r="A31" s="409">
        <f t="shared" si="0"/>
        <v>4</v>
      </c>
      <c r="B31"/>
      <c r="C31" t="str">
        <f t="shared" si="1"/>
        <v>1305_Corriente</v>
      </c>
      <c r="D31" t="s">
        <v>5</v>
      </c>
      <c r="E31" s="410" t="s">
        <v>1718</v>
      </c>
      <c r="F31" t="s">
        <v>32</v>
      </c>
      <c r="G31" t="s">
        <v>33</v>
      </c>
    </row>
    <row r="32" spans="1:7">
      <c r="A32" s="409">
        <f t="shared" si="0"/>
        <v>4</v>
      </c>
      <c r="B32"/>
      <c r="C32" t="str">
        <f t="shared" si="1"/>
        <v>1305_No Corriente</v>
      </c>
      <c r="D32" t="s">
        <v>319</v>
      </c>
      <c r="E32" s="410" t="s">
        <v>1718</v>
      </c>
      <c r="F32" t="s">
        <v>32</v>
      </c>
      <c r="G32" t="s">
        <v>33</v>
      </c>
    </row>
    <row r="33" spans="1:7">
      <c r="A33" s="409">
        <f t="shared" si="0"/>
        <v>4</v>
      </c>
      <c r="B33"/>
      <c r="C33" t="str">
        <f t="shared" si="1"/>
        <v>1310_Corriente</v>
      </c>
      <c r="D33" t="s">
        <v>5</v>
      </c>
      <c r="E33" s="410" t="s">
        <v>1872</v>
      </c>
      <c r="F33" t="s">
        <v>34</v>
      </c>
      <c r="G33" t="s">
        <v>33</v>
      </c>
    </row>
    <row r="34" spans="1:7">
      <c r="A34" s="409">
        <f t="shared" si="0"/>
        <v>4</v>
      </c>
      <c r="B34"/>
      <c r="C34" t="str">
        <f t="shared" si="1"/>
        <v>1310_No Corriente</v>
      </c>
      <c r="D34" t="s">
        <v>319</v>
      </c>
      <c r="E34" s="410" t="s">
        <v>1872</v>
      </c>
      <c r="F34" t="s">
        <v>34</v>
      </c>
      <c r="G34" t="s">
        <v>33</v>
      </c>
    </row>
    <row r="35" spans="1:7">
      <c r="A35" s="409">
        <f t="shared" si="0"/>
        <v>4</v>
      </c>
      <c r="B35"/>
      <c r="C35" t="str">
        <f t="shared" si="1"/>
        <v>1315_Corriente</v>
      </c>
      <c r="D35" t="s">
        <v>5</v>
      </c>
      <c r="E35" s="410" t="s">
        <v>1873</v>
      </c>
      <c r="F35" t="s">
        <v>35</v>
      </c>
      <c r="G35" t="s">
        <v>33</v>
      </c>
    </row>
    <row r="36" spans="1:7">
      <c r="A36" s="409">
        <f t="shared" si="0"/>
        <v>4</v>
      </c>
      <c r="B36"/>
      <c r="C36" t="str">
        <f t="shared" si="1"/>
        <v>1315_No Corriente</v>
      </c>
      <c r="D36" t="s">
        <v>319</v>
      </c>
      <c r="E36" s="410" t="s">
        <v>1873</v>
      </c>
      <c r="F36" t="s">
        <v>35</v>
      </c>
      <c r="G36" t="s">
        <v>33</v>
      </c>
    </row>
    <row r="37" spans="1:7">
      <c r="A37" s="409">
        <f t="shared" si="0"/>
        <v>4</v>
      </c>
      <c r="B37"/>
      <c r="C37" t="str">
        <f t="shared" si="1"/>
        <v>1320_Corriente</v>
      </c>
      <c r="D37" t="s">
        <v>5</v>
      </c>
      <c r="E37" s="410" t="s">
        <v>1719</v>
      </c>
      <c r="F37" t="s">
        <v>36</v>
      </c>
      <c r="G37" t="s">
        <v>33</v>
      </c>
    </row>
    <row r="38" spans="1:7">
      <c r="A38" s="409">
        <f t="shared" si="0"/>
        <v>4</v>
      </c>
      <c r="B38"/>
      <c r="C38" t="str">
        <f t="shared" si="1"/>
        <v>1320_No Corriente</v>
      </c>
      <c r="D38" t="s">
        <v>319</v>
      </c>
      <c r="E38" s="410" t="s">
        <v>1719</v>
      </c>
      <c r="F38" t="s">
        <v>36</v>
      </c>
      <c r="G38" t="s">
        <v>33</v>
      </c>
    </row>
    <row r="39" spans="1:7">
      <c r="A39" s="409">
        <f t="shared" si="0"/>
        <v>4</v>
      </c>
      <c r="B39"/>
      <c r="C39" t="str">
        <f t="shared" si="1"/>
        <v>1323_Corriente</v>
      </c>
      <c r="D39" t="s">
        <v>5</v>
      </c>
      <c r="E39" s="410" t="s">
        <v>1874</v>
      </c>
      <c r="F39" t="s">
        <v>37</v>
      </c>
      <c r="G39" t="s">
        <v>33</v>
      </c>
    </row>
    <row r="40" spans="1:7">
      <c r="A40" s="409">
        <f t="shared" si="0"/>
        <v>4</v>
      </c>
      <c r="B40"/>
      <c r="C40" t="str">
        <f t="shared" si="1"/>
        <v>1323_No Corriente</v>
      </c>
      <c r="D40" t="s">
        <v>319</v>
      </c>
      <c r="E40" s="410" t="s">
        <v>1874</v>
      </c>
      <c r="F40" t="s">
        <v>37</v>
      </c>
      <c r="G40" t="s">
        <v>33</v>
      </c>
    </row>
    <row r="41" spans="1:7">
      <c r="A41" s="409">
        <f t="shared" si="0"/>
        <v>4</v>
      </c>
      <c r="B41"/>
      <c r="C41" t="str">
        <f t="shared" si="1"/>
        <v>1325_Corriente</v>
      </c>
      <c r="D41" t="s">
        <v>5</v>
      </c>
      <c r="E41" s="410" t="s">
        <v>1875</v>
      </c>
      <c r="F41" t="s">
        <v>38</v>
      </c>
      <c r="G41" t="s">
        <v>33</v>
      </c>
    </row>
    <row r="42" spans="1:7">
      <c r="A42" s="409">
        <f t="shared" si="0"/>
        <v>4</v>
      </c>
      <c r="B42"/>
      <c r="C42" t="str">
        <f t="shared" si="1"/>
        <v>1325_No Corriente</v>
      </c>
      <c r="D42" t="s">
        <v>319</v>
      </c>
      <c r="E42" s="410" t="s">
        <v>1875</v>
      </c>
      <c r="F42" t="s">
        <v>38</v>
      </c>
      <c r="G42" t="s">
        <v>33</v>
      </c>
    </row>
    <row r="43" spans="1:7">
      <c r="A43" s="409">
        <f t="shared" si="0"/>
        <v>4</v>
      </c>
      <c r="B43"/>
      <c r="C43" t="str">
        <f t="shared" si="1"/>
        <v>1328_Corriente</v>
      </c>
      <c r="D43" t="s">
        <v>5</v>
      </c>
      <c r="E43" s="410" t="s">
        <v>1876</v>
      </c>
      <c r="F43" t="s">
        <v>39</v>
      </c>
      <c r="G43" t="s">
        <v>31</v>
      </c>
    </row>
    <row r="44" spans="1:7">
      <c r="A44" s="409">
        <f t="shared" si="0"/>
        <v>4</v>
      </c>
      <c r="B44"/>
      <c r="C44" t="str">
        <f t="shared" si="1"/>
        <v>1330_Corriente</v>
      </c>
      <c r="D44" t="s">
        <v>5</v>
      </c>
      <c r="E44" s="710" t="s">
        <v>1720</v>
      </c>
      <c r="F44" t="s">
        <v>2438</v>
      </c>
      <c r="G44" s="582" t="s">
        <v>33</v>
      </c>
    </row>
    <row r="45" spans="1:7">
      <c r="A45" s="409">
        <f t="shared" si="0"/>
        <v>4</v>
      </c>
      <c r="B45"/>
      <c r="C45" t="str">
        <f t="shared" si="1"/>
        <v>1332_Corriente</v>
      </c>
      <c r="D45" t="s">
        <v>5</v>
      </c>
      <c r="E45" s="410" t="s">
        <v>1877</v>
      </c>
      <c r="F45" t="s">
        <v>40</v>
      </c>
      <c r="G45" t="s">
        <v>33</v>
      </c>
    </row>
    <row r="46" spans="1:7">
      <c r="A46" s="409">
        <f t="shared" si="0"/>
        <v>4</v>
      </c>
      <c r="B46"/>
      <c r="C46" t="str">
        <f t="shared" si="1"/>
        <v>1335_Corriente</v>
      </c>
      <c r="D46" t="s">
        <v>5</v>
      </c>
      <c r="E46" s="410" t="s">
        <v>1878</v>
      </c>
      <c r="F46" t="s">
        <v>41</v>
      </c>
      <c r="G46" t="s">
        <v>33</v>
      </c>
    </row>
    <row r="47" spans="1:7">
      <c r="A47" s="409">
        <f t="shared" si="0"/>
        <v>4</v>
      </c>
      <c r="B47"/>
      <c r="C47" t="str">
        <f t="shared" si="1"/>
        <v>1335_No Corriente</v>
      </c>
      <c r="D47" t="s">
        <v>319</v>
      </c>
      <c r="E47" s="410" t="s">
        <v>1878</v>
      </c>
      <c r="F47" t="s">
        <v>41</v>
      </c>
      <c r="G47" t="s">
        <v>33</v>
      </c>
    </row>
    <row r="48" spans="1:7">
      <c r="A48" s="409">
        <f t="shared" si="0"/>
        <v>4</v>
      </c>
      <c r="B48"/>
      <c r="C48" t="str">
        <f t="shared" si="1"/>
        <v>1340_Corriente</v>
      </c>
      <c r="D48" t="s">
        <v>5</v>
      </c>
      <c r="E48" s="410" t="s">
        <v>1879</v>
      </c>
      <c r="F48" t="s">
        <v>42</v>
      </c>
      <c r="G48" t="s">
        <v>33</v>
      </c>
    </row>
    <row r="49" spans="1:7">
      <c r="A49" s="409">
        <f t="shared" si="0"/>
        <v>4</v>
      </c>
      <c r="B49"/>
      <c r="C49" t="str">
        <f t="shared" si="1"/>
        <v>1340_No Corriente</v>
      </c>
      <c r="D49" t="s">
        <v>319</v>
      </c>
      <c r="E49" s="410" t="s">
        <v>1879</v>
      </c>
      <c r="F49" t="s">
        <v>42</v>
      </c>
      <c r="G49" t="s">
        <v>33</v>
      </c>
    </row>
    <row r="50" spans="1:7">
      <c r="A50" s="409">
        <f t="shared" si="0"/>
        <v>4</v>
      </c>
      <c r="B50"/>
      <c r="C50" t="str">
        <f t="shared" si="1"/>
        <v>1345_Corriente</v>
      </c>
      <c r="D50" t="s">
        <v>5</v>
      </c>
      <c r="E50" s="410" t="s">
        <v>1880</v>
      </c>
      <c r="F50" t="s">
        <v>43</v>
      </c>
      <c r="G50" s="379" t="s">
        <v>33</v>
      </c>
    </row>
    <row r="51" spans="1:7">
      <c r="A51" s="409">
        <f t="shared" si="0"/>
        <v>4</v>
      </c>
      <c r="B51"/>
      <c r="C51" t="str">
        <f t="shared" si="1"/>
        <v>1345_No Corriente</v>
      </c>
      <c r="D51" t="s">
        <v>319</v>
      </c>
      <c r="E51" s="410" t="s">
        <v>1880</v>
      </c>
      <c r="F51" t="s">
        <v>43</v>
      </c>
      <c r="G51" s="379" t="s">
        <v>33</v>
      </c>
    </row>
    <row r="52" spans="1:7">
      <c r="A52" s="409">
        <f t="shared" si="0"/>
        <v>4</v>
      </c>
      <c r="B52"/>
      <c r="C52" t="str">
        <f t="shared" si="1"/>
        <v>1350_Corriente</v>
      </c>
      <c r="D52" t="s">
        <v>5</v>
      </c>
      <c r="E52" s="410" t="s">
        <v>1881</v>
      </c>
      <c r="F52" t="s">
        <v>44</v>
      </c>
      <c r="G52" t="s">
        <v>33</v>
      </c>
    </row>
    <row r="53" spans="1:7">
      <c r="A53" s="409">
        <f t="shared" si="0"/>
        <v>4</v>
      </c>
      <c r="B53"/>
      <c r="C53" t="str">
        <f t="shared" si="1"/>
        <v>1355_Corriente</v>
      </c>
      <c r="D53" t="s">
        <v>5</v>
      </c>
      <c r="E53" s="410" t="s">
        <v>1721</v>
      </c>
      <c r="F53" t="s">
        <v>2085</v>
      </c>
      <c r="G53" t="s">
        <v>1389</v>
      </c>
    </row>
    <row r="54" spans="1:7">
      <c r="A54" s="409">
        <f t="shared" si="0"/>
        <v>4</v>
      </c>
      <c r="B54"/>
      <c r="C54" t="str">
        <f t="shared" si="1"/>
        <v>1355_No Corriente</v>
      </c>
      <c r="D54" t="s">
        <v>319</v>
      </c>
      <c r="E54" s="410" t="s">
        <v>1721</v>
      </c>
      <c r="F54" t="s">
        <v>2085</v>
      </c>
      <c r="G54" t="s">
        <v>1389</v>
      </c>
    </row>
    <row r="55" spans="1:7">
      <c r="A55" s="409">
        <f t="shared" si="0"/>
        <v>4</v>
      </c>
      <c r="B55"/>
      <c r="C55" t="str">
        <f t="shared" si="1"/>
        <v>1356_Corriente</v>
      </c>
      <c r="D55" t="s">
        <v>5</v>
      </c>
      <c r="E55" s="410" t="s">
        <v>2086</v>
      </c>
      <c r="F55" t="s">
        <v>2087</v>
      </c>
      <c r="G55" t="s">
        <v>33</v>
      </c>
    </row>
    <row r="56" spans="1:7">
      <c r="A56" s="409">
        <f t="shared" si="0"/>
        <v>4</v>
      </c>
      <c r="B56"/>
      <c r="C56" t="str">
        <f t="shared" si="1"/>
        <v>1356_No Corriente</v>
      </c>
      <c r="D56" t="s">
        <v>319</v>
      </c>
      <c r="E56" s="410" t="s">
        <v>2086</v>
      </c>
      <c r="F56" t="s">
        <v>2087</v>
      </c>
      <c r="G56" t="s">
        <v>33</v>
      </c>
    </row>
    <row r="57" spans="1:7">
      <c r="A57" s="409">
        <f t="shared" si="0"/>
        <v>4</v>
      </c>
      <c r="B57"/>
      <c r="C57" t="str">
        <f t="shared" si="1"/>
        <v>1360_Corriente</v>
      </c>
      <c r="D57" t="s">
        <v>5</v>
      </c>
      <c r="E57" s="410" t="s">
        <v>1722</v>
      </c>
      <c r="F57" t="s">
        <v>45</v>
      </c>
      <c r="G57" t="s">
        <v>33</v>
      </c>
    </row>
    <row r="58" spans="1:7">
      <c r="A58" s="409">
        <f t="shared" si="0"/>
        <v>4</v>
      </c>
      <c r="B58"/>
      <c r="C58" t="str">
        <f t="shared" si="1"/>
        <v>1360_Corriente</v>
      </c>
      <c r="D58" t="s">
        <v>5</v>
      </c>
      <c r="E58" s="410" t="s">
        <v>1722</v>
      </c>
      <c r="F58" t="s">
        <v>45</v>
      </c>
      <c r="G58" t="s">
        <v>33</v>
      </c>
    </row>
    <row r="59" spans="1:7">
      <c r="A59" s="409">
        <f t="shared" si="0"/>
        <v>4</v>
      </c>
      <c r="B59"/>
      <c r="C59" t="str">
        <f t="shared" si="1"/>
        <v>1365_Corriente</v>
      </c>
      <c r="D59" t="s">
        <v>5</v>
      </c>
      <c r="E59" s="410" t="s">
        <v>1723</v>
      </c>
      <c r="F59" t="s">
        <v>46</v>
      </c>
      <c r="G59" t="s">
        <v>33</v>
      </c>
    </row>
    <row r="60" spans="1:7">
      <c r="A60" s="409">
        <f t="shared" si="0"/>
        <v>4</v>
      </c>
      <c r="B60"/>
      <c r="C60" t="str">
        <f t="shared" si="1"/>
        <v>1365_Corriente</v>
      </c>
      <c r="D60" t="s">
        <v>5</v>
      </c>
      <c r="E60" s="410" t="s">
        <v>1723</v>
      </c>
      <c r="F60" t="s">
        <v>46</v>
      </c>
      <c r="G60" t="s">
        <v>33</v>
      </c>
    </row>
    <row r="61" spans="1:7">
      <c r="A61" s="409">
        <f t="shared" si="0"/>
        <v>4</v>
      </c>
      <c r="B61"/>
      <c r="C61" t="str">
        <f t="shared" si="1"/>
        <v>1370_No Corriente</v>
      </c>
      <c r="D61" t="s">
        <v>319</v>
      </c>
      <c r="E61" s="410" t="s">
        <v>1882</v>
      </c>
      <c r="F61" t="s">
        <v>47</v>
      </c>
      <c r="G61" t="s">
        <v>33</v>
      </c>
    </row>
    <row r="62" spans="1:7">
      <c r="A62" s="409">
        <f t="shared" si="0"/>
        <v>4</v>
      </c>
      <c r="B62"/>
      <c r="C62" t="str">
        <f t="shared" si="1"/>
        <v>1370_No Corriente</v>
      </c>
      <c r="D62" t="s">
        <v>319</v>
      </c>
      <c r="E62" s="410" t="s">
        <v>1882</v>
      </c>
      <c r="F62" t="s">
        <v>47</v>
      </c>
      <c r="G62" t="s">
        <v>33</v>
      </c>
    </row>
    <row r="63" spans="1:7">
      <c r="A63" s="409">
        <f t="shared" si="0"/>
        <v>4</v>
      </c>
      <c r="B63"/>
      <c r="C63" t="str">
        <f t="shared" si="1"/>
        <v>1380_Corriente</v>
      </c>
      <c r="D63" t="s">
        <v>5</v>
      </c>
      <c r="E63" s="410" t="s">
        <v>1724</v>
      </c>
      <c r="F63" t="s">
        <v>48</v>
      </c>
      <c r="G63" t="s">
        <v>33</v>
      </c>
    </row>
    <row r="64" spans="1:7">
      <c r="A64" s="409">
        <f t="shared" si="0"/>
        <v>4</v>
      </c>
      <c r="B64"/>
      <c r="C64" t="str">
        <f t="shared" si="1"/>
        <v>1380_No Corriente</v>
      </c>
      <c r="D64" t="s">
        <v>319</v>
      </c>
      <c r="E64" s="410" t="s">
        <v>1724</v>
      </c>
      <c r="F64" t="s">
        <v>48</v>
      </c>
      <c r="G64" t="s">
        <v>33</v>
      </c>
    </row>
    <row r="65" spans="1:7">
      <c r="A65" s="409">
        <f t="shared" si="0"/>
        <v>4</v>
      </c>
      <c r="B65"/>
      <c r="C65" t="str">
        <f t="shared" si="1"/>
        <v>1385_Corriente</v>
      </c>
      <c r="D65" t="s">
        <v>5</v>
      </c>
      <c r="E65" s="410" t="s">
        <v>1883</v>
      </c>
      <c r="F65" t="s">
        <v>49</v>
      </c>
      <c r="G65" t="s">
        <v>33</v>
      </c>
    </row>
    <row r="66" spans="1:7">
      <c r="A66" s="409">
        <f t="shared" si="0"/>
        <v>4</v>
      </c>
      <c r="B66"/>
      <c r="C66" t="str">
        <f t="shared" si="1"/>
        <v>1385_No Corriente</v>
      </c>
      <c r="D66" t="s">
        <v>319</v>
      </c>
      <c r="E66" s="410" t="s">
        <v>1883</v>
      </c>
      <c r="F66" t="s">
        <v>49</v>
      </c>
      <c r="G66" t="s">
        <v>33</v>
      </c>
    </row>
    <row r="67" spans="1:7">
      <c r="A67" s="409">
        <f t="shared" ref="A67:A130" si="2">+LEN(E67)</f>
        <v>4</v>
      </c>
      <c r="B67"/>
      <c r="C67" t="str">
        <f t="shared" ref="C67:C130" si="3">IF(LEN(D67)=0,E67,CONCATENATE(E67,"_",D67))</f>
        <v>1390_Corriente</v>
      </c>
      <c r="D67" t="s">
        <v>5</v>
      </c>
      <c r="E67" s="410" t="s">
        <v>1884</v>
      </c>
      <c r="F67" t="s">
        <v>50</v>
      </c>
      <c r="G67" t="s">
        <v>33</v>
      </c>
    </row>
    <row r="68" spans="1:7">
      <c r="A68" s="409">
        <f t="shared" si="2"/>
        <v>4</v>
      </c>
      <c r="B68"/>
      <c r="C68" t="str">
        <f t="shared" si="3"/>
        <v>1390_No Corriente</v>
      </c>
      <c r="D68" t="s">
        <v>319</v>
      </c>
      <c r="E68" s="410" t="s">
        <v>1884</v>
      </c>
      <c r="F68" t="s">
        <v>50</v>
      </c>
      <c r="G68" t="s">
        <v>33</v>
      </c>
    </row>
    <row r="69" spans="1:7">
      <c r="A69" s="409">
        <f t="shared" si="2"/>
        <v>4</v>
      </c>
      <c r="B69"/>
      <c r="C69" t="str">
        <f t="shared" si="3"/>
        <v>1399_Corriente</v>
      </c>
      <c r="D69" t="s">
        <v>5</v>
      </c>
      <c r="E69" s="410" t="s">
        <v>1885</v>
      </c>
      <c r="F69" t="s">
        <v>1203</v>
      </c>
      <c r="G69" t="s">
        <v>33</v>
      </c>
    </row>
    <row r="70" spans="1:7">
      <c r="A70" s="405">
        <f t="shared" si="2"/>
        <v>2</v>
      </c>
      <c r="B70" s="406"/>
      <c r="C70" s="406" t="str">
        <f t="shared" si="3"/>
        <v>14_Corriente</v>
      </c>
      <c r="D70" s="406" t="s">
        <v>5</v>
      </c>
      <c r="E70" s="407" t="s">
        <v>1725</v>
      </c>
      <c r="F70" s="406" t="s">
        <v>51</v>
      </c>
      <c r="G70" s="406" t="s">
        <v>1277</v>
      </c>
    </row>
    <row r="71" spans="1:7">
      <c r="A71" s="405">
        <f t="shared" si="2"/>
        <v>2</v>
      </c>
      <c r="B71" s="406"/>
      <c r="C71" s="406" t="str">
        <f t="shared" si="3"/>
        <v>14_No Corriente</v>
      </c>
      <c r="D71" s="406" t="s">
        <v>319</v>
      </c>
      <c r="E71" s="407" t="s">
        <v>1725</v>
      </c>
      <c r="F71" s="406" t="s">
        <v>51</v>
      </c>
      <c r="G71" s="406" t="s">
        <v>1277</v>
      </c>
    </row>
    <row r="72" spans="1:7">
      <c r="A72" s="409">
        <f t="shared" si="2"/>
        <v>4</v>
      </c>
      <c r="B72"/>
      <c r="C72" t="str">
        <f t="shared" si="3"/>
        <v>1405_Corriente</v>
      </c>
      <c r="D72" t="s">
        <v>5</v>
      </c>
      <c r="E72" s="410" t="s">
        <v>1726</v>
      </c>
      <c r="F72" t="s">
        <v>52</v>
      </c>
      <c r="G72" t="s">
        <v>51</v>
      </c>
    </row>
    <row r="73" spans="1:7">
      <c r="A73" s="409">
        <f t="shared" si="2"/>
        <v>4</v>
      </c>
      <c r="B73"/>
      <c r="C73" t="str">
        <f t="shared" si="3"/>
        <v>1405_No Corriente</v>
      </c>
      <c r="D73" t="s">
        <v>319</v>
      </c>
      <c r="E73" s="410" t="s">
        <v>1726</v>
      </c>
      <c r="F73" t="s">
        <v>52</v>
      </c>
      <c r="G73" t="s">
        <v>51</v>
      </c>
    </row>
    <row r="74" spans="1:7">
      <c r="A74" s="409">
        <f t="shared" si="2"/>
        <v>4</v>
      </c>
      <c r="B74"/>
      <c r="C74" t="str">
        <f t="shared" si="3"/>
        <v>1410_Corriente</v>
      </c>
      <c r="D74" t="s">
        <v>5</v>
      </c>
      <c r="E74" s="410" t="s">
        <v>1727</v>
      </c>
      <c r="F74" t="s">
        <v>53</v>
      </c>
      <c r="G74" t="s">
        <v>51</v>
      </c>
    </row>
    <row r="75" spans="1:7">
      <c r="A75" s="409">
        <f t="shared" si="2"/>
        <v>4</v>
      </c>
      <c r="B75"/>
      <c r="C75" t="str">
        <f t="shared" si="3"/>
        <v>1410_No Corriente</v>
      </c>
      <c r="D75" t="s">
        <v>319</v>
      </c>
      <c r="E75" s="410" t="s">
        <v>1727</v>
      </c>
      <c r="F75" t="s">
        <v>53</v>
      </c>
      <c r="G75" t="s">
        <v>51</v>
      </c>
    </row>
    <row r="76" spans="1:7">
      <c r="A76" s="409">
        <f t="shared" si="2"/>
        <v>4</v>
      </c>
      <c r="B76"/>
      <c r="C76" t="str">
        <f t="shared" si="3"/>
        <v>1415_Corriente</v>
      </c>
      <c r="D76" t="s">
        <v>5</v>
      </c>
      <c r="E76" s="410" t="s">
        <v>1886</v>
      </c>
      <c r="F76" t="s">
        <v>54</v>
      </c>
      <c r="G76" t="s">
        <v>51</v>
      </c>
    </row>
    <row r="77" spans="1:7">
      <c r="A77" s="409">
        <f t="shared" si="2"/>
        <v>4</v>
      </c>
      <c r="B77"/>
      <c r="C77" t="str">
        <f t="shared" si="3"/>
        <v>1415_No Corriente</v>
      </c>
      <c r="D77" t="s">
        <v>319</v>
      </c>
      <c r="E77" s="410" t="s">
        <v>1886</v>
      </c>
      <c r="F77" t="s">
        <v>54</v>
      </c>
      <c r="G77" t="s">
        <v>51</v>
      </c>
    </row>
    <row r="78" spans="1:7">
      <c r="A78" s="409">
        <f t="shared" si="2"/>
        <v>4</v>
      </c>
      <c r="B78"/>
      <c r="C78" t="str">
        <f t="shared" si="3"/>
        <v>1417_Corriente</v>
      </c>
      <c r="D78" t="s">
        <v>5</v>
      </c>
      <c r="E78" s="410" t="s">
        <v>1887</v>
      </c>
      <c r="F78" t="s">
        <v>55</v>
      </c>
      <c r="G78" t="s">
        <v>51</v>
      </c>
    </row>
    <row r="79" spans="1:7">
      <c r="A79" s="409">
        <f t="shared" si="2"/>
        <v>4</v>
      </c>
      <c r="B79"/>
      <c r="C79" t="str">
        <f t="shared" si="3"/>
        <v>1417_No Corriente</v>
      </c>
      <c r="D79" t="s">
        <v>319</v>
      </c>
      <c r="E79" s="410" t="s">
        <v>1887</v>
      </c>
      <c r="F79" t="s">
        <v>55</v>
      </c>
      <c r="G79" t="s">
        <v>51</v>
      </c>
    </row>
    <row r="80" spans="1:7">
      <c r="A80" s="409">
        <f t="shared" si="2"/>
        <v>4</v>
      </c>
      <c r="B80"/>
      <c r="C80" t="str">
        <f t="shared" si="3"/>
        <v>1420_Corriente</v>
      </c>
      <c r="D80" t="s">
        <v>5</v>
      </c>
      <c r="E80" s="410" t="s">
        <v>1728</v>
      </c>
      <c r="F80" t="s">
        <v>56</v>
      </c>
      <c r="G80" t="s">
        <v>51</v>
      </c>
    </row>
    <row r="81" spans="1:7">
      <c r="A81" s="409">
        <f t="shared" si="2"/>
        <v>4</v>
      </c>
      <c r="B81"/>
      <c r="C81" t="str">
        <f t="shared" si="3"/>
        <v>1420_No Corriente</v>
      </c>
      <c r="D81" t="s">
        <v>319</v>
      </c>
      <c r="E81" s="410" t="s">
        <v>1728</v>
      </c>
      <c r="F81" t="s">
        <v>56</v>
      </c>
      <c r="G81" t="s">
        <v>51</v>
      </c>
    </row>
    <row r="82" spans="1:7">
      <c r="A82" s="409">
        <f t="shared" si="2"/>
        <v>4</v>
      </c>
      <c r="B82"/>
      <c r="C82" t="str">
        <f t="shared" si="3"/>
        <v>1425_Corriente</v>
      </c>
      <c r="D82" t="s">
        <v>5</v>
      </c>
      <c r="E82" s="410" t="s">
        <v>1888</v>
      </c>
      <c r="F82" t="s">
        <v>57</v>
      </c>
      <c r="G82" t="s">
        <v>63</v>
      </c>
    </row>
    <row r="83" spans="1:7">
      <c r="A83" s="409">
        <f t="shared" si="2"/>
        <v>4</v>
      </c>
      <c r="B83"/>
      <c r="C83" t="str">
        <f t="shared" si="3"/>
        <v>1425_No Corriente</v>
      </c>
      <c r="D83" t="s">
        <v>319</v>
      </c>
      <c r="E83" s="410" t="s">
        <v>1888</v>
      </c>
      <c r="F83" t="s">
        <v>57</v>
      </c>
      <c r="G83" s="379" t="s">
        <v>63</v>
      </c>
    </row>
    <row r="84" spans="1:7">
      <c r="A84" s="409">
        <f t="shared" si="2"/>
        <v>4</v>
      </c>
      <c r="B84"/>
      <c r="C84" t="str">
        <f t="shared" si="3"/>
        <v>1428_Corriente</v>
      </c>
      <c r="D84" t="s">
        <v>5</v>
      </c>
      <c r="E84" s="410" t="s">
        <v>1889</v>
      </c>
      <c r="F84" t="s">
        <v>58</v>
      </c>
      <c r="G84" t="s">
        <v>63</v>
      </c>
    </row>
    <row r="85" spans="1:7">
      <c r="A85" s="409">
        <f t="shared" si="2"/>
        <v>4</v>
      </c>
      <c r="B85"/>
      <c r="C85" t="str">
        <f t="shared" si="3"/>
        <v>1428_No Corriente</v>
      </c>
      <c r="D85" t="s">
        <v>319</v>
      </c>
      <c r="E85" s="410" t="s">
        <v>1889</v>
      </c>
      <c r="F85" t="s">
        <v>58</v>
      </c>
      <c r="G85" t="s">
        <v>63</v>
      </c>
    </row>
    <row r="86" spans="1:7">
      <c r="A86" s="409">
        <f t="shared" si="2"/>
        <v>4</v>
      </c>
      <c r="B86"/>
      <c r="C86" t="str">
        <f t="shared" si="3"/>
        <v>1430_Corriente</v>
      </c>
      <c r="D86" t="s">
        <v>5</v>
      </c>
      <c r="E86" s="410" t="s">
        <v>1729</v>
      </c>
      <c r="F86" t="s">
        <v>59</v>
      </c>
      <c r="G86" t="s">
        <v>51</v>
      </c>
    </row>
    <row r="87" spans="1:7">
      <c r="A87" s="409">
        <f t="shared" si="2"/>
        <v>4</v>
      </c>
      <c r="B87"/>
      <c r="C87" t="str">
        <f t="shared" si="3"/>
        <v>1430_No Corriente</v>
      </c>
      <c r="D87" t="s">
        <v>319</v>
      </c>
      <c r="E87" s="410" t="s">
        <v>1729</v>
      </c>
      <c r="F87" t="s">
        <v>59</v>
      </c>
      <c r="G87" t="s">
        <v>51</v>
      </c>
    </row>
    <row r="88" spans="1:7">
      <c r="A88" s="409">
        <f t="shared" si="2"/>
        <v>4</v>
      </c>
      <c r="B88"/>
      <c r="C88" t="str">
        <f t="shared" si="3"/>
        <v>1435_Corriente</v>
      </c>
      <c r="D88" t="s">
        <v>5</v>
      </c>
      <c r="E88" s="410" t="s">
        <v>1730</v>
      </c>
      <c r="F88" t="s">
        <v>60</v>
      </c>
      <c r="G88" t="s">
        <v>51</v>
      </c>
    </row>
    <row r="89" spans="1:7">
      <c r="A89" s="409">
        <f t="shared" si="2"/>
        <v>4</v>
      </c>
      <c r="B89"/>
      <c r="C89" t="str">
        <f t="shared" si="3"/>
        <v>1435_No Corriente</v>
      </c>
      <c r="D89" t="s">
        <v>319</v>
      </c>
      <c r="E89" s="410" t="s">
        <v>1730</v>
      </c>
      <c r="F89" t="s">
        <v>60</v>
      </c>
      <c r="G89" t="s">
        <v>51</v>
      </c>
    </row>
    <row r="90" spans="1:7">
      <c r="A90" s="409">
        <f t="shared" si="2"/>
        <v>4</v>
      </c>
      <c r="B90"/>
      <c r="C90" t="str">
        <f t="shared" si="3"/>
        <v>1440_Corriente</v>
      </c>
      <c r="D90" t="s">
        <v>5</v>
      </c>
      <c r="E90" s="410" t="s">
        <v>1890</v>
      </c>
      <c r="F90" t="s">
        <v>61</v>
      </c>
      <c r="G90" t="s">
        <v>51</v>
      </c>
    </row>
    <row r="91" spans="1:7">
      <c r="A91" s="409">
        <f t="shared" si="2"/>
        <v>4</v>
      </c>
      <c r="B91"/>
      <c r="C91" t="str">
        <f t="shared" si="3"/>
        <v>1440_No Corriente</v>
      </c>
      <c r="D91" t="s">
        <v>319</v>
      </c>
      <c r="E91" s="410" t="s">
        <v>1890</v>
      </c>
      <c r="F91" t="s">
        <v>61</v>
      </c>
      <c r="G91" t="s">
        <v>51</v>
      </c>
    </row>
    <row r="92" spans="1:7">
      <c r="A92" s="409">
        <f t="shared" si="2"/>
        <v>4</v>
      </c>
      <c r="B92"/>
      <c r="C92" t="str">
        <f t="shared" si="3"/>
        <v>1445_Corriente</v>
      </c>
      <c r="D92" t="s">
        <v>5</v>
      </c>
      <c r="E92" s="410" t="s">
        <v>1891</v>
      </c>
      <c r="F92" t="s">
        <v>62</v>
      </c>
      <c r="G92" t="s">
        <v>63</v>
      </c>
    </row>
    <row r="93" spans="1:7">
      <c r="A93" s="409">
        <f t="shared" si="2"/>
        <v>4</v>
      </c>
      <c r="B93"/>
      <c r="C93" t="str">
        <f t="shared" si="3"/>
        <v>1450_Corriente</v>
      </c>
      <c r="D93" t="s">
        <v>5</v>
      </c>
      <c r="E93" s="410" t="s">
        <v>1892</v>
      </c>
      <c r="F93" t="s">
        <v>64</v>
      </c>
      <c r="G93" t="s">
        <v>51</v>
      </c>
    </row>
    <row r="94" spans="1:7">
      <c r="A94" s="409">
        <f t="shared" si="2"/>
        <v>4</v>
      </c>
      <c r="B94"/>
      <c r="C94" t="str">
        <f t="shared" si="3"/>
        <v>1450_No Corriente</v>
      </c>
      <c r="D94" t="s">
        <v>319</v>
      </c>
      <c r="E94" s="410" t="s">
        <v>1892</v>
      </c>
      <c r="F94" t="s">
        <v>64</v>
      </c>
      <c r="G94" t="s">
        <v>51</v>
      </c>
    </row>
    <row r="95" spans="1:7">
      <c r="A95" s="409">
        <f t="shared" si="2"/>
        <v>4</v>
      </c>
      <c r="B95"/>
      <c r="C95" t="str">
        <f t="shared" si="3"/>
        <v>1455_Corriente</v>
      </c>
      <c r="D95" t="s">
        <v>5</v>
      </c>
      <c r="E95" s="410" t="s">
        <v>1731</v>
      </c>
      <c r="F95" t="s">
        <v>65</v>
      </c>
      <c r="G95" t="s">
        <v>51</v>
      </c>
    </row>
    <row r="96" spans="1:7">
      <c r="A96" s="409">
        <f t="shared" si="2"/>
        <v>4</v>
      </c>
      <c r="B96"/>
      <c r="C96" t="str">
        <f t="shared" si="3"/>
        <v>1455_No Corriente</v>
      </c>
      <c r="D96" t="s">
        <v>319</v>
      </c>
      <c r="E96" s="410" t="s">
        <v>1731</v>
      </c>
      <c r="F96" t="s">
        <v>65</v>
      </c>
      <c r="G96" t="s">
        <v>51</v>
      </c>
    </row>
    <row r="97" spans="1:7">
      <c r="A97" s="409">
        <f t="shared" si="2"/>
        <v>4</v>
      </c>
      <c r="B97"/>
      <c r="C97" t="str">
        <f t="shared" si="3"/>
        <v>1460_Corriente</v>
      </c>
      <c r="D97" t="s">
        <v>5</v>
      </c>
      <c r="E97" s="410" t="s">
        <v>1893</v>
      </c>
      <c r="F97" t="s">
        <v>66</v>
      </c>
      <c r="G97" t="s">
        <v>51</v>
      </c>
    </row>
    <row r="98" spans="1:7">
      <c r="A98" s="409">
        <f t="shared" si="2"/>
        <v>4</v>
      </c>
      <c r="B98"/>
      <c r="C98" t="str">
        <f t="shared" si="3"/>
        <v>1460_No Corriente</v>
      </c>
      <c r="D98" t="s">
        <v>319</v>
      </c>
      <c r="E98" s="410" t="s">
        <v>1893</v>
      </c>
      <c r="F98" t="s">
        <v>66</v>
      </c>
      <c r="G98" t="s">
        <v>51</v>
      </c>
    </row>
    <row r="99" spans="1:7">
      <c r="A99" s="409">
        <f t="shared" si="2"/>
        <v>4</v>
      </c>
      <c r="B99"/>
      <c r="C99" t="str">
        <f t="shared" si="3"/>
        <v>1465_Corriente</v>
      </c>
      <c r="D99" t="s">
        <v>5</v>
      </c>
      <c r="E99" s="410" t="s">
        <v>1732</v>
      </c>
      <c r="F99" t="s">
        <v>67</v>
      </c>
      <c r="G99" t="s">
        <v>51</v>
      </c>
    </row>
    <row r="100" spans="1:7">
      <c r="A100" s="409">
        <f t="shared" si="2"/>
        <v>4</v>
      </c>
      <c r="B100"/>
      <c r="C100" t="str">
        <f t="shared" si="3"/>
        <v>1465_No Corriente</v>
      </c>
      <c r="D100" t="s">
        <v>319</v>
      </c>
      <c r="E100" s="410" t="s">
        <v>1732</v>
      </c>
      <c r="F100" t="s">
        <v>67</v>
      </c>
      <c r="G100" t="s">
        <v>51</v>
      </c>
    </row>
    <row r="101" spans="1:7">
      <c r="A101" s="409">
        <f t="shared" si="2"/>
        <v>4</v>
      </c>
      <c r="B101"/>
      <c r="C101" t="str">
        <f t="shared" si="3"/>
        <v>1499_Corriente</v>
      </c>
      <c r="D101" t="s">
        <v>5</v>
      </c>
      <c r="E101" s="410" t="s">
        <v>1894</v>
      </c>
      <c r="F101" t="s">
        <v>1203</v>
      </c>
      <c r="G101" t="s">
        <v>51</v>
      </c>
    </row>
    <row r="102" spans="1:7">
      <c r="A102" s="409">
        <f t="shared" si="2"/>
        <v>4</v>
      </c>
      <c r="B102"/>
      <c r="C102" t="str">
        <f t="shared" si="3"/>
        <v>1499_No Corriente</v>
      </c>
      <c r="D102" t="s">
        <v>319</v>
      </c>
      <c r="E102" s="410" t="s">
        <v>1894</v>
      </c>
      <c r="F102" t="s">
        <v>1203</v>
      </c>
      <c r="G102" t="s">
        <v>51</v>
      </c>
    </row>
    <row r="103" spans="1:7">
      <c r="A103" s="405">
        <f t="shared" si="2"/>
        <v>2</v>
      </c>
      <c r="B103" s="406"/>
      <c r="C103" s="406" t="str">
        <f t="shared" si="3"/>
        <v>15_No Corriente</v>
      </c>
      <c r="D103" s="406" t="s">
        <v>319</v>
      </c>
      <c r="E103" s="407" t="s">
        <v>1733</v>
      </c>
      <c r="F103" s="406" t="s">
        <v>68</v>
      </c>
      <c r="G103" s="406" t="s">
        <v>1277</v>
      </c>
    </row>
    <row r="104" spans="1:7">
      <c r="A104" s="409">
        <f t="shared" si="2"/>
        <v>4</v>
      </c>
      <c r="B104"/>
      <c r="C104" t="str">
        <f t="shared" si="3"/>
        <v>1504_No Corriente</v>
      </c>
      <c r="D104" t="s">
        <v>319</v>
      </c>
      <c r="E104" s="410" t="s">
        <v>1734</v>
      </c>
      <c r="F104" t="s">
        <v>64</v>
      </c>
      <c r="G104" t="s">
        <v>68</v>
      </c>
    </row>
    <row r="105" spans="1:7">
      <c r="A105" s="409">
        <f t="shared" si="2"/>
        <v>4</v>
      </c>
      <c r="B105"/>
      <c r="C105" t="str">
        <f t="shared" si="3"/>
        <v>1506_No Corriente</v>
      </c>
      <c r="D105" t="s">
        <v>319</v>
      </c>
      <c r="E105" s="410" t="s">
        <v>1895</v>
      </c>
      <c r="F105" t="s">
        <v>69</v>
      </c>
      <c r="G105" t="s">
        <v>68</v>
      </c>
    </row>
    <row r="106" spans="1:7">
      <c r="A106" s="409">
        <f t="shared" si="2"/>
        <v>4</v>
      </c>
      <c r="B106"/>
      <c r="C106" t="str">
        <f t="shared" si="3"/>
        <v>1508_No Corriente</v>
      </c>
      <c r="D106" t="s">
        <v>319</v>
      </c>
      <c r="E106" s="410" t="s">
        <v>1735</v>
      </c>
      <c r="F106" t="s">
        <v>70</v>
      </c>
      <c r="G106" t="s">
        <v>68</v>
      </c>
    </row>
    <row r="107" spans="1:7">
      <c r="A107" s="409">
        <f t="shared" si="2"/>
        <v>4</v>
      </c>
      <c r="B107"/>
      <c r="C107" t="str">
        <f t="shared" si="3"/>
        <v>1512_No Corriente</v>
      </c>
      <c r="D107" t="s">
        <v>319</v>
      </c>
      <c r="E107" s="410" t="s">
        <v>1736</v>
      </c>
      <c r="F107" t="s">
        <v>71</v>
      </c>
      <c r="G107" t="s">
        <v>68</v>
      </c>
    </row>
    <row r="108" spans="1:7">
      <c r="A108" s="409">
        <f t="shared" si="2"/>
        <v>4</v>
      </c>
      <c r="B108"/>
      <c r="C108" t="str">
        <f t="shared" si="3"/>
        <v>1516_No Corriente</v>
      </c>
      <c r="D108" t="s">
        <v>319</v>
      </c>
      <c r="E108" s="410" t="s">
        <v>1737</v>
      </c>
      <c r="F108" t="s">
        <v>72</v>
      </c>
      <c r="G108" t="s">
        <v>68</v>
      </c>
    </row>
    <row r="109" spans="1:7">
      <c r="A109" s="409">
        <f t="shared" si="2"/>
        <v>4</v>
      </c>
      <c r="B109"/>
      <c r="C109" t="str">
        <f t="shared" si="3"/>
        <v>1520_No Corriente</v>
      </c>
      <c r="D109" t="s">
        <v>319</v>
      </c>
      <c r="E109" s="410" t="s">
        <v>1738</v>
      </c>
      <c r="F109" t="s">
        <v>73</v>
      </c>
      <c r="G109" t="s">
        <v>68</v>
      </c>
    </row>
    <row r="110" spans="1:7">
      <c r="A110" s="409">
        <f t="shared" si="2"/>
        <v>4</v>
      </c>
      <c r="B110"/>
      <c r="C110" t="str">
        <f t="shared" si="3"/>
        <v>1524_No Corriente</v>
      </c>
      <c r="D110" t="s">
        <v>319</v>
      </c>
      <c r="E110" s="410" t="s">
        <v>1739</v>
      </c>
      <c r="F110" t="s">
        <v>74</v>
      </c>
      <c r="G110" t="s">
        <v>68</v>
      </c>
    </row>
    <row r="111" spans="1:7">
      <c r="A111" s="409">
        <f t="shared" si="2"/>
        <v>4</v>
      </c>
      <c r="B111"/>
      <c r="C111" t="str">
        <f t="shared" si="3"/>
        <v>1528_No Corriente</v>
      </c>
      <c r="D111" t="s">
        <v>319</v>
      </c>
      <c r="E111" s="410" t="s">
        <v>1740</v>
      </c>
      <c r="F111" t="s">
        <v>75</v>
      </c>
      <c r="G111" t="s">
        <v>68</v>
      </c>
    </row>
    <row r="112" spans="1:7">
      <c r="A112" s="409">
        <f t="shared" si="2"/>
        <v>4</v>
      </c>
      <c r="B112"/>
      <c r="C112" t="str">
        <f t="shared" si="3"/>
        <v>1532_No Corriente</v>
      </c>
      <c r="D112" t="s">
        <v>319</v>
      </c>
      <c r="E112" s="410" t="s">
        <v>1741</v>
      </c>
      <c r="F112" t="s">
        <v>76</v>
      </c>
      <c r="G112" t="s">
        <v>68</v>
      </c>
    </row>
    <row r="113" spans="1:7">
      <c r="A113" s="409">
        <f t="shared" si="2"/>
        <v>4</v>
      </c>
      <c r="B113"/>
      <c r="C113" t="str">
        <f t="shared" si="3"/>
        <v>1536_No Corriente</v>
      </c>
      <c r="D113" t="s">
        <v>319</v>
      </c>
      <c r="E113" s="410" t="s">
        <v>1896</v>
      </c>
      <c r="F113" t="s">
        <v>77</v>
      </c>
      <c r="G113" s="379" t="s">
        <v>68</v>
      </c>
    </row>
    <row r="114" spans="1:7">
      <c r="A114" s="409">
        <f t="shared" si="2"/>
        <v>4</v>
      </c>
      <c r="B114"/>
      <c r="C114" t="str">
        <f t="shared" si="3"/>
        <v>1540_No Corriente</v>
      </c>
      <c r="D114" t="s">
        <v>319</v>
      </c>
      <c r="E114" s="410" t="s">
        <v>1742</v>
      </c>
      <c r="F114" t="s">
        <v>78</v>
      </c>
      <c r="G114" t="s">
        <v>68</v>
      </c>
    </row>
    <row r="115" spans="1:7">
      <c r="A115" s="409">
        <f t="shared" si="2"/>
        <v>4</v>
      </c>
      <c r="B115"/>
      <c r="C115" t="str">
        <f t="shared" si="3"/>
        <v>1544_No Corriente</v>
      </c>
      <c r="D115" t="s">
        <v>319</v>
      </c>
      <c r="E115" s="410" t="s">
        <v>1897</v>
      </c>
      <c r="F115" t="s">
        <v>79</v>
      </c>
      <c r="G115" t="s">
        <v>68</v>
      </c>
    </row>
    <row r="116" spans="1:7">
      <c r="A116" s="409">
        <f t="shared" si="2"/>
        <v>4</v>
      </c>
      <c r="B116"/>
      <c r="C116" t="str">
        <f t="shared" si="3"/>
        <v>1548_No Corriente</v>
      </c>
      <c r="D116" t="s">
        <v>319</v>
      </c>
      <c r="E116" s="410" t="s">
        <v>1898</v>
      </c>
      <c r="F116" t="s">
        <v>80</v>
      </c>
      <c r="G116" t="s">
        <v>68</v>
      </c>
    </row>
    <row r="117" spans="1:7">
      <c r="A117" s="409">
        <f t="shared" si="2"/>
        <v>4</v>
      </c>
      <c r="B117"/>
      <c r="C117" t="str">
        <f t="shared" si="3"/>
        <v>1552_No Corriente</v>
      </c>
      <c r="D117" t="s">
        <v>319</v>
      </c>
      <c r="E117" s="410" t="s">
        <v>1899</v>
      </c>
      <c r="F117" t="s">
        <v>81</v>
      </c>
      <c r="G117" t="s">
        <v>68</v>
      </c>
    </row>
    <row r="118" spans="1:7">
      <c r="A118" s="409">
        <f t="shared" si="2"/>
        <v>4</v>
      </c>
      <c r="B118"/>
      <c r="C118" t="str">
        <f t="shared" si="3"/>
        <v>1556_No Corriente</v>
      </c>
      <c r="D118" t="s">
        <v>319</v>
      </c>
      <c r="E118" s="410" t="s">
        <v>1900</v>
      </c>
      <c r="F118" t="s">
        <v>82</v>
      </c>
      <c r="G118" t="s">
        <v>68</v>
      </c>
    </row>
    <row r="119" spans="1:7">
      <c r="A119" s="409">
        <f t="shared" si="2"/>
        <v>4</v>
      </c>
      <c r="B119"/>
      <c r="C119" t="str">
        <f t="shared" si="3"/>
        <v>1560_No Corriente</v>
      </c>
      <c r="D119" t="s">
        <v>319</v>
      </c>
      <c r="E119" s="410" t="s">
        <v>1901</v>
      </c>
      <c r="F119" t="s">
        <v>83</v>
      </c>
      <c r="G119" t="s">
        <v>68</v>
      </c>
    </row>
    <row r="120" spans="1:7">
      <c r="A120" s="409">
        <f t="shared" si="2"/>
        <v>4</v>
      </c>
      <c r="B120"/>
      <c r="C120" t="str">
        <f t="shared" si="3"/>
        <v>1562_No Corriente</v>
      </c>
      <c r="D120" t="s">
        <v>319</v>
      </c>
      <c r="E120" s="410" t="s">
        <v>1902</v>
      </c>
      <c r="F120" t="s">
        <v>66</v>
      </c>
      <c r="G120" t="s">
        <v>68</v>
      </c>
    </row>
    <row r="121" spans="1:7">
      <c r="A121" s="409">
        <f t="shared" si="2"/>
        <v>4</v>
      </c>
      <c r="B121"/>
      <c r="C121" t="str">
        <f t="shared" si="3"/>
        <v>1564_No Corriente</v>
      </c>
      <c r="D121" t="s">
        <v>319</v>
      </c>
      <c r="E121" s="410" t="s">
        <v>1903</v>
      </c>
      <c r="F121" t="s">
        <v>84</v>
      </c>
      <c r="G121" t="s">
        <v>63</v>
      </c>
    </row>
    <row r="122" spans="1:7">
      <c r="A122" s="409">
        <f t="shared" si="2"/>
        <v>4</v>
      </c>
      <c r="B122"/>
      <c r="C122" t="str">
        <f t="shared" si="3"/>
        <v>1568_No Corriente</v>
      </c>
      <c r="D122" t="s">
        <v>319</v>
      </c>
      <c r="E122" s="410" t="s">
        <v>1743</v>
      </c>
      <c r="F122" t="s">
        <v>85</v>
      </c>
      <c r="G122" t="s">
        <v>68</v>
      </c>
    </row>
    <row r="123" spans="1:7">
      <c r="A123" s="409">
        <f t="shared" si="2"/>
        <v>4</v>
      </c>
      <c r="B123"/>
      <c r="C123" t="str">
        <f t="shared" si="3"/>
        <v>1572_No Corriente</v>
      </c>
      <c r="D123" t="s">
        <v>319</v>
      </c>
      <c r="E123" s="410" t="s">
        <v>1904</v>
      </c>
      <c r="F123" t="s">
        <v>86</v>
      </c>
      <c r="G123" s="379" t="s">
        <v>68</v>
      </c>
    </row>
    <row r="124" spans="1:7">
      <c r="A124" s="409">
        <f t="shared" si="2"/>
        <v>4</v>
      </c>
      <c r="B124"/>
      <c r="C124" t="str">
        <f t="shared" si="3"/>
        <v>1576_No Corriente</v>
      </c>
      <c r="D124" t="s">
        <v>319</v>
      </c>
      <c r="E124" s="410" t="s">
        <v>1744</v>
      </c>
      <c r="F124" t="s">
        <v>87</v>
      </c>
      <c r="G124" t="s">
        <v>68</v>
      </c>
    </row>
    <row r="125" spans="1:7">
      <c r="A125" s="409">
        <f t="shared" si="2"/>
        <v>4</v>
      </c>
      <c r="B125"/>
      <c r="C125" t="str">
        <f t="shared" si="3"/>
        <v>1580_No Corriente</v>
      </c>
      <c r="D125" t="s">
        <v>319</v>
      </c>
      <c r="E125" s="410" t="s">
        <v>1905</v>
      </c>
      <c r="F125" t="s">
        <v>88</v>
      </c>
      <c r="G125" t="s">
        <v>68</v>
      </c>
    </row>
    <row r="126" spans="1:7">
      <c r="A126" s="409">
        <f t="shared" si="2"/>
        <v>4</v>
      </c>
      <c r="B126"/>
      <c r="C126" t="str">
        <f t="shared" si="3"/>
        <v>1584_No Corriente</v>
      </c>
      <c r="D126" t="s">
        <v>319</v>
      </c>
      <c r="E126" s="410" t="s">
        <v>1906</v>
      </c>
      <c r="F126" t="s">
        <v>62</v>
      </c>
      <c r="G126" t="s">
        <v>63</v>
      </c>
    </row>
    <row r="127" spans="1:7">
      <c r="A127" s="409">
        <f t="shared" si="2"/>
        <v>4</v>
      </c>
      <c r="B127"/>
      <c r="C127" t="str">
        <f t="shared" si="3"/>
        <v>1588_No Corriente</v>
      </c>
      <c r="D127" t="s">
        <v>319</v>
      </c>
      <c r="E127" s="410" t="s">
        <v>1907</v>
      </c>
      <c r="F127" t="s">
        <v>89</v>
      </c>
      <c r="G127" t="s">
        <v>68</v>
      </c>
    </row>
    <row r="128" spans="1:7">
      <c r="A128" s="409">
        <f t="shared" si="2"/>
        <v>4</v>
      </c>
      <c r="B128"/>
      <c r="C128" t="str">
        <f t="shared" si="3"/>
        <v>1592_No Corriente</v>
      </c>
      <c r="D128" t="s">
        <v>319</v>
      </c>
      <c r="E128" s="410" t="s">
        <v>1745</v>
      </c>
      <c r="F128" t="s">
        <v>90</v>
      </c>
      <c r="G128" t="s">
        <v>68</v>
      </c>
    </row>
    <row r="129" spans="1:7">
      <c r="A129" s="409">
        <f t="shared" si="2"/>
        <v>4</v>
      </c>
      <c r="B129"/>
      <c r="C129" t="str">
        <f t="shared" si="3"/>
        <v>1596_No Corriente</v>
      </c>
      <c r="D129" t="s">
        <v>319</v>
      </c>
      <c r="E129" s="410" t="s">
        <v>1908</v>
      </c>
      <c r="F129" t="s">
        <v>91</v>
      </c>
      <c r="G129" t="s">
        <v>68</v>
      </c>
    </row>
    <row r="130" spans="1:7">
      <c r="A130" s="409">
        <f t="shared" si="2"/>
        <v>4</v>
      </c>
      <c r="B130"/>
      <c r="C130" t="str">
        <f t="shared" si="3"/>
        <v>1597_No Corriente</v>
      </c>
      <c r="D130" t="s">
        <v>319</v>
      </c>
      <c r="E130" s="410" t="s">
        <v>1909</v>
      </c>
      <c r="F130" t="s">
        <v>92</v>
      </c>
      <c r="G130" s="379" t="s">
        <v>68</v>
      </c>
    </row>
    <row r="131" spans="1:7">
      <c r="A131" s="409">
        <f t="shared" ref="A131:A203" si="4">+LEN(E131)</f>
        <v>4</v>
      </c>
      <c r="B131"/>
      <c r="C131" t="str">
        <f t="shared" ref="C131:C203" si="5">IF(LEN(D131)=0,E131,CONCATENATE(E131,"_",D131))</f>
        <v>1598_No Corriente</v>
      </c>
      <c r="D131" t="s">
        <v>319</v>
      </c>
      <c r="E131" s="410" t="s">
        <v>1910</v>
      </c>
      <c r="F131" t="s">
        <v>93</v>
      </c>
      <c r="G131" t="s">
        <v>68</v>
      </c>
    </row>
    <row r="132" spans="1:7">
      <c r="A132" s="409">
        <f t="shared" si="4"/>
        <v>4</v>
      </c>
      <c r="B132"/>
      <c r="C132" t="str">
        <f t="shared" si="5"/>
        <v>1599_No Corriente</v>
      </c>
      <c r="D132" t="s">
        <v>319</v>
      </c>
      <c r="E132" s="410" t="s">
        <v>1746</v>
      </c>
      <c r="F132" t="s">
        <v>1203</v>
      </c>
      <c r="G132" t="s">
        <v>68</v>
      </c>
    </row>
    <row r="133" spans="1:7">
      <c r="A133" s="405">
        <f t="shared" si="4"/>
        <v>2</v>
      </c>
      <c r="B133" s="406"/>
      <c r="C133" s="406" t="str">
        <f t="shared" si="5"/>
        <v>16_No Corriente</v>
      </c>
      <c r="D133" s="406" t="s">
        <v>319</v>
      </c>
      <c r="E133" s="407" t="s">
        <v>1747</v>
      </c>
      <c r="F133" s="406" t="s">
        <v>94</v>
      </c>
      <c r="G133" s="408" t="s">
        <v>1277</v>
      </c>
    </row>
    <row r="134" spans="1:7">
      <c r="A134" s="409">
        <f t="shared" si="4"/>
        <v>4</v>
      </c>
      <c r="B134"/>
      <c r="C134" t="str">
        <f t="shared" si="5"/>
        <v>1610_Corriente</v>
      </c>
      <c r="D134" t="s">
        <v>5</v>
      </c>
      <c r="E134" s="410" t="s">
        <v>1912</v>
      </c>
      <c r="F134" t="s">
        <v>97</v>
      </c>
      <c r="G134" t="s">
        <v>95</v>
      </c>
    </row>
    <row r="135" spans="1:7">
      <c r="A135" s="409">
        <f t="shared" si="4"/>
        <v>4</v>
      </c>
      <c r="B135"/>
      <c r="C135" t="str">
        <f t="shared" si="5"/>
        <v>1615_Corriente</v>
      </c>
      <c r="D135" t="s">
        <v>5</v>
      </c>
      <c r="E135" s="410" t="s">
        <v>1918</v>
      </c>
      <c r="F135" t="s">
        <v>98</v>
      </c>
      <c r="G135" t="s">
        <v>95</v>
      </c>
    </row>
    <row r="136" spans="1:7">
      <c r="A136" s="409">
        <f t="shared" si="4"/>
        <v>4</v>
      </c>
      <c r="B136"/>
      <c r="C136" t="str">
        <f t="shared" si="5"/>
        <v>1620_Corriente</v>
      </c>
      <c r="D136" t="s">
        <v>5</v>
      </c>
      <c r="E136" s="410" t="s">
        <v>1913</v>
      </c>
      <c r="F136" t="s">
        <v>99</v>
      </c>
      <c r="G136" t="s">
        <v>95</v>
      </c>
    </row>
    <row r="137" spans="1:7">
      <c r="A137" s="409">
        <f t="shared" si="4"/>
        <v>4</v>
      </c>
      <c r="B137"/>
      <c r="C137" t="str">
        <f t="shared" si="5"/>
        <v>1625_Corriente</v>
      </c>
      <c r="D137" t="s">
        <v>5</v>
      </c>
      <c r="E137" s="410" t="s">
        <v>1748</v>
      </c>
      <c r="F137" t="s">
        <v>100</v>
      </c>
      <c r="G137" t="s">
        <v>95</v>
      </c>
    </row>
    <row r="138" spans="1:7">
      <c r="A138" s="409">
        <f t="shared" si="4"/>
        <v>4</v>
      </c>
      <c r="B138"/>
      <c r="C138" t="str">
        <f t="shared" si="5"/>
        <v>1630_Corriente</v>
      </c>
      <c r="D138" t="s">
        <v>5</v>
      </c>
      <c r="E138" s="410" t="s">
        <v>1914</v>
      </c>
      <c r="F138" t="s">
        <v>101</v>
      </c>
      <c r="G138" t="s">
        <v>95</v>
      </c>
    </row>
    <row r="139" spans="1:7">
      <c r="A139" s="409">
        <f t="shared" si="4"/>
        <v>4</v>
      </c>
      <c r="B139"/>
      <c r="C139" t="str">
        <f t="shared" si="5"/>
        <v>1635_Corriente</v>
      </c>
      <c r="D139" t="s">
        <v>5</v>
      </c>
      <c r="E139" s="410" t="s">
        <v>1915</v>
      </c>
      <c r="F139" t="s">
        <v>102</v>
      </c>
      <c r="G139" t="s">
        <v>95</v>
      </c>
    </row>
    <row r="140" spans="1:7">
      <c r="A140" s="409">
        <f t="shared" si="4"/>
        <v>4</v>
      </c>
      <c r="B140"/>
      <c r="C140" t="str">
        <f t="shared" si="5"/>
        <v>1698_Corriente</v>
      </c>
      <c r="D140" t="s">
        <v>5</v>
      </c>
      <c r="E140" s="410" t="s">
        <v>1916</v>
      </c>
      <c r="F140" t="s">
        <v>103</v>
      </c>
      <c r="G140" t="s">
        <v>95</v>
      </c>
    </row>
    <row r="141" spans="1:7">
      <c r="A141" s="409">
        <f t="shared" si="4"/>
        <v>4</v>
      </c>
      <c r="B141"/>
      <c r="C141" t="str">
        <f t="shared" si="5"/>
        <v>1699_Corriente</v>
      </c>
      <c r="D141" t="s">
        <v>5</v>
      </c>
      <c r="E141" s="410" t="s">
        <v>1917</v>
      </c>
      <c r="F141" t="s">
        <v>29</v>
      </c>
      <c r="G141" t="s">
        <v>95</v>
      </c>
    </row>
    <row r="142" spans="1:7">
      <c r="A142" s="409">
        <f t="shared" ref="A142:A150" si="6">+LEN(E142)</f>
        <v>4</v>
      </c>
      <c r="B142"/>
      <c r="C142" t="str">
        <f t="shared" ref="C142:C150" si="7">IF(LEN(D142)=0,E142,CONCATENATE(E142,"_",D142))</f>
        <v>1605_No Corriente</v>
      </c>
      <c r="D142" t="s">
        <v>319</v>
      </c>
      <c r="E142" s="410" t="s">
        <v>1911</v>
      </c>
      <c r="F142" t="s">
        <v>96</v>
      </c>
      <c r="G142" t="s">
        <v>95</v>
      </c>
    </row>
    <row r="143" spans="1:7">
      <c r="A143" s="409">
        <f t="shared" si="6"/>
        <v>4</v>
      </c>
      <c r="B143"/>
      <c r="C143" t="str">
        <f t="shared" si="7"/>
        <v>1610_No Corriente</v>
      </c>
      <c r="D143" t="s">
        <v>319</v>
      </c>
      <c r="E143" s="410" t="s">
        <v>1912</v>
      </c>
      <c r="F143" t="s">
        <v>97</v>
      </c>
      <c r="G143" t="s">
        <v>95</v>
      </c>
    </row>
    <row r="144" spans="1:7">
      <c r="A144" s="409">
        <f t="shared" si="6"/>
        <v>4</v>
      </c>
      <c r="B144"/>
      <c r="C144" t="str">
        <f t="shared" si="7"/>
        <v>1615_No Corriente</v>
      </c>
      <c r="D144" t="s">
        <v>319</v>
      </c>
      <c r="E144" s="410" t="s">
        <v>1918</v>
      </c>
      <c r="F144" t="s">
        <v>98</v>
      </c>
      <c r="G144" t="s">
        <v>95</v>
      </c>
    </row>
    <row r="145" spans="1:7">
      <c r="A145" s="409">
        <f t="shared" si="6"/>
        <v>4</v>
      </c>
      <c r="B145"/>
      <c r="C145" t="str">
        <f t="shared" si="7"/>
        <v>1620_No Corriente</v>
      </c>
      <c r="D145" t="s">
        <v>319</v>
      </c>
      <c r="E145" s="410" t="s">
        <v>1913</v>
      </c>
      <c r="F145" t="s">
        <v>99</v>
      </c>
      <c r="G145" t="s">
        <v>95</v>
      </c>
    </row>
    <row r="146" spans="1:7">
      <c r="A146" s="409">
        <f t="shared" si="6"/>
        <v>4</v>
      </c>
      <c r="B146"/>
      <c r="C146" t="str">
        <f t="shared" si="7"/>
        <v>1625_No Corriente</v>
      </c>
      <c r="D146" t="s">
        <v>319</v>
      </c>
      <c r="E146" s="410" t="s">
        <v>1748</v>
      </c>
      <c r="F146" t="s">
        <v>100</v>
      </c>
      <c r="G146" t="s">
        <v>95</v>
      </c>
    </row>
    <row r="147" spans="1:7">
      <c r="A147" s="409">
        <f t="shared" si="6"/>
        <v>4</v>
      </c>
      <c r="B147"/>
      <c r="C147" t="str">
        <f t="shared" si="7"/>
        <v>1630_No Corriente</v>
      </c>
      <c r="D147" t="s">
        <v>319</v>
      </c>
      <c r="E147" s="410" t="s">
        <v>1914</v>
      </c>
      <c r="F147" t="s">
        <v>101</v>
      </c>
      <c r="G147" t="s">
        <v>95</v>
      </c>
    </row>
    <row r="148" spans="1:7">
      <c r="A148" s="409">
        <f t="shared" si="6"/>
        <v>4</v>
      </c>
      <c r="B148"/>
      <c r="C148" t="str">
        <f t="shared" si="7"/>
        <v>1635_No Corriente</v>
      </c>
      <c r="D148" t="s">
        <v>319</v>
      </c>
      <c r="E148" s="410" t="s">
        <v>1915</v>
      </c>
      <c r="F148" t="s">
        <v>102</v>
      </c>
      <c r="G148" t="s">
        <v>95</v>
      </c>
    </row>
    <row r="149" spans="1:7">
      <c r="A149" s="409">
        <f t="shared" si="6"/>
        <v>4</v>
      </c>
      <c r="B149"/>
      <c r="C149" t="str">
        <f t="shared" si="7"/>
        <v>1698_No Corriente</v>
      </c>
      <c r="D149" t="s">
        <v>319</v>
      </c>
      <c r="E149" s="410" t="s">
        <v>1916</v>
      </c>
      <c r="F149" t="s">
        <v>103</v>
      </c>
      <c r="G149" t="s">
        <v>95</v>
      </c>
    </row>
    <row r="150" spans="1:7">
      <c r="A150" s="409">
        <f t="shared" si="6"/>
        <v>4</v>
      </c>
      <c r="B150"/>
      <c r="C150" t="str">
        <f t="shared" si="7"/>
        <v>1699_No Corriente</v>
      </c>
      <c r="D150" t="s">
        <v>319</v>
      </c>
      <c r="E150" s="410" t="s">
        <v>1917</v>
      </c>
      <c r="F150" t="s">
        <v>29</v>
      </c>
      <c r="G150" t="s">
        <v>95</v>
      </c>
    </row>
    <row r="151" spans="1:7">
      <c r="A151" s="405">
        <f t="shared" si="4"/>
        <v>2</v>
      </c>
      <c r="B151" s="406"/>
      <c r="C151" s="406" t="str">
        <f t="shared" si="5"/>
        <v>17_Corriente</v>
      </c>
      <c r="D151" s="406" t="s">
        <v>5</v>
      </c>
      <c r="E151" s="407" t="s">
        <v>1749</v>
      </c>
      <c r="F151" s="406" t="s">
        <v>104</v>
      </c>
      <c r="G151" s="406" t="s">
        <v>1277</v>
      </c>
    </row>
    <row r="152" spans="1:7">
      <c r="A152" s="409">
        <f t="shared" si="4"/>
        <v>4</v>
      </c>
      <c r="B152"/>
      <c r="C152" t="str">
        <f t="shared" si="5"/>
        <v>1705_No Corriente</v>
      </c>
      <c r="D152" t="s">
        <v>319</v>
      </c>
      <c r="E152" s="410" t="s">
        <v>1750</v>
      </c>
      <c r="F152" t="s">
        <v>105</v>
      </c>
      <c r="G152" t="s">
        <v>33</v>
      </c>
    </row>
    <row r="153" spans="1:7">
      <c r="A153" s="409">
        <f t="shared" si="4"/>
        <v>4</v>
      </c>
      <c r="B153"/>
      <c r="C153" t="str">
        <f t="shared" si="5"/>
        <v>1710_Corriente</v>
      </c>
      <c r="D153" t="s">
        <v>5</v>
      </c>
      <c r="E153" s="410" t="s">
        <v>1751</v>
      </c>
      <c r="F153" t="s">
        <v>107</v>
      </c>
      <c r="G153" t="s">
        <v>106</v>
      </c>
    </row>
    <row r="154" spans="1:7">
      <c r="A154" s="405">
        <f t="shared" si="4"/>
        <v>2</v>
      </c>
      <c r="B154" s="406"/>
      <c r="C154" s="406" t="str">
        <f t="shared" si="5"/>
        <v>18_No Corriente</v>
      </c>
      <c r="D154" s="406" t="s">
        <v>319</v>
      </c>
      <c r="E154" s="407" t="s">
        <v>1752</v>
      </c>
      <c r="F154" s="406" t="s">
        <v>108</v>
      </c>
      <c r="G154" s="406" t="s">
        <v>1277</v>
      </c>
    </row>
    <row r="155" spans="1:7">
      <c r="A155" s="409">
        <f t="shared" si="4"/>
        <v>4</v>
      </c>
      <c r="B155"/>
      <c r="C155" t="str">
        <f t="shared" si="5"/>
        <v>1805_No Corriente</v>
      </c>
      <c r="D155" t="s">
        <v>319</v>
      </c>
      <c r="E155" s="410" t="s">
        <v>1753</v>
      </c>
      <c r="F155" t="s">
        <v>110</v>
      </c>
      <c r="G155" t="s">
        <v>109</v>
      </c>
    </row>
    <row r="156" spans="1:7">
      <c r="A156" s="405">
        <f t="shared" si="4"/>
        <v>2</v>
      </c>
      <c r="B156" s="406"/>
      <c r="C156" s="406" t="str">
        <f t="shared" si="5"/>
        <v>19_No Corriente</v>
      </c>
      <c r="D156" s="406" t="s">
        <v>319</v>
      </c>
      <c r="E156" s="407" t="s">
        <v>1754</v>
      </c>
      <c r="F156" s="406" t="s">
        <v>111</v>
      </c>
      <c r="G156" s="406" t="s">
        <v>1277</v>
      </c>
    </row>
    <row r="157" spans="1:7">
      <c r="A157" s="409">
        <f t="shared" si="4"/>
        <v>4</v>
      </c>
      <c r="B157"/>
      <c r="C157" t="str">
        <f t="shared" si="5"/>
        <v>1910_No Corriente</v>
      </c>
      <c r="D157" t="s">
        <v>319</v>
      </c>
      <c r="E157" s="410" t="s">
        <v>1755</v>
      </c>
      <c r="F157" t="s">
        <v>2088</v>
      </c>
      <c r="G157" s="379" t="s">
        <v>113</v>
      </c>
    </row>
    <row r="158" spans="1:7">
      <c r="A158" s="409">
        <f t="shared" si="4"/>
        <v>4</v>
      </c>
      <c r="B158"/>
      <c r="C158" t="str">
        <f t="shared" si="5"/>
        <v>1915_No Corriente</v>
      </c>
      <c r="D158" t="s">
        <v>319</v>
      </c>
      <c r="E158" s="410" t="s">
        <v>1919</v>
      </c>
      <c r="F158" t="s">
        <v>2089</v>
      </c>
      <c r="G158" t="s">
        <v>68</v>
      </c>
    </row>
    <row r="159" spans="1:7">
      <c r="A159" s="409">
        <f t="shared" si="4"/>
        <v>4</v>
      </c>
      <c r="B159"/>
      <c r="C159" t="str">
        <f t="shared" si="5"/>
        <v>1920_No Corriente</v>
      </c>
      <c r="D159" t="s">
        <v>319</v>
      </c>
      <c r="E159" s="410" t="s">
        <v>1756</v>
      </c>
      <c r="F159" t="s">
        <v>2090</v>
      </c>
      <c r="G159" s="379" t="s">
        <v>114</v>
      </c>
    </row>
    <row r="160" spans="1:7">
      <c r="A160" s="409">
        <f t="shared" si="4"/>
        <v>4</v>
      </c>
      <c r="B160"/>
      <c r="C160" t="str">
        <f t="shared" si="5"/>
        <v>1920_Corriente</v>
      </c>
      <c r="D160" t="s">
        <v>5</v>
      </c>
      <c r="E160" s="410" t="s">
        <v>1756</v>
      </c>
      <c r="F160" t="s">
        <v>2090</v>
      </c>
      <c r="G160" s="379" t="s">
        <v>114</v>
      </c>
    </row>
    <row r="161" spans="1:7">
      <c r="A161" s="409">
        <f t="shared" si="4"/>
        <v>4</v>
      </c>
      <c r="B161"/>
      <c r="C161" t="str">
        <f t="shared" si="5"/>
        <v>1925_Corriente</v>
      </c>
      <c r="D161" t="s">
        <v>5</v>
      </c>
      <c r="E161" s="410" t="s">
        <v>1920</v>
      </c>
      <c r="F161" t="s">
        <v>2091</v>
      </c>
      <c r="G161" t="s">
        <v>63</v>
      </c>
    </row>
    <row r="162" spans="1:7">
      <c r="A162" s="409">
        <f t="shared" si="4"/>
        <v>4</v>
      </c>
      <c r="B162"/>
      <c r="C162" t="str">
        <f t="shared" si="5"/>
        <v>1925_No Corriente</v>
      </c>
      <c r="D162" t="s">
        <v>319</v>
      </c>
      <c r="E162" s="410" t="s">
        <v>1920</v>
      </c>
      <c r="F162" t="s">
        <v>2091</v>
      </c>
      <c r="G162" t="s">
        <v>63</v>
      </c>
    </row>
    <row r="163" spans="1:7">
      <c r="A163" s="409">
        <f t="shared" si="4"/>
        <v>4</v>
      </c>
      <c r="B163"/>
      <c r="C163" t="str">
        <f t="shared" si="5"/>
        <v>1930_No Corriente</v>
      </c>
      <c r="D163" t="s">
        <v>319</v>
      </c>
      <c r="E163" s="410" t="s">
        <v>1921</v>
      </c>
      <c r="F163" t="s">
        <v>2092</v>
      </c>
      <c r="G163" t="s">
        <v>112</v>
      </c>
    </row>
    <row r="164" spans="1:7">
      <c r="A164" s="409">
        <f t="shared" ref="A164" si="8">+LEN(E164)</f>
        <v>4</v>
      </c>
      <c r="B164"/>
      <c r="C164" t="str">
        <f t="shared" ref="C164" si="9">IF(LEN(D164)=0,E164,CONCATENATE(E164,"_",D164))</f>
        <v>1930_Corriente</v>
      </c>
      <c r="D164" t="s">
        <v>5</v>
      </c>
      <c r="E164" s="410" t="s">
        <v>1921</v>
      </c>
      <c r="F164" t="s">
        <v>2092</v>
      </c>
      <c r="G164" t="s">
        <v>112</v>
      </c>
    </row>
    <row r="165" spans="1:7">
      <c r="A165" s="409">
        <f t="shared" si="4"/>
        <v>4</v>
      </c>
      <c r="B165"/>
      <c r="C165" t="str">
        <f t="shared" si="5"/>
        <v>1935_No Corriente</v>
      </c>
      <c r="D165" t="s">
        <v>319</v>
      </c>
      <c r="E165" s="410" t="s">
        <v>1922</v>
      </c>
      <c r="F165" t="s">
        <v>2093</v>
      </c>
      <c r="G165" t="s">
        <v>112</v>
      </c>
    </row>
    <row r="166" spans="1:7">
      <c r="A166" s="401">
        <f t="shared" si="4"/>
        <v>1</v>
      </c>
      <c r="B166" s="402"/>
      <c r="C166" s="402" t="str">
        <f t="shared" si="5"/>
        <v>2_No Corriente</v>
      </c>
      <c r="D166" s="402" t="s">
        <v>319</v>
      </c>
      <c r="E166" s="403" t="s">
        <v>1757</v>
      </c>
      <c r="F166" s="402" t="s">
        <v>115</v>
      </c>
      <c r="G166" s="402" t="s">
        <v>1277</v>
      </c>
    </row>
    <row r="167" spans="1:7">
      <c r="A167" s="405">
        <f t="shared" si="4"/>
        <v>2</v>
      </c>
      <c r="B167" s="406"/>
      <c r="C167" s="406" t="str">
        <f t="shared" si="5"/>
        <v>21_No Corriente</v>
      </c>
      <c r="D167" s="406" t="s">
        <v>319</v>
      </c>
      <c r="E167" s="407" t="s">
        <v>1482</v>
      </c>
      <c r="F167" s="406" t="s">
        <v>116</v>
      </c>
      <c r="G167" s="406" t="s">
        <v>1277</v>
      </c>
    </row>
    <row r="168" spans="1:7">
      <c r="A168" s="409">
        <f t="shared" si="4"/>
        <v>4</v>
      </c>
      <c r="B168"/>
      <c r="C168" t="str">
        <f t="shared" si="5"/>
        <v>2105_Corriente</v>
      </c>
      <c r="D168" t="s">
        <v>5</v>
      </c>
      <c r="E168" s="410" t="s">
        <v>1758</v>
      </c>
      <c r="F168" t="s">
        <v>118</v>
      </c>
      <c r="G168" t="s">
        <v>117</v>
      </c>
    </row>
    <row r="169" spans="1:7">
      <c r="A169" s="409">
        <f t="shared" si="4"/>
        <v>4</v>
      </c>
      <c r="B169"/>
      <c r="C169" t="str">
        <f t="shared" si="5"/>
        <v>2105_No Corriente</v>
      </c>
      <c r="D169" t="s">
        <v>319</v>
      </c>
      <c r="E169" s="410" t="s">
        <v>1758</v>
      </c>
      <c r="F169" t="s">
        <v>118</v>
      </c>
      <c r="G169" t="s">
        <v>117</v>
      </c>
    </row>
    <row r="170" spans="1:7">
      <c r="A170" s="409">
        <f t="shared" si="4"/>
        <v>4</v>
      </c>
      <c r="B170"/>
      <c r="C170" t="str">
        <f t="shared" si="5"/>
        <v>2110_Corriente</v>
      </c>
      <c r="D170" t="s">
        <v>5</v>
      </c>
      <c r="E170" s="410" t="s">
        <v>1759</v>
      </c>
      <c r="F170" t="s">
        <v>119</v>
      </c>
      <c r="G170" t="s">
        <v>117</v>
      </c>
    </row>
    <row r="171" spans="1:7">
      <c r="A171" s="409">
        <f t="shared" si="4"/>
        <v>4</v>
      </c>
      <c r="B171"/>
      <c r="C171" t="str">
        <f t="shared" si="5"/>
        <v>2110_No Corriente</v>
      </c>
      <c r="D171" t="s">
        <v>319</v>
      </c>
      <c r="E171" s="410" t="s">
        <v>1759</v>
      </c>
      <c r="F171" t="s">
        <v>119</v>
      </c>
      <c r="G171" t="s">
        <v>117</v>
      </c>
    </row>
    <row r="172" spans="1:7">
      <c r="A172" s="409">
        <f t="shared" si="4"/>
        <v>4</v>
      </c>
      <c r="B172"/>
      <c r="C172" t="str">
        <f t="shared" si="5"/>
        <v>2115_Corriente</v>
      </c>
      <c r="D172" t="s">
        <v>5</v>
      </c>
      <c r="E172" s="410" t="s">
        <v>1923</v>
      </c>
      <c r="F172" t="s">
        <v>120</v>
      </c>
      <c r="G172" t="s">
        <v>117</v>
      </c>
    </row>
    <row r="173" spans="1:7">
      <c r="A173" s="409">
        <f t="shared" si="4"/>
        <v>4</v>
      </c>
      <c r="B173"/>
      <c r="C173" t="str">
        <f t="shared" si="5"/>
        <v>2115_No Corriente</v>
      </c>
      <c r="D173" t="s">
        <v>319</v>
      </c>
      <c r="E173" s="410" t="s">
        <v>1923</v>
      </c>
      <c r="F173" t="s">
        <v>120</v>
      </c>
      <c r="G173" s="379" t="s">
        <v>117</v>
      </c>
    </row>
    <row r="174" spans="1:7">
      <c r="A174" s="409">
        <f t="shared" si="4"/>
        <v>4</v>
      </c>
      <c r="B174"/>
      <c r="C174" t="str">
        <f t="shared" si="5"/>
        <v>2120_No Corriente</v>
      </c>
      <c r="D174" t="s">
        <v>319</v>
      </c>
      <c r="E174" s="410" t="s">
        <v>1924</v>
      </c>
      <c r="F174" t="s">
        <v>121</v>
      </c>
      <c r="G174" t="s">
        <v>117</v>
      </c>
    </row>
    <row r="175" spans="1:7">
      <c r="A175" s="409">
        <f t="shared" si="4"/>
        <v>4</v>
      </c>
      <c r="B175"/>
      <c r="C175" t="str">
        <f t="shared" si="5"/>
        <v>2120_Corriente</v>
      </c>
      <c r="D175" t="s">
        <v>5</v>
      </c>
      <c r="E175" s="410" t="s">
        <v>1924</v>
      </c>
      <c r="F175" t="s">
        <v>121</v>
      </c>
      <c r="G175" t="s">
        <v>117</v>
      </c>
    </row>
    <row r="176" spans="1:7">
      <c r="A176" s="409">
        <f t="shared" si="4"/>
        <v>4</v>
      </c>
      <c r="B176"/>
      <c r="C176" t="str">
        <f t="shared" si="5"/>
        <v>2125_Corriente</v>
      </c>
      <c r="D176" t="s">
        <v>5</v>
      </c>
      <c r="E176" s="410" t="s">
        <v>1925</v>
      </c>
      <c r="F176" t="s">
        <v>122</v>
      </c>
      <c r="G176" t="s">
        <v>117</v>
      </c>
    </row>
    <row r="177" spans="1:7">
      <c r="A177" s="409">
        <f t="shared" si="4"/>
        <v>4</v>
      </c>
      <c r="B177"/>
      <c r="C177" t="str">
        <f t="shared" si="5"/>
        <v>2125_Corriente</v>
      </c>
      <c r="D177" t="s">
        <v>5</v>
      </c>
      <c r="E177" s="410" t="s">
        <v>1925</v>
      </c>
      <c r="F177" t="s">
        <v>122</v>
      </c>
      <c r="G177" t="s">
        <v>117</v>
      </c>
    </row>
    <row r="178" spans="1:7">
      <c r="A178" s="409">
        <f t="shared" si="4"/>
        <v>4</v>
      </c>
      <c r="B178"/>
      <c r="C178" t="str">
        <f t="shared" si="5"/>
        <v>2130_No Corriente</v>
      </c>
      <c r="D178" t="s">
        <v>319</v>
      </c>
      <c r="E178" s="410" t="s">
        <v>1926</v>
      </c>
      <c r="F178" t="s">
        <v>123</v>
      </c>
      <c r="G178" t="s">
        <v>117</v>
      </c>
    </row>
    <row r="179" spans="1:7">
      <c r="A179" s="409">
        <f t="shared" si="4"/>
        <v>4</v>
      </c>
      <c r="B179"/>
      <c r="C179" t="str">
        <f t="shared" si="5"/>
        <v>2130_Corriente</v>
      </c>
      <c r="D179" t="s">
        <v>5</v>
      </c>
      <c r="E179" s="410" t="s">
        <v>1926</v>
      </c>
      <c r="F179" t="s">
        <v>123</v>
      </c>
      <c r="G179" t="s">
        <v>117</v>
      </c>
    </row>
    <row r="180" spans="1:7">
      <c r="A180" s="409">
        <f t="shared" si="4"/>
        <v>4</v>
      </c>
      <c r="B180"/>
      <c r="C180" t="str">
        <f t="shared" si="5"/>
        <v>2135_No Corriente</v>
      </c>
      <c r="D180" t="s">
        <v>319</v>
      </c>
      <c r="E180" s="410" t="s">
        <v>1927</v>
      </c>
      <c r="F180" t="s">
        <v>124</v>
      </c>
      <c r="G180" t="s">
        <v>117</v>
      </c>
    </row>
    <row r="181" spans="1:7">
      <c r="A181" s="409">
        <f t="shared" si="4"/>
        <v>4</v>
      </c>
      <c r="B181"/>
      <c r="C181" t="str">
        <f t="shared" si="5"/>
        <v>2135_Corriente</v>
      </c>
      <c r="D181" t="s">
        <v>5</v>
      </c>
      <c r="E181" s="410" t="s">
        <v>1927</v>
      </c>
      <c r="F181" t="s">
        <v>124</v>
      </c>
      <c r="G181" t="s">
        <v>117</v>
      </c>
    </row>
    <row r="182" spans="1:7">
      <c r="A182" s="409">
        <f t="shared" si="4"/>
        <v>4</v>
      </c>
      <c r="B182"/>
      <c r="C182" t="str">
        <f t="shared" si="5"/>
        <v>2140_No Corriente</v>
      </c>
      <c r="D182" t="s">
        <v>319</v>
      </c>
      <c r="E182" s="410" t="s">
        <v>1928</v>
      </c>
      <c r="F182" t="s">
        <v>125</v>
      </c>
      <c r="G182" t="s">
        <v>117</v>
      </c>
    </row>
    <row r="183" spans="1:7">
      <c r="A183" s="409">
        <f t="shared" si="4"/>
        <v>4</v>
      </c>
      <c r="B183"/>
      <c r="C183" t="str">
        <f t="shared" si="5"/>
        <v>2140_Corriente</v>
      </c>
      <c r="D183" t="s">
        <v>5</v>
      </c>
      <c r="E183" s="410" t="s">
        <v>1928</v>
      </c>
      <c r="F183" t="s">
        <v>125</v>
      </c>
      <c r="G183" t="s">
        <v>117</v>
      </c>
    </row>
    <row r="184" spans="1:7">
      <c r="A184" s="409">
        <f t="shared" si="4"/>
        <v>4</v>
      </c>
      <c r="B184"/>
      <c r="C184" t="str">
        <f t="shared" si="5"/>
        <v>2145_No Corriente</v>
      </c>
      <c r="D184" t="s">
        <v>319</v>
      </c>
      <c r="E184" s="410" t="s">
        <v>1929</v>
      </c>
      <c r="F184" t="s">
        <v>126</v>
      </c>
      <c r="G184" s="379" t="s">
        <v>117</v>
      </c>
    </row>
    <row r="185" spans="1:7">
      <c r="A185" s="409">
        <f t="shared" si="4"/>
        <v>4</v>
      </c>
      <c r="B185"/>
      <c r="C185" t="str">
        <f t="shared" si="5"/>
        <v>2145_Corriente</v>
      </c>
      <c r="D185" t="s">
        <v>5</v>
      </c>
      <c r="E185" s="410" t="s">
        <v>1929</v>
      </c>
      <c r="F185" t="s">
        <v>126</v>
      </c>
      <c r="G185" t="s">
        <v>117</v>
      </c>
    </row>
    <row r="186" spans="1:7">
      <c r="A186" s="409">
        <f t="shared" si="4"/>
        <v>4</v>
      </c>
      <c r="B186"/>
      <c r="C186" t="str">
        <f t="shared" si="5"/>
        <v>2195_No Corriente</v>
      </c>
      <c r="D186" t="s">
        <v>319</v>
      </c>
      <c r="E186" s="410" t="s">
        <v>1930</v>
      </c>
      <c r="F186" t="s">
        <v>127</v>
      </c>
      <c r="G186" t="s">
        <v>117</v>
      </c>
    </row>
    <row r="187" spans="1:7">
      <c r="A187" s="409">
        <f t="shared" si="4"/>
        <v>4</v>
      </c>
      <c r="B187"/>
      <c r="C187" t="str">
        <f t="shared" si="5"/>
        <v>2195_Corriente</v>
      </c>
      <c r="D187" t="s">
        <v>5</v>
      </c>
      <c r="E187" s="410" t="s">
        <v>1930</v>
      </c>
      <c r="F187" t="s">
        <v>127</v>
      </c>
      <c r="G187" t="s">
        <v>117</v>
      </c>
    </row>
    <row r="188" spans="1:7">
      <c r="A188" s="405">
        <f t="shared" si="4"/>
        <v>2</v>
      </c>
      <c r="B188" s="406"/>
      <c r="C188" s="406" t="str">
        <f t="shared" si="5"/>
        <v>22_No Corriente</v>
      </c>
      <c r="D188" s="406" t="s">
        <v>319</v>
      </c>
      <c r="E188" s="407" t="s">
        <v>1483</v>
      </c>
      <c r="F188" s="406" t="s">
        <v>128</v>
      </c>
      <c r="G188" s="406" t="s">
        <v>1277</v>
      </c>
    </row>
    <row r="189" spans="1:7">
      <c r="A189" s="409">
        <f t="shared" si="4"/>
        <v>4</v>
      </c>
      <c r="B189"/>
      <c r="C189" t="str">
        <f t="shared" si="5"/>
        <v>2205_Corriente</v>
      </c>
      <c r="D189" t="s">
        <v>5</v>
      </c>
      <c r="E189" s="410" t="s">
        <v>1760</v>
      </c>
      <c r="F189" t="s">
        <v>130</v>
      </c>
      <c r="G189" t="s">
        <v>129</v>
      </c>
    </row>
    <row r="190" spans="1:7">
      <c r="A190" s="409">
        <f t="shared" si="4"/>
        <v>4</v>
      </c>
      <c r="B190"/>
      <c r="C190" t="str">
        <f t="shared" si="5"/>
        <v>2205_No Corriente</v>
      </c>
      <c r="D190" t="s">
        <v>319</v>
      </c>
      <c r="E190" s="410" t="s">
        <v>1760</v>
      </c>
      <c r="F190" t="s">
        <v>130</v>
      </c>
      <c r="G190" t="s">
        <v>129</v>
      </c>
    </row>
    <row r="191" spans="1:7">
      <c r="A191" s="409">
        <f t="shared" si="4"/>
        <v>4</v>
      </c>
      <c r="B191"/>
      <c r="C191" t="str">
        <f t="shared" si="5"/>
        <v>2210_Corriente</v>
      </c>
      <c r="D191" t="s">
        <v>5</v>
      </c>
      <c r="E191" s="410" t="s">
        <v>1761</v>
      </c>
      <c r="F191" t="s">
        <v>131</v>
      </c>
      <c r="G191" t="s">
        <v>129</v>
      </c>
    </row>
    <row r="192" spans="1:7">
      <c r="A192" s="409">
        <f t="shared" si="4"/>
        <v>4</v>
      </c>
      <c r="B192"/>
      <c r="C192" t="str">
        <f t="shared" si="5"/>
        <v>2210_No Corriente</v>
      </c>
      <c r="D192" t="s">
        <v>319</v>
      </c>
      <c r="E192" s="410" t="s">
        <v>1761</v>
      </c>
      <c r="F192" t="s">
        <v>131</v>
      </c>
      <c r="G192" t="s">
        <v>129</v>
      </c>
    </row>
    <row r="193" spans="1:7">
      <c r="A193" s="409">
        <f t="shared" si="4"/>
        <v>4</v>
      </c>
      <c r="B193"/>
      <c r="C193" t="str">
        <f t="shared" si="5"/>
        <v>2215_Corriente</v>
      </c>
      <c r="D193" t="s">
        <v>5</v>
      </c>
      <c r="E193" s="410" t="s">
        <v>1931</v>
      </c>
      <c r="F193" t="s">
        <v>34</v>
      </c>
      <c r="G193" t="s">
        <v>129</v>
      </c>
    </row>
    <row r="194" spans="1:7">
      <c r="A194" s="409">
        <f t="shared" si="4"/>
        <v>4</v>
      </c>
      <c r="B194"/>
      <c r="C194" t="str">
        <f t="shared" si="5"/>
        <v>2215_No Corriente</v>
      </c>
      <c r="D194" t="s">
        <v>319</v>
      </c>
      <c r="E194" s="410" t="s">
        <v>1931</v>
      </c>
      <c r="F194" t="s">
        <v>34</v>
      </c>
      <c r="G194" t="s">
        <v>129</v>
      </c>
    </row>
    <row r="195" spans="1:7">
      <c r="A195" s="409">
        <f t="shared" si="4"/>
        <v>4</v>
      </c>
      <c r="B195"/>
      <c r="C195" t="str">
        <f t="shared" si="5"/>
        <v>2220_Corriente</v>
      </c>
      <c r="D195" t="s">
        <v>5</v>
      </c>
      <c r="E195" s="410" t="s">
        <v>1932</v>
      </c>
      <c r="F195" t="s">
        <v>132</v>
      </c>
      <c r="G195" s="379" t="s">
        <v>129</v>
      </c>
    </row>
    <row r="196" spans="1:7">
      <c r="A196" s="409">
        <f t="shared" si="4"/>
        <v>4</v>
      </c>
      <c r="B196"/>
      <c r="C196" t="str">
        <f t="shared" si="5"/>
        <v>2220_No Corriente</v>
      </c>
      <c r="D196" t="s">
        <v>319</v>
      </c>
      <c r="E196" s="410" t="s">
        <v>1932</v>
      </c>
      <c r="F196" t="s">
        <v>132</v>
      </c>
      <c r="G196" t="s">
        <v>129</v>
      </c>
    </row>
    <row r="197" spans="1:7">
      <c r="A197" s="409">
        <f t="shared" si="4"/>
        <v>4</v>
      </c>
      <c r="B197"/>
      <c r="C197" t="str">
        <f t="shared" si="5"/>
        <v>2225_Corriente</v>
      </c>
      <c r="D197" t="s">
        <v>5</v>
      </c>
      <c r="E197" s="410" t="s">
        <v>1762</v>
      </c>
      <c r="F197" t="s">
        <v>133</v>
      </c>
      <c r="G197" t="s">
        <v>129</v>
      </c>
    </row>
    <row r="198" spans="1:7">
      <c r="A198" s="409">
        <f t="shared" si="4"/>
        <v>4</v>
      </c>
      <c r="B198"/>
      <c r="C198" t="str">
        <f t="shared" si="5"/>
        <v>2225_Corriente</v>
      </c>
      <c r="D198" t="s">
        <v>5</v>
      </c>
      <c r="E198" s="410" t="s">
        <v>1762</v>
      </c>
      <c r="F198" t="s">
        <v>133</v>
      </c>
      <c r="G198" t="s">
        <v>129</v>
      </c>
    </row>
    <row r="199" spans="1:7">
      <c r="A199" s="405">
        <f t="shared" si="4"/>
        <v>2</v>
      </c>
      <c r="B199" s="406"/>
      <c r="C199" s="406" t="str">
        <f t="shared" si="5"/>
        <v>23_No Corriente</v>
      </c>
      <c r="D199" s="406" t="s">
        <v>319</v>
      </c>
      <c r="E199" s="407" t="s">
        <v>1484</v>
      </c>
      <c r="F199" s="406" t="s">
        <v>134</v>
      </c>
      <c r="G199" s="406" t="s">
        <v>1277</v>
      </c>
    </row>
    <row r="200" spans="1:7">
      <c r="A200" s="409">
        <f t="shared" si="4"/>
        <v>4</v>
      </c>
      <c r="B200"/>
      <c r="C200" t="str">
        <f t="shared" si="5"/>
        <v>2305_Corriente</v>
      </c>
      <c r="D200" t="s">
        <v>5</v>
      </c>
      <c r="E200" s="410" t="s">
        <v>1933</v>
      </c>
      <c r="F200" t="s">
        <v>34</v>
      </c>
      <c r="G200" t="s">
        <v>129</v>
      </c>
    </row>
    <row r="201" spans="1:7">
      <c r="A201" s="409">
        <f t="shared" si="4"/>
        <v>4</v>
      </c>
      <c r="B201"/>
      <c r="C201" t="str">
        <f t="shared" si="5"/>
        <v>2305_No Corriente</v>
      </c>
      <c r="D201" t="s">
        <v>319</v>
      </c>
      <c r="E201" s="410" t="s">
        <v>1933</v>
      </c>
      <c r="F201" t="s">
        <v>34</v>
      </c>
      <c r="G201" t="s">
        <v>129</v>
      </c>
    </row>
    <row r="202" spans="1:7">
      <c r="A202" s="409">
        <f t="shared" si="4"/>
        <v>4</v>
      </c>
      <c r="B202"/>
      <c r="C202" t="str">
        <f t="shared" si="5"/>
        <v>2310_Corriente</v>
      </c>
      <c r="D202" t="s">
        <v>5</v>
      </c>
      <c r="E202" s="410" t="s">
        <v>1934</v>
      </c>
      <c r="F202" t="s">
        <v>135</v>
      </c>
      <c r="G202" t="s">
        <v>129</v>
      </c>
    </row>
    <row r="203" spans="1:7">
      <c r="A203" s="409">
        <f t="shared" si="4"/>
        <v>4</v>
      </c>
      <c r="B203"/>
      <c r="C203" t="str">
        <f t="shared" si="5"/>
        <v>2310_No Corriente</v>
      </c>
      <c r="D203" t="s">
        <v>319</v>
      </c>
      <c r="E203" s="410" t="s">
        <v>1934</v>
      </c>
      <c r="F203" t="s">
        <v>135</v>
      </c>
      <c r="G203" t="s">
        <v>129</v>
      </c>
    </row>
    <row r="204" spans="1:7">
      <c r="A204" s="409">
        <f t="shared" ref="A204:A267" si="10">+LEN(E204)</f>
        <v>4</v>
      </c>
      <c r="B204"/>
      <c r="C204" t="str">
        <f t="shared" ref="C204:C267" si="11">IF(LEN(D204)=0,E204,CONCATENATE(E204,"_",D204))</f>
        <v>2315_Corriente</v>
      </c>
      <c r="D204" t="s">
        <v>5</v>
      </c>
      <c r="E204" s="410" t="s">
        <v>1935</v>
      </c>
      <c r="F204" t="s">
        <v>136</v>
      </c>
      <c r="G204" t="s">
        <v>129</v>
      </c>
    </row>
    <row r="205" spans="1:7">
      <c r="A205" s="409">
        <f t="shared" si="10"/>
        <v>4</v>
      </c>
      <c r="B205"/>
      <c r="C205" t="str">
        <f t="shared" si="11"/>
        <v>2315_No Corriente</v>
      </c>
      <c r="D205" t="s">
        <v>319</v>
      </c>
      <c r="E205" s="410" t="s">
        <v>1935</v>
      </c>
      <c r="F205" t="s">
        <v>136</v>
      </c>
      <c r="G205" t="s">
        <v>129</v>
      </c>
    </row>
    <row r="206" spans="1:7">
      <c r="A206" s="409">
        <f t="shared" si="10"/>
        <v>4</v>
      </c>
      <c r="B206"/>
      <c r="C206" t="str">
        <f t="shared" si="11"/>
        <v>2320_Corriente</v>
      </c>
      <c r="D206" t="s">
        <v>5</v>
      </c>
      <c r="E206" s="410" t="s">
        <v>1936</v>
      </c>
      <c r="F206" t="s">
        <v>137</v>
      </c>
      <c r="G206" t="s">
        <v>129</v>
      </c>
    </row>
    <row r="207" spans="1:7">
      <c r="A207" s="409">
        <f t="shared" si="10"/>
        <v>4</v>
      </c>
      <c r="B207"/>
      <c r="C207" t="str">
        <f t="shared" si="11"/>
        <v>2320_No Corriente</v>
      </c>
      <c r="D207" t="s">
        <v>319</v>
      </c>
      <c r="E207" s="410" t="s">
        <v>1936</v>
      </c>
      <c r="F207" t="s">
        <v>137</v>
      </c>
      <c r="G207" t="s">
        <v>129</v>
      </c>
    </row>
    <row r="208" spans="1:7">
      <c r="A208" s="409">
        <f t="shared" si="10"/>
        <v>4</v>
      </c>
      <c r="B208"/>
      <c r="C208" t="str">
        <f t="shared" si="11"/>
        <v>2330_Corriente</v>
      </c>
      <c r="D208" t="s">
        <v>5</v>
      </c>
      <c r="E208" s="410" t="s">
        <v>1937</v>
      </c>
      <c r="F208" t="s">
        <v>138</v>
      </c>
      <c r="G208" t="s">
        <v>129</v>
      </c>
    </row>
    <row r="209" spans="1:7">
      <c r="A209" s="409">
        <f t="shared" si="10"/>
        <v>4</v>
      </c>
      <c r="B209"/>
      <c r="C209" t="str">
        <f t="shared" si="11"/>
        <v>2330_Corriente</v>
      </c>
      <c r="D209" t="s">
        <v>5</v>
      </c>
      <c r="E209" s="410" t="s">
        <v>1937</v>
      </c>
      <c r="F209" t="s">
        <v>138</v>
      </c>
      <c r="G209" t="s">
        <v>129</v>
      </c>
    </row>
    <row r="210" spans="1:7">
      <c r="A210" s="409">
        <f t="shared" si="10"/>
        <v>4</v>
      </c>
      <c r="B210"/>
      <c r="C210" t="str">
        <f t="shared" si="11"/>
        <v>2335_No Corriente</v>
      </c>
      <c r="D210" t="s">
        <v>319</v>
      </c>
      <c r="E210" s="410" t="s">
        <v>1763</v>
      </c>
      <c r="F210" t="s">
        <v>139</v>
      </c>
      <c r="G210" t="s">
        <v>129</v>
      </c>
    </row>
    <row r="211" spans="1:7">
      <c r="A211" s="409">
        <f t="shared" si="10"/>
        <v>4</v>
      </c>
      <c r="B211"/>
      <c r="C211" t="str">
        <f t="shared" si="11"/>
        <v>2335_Corriente</v>
      </c>
      <c r="D211" t="s">
        <v>5</v>
      </c>
      <c r="E211" s="410" t="s">
        <v>1763</v>
      </c>
      <c r="F211" t="s">
        <v>139</v>
      </c>
      <c r="G211" t="s">
        <v>129</v>
      </c>
    </row>
    <row r="212" spans="1:7">
      <c r="A212" s="409">
        <f t="shared" si="10"/>
        <v>4</v>
      </c>
      <c r="B212"/>
      <c r="C212" t="str">
        <f t="shared" si="11"/>
        <v>2340_No Corriente</v>
      </c>
      <c r="D212" t="s">
        <v>319</v>
      </c>
      <c r="E212" s="410" t="s">
        <v>1938</v>
      </c>
      <c r="F212" t="s">
        <v>140</v>
      </c>
      <c r="G212" t="s">
        <v>129</v>
      </c>
    </row>
    <row r="213" spans="1:7">
      <c r="A213" s="409">
        <f t="shared" si="10"/>
        <v>4</v>
      </c>
      <c r="B213"/>
      <c r="C213" t="str">
        <f t="shared" si="11"/>
        <v>2340_Corriente</v>
      </c>
      <c r="D213" t="s">
        <v>5</v>
      </c>
      <c r="E213" s="410" t="s">
        <v>1938</v>
      </c>
      <c r="F213" t="s">
        <v>140</v>
      </c>
      <c r="G213" t="s">
        <v>129</v>
      </c>
    </row>
    <row r="214" spans="1:7">
      <c r="A214" s="409">
        <f t="shared" si="10"/>
        <v>4</v>
      </c>
      <c r="B214"/>
      <c r="C214" t="str">
        <f t="shared" si="11"/>
        <v>2345_No Corriente</v>
      </c>
      <c r="D214" t="s">
        <v>319</v>
      </c>
      <c r="E214" s="410" t="s">
        <v>1764</v>
      </c>
      <c r="F214" t="s">
        <v>141</v>
      </c>
      <c r="G214" t="s">
        <v>129</v>
      </c>
    </row>
    <row r="215" spans="1:7">
      <c r="A215" s="409">
        <f t="shared" si="10"/>
        <v>4</v>
      </c>
      <c r="B215"/>
      <c r="C215" t="str">
        <f t="shared" si="11"/>
        <v>2345_Corriente</v>
      </c>
      <c r="D215" t="s">
        <v>5</v>
      </c>
      <c r="E215" s="410" t="s">
        <v>1764</v>
      </c>
      <c r="F215" t="s">
        <v>141</v>
      </c>
      <c r="G215" t="s">
        <v>129</v>
      </c>
    </row>
    <row r="216" spans="1:7">
      <c r="A216" s="409">
        <f t="shared" si="10"/>
        <v>4</v>
      </c>
      <c r="B216"/>
      <c r="C216" t="str">
        <f t="shared" si="11"/>
        <v>2350_No Corriente</v>
      </c>
      <c r="D216" t="s">
        <v>319</v>
      </c>
      <c r="E216" s="410" t="s">
        <v>1939</v>
      </c>
      <c r="F216" t="s">
        <v>142</v>
      </c>
      <c r="G216" t="s">
        <v>129</v>
      </c>
    </row>
    <row r="217" spans="1:7">
      <c r="A217" s="409">
        <f t="shared" si="10"/>
        <v>4</v>
      </c>
      <c r="B217"/>
      <c r="C217" t="str">
        <f t="shared" si="11"/>
        <v>2350_Corriente</v>
      </c>
      <c r="D217" t="s">
        <v>5</v>
      </c>
      <c r="E217" s="410" t="s">
        <v>1939</v>
      </c>
      <c r="F217" t="s">
        <v>142</v>
      </c>
      <c r="G217" t="s">
        <v>129</v>
      </c>
    </row>
    <row r="218" spans="1:7">
      <c r="A218" s="409">
        <f t="shared" si="10"/>
        <v>4</v>
      </c>
      <c r="B218"/>
      <c r="C218" t="str">
        <f t="shared" si="11"/>
        <v>2355_No Corriente</v>
      </c>
      <c r="D218" t="s">
        <v>319</v>
      </c>
      <c r="E218" s="410" t="s">
        <v>1940</v>
      </c>
      <c r="F218" t="s">
        <v>143</v>
      </c>
      <c r="G218" t="s">
        <v>129</v>
      </c>
    </row>
    <row r="219" spans="1:7">
      <c r="A219" s="409">
        <f t="shared" si="10"/>
        <v>4</v>
      </c>
      <c r="B219"/>
      <c r="C219" t="str">
        <f t="shared" si="11"/>
        <v>2355_Corriente</v>
      </c>
      <c r="D219" t="s">
        <v>5</v>
      </c>
      <c r="E219" s="410" t="s">
        <v>1940</v>
      </c>
      <c r="F219" t="s">
        <v>143</v>
      </c>
      <c r="G219" t="s">
        <v>129</v>
      </c>
    </row>
    <row r="220" spans="1:7">
      <c r="A220" s="409">
        <f t="shared" si="10"/>
        <v>4</v>
      </c>
      <c r="B220"/>
      <c r="C220" t="str">
        <f t="shared" si="11"/>
        <v>2357_No Corriente</v>
      </c>
      <c r="D220" t="s">
        <v>319</v>
      </c>
      <c r="E220" s="410" t="s">
        <v>1941</v>
      </c>
      <c r="F220" t="s">
        <v>144</v>
      </c>
      <c r="G220" t="s">
        <v>129</v>
      </c>
    </row>
    <row r="221" spans="1:7">
      <c r="A221" s="409">
        <f t="shared" si="10"/>
        <v>4</v>
      </c>
      <c r="B221"/>
      <c r="C221" t="str">
        <f t="shared" si="11"/>
        <v>2357_Corriente</v>
      </c>
      <c r="D221" t="s">
        <v>5</v>
      </c>
      <c r="E221" s="410" t="s">
        <v>1941</v>
      </c>
      <c r="F221" t="s">
        <v>144</v>
      </c>
      <c r="G221" t="s">
        <v>129</v>
      </c>
    </row>
    <row r="222" spans="1:7">
      <c r="A222" s="409">
        <f t="shared" si="10"/>
        <v>4</v>
      </c>
      <c r="B222"/>
      <c r="C222" t="str">
        <f t="shared" si="11"/>
        <v>2360_No Corriente</v>
      </c>
      <c r="D222" t="s">
        <v>319</v>
      </c>
      <c r="E222" s="410" t="s">
        <v>1942</v>
      </c>
      <c r="F222" t="s">
        <v>145</v>
      </c>
      <c r="G222" t="s">
        <v>129</v>
      </c>
    </row>
    <row r="223" spans="1:7">
      <c r="A223" s="409">
        <f t="shared" si="10"/>
        <v>4</v>
      </c>
      <c r="B223"/>
      <c r="C223" t="str">
        <f t="shared" si="11"/>
        <v>2360_Corriente</v>
      </c>
      <c r="D223" t="s">
        <v>5</v>
      </c>
      <c r="E223" s="410" t="s">
        <v>1942</v>
      </c>
      <c r="F223" t="s">
        <v>145</v>
      </c>
      <c r="G223" t="s">
        <v>129</v>
      </c>
    </row>
    <row r="224" spans="1:7">
      <c r="A224" s="409">
        <f t="shared" si="10"/>
        <v>4</v>
      </c>
      <c r="B224"/>
      <c r="C224" t="str">
        <f t="shared" si="11"/>
        <v>2365_No Corriente</v>
      </c>
      <c r="D224" t="s">
        <v>319</v>
      </c>
      <c r="E224" s="410" t="s">
        <v>1765</v>
      </c>
      <c r="F224" t="s">
        <v>146</v>
      </c>
      <c r="G224" t="s">
        <v>129</v>
      </c>
    </row>
    <row r="225" spans="1:7">
      <c r="A225" s="409">
        <f t="shared" si="10"/>
        <v>4</v>
      </c>
      <c r="B225"/>
      <c r="C225" t="str">
        <f t="shared" si="11"/>
        <v>2365_Corriente</v>
      </c>
      <c r="D225" t="s">
        <v>5</v>
      </c>
      <c r="E225" s="410" t="s">
        <v>1765</v>
      </c>
      <c r="F225" t="s">
        <v>146</v>
      </c>
      <c r="G225" t="s">
        <v>129</v>
      </c>
    </row>
    <row r="226" spans="1:7">
      <c r="A226" s="409">
        <f t="shared" si="10"/>
        <v>4</v>
      </c>
      <c r="B226"/>
      <c r="C226" t="str">
        <f t="shared" si="11"/>
        <v>2366_Corriente</v>
      </c>
      <c r="D226" t="s">
        <v>5</v>
      </c>
      <c r="E226" s="410" t="s">
        <v>2070</v>
      </c>
      <c r="F226" t="s">
        <v>2080</v>
      </c>
      <c r="G226" t="s">
        <v>129</v>
      </c>
    </row>
    <row r="227" spans="1:7">
      <c r="A227" s="409">
        <f t="shared" si="10"/>
        <v>4</v>
      </c>
      <c r="B227"/>
      <c r="C227" t="str">
        <f t="shared" si="11"/>
        <v>2367_Corriente</v>
      </c>
      <c r="D227" t="s">
        <v>5</v>
      </c>
      <c r="E227" s="410" t="s">
        <v>1766</v>
      </c>
      <c r="F227" t="s">
        <v>147</v>
      </c>
      <c r="G227" t="s">
        <v>129</v>
      </c>
    </row>
    <row r="228" spans="1:7">
      <c r="A228" s="409">
        <f t="shared" si="10"/>
        <v>4</v>
      </c>
      <c r="B228"/>
      <c r="C228" t="str">
        <f t="shared" si="11"/>
        <v>2368_Corriente</v>
      </c>
      <c r="D228" t="s">
        <v>5</v>
      </c>
      <c r="E228" s="410" t="s">
        <v>1767</v>
      </c>
      <c r="F228" t="s">
        <v>148</v>
      </c>
      <c r="G228" t="s">
        <v>129</v>
      </c>
    </row>
    <row r="229" spans="1:7">
      <c r="A229" s="409">
        <f t="shared" si="10"/>
        <v>4</v>
      </c>
      <c r="B229"/>
      <c r="C229" t="str">
        <f t="shared" si="11"/>
        <v>2369_Corriente</v>
      </c>
      <c r="D229" t="s">
        <v>5</v>
      </c>
      <c r="E229" s="410" t="s">
        <v>2072</v>
      </c>
      <c r="F229" t="s">
        <v>2071</v>
      </c>
      <c r="G229" t="s">
        <v>129</v>
      </c>
    </row>
    <row r="230" spans="1:7">
      <c r="A230" s="409">
        <f t="shared" si="10"/>
        <v>4</v>
      </c>
      <c r="B230"/>
      <c r="C230" t="str">
        <f t="shared" si="11"/>
        <v>2370_Corriente</v>
      </c>
      <c r="D230" t="s">
        <v>5</v>
      </c>
      <c r="E230" s="410" t="s">
        <v>1768</v>
      </c>
      <c r="F230" t="s">
        <v>149</v>
      </c>
      <c r="G230" t="s">
        <v>129</v>
      </c>
    </row>
    <row r="231" spans="1:7">
      <c r="A231" s="409">
        <f t="shared" si="10"/>
        <v>4</v>
      </c>
      <c r="B231"/>
      <c r="C231" t="str">
        <f t="shared" si="11"/>
        <v>2375_Corriente</v>
      </c>
      <c r="D231" t="s">
        <v>5</v>
      </c>
      <c r="E231" s="410" t="s">
        <v>1943</v>
      </c>
      <c r="F231" t="s">
        <v>150</v>
      </c>
      <c r="G231" t="s">
        <v>129</v>
      </c>
    </row>
    <row r="232" spans="1:7">
      <c r="A232" s="409">
        <f t="shared" si="10"/>
        <v>4</v>
      </c>
      <c r="B232"/>
      <c r="C232" t="str">
        <f t="shared" si="11"/>
        <v>2375_No Corriente</v>
      </c>
      <c r="D232" t="s">
        <v>319</v>
      </c>
      <c r="E232" s="410" t="s">
        <v>1943</v>
      </c>
      <c r="F232" t="s">
        <v>150</v>
      </c>
      <c r="G232" t="s">
        <v>129</v>
      </c>
    </row>
    <row r="233" spans="1:7">
      <c r="A233" s="409">
        <f t="shared" si="10"/>
        <v>4</v>
      </c>
      <c r="B233"/>
      <c r="C233" t="str">
        <f t="shared" si="11"/>
        <v>2380_Corriente</v>
      </c>
      <c r="D233" t="s">
        <v>5</v>
      </c>
      <c r="E233" s="410" t="s">
        <v>1944</v>
      </c>
      <c r="F233" t="s">
        <v>151</v>
      </c>
      <c r="G233" t="s">
        <v>129</v>
      </c>
    </row>
    <row r="234" spans="1:7">
      <c r="A234" s="409">
        <f t="shared" si="10"/>
        <v>4</v>
      </c>
      <c r="B234"/>
      <c r="C234" t="str">
        <f t="shared" si="11"/>
        <v>2380_No Corriente</v>
      </c>
      <c r="D234" t="s">
        <v>319</v>
      </c>
      <c r="E234" s="410" t="s">
        <v>1944</v>
      </c>
      <c r="F234" t="s">
        <v>151</v>
      </c>
      <c r="G234" s="379" t="s">
        <v>129</v>
      </c>
    </row>
    <row r="235" spans="1:7">
      <c r="A235" s="405">
        <f t="shared" si="10"/>
        <v>2</v>
      </c>
      <c r="B235" s="406"/>
      <c r="C235" s="406" t="str">
        <f t="shared" si="11"/>
        <v>24_Corriente</v>
      </c>
      <c r="D235" s="406" t="s">
        <v>5</v>
      </c>
      <c r="E235" s="407" t="s">
        <v>1769</v>
      </c>
      <c r="F235" s="406" t="s">
        <v>152</v>
      </c>
      <c r="G235" s="406" t="s">
        <v>1277</v>
      </c>
    </row>
    <row r="236" spans="1:7">
      <c r="A236" s="409">
        <f t="shared" si="10"/>
        <v>4</v>
      </c>
      <c r="B236"/>
      <c r="C236" t="str">
        <f t="shared" si="11"/>
        <v>2404_Corriente</v>
      </c>
      <c r="D236" t="s">
        <v>5</v>
      </c>
      <c r="E236" s="410" t="s">
        <v>1770</v>
      </c>
      <c r="F236" t="s">
        <v>154</v>
      </c>
      <c r="G236" t="s">
        <v>153</v>
      </c>
    </row>
    <row r="237" spans="1:7">
      <c r="A237" s="409">
        <f t="shared" si="10"/>
        <v>4</v>
      </c>
      <c r="B237"/>
      <c r="C237" t="str">
        <f t="shared" si="11"/>
        <v>2404_No Corriente</v>
      </c>
      <c r="D237" t="s">
        <v>319</v>
      </c>
      <c r="E237" s="410" t="s">
        <v>1770</v>
      </c>
      <c r="F237" t="s">
        <v>154</v>
      </c>
      <c r="G237" t="s">
        <v>153</v>
      </c>
    </row>
    <row r="238" spans="1:7">
      <c r="A238" s="409">
        <f t="shared" si="10"/>
        <v>4</v>
      </c>
      <c r="B238"/>
      <c r="C238" t="str">
        <f t="shared" si="11"/>
        <v>2408_Corriente</v>
      </c>
      <c r="D238" t="s">
        <v>5</v>
      </c>
      <c r="E238" s="410" t="s">
        <v>1771</v>
      </c>
      <c r="F238" t="s">
        <v>155</v>
      </c>
      <c r="G238" t="s">
        <v>129</v>
      </c>
    </row>
    <row r="239" spans="1:7">
      <c r="A239" s="409">
        <f t="shared" si="10"/>
        <v>4</v>
      </c>
      <c r="B239"/>
      <c r="C239" t="str">
        <f t="shared" si="11"/>
        <v>2412_Corriente</v>
      </c>
      <c r="D239" t="s">
        <v>5</v>
      </c>
      <c r="E239" s="410" t="s">
        <v>1945</v>
      </c>
      <c r="F239" t="s">
        <v>156</v>
      </c>
      <c r="G239" t="s">
        <v>129</v>
      </c>
    </row>
    <row r="240" spans="1:7">
      <c r="A240" s="409">
        <f t="shared" si="10"/>
        <v>4</v>
      </c>
      <c r="B240"/>
      <c r="C240" t="str">
        <f t="shared" si="11"/>
        <v>2416_Corriente</v>
      </c>
      <c r="D240" t="s">
        <v>5</v>
      </c>
      <c r="E240" s="410" t="s">
        <v>1946</v>
      </c>
      <c r="F240" t="s">
        <v>157</v>
      </c>
      <c r="G240" t="s">
        <v>129</v>
      </c>
    </row>
    <row r="241" spans="1:7">
      <c r="A241" s="409">
        <f t="shared" si="10"/>
        <v>4</v>
      </c>
      <c r="B241"/>
      <c r="C241" t="str">
        <f t="shared" si="11"/>
        <v>2420_Corriente</v>
      </c>
      <c r="D241" t="s">
        <v>5</v>
      </c>
      <c r="E241" s="410" t="s">
        <v>1947</v>
      </c>
      <c r="F241" t="s">
        <v>158</v>
      </c>
      <c r="G241" t="s">
        <v>129</v>
      </c>
    </row>
    <row r="242" spans="1:7">
      <c r="A242" s="409">
        <f t="shared" si="10"/>
        <v>4</v>
      </c>
      <c r="B242"/>
      <c r="C242" t="str">
        <f t="shared" si="11"/>
        <v>2424_Corriente</v>
      </c>
      <c r="D242" t="s">
        <v>5</v>
      </c>
      <c r="E242" s="410" t="s">
        <v>1948</v>
      </c>
      <c r="F242" t="s">
        <v>159</v>
      </c>
      <c r="G242" t="s">
        <v>129</v>
      </c>
    </row>
    <row r="243" spans="1:7">
      <c r="A243" s="409">
        <f t="shared" si="10"/>
        <v>4</v>
      </c>
      <c r="B243"/>
      <c r="C243" t="str">
        <f t="shared" si="11"/>
        <v>2428_Corriente</v>
      </c>
      <c r="D243" t="s">
        <v>5</v>
      </c>
      <c r="E243" s="410" t="s">
        <v>1949</v>
      </c>
      <c r="F243" t="s">
        <v>160</v>
      </c>
      <c r="G243" t="s">
        <v>129</v>
      </c>
    </row>
    <row r="244" spans="1:7">
      <c r="A244" s="409">
        <f t="shared" si="10"/>
        <v>4</v>
      </c>
      <c r="B244"/>
      <c r="C244" t="str">
        <f t="shared" si="11"/>
        <v>2432_Corriente</v>
      </c>
      <c r="D244" t="s">
        <v>5</v>
      </c>
      <c r="E244" s="410" t="s">
        <v>1950</v>
      </c>
      <c r="F244" t="s">
        <v>161</v>
      </c>
      <c r="G244" t="s">
        <v>129</v>
      </c>
    </row>
    <row r="245" spans="1:7">
      <c r="A245" s="409">
        <f t="shared" si="10"/>
        <v>4</v>
      </c>
      <c r="B245"/>
      <c r="C245" t="str">
        <f t="shared" si="11"/>
        <v>2436_Corriente</v>
      </c>
      <c r="D245" t="s">
        <v>5</v>
      </c>
      <c r="E245" s="410" t="s">
        <v>1951</v>
      </c>
      <c r="F245" t="s">
        <v>162</v>
      </c>
      <c r="G245" t="s">
        <v>129</v>
      </c>
    </row>
    <row r="246" spans="1:7">
      <c r="A246" s="409">
        <f t="shared" si="10"/>
        <v>4</v>
      </c>
      <c r="B246"/>
      <c r="C246" t="str">
        <f t="shared" si="11"/>
        <v>2440_Corriente</v>
      </c>
      <c r="D246" t="s">
        <v>5</v>
      </c>
      <c r="E246" s="410" t="s">
        <v>1952</v>
      </c>
      <c r="F246" t="s">
        <v>163</v>
      </c>
      <c r="G246" t="s">
        <v>129</v>
      </c>
    </row>
    <row r="247" spans="1:7">
      <c r="A247" s="409">
        <f t="shared" si="10"/>
        <v>4</v>
      </c>
      <c r="B247"/>
      <c r="C247" t="str">
        <f t="shared" si="11"/>
        <v>2444_Corriente</v>
      </c>
      <c r="D247" t="s">
        <v>5</v>
      </c>
      <c r="E247" s="410" t="s">
        <v>1953</v>
      </c>
      <c r="F247" t="s">
        <v>164</v>
      </c>
      <c r="G247" t="s">
        <v>129</v>
      </c>
    </row>
    <row r="248" spans="1:7">
      <c r="A248" s="409">
        <f t="shared" si="10"/>
        <v>4</v>
      </c>
      <c r="B248"/>
      <c r="C248" t="str">
        <f t="shared" si="11"/>
        <v>2448_Corriente</v>
      </c>
      <c r="D248" t="s">
        <v>5</v>
      </c>
      <c r="E248" s="410" t="s">
        <v>1954</v>
      </c>
      <c r="F248" t="s">
        <v>165</v>
      </c>
      <c r="G248" t="s">
        <v>129</v>
      </c>
    </row>
    <row r="249" spans="1:7">
      <c r="A249" s="409">
        <f t="shared" si="10"/>
        <v>4</v>
      </c>
      <c r="B249"/>
      <c r="C249" t="str">
        <f t="shared" si="11"/>
        <v>2452_Corriente</v>
      </c>
      <c r="D249" t="s">
        <v>5</v>
      </c>
      <c r="E249" s="410" t="s">
        <v>1955</v>
      </c>
      <c r="F249" t="s">
        <v>166</v>
      </c>
      <c r="G249" t="s">
        <v>129</v>
      </c>
    </row>
    <row r="250" spans="1:7">
      <c r="A250" s="409">
        <f t="shared" si="10"/>
        <v>4</v>
      </c>
      <c r="B250"/>
      <c r="C250" t="str">
        <f t="shared" si="11"/>
        <v>2456_Corriente</v>
      </c>
      <c r="D250" t="s">
        <v>5</v>
      </c>
      <c r="E250" s="410" t="s">
        <v>1956</v>
      </c>
      <c r="F250" t="s">
        <v>167</v>
      </c>
      <c r="G250" t="s">
        <v>129</v>
      </c>
    </row>
    <row r="251" spans="1:7">
      <c r="A251" s="409">
        <f t="shared" si="10"/>
        <v>4</v>
      </c>
      <c r="B251"/>
      <c r="C251" t="str">
        <f t="shared" si="11"/>
        <v>2460_Corriente</v>
      </c>
      <c r="D251" t="s">
        <v>5</v>
      </c>
      <c r="E251" s="410" t="s">
        <v>1957</v>
      </c>
      <c r="F251" t="s">
        <v>168</v>
      </c>
      <c r="G251" t="s">
        <v>129</v>
      </c>
    </row>
    <row r="252" spans="1:7">
      <c r="A252" s="409">
        <f t="shared" si="10"/>
        <v>4</v>
      </c>
      <c r="B252"/>
      <c r="C252" t="str">
        <f t="shared" si="11"/>
        <v>2464_Corriente</v>
      </c>
      <c r="D252" t="s">
        <v>5</v>
      </c>
      <c r="E252" s="410" t="s">
        <v>1958</v>
      </c>
      <c r="F252" t="s">
        <v>169</v>
      </c>
      <c r="G252" t="s">
        <v>129</v>
      </c>
    </row>
    <row r="253" spans="1:7">
      <c r="A253" s="409">
        <f t="shared" si="10"/>
        <v>4</v>
      </c>
      <c r="B253"/>
      <c r="C253" t="str">
        <f t="shared" si="11"/>
        <v>2468_Corriente</v>
      </c>
      <c r="D253" t="s">
        <v>5</v>
      </c>
      <c r="E253" s="410" t="s">
        <v>1959</v>
      </c>
      <c r="F253" t="s">
        <v>170</v>
      </c>
      <c r="G253" t="s">
        <v>129</v>
      </c>
    </row>
    <row r="254" spans="1:7">
      <c r="A254" s="409">
        <f t="shared" si="10"/>
        <v>4</v>
      </c>
      <c r="B254"/>
      <c r="C254" t="str">
        <f t="shared" si="11"/>
        <v>2472_Corriente</v>
      </c>
      <c r="D254" t="s">
        <v>5</v>
      </c>
      <c r="E254" s="410" t="s">
        <v>1960</v>
      </c>
      <c r="F254" t="s">
        <v>171</v>
      </c>
      <c r="G254" t="s">
        <v>129</v>
      </c>
    </row>
    <row r="255" spans="1:7">
      <c r="A255" s="409">
        <f t="shared" si="10"/>
        <v>4</v>
      </c>
      <c r="B255"/>
      <c r="C255" t="str">
        <f t="shared" si="11"/>
        <v>2476_Corriente</v>
      </c>
      <c r="D255" t="s">
        <v>5</v>
      </c>
      <c r="E255" s="410" t="s">
        <v>1961</v>
      </c>
      <c r="F255" t="s">
        <v>172</v>
      </c>
      <c r="G255" s="379" t="s">
        <v>129</v>
      </c>
    </row>
    <row r="256" spans="1:7">
      <c r="A256" s="409">
        <f t="shared" si="10"/>
        <v>4</v>
      </c>
      <c r="B256"/>
      <c r="C256" t="str">
        <f t="shared" si="11"/>
        <v>2495_Corriente</v>
      </c>
      <c r="D256" t="s">
        <v>5</v>
      </c>
      <c r="E256" s="410" t="s">
        <v>1962</v>
      </c>
      <c r="F256" t="s">
        <v>173</v>
      </c>
      <c r="G256" t="s">
        <v>129</v>
      </c>
    </row>
    <row r="257" spans="1:7">
      <c r="A257" s="409">
        <f t="shared" si="10"/>
        <v>4</v>
      </c>
      <c r="B257"/>
      <c r="C257" t="str">
        <f t="shared" si="11"/>
        <v>2495_Corriente</v>
      </c>
      <c r="D257" t="s">
        <v>5</v>
      </c>
      <c r="E257" s="410" t="s">
        <v>1962</v>
      </c>
      <c r="F257" t="s">
        <v>173</v>
      </c>
      <c r="G257" t="s">
        <v>129</v>
      </c>
    </row>
    <row r="258" spans="1:7">
      <c r="A258" s="405">
        <f t="shared" si="10"/>
        <v>2</v>
      </c>
      <c r="B258" s="406"/>
      <c r="C258" s="406" t="str">
        <f t="shared" si="11"/>
        <v>25_Corriente</v>
      </c>
      <c r="D258" s="406" t="s">
        <v>5</v>
      </c>
      <c r="E258" s="407" t="s">
        <v>1772</v>
      </c>
      <c r="F258" s="406" t="s">
        <v>174</v>
      </c>
      <c r="G258" s="406" t="s">
        <v>1277</v>
      </c>
    </row>
    <row r="259" spans="1:7">
      <c r="A259" s="409">
        <f t="shared" si="10"/>
        <v>4</v>
      </c>
      <c r="B259"/>
      <c r="C259" t="str">
        <f t="shared" si="11"/>
        <v>2505_Corriente</v>
      </c>
      <c r="D259" t="s">
        <v>5</v>
      </c>
      <c r="E259" s="410" t="s">
        <v>1773</v>
      </c>
      <c r="F259" t="s">
        <v>175</v>
      </c>
      <c r="G259" t="s">
        <v>129</v>
      </c>
    </row>
    <row r="260" spans="1:7">
      <c r="A260" s="409">
        <f t="shared" si="10"/>
        <v>4</v>
      </c>
      <c r="B260"/>
      <c r="C260" t="str">
        <f t="shared" si="11"/>
        <v>2510_Corriente</v>
      </c>
      <c r="D260" t="s">
        <v>5</v>
      </c>
      <c r="E260" s="410" t="s">
        <v>1774</v>
      </c>
      <c r="F260" t="s">
        <v>176</v>
      </c>
      <c r="G260" t="s">
        <v>129</v>
      </c>
    </row>
    <row r="261" spans="1:7">
      <c r="A261" s="409">
        <f t="shared" si="10"/>
        <v>4</v>
      </c>
      <c r="B261"/>
      <c r="C261" t="str">
        <f t="shared" si="11"/>
        <v>2515_Corriente</v>
      </c>
      <c r="D261" t="s">
        <v>5</v>
      </c>
      <c r="E261" s="410" t="s">
        <v>1775</v>
      </c>
      <c r="F261" t="s">
        <v>177</v>
      </c>
      <c r="G261" t="s">
        <v>129</v>
      </c>
    </row>
    <row r="262" spans="1:7">
      <c r="A262" s="409">
        <f t="shared" si="10"/>
        <v>4</v>
      </c>
      <c r="B262"/>
      <c r="C262" t="str">
        <f t="shared" si="11"/>
        <v>2520_Corriente</v>
      </c>
      <c r="D262" t="s">
        <v>5</v>
      </c>
      <c r="E262" s="410" t="s">
        <v>1776</v>
      </c>
      <c r="F262" t="s">
        <v>178</v>
      </c>
      <c r="G262" t="s">
        <v>129</v>
      </c>
    </row>
    <row r="263" spans="1:7">
      <c r="A263" s="409">
        <f t="shared" si="10"/>
        <v>4</v>
      </c>
      <c r="B263"/>
      <c r="C263" t="str">
        <f t="shared" si="11"/>
        <v>2525_Corriente</v>
      </c>
      <c r="D263" t="s">
        <v>5</v>
      </c>
      <c r="E263" s="410" t="s">
        <v>1777</v>
      </c>
      <c r="F263" t="s">
        <v>179</v>
      </c>
      <c r="G263" t="s">
        <v>129</v>
      </c>
    </row>
    <row r="264" spans="1:7">
      <c r="A264" s="409">
        <f t="shared" si="10"/>
        <v>4</v>
      </c>
      <c r="B264"/>
      <c r="C264" t="str">
        <f t="shared" si="11"/>
        <v>2530_Corriente</v>
      </c>
      <c r="D264" t="s">
        <v>5</v>
      </c>
      <c r="E264" s="410" t="s">
        <v>1778</v>
      </c>
      <c r="F264" t="s">
        <v>180</v>
      </c>
      <c r="G264" t="s">
        <v>129</v>
      </c>
    </row>
    <row r="265" spans="1:7">
      <c r="A265" s="409">
        <f t="shared" si="10"/>
        <v>4</v>
      </c>
      <c r="B265"/>
      <c r="C265" t="str">
        <f t="shared" si="11"/>
        <v>2532_Corriente</v>
      </c>
      <c r="D265" t="s">
        <v>5</v>
      </c>
      <c r="E265" s="410" t="s">
        <v>1963</v>
      </c>
      <c r="F265" t="s">
        <v>181</v>
      </c>
      <c r="G265" t="s">
        <v>129</v>
      </c>
    </row>
    <row r="266" spans="1:7">
      <c r="A266" s="409">
        <f t="shared" si="10"/>
        <v>4</v>
      </c>
      <c r="B266"/>
      <c r="C266" t="str">
        <f t="shared" si="11"/>
        <v>2532_No Corriente</v>
      </c>
      <c r="D266" t="s">
        <v>319</v>
      </c>
      <c r="E266" s="410" t="s">
        <v>1963</v>
      </c>
      <c r="F266" t="s">
        <v>181</v>
      </c>
      <c r="G266" t="s">
        <v>129</v>
      </c>
    </row>
    <row r="267" spans="1:7">
      <c r="A267" s="409">
        <f t="shared" si="10"/>
        <v>4</v>
      </c>
      <c r="B267"/>
      <c r="C267" t="str">
        <f t="shared" si="11"/>
        <v>2535_Corriente</v>
      </c>
      <c r="D267" t="s">
        <v>5</v>
      </c>
      <c r="E267" s="410" t="s">
        <v>1964</v>
      </c>
      <c r="F267" t="s">
        <v>182</v>
      </c>
      <c r="G267" t="s">
        <v>129</v>
      </c>
    </row>
    <row r="268" spans="1:7">
      <c r="A268" s="409">
        <f t="shared" ref="A268:A331" si="12">+LEN(E268)</f>
        <v>4</v>
      </c>
      <c r="B268"/>
      <c r="C268" t="str">
        <f t="shared" ref="C268:C331" si="13">IF(LEN(D268)=0,E268,CONCATENATE(E268,"_",D268))</f>
        <v>2535_Corriente</v>
      </c>
      <c r="D268" t="s">
        <v>5</v>
      </c>
      <c r="E268" s="410" t="s">
        <v>1964</v>
      </c>
      <c r="F268" t="s">
        <v>182</v>
      </c>
      <c r="G268" t="s">
        <v>129</v>
      </c>
    </row>
    <row r="269" spans="1:7">
      <c r="A269" s="409">
        <f t="shared" si="12"/>
        <v>4</v>
      </c>
      <c r="B269"/>
      <c r="C269" t="str">
        <f t="shared" si="13"/>
        <v>2540_Corriente</v>
      </c>
      <c r="D269" t="s">
        <v>5</v>
      </c>
      <c r="E269" s="410" t="s">
        <v>1965</v>
      </c>
      <c r="F269" t="s">
        <v>183</v>
      </c>
      <c r="G269" t="s">
        <v>129</v>
      </c>
    </row>
    <row r="270" spans="1:7">
      <c r="A270" s="409">
        <f t="shared" si="12"/>
        <v>4</v>
      </c>
      <c r="B270"/>
      <c r="C270" t="str">
        <f t="shared" si="13"/>
        <v>2540_Corriente</v>
      </c>
      <c r="D270" t="s">
        <v>5</v>
      </c>
      <c r="E270" s="410" t="s">
        <v>1965</v>
      </c>
      <c r="F270" t="s">
        <v>183</v>
      </c>
      <c r="G270" t="s">
        <v>129</v>
      </c>
    </row>
    <row r="271" spans="1:7">
      <c r="A271" s="409">
        <f t="shared" si="12"/>
        <v>4</v>
      </c>
      <c r="B271"/>
      <c r="C271" t="str">
        <f t="shared" si="13"/>
        <v>2550_Corriente</v>
      </c>
      <c r="D271" t="s">
        <v>5</v>
      </c>
      <c r="E271" s="410" t="s">
        <v>2094</v>
      </c>
      <c r="F271" t="s">
        <v>1356</v>
      </c>
      <c r="G271" t="s">
        <v>129</v>
      </c>
    </row>
    <row r="272" spans="1:7">
      <c r="A272" s="409">
        <f t="shared" si="12"/>
        <v>4</v>
      </c>
      <c r="B272"/>
      <c r="C272" t="str">
        <f t="shared" si="13"/>
        <v>2550_Corriente</v>
      </c>
      <c r="D272" t="s">
        <v>5</v>
      </c>
      <c r="E272" s="410" t="s">
        <v>2094</v>
      </c>
      <c r="F272" t="s">
        <v>1356</v>
      </c>
      <c r="G272" t="s">
        <v>129</v>
      </c>
    </row>
    <row r="273" spans="1:7">
      <c r="A273" s="409">
        <f t="shared" si="12"/>
        <v>4</v>
      </c>
      <c r="B273"/>
      <c r="C273" t="str">
        <f t="shared" si="13"/>
        <v>2560_Corriente</v>
      </c>
      <c r="D273" t="s">
        <v>5</v>
      </c>
      <c r="E273" s="410" t="s">
        <v>2095</v>
      </c>
      <c r="F273" t="s">
        <v>2096</v>
      </c>
      <c r="G273" t="s">
        <v>129</v>
      </c>
    </row>
    <row r="274" spans="1:7">
      <c r="A274" s="405">
        <f t="shared" si="12"/>
        <v>2</v>
      </c>
      <c r="B274" s="406"/>
      <c r="C274" s="406" t="str">
        <f t="shared" si="13"/>
        <v>26_Corriente</v>
      </c>
      <c r="D274" s="406" t="s">
        <v>5</v>
      </c>
      <c r="E274" s="407" t="s">
        <v>1779</v>
      </c>
      <c r="F274" s="406" t="s">
        <v>184</v>
      </c>
      <c r="G274" s="406" t="s">
        <v>1277</v>
      </c>
    </row>
    <row r="275" spans="1:7">
      <c r="A275" s="409">
        <f t="shared" si="12"/>
        <v>4</v>
      </c>
      <c r="B275"/>
      <c r="C275" t="str">
        <f t="shared" si="13"/>
        <v>2605_No Corriente</v>
      </c>
      <c r="D275" t="s">
        <v>319</v>
      </c>
      <c r="E275" s="410" t="s">
        <v>1780</v>
      </c>
      <c r="F275" t="s">
        <v>186</v>
      </c>
      <c r="G275" t="s">
        <v>185</v>
      </c>
    </row>
    <row r="276" spans="1:7">
      <c r="A276" s="409">
        <f t="shared" si="12"/>
        <v>4</v>
      </c>
      <c r="B276"/>
      <c r="C276" t="str">
        <f t="shared" si="13"/>
        <v>2605_Corriente</v>
      </c>
      <c r="D276" t="s">
        <v>5</v>
      </c>
      <c r="E276" s="410" t="s">
        <v>1780</v>
      </c>
      <c r="F276" t="s">
        <v>186</v>
      </c>
      <c r="G276" s="379" t="s">
        <v>185</v>
      </c>
    </row>
    <row r="277" spans="1:7">
      <c r="A277" s="409">
        <f t="shared" si="12"/>
        <v>4</v>
      </c>
      <c r="B277"/>
      <c r="C277" t="str">
        <f t="shared" si="13"/>
        <v>2610_No Corriente</v>
      </c>
      <c r="D277" t="s">
        <v>319</v>
      </c>
      <c r="E277" s="410" t="s">
        <v>1781</v>
      </c>
      <c r="F277" t="s">
        <v>187</v>
      </c>
      <c r="G277" t="s">
        <v>185</v>
      </c>
    </row>
    <row r="278" spans="1:7">
      <c r="A278" s="409">
        <f t="shared" si="12"/>
        <v>4</v>
      </c>
      <c r="B278"/>
      <c r="C278" t="str">
        <f t="shared" si="13"/>
        <v>2610_Corriente</v>
      </c>
      <c r="D278" t="s">
        <v>5</v>
      </c>
      <c r="E278" s="410" t="s">
        <v>1781</v>
      </c>
      <c r="F278" t="s">
        <v>187</v>
      </c>
      <c r="G278" t="s">
        <v>185</v>
      </c>
    </row>
    <row r="279" spans="1:7">
      <c r="A279" s="409">
        <f t="shared" si="12"/>
        <v>4</v>
      </c>
      <c r="B279"/>
      <c r="C279" t="str">
        <f t="shared" si="13"/>
        <v>2615_No Corriente</v>
      </c>
      <c r="D279" t="s">
        <v>319</v>
      </c>
      <c r="E279" s="410" t="s">
        <v>1966</v>
      </c>
      <c r="F279" t="s">
        <v>189</v>
      </c>
      <c r="G279" t="s">
        <v>185</v>
      </c>
    </row>
    <row r="280" spans="1:7">
      <c r="A280" s="409">
        <f t="shared" si="12"/>
        <v>4</v>
      </c>
      <c r="B280"/>
      <c r="C280" t="str">
        <f t="shared" si="13"/>
        <v>2615_Corriente</v>
      </c>
      <c r="D280" t="s">
        <v>5</v>
      </c>
      <c r="E280" s="410" t="s">
        <v>1966</v>
      </c>
      <c r="F280" t="s">
        <v>189</v>
      </c>
      <c r="G280" t="s">
        <v>185</v>
      </c>
    </row>
    <row r="281" spans="1:7">
      <c r="A281" s="409">
        <f t="shared" si="12"/>
        <v>4</v>
      </c>
      <c r="B281"/>
      <c r="C281" t="str">
        <f t="shared" si="13"/>
        <v>2620_No Corriente</v>
      </c>
      <c r="D281" t="s">
        <v>319</v>
      </c>
      <c r="E281" s="410" t="s">
        <v>1967</v>
      </c>
      <c r="F281" t="s">
        <v>190</v>
      </c>
      <c r="G281" t="s">
        <v>188</v>
      </c>
    </row>
    <row r="282" spans="1:7">
      <c r="A282" s="409">
        <f t="shared" si="12"/>
        <v>4</v>
      </c>
      <c r="B282"/>
      <c r="C282" t="str">
        <f t="shared" si="13"/>
        <v>2620_Corriente</v>
      </c>
      <c r="D282" t="s">
        <v>5</v>
      </c>
      <c r="E282" s="410" t="s">
        <v>1967</v>
      </c>
      <c r="F282" t="s">
        <v>190</v>
      </c>
      <c r="G282" t="s">
        <v>188</v>
      </c>
    </row>
    <row r="283" spans="1:7">
      <c r="A283" s="409">
        <f t="shared" si="12"/>
        <v>4</v>
      </c>
      <c r="B283"/>
      <c r="C283" t="str">
        <f t="shared" si="13"/>
        <v>2625_No Corriente</v>
      </c>
      <c r="D283" t="s">
        <v>319</v>
      </c>
      <c r="E283" s="410" t="s">
        <v>1968</v>
      </c>
      <c r="F283" t="s">
        <v>191</v>
      </c>
      <c r="G283" t="s">
        <v>185</v>
      </c>
    </row>
    <row r="284" spans="1:7">
      <c r="A284" s="409">
        <f t="shared" si="12"/>
        <v>4</v>
      </c>
      <c r="B284"/>
      <c r="C284" t="str">
        <f t="shared" si="13"/>
        <v>2625_Corriente</v>
      </c>
      <c r="D284" t="s">
        <v>5</v>
      </c>
      <c r="E284" s="410" t="s">
        <v>1968</v>
      </c>
      <c r="F284" t="s">
        <v>191</v>
      </c>
      <c r="G284" t="s">
        <v>185</v>
      </c>
    </row>
    <row r="285" spans="1:7">
      <c r="A285" s="409">
        <f t="shared" si="12"/>
        <v>4</v>
      </c>
      <c r="B285"/>
      <c r="C285" t="str">
        <f t="shared" si="13"/>
        <v>2630_No Corriente</v>
      </c>
      <c r="D285" t="s">
        <v>319</v>
      </c>
      <c r="E285" s="410" t="s">
        <v>1969</v>
      </c>
      <c r="F285" t="s">
        <v>192</v>
      </c>
      <c r="G285" t="s">
        <v>185</v>
      </c>
    </row>
    <row r="286" spans="1:7">
      <c r="A286" s="409">
        <f t="shared" si="12"/>
        <v>4</v>
      </c>
      <c r="B286"/>
      <c r="C286" t="str">
        <f t="shared" si="13"/>
        <v>2630_Corriente</v>
      </c>
      <c r="D286" t="s">
        <v>5</v>
      </c>
      <c r="E286" s="410" t="s">
        <v>1969</v>
      </c>
      <c r="F286" t="s">
        <v>192</v>
      </c>
      <c r="G286" s="379" t="s">
        <v>185</v>
      </c>
    </row>
    <row r="287" spans="1:7">
      <c r="A287" s="409">
        <f t="shared" si="12"/>
        <v>4</v>
      </c>
      <c r="B287"/>
      <c r="C287" t="str">
        <f t="shared" si="13"/>
        <v>2635_No Corriente</v>
      </c>
      <c r="D287" t="s">
        <v>319</v>
      </c>
      <c r="E287" s="410" t="s">
        <v>1970</v>
      </c>
      <c r="F287" t="s">
        <v>193</v>
      </c>
      <c r="G287" t="s">
        <v>185</v>
      </c>
    </row>
    <row r="288" spans="1:7">
      <c r="A288" s="409">
        <f t="shared" si="12"/>
        <v>4</v>
      </c>
      <c r="B288"/>
      <c r="C288" t="str">
        <f t="shared" si="13"/>
        <v>2635_Corriente</v>
      </c>
      <c r="D288" t="s">
        <v>5</v>
      </c>
      <c r="E288" s="410" t="s">
        <v>1970</v>
      </c>
      <c r="F288" t="s">
        <v>193</v>
      </c>
      <c r="G288" s="379" t="s">
        <v>185</v>
      </c>
    </row>
    <row r="289" spans="1:7">
      <c r="A289" s="409">
        <f t="shared" si="12"/>
        <v>4</v>
      </c>
      <c r="B289"/>
      <c r="C289" t="str">
        <f t="shared" si="13"/>
        <v>2640_No Corriente</v>
      </c>
      <c r="D289" t="s">
        <v>319</v>
      </c>
      <c r="E289" s="410" t="s">
        <v>1971</v>
      </c>
      <c r="F289" t="s">
        <v>194</v>
      </c>
      <c r="G289" t="s">
        <v>185</v>
      </c>
    </row>
    <row r="290" spans="1:7">
      <c r="A290" s="409">
        <f t="shared" si="12"/>
        <v>4</v>
      </c>
      <c r="B290"/>
      <c r="C290" t="str">
        <f t="shared" si="13"/>
        <v>2640_Corriente</v>
      </c>
      <c r="D290" t="s">
        <v>5</v>
      </c>
      <c r="E290" s="410" t="s">
        <v>1971</v>
      </c>
      <c r="F290" t="s">
        <v>194</v>
      </c>
      <c r="G290" t="s">
        <v>185</v>
      </c>
    </row>
    <row r="291" spans="1:7">
      <c r="A291" s="409">
        <f t="shared" si="12"/>
        <v>4</v>
      </c>
      <c r="B291"/>
      <c r="C291" t="str">
        <f t="shared" si="13"/>
        <v>2695_No Corriente</v>
      </c>
      <c r="D291" t="s">
        <v>319</v>
      </c>
      <c r="E291" s="410" t="s">
        <v>1972</v>
      </c>
      <c r="F291" t="s">
        <v>195</v>
      </c>
      <c r="G291" t="s">
        <v>185</v>
      </c>
    </row>
    <row r="292" spans="1:7">
      <c r="A292" s="409">
        <f t="shared" si="12"/>
        <v>4</v>
      </c>
      <c r="B292"/>
      <c r="C292" t="str">
        <f t="shared" si="13"/>
        <v>2695_Corriente</v>
      </c>
      <c r="D292" t="s">
        <v>5</v>
      </c>
      <c r="E292" s="410" t="s">
        <v>1972</v>
      </c>
      <c r="F292" t="s">
        <v>195</v>
      </c>
      <c r="G292" t="s">
        <v>185</v>
      </c>
    </row>
    <row r="293" spans="1:7">
      <c r="A293" s="405">
        <f t="shared" si="12"/>
        <v>2</v>
      </c>
      <c r="B293" s="406"/>
      <c r="C293" s="406" t="str">
        <f t="shared" si="13"/>
        <v>27_No Corriente</v>
      </c>
      <c r="D293" s="406" t="s">
        <v>319</v>
      </c>
      <c r="E293" s="407" t="s">
        <v>1782</v>
      </c>
      <c r="F293" s="406" t="s">
        <v>196</v>
      </c>
      <c r="G293" s="406" t="s">
        <v>1277</v>
      </c>
    </row>
    <row r="294" spans="1:7">
      <c r="A294" s="409">
        <f t="shared" si="12"/>
        <v>4</v>
      </c>
      <c r="B294"/>
      <c r="C294" t="str">
        <f t="shared" si="13"/>
        <v>2705_Corriente</v>
      </c>
      <c r="D294" t="s">
        <v>5</v>
      </c>
      <c r="E294" s="410" t="s">
        <v>1783</v>
      </c>
      <c r="F294" t="s">
        <v>1666</v>
      </c>
      <c r="G294" t="s">
        <v>972</v>
      </c>
    </row>
    <row r="295" spans="1:7">
      <c r="A295" s="409">
        <f t="shared" si="12"/>
        <v>4</v>
      </c>
      <c r="B295"/>
      <c r="C295" t="str">
        <f t="shared" si="13"/>
        <v>2705_No Corriente</v>
      </c>
      <c r="D295" t="s">
        <v>319</v>
      </c>
      <c r="E295" s="410" t="s">
        <v>1783</v>
      </c>
      <c r="F295" t="s">
        <v>1666</v>
      </c>
      <c r="G295" t="s">
        <v>972</v>
      </c>
    </row>
    <row r="296" spans="1:7">
      <c r="A296" s="409">
        <f t="shared" si="12"/>
        <v>4</v>
      </c>
      <c r="B296"/>
      <c r="C296" t="str">
        <f t="shared" si="13"/>
        <v>2725_Corriente</v>
      </c>
      <c r="D296" t="s">
        <v>5</v>
      </c>
      <c r="E296" s="410" t="s">
        <v>2097</v>
      </c>
      <c r="F296" t="s">
        <v>1392</v>
      </c>
      <c r="G296" t="s">
        <v>972</v>
      </c>
    </row>
    <row r="297" spans="1:7">
      <c r="A297" s="405">
        <f t="shared" si="12"/>
        <v>2</v>
      </c>
      <c r="B297" s="406"/>
      <c r="C297" s="406" t="str">
        <f t="shared" si="13"/>
        <v>28_No Corriente</v>
      </c>
      <c r="D297" s="406" t="s">
        <v>319</v>
      </c>
      <c r="E297" s="407" t="s">
        <v>1784</v>
      </c>
      <c r="F297" s="406" t="s">
        <v>197</v>
      </c>
      <c r="G297" s="406" t="s">
        <v>1277</v>
      </c>
    </row>
    <row r="298" spans="1:7">
      <c r="A298" s="409">
        <f t="shared" si="12"/>
        <v>4</v>
      </c>
      <c r="B298"/>
      <c r="C298" t="str">
        <f t="shared" si="13"/>
        <v>2805_Corriente</v>
      </c>
      <c r="D298" t="s">
        <v>5</v>
      </c>
      <c r="E298" s="410" t="s">
        <v>1785</v>
      </c>
      <c r="F298" t="s">
        <v>198</v>
      </c>
      <c r="G298" s="379" t="s">
        <v>969</v>
      </c>
    </row>
    <row r="299" spans="1:7">
      <c r="A299" s="409">
        <f t="shared" si="12"/>
        <v>4</v>
      </c>
      <c r="B299"/>
      <c r="C299" t="str">
        <f t="shared" si="13"/>
        <v>2805_No Corriente</v>
      </c>
      <c r="D299" t="s">
        <v>319</v>
      </c>
      <c r="E299" s="410" t="s">
        <v>1785</v>
      </c>
      <c r="F299" t="s">
        <v>198</v>
      </c>
      <c r="G299" t="s">
        <v>969</v>
      </c>
    </row>
    <row r="300" spans="1:7">
      <c r="A300" s="409">
        <f t="shared" si="12"/>
        <v>4</v>
      </c>
      <c r="B300"/>
      <c r="C300" t="str">
        <f t="shared" si="13"/>
        <v>2810_Corriente</v>
      </c>
      <c r="D300" t="s">
        <v>5</v>
      </c>
      <c r="E300" s="410" t="s">
        <v>1973</v>
      </c>
      <c r="F300" t="s">
        <v>199</v>
      </c>
      <c r="G300" t="s">
        <v>129</v>
      </c>
    </row>
    <row r="301" spans="1:7">
      <c r="A301" s="409">
        <f t="shared" si="12"/>
        <v>4</v>
      </c>
      <c r="B301"/>
      <c r="C301" t="str">
        <f t="shared" si="13"/>
        <v>2810_No Corriente</v>
      </c>
      <c r="D301" t="s">
        <v>319</v>
      </c>
      <c r="E301" s="410" t="s">
        <v>1973</v>
      </c>
      <c r="F301" t="s">
        <v>199</v>
      </c>
      <c r="G301" t="s">
        <v>129</v>
      </c>
    </row>
    <row r="302" spans="1:7">
      <c r="A302" s="409">
        <f t="shared" si="12"/>
        <v>4</v>
      </c>
      <c r="B302"/>
      <c r="C302" t="str">
        <f t="shared" si="13"/>
        <v>2815_Corriente</v>
      </c>
      <c r="D302" t="s">
        <v>5</v>
      </c>
      <c r="E302" s="410" t="s">
        <v>1974</v>
      </c>
      <c r="F302" t="s">
        <v>200</v>
      </c>
      <c r="G302" t="s">
        <v>129</v>
      </c>
    </row>
    <row r="303" spans="1:7">
      <c r="A303" s="409">
        <f t="shared" si="12"/>
        <v>4</v>
      </c>
      <c r="B303"/>
      <c r="C303" t="str">
        <f t="shared" si="13"/>
        <v>2815_No Corriente</v>
      </c>
      <c r="D303" t="s">
        <v>319</v>
      </c>
      <c r="E303" s="410" t="s">
        <v>1974</v>
      </c>
      <c r="F303" t="s">
        <v>200</v>
      </c>
      <c r="G303" t="s">
        <v>129</v>
      </c>
    </row>
    <row r="304" spans="1:7">
      <c r="A304" s="409">
        <f t="shared" si="12"/>
        <v>4</v>
      </c>
      <c r="B304"/>
      <c r="C304" t="str">
        <f t="shared" si="13"/>
        <v>2820_Corriente</v>
      </c>
      <c r="D304" t="s">
        <v>5</v>
      </c>
      <c r="E304" s="410" t="s">
        <v>1975</v>
      </c>
      <c r="F304" t="s">
        <v>40</v>
      </c>
      <c r="G304" t="s">
        <v>129</v>
      </c>
    </row>
    <row r="305" spans="1:7">
      <c r="A305" s="409">
        <f t="shared" si="12"/>
        <v>4</v>
      </c>
      <c r="B305"/>
      <c r="C305" t="str">
        <f t="shared" si="13"/>
        <v>2820_No Corriente</v>
      </c>
      <c r="D305" t="s">
        <v>319</v>
      </c>
      <c r="E305" s="410" t="s">
        <v>1975</v>
      </c>
      <c r="F305" t="s">
        <v>40</v>
      </c>
      <c r="G305" t="s">
        <v>129</v>
      </c>
    </row>
    <row r="306" spans="1:7">
      <c r="A306" s="409">
        <f t="shared" si="12"/>
        <v>4</v>
      </c>
      <c r="B306"/>
      <c r="C306" t="str">
        <f t="shared" si="13"/>
        <v>2825_No Corriente</v>
      </c>
      <c r="D306" t="s">
        <v>319</v>
      </c>
      <c r="E306" s="410" t="s">
        <v>1976</v>
      </c>
      <c r="F306" t="s">
        <v>201</v>
      </c>
      <c r="G306" t="s">
        <v>129</v>
      </c>
    </row>
    <row r="307" spans="1:7">
      <c r="A307" s="409">
        <f t="shared" si="12"/>
        <v>4</v>
      </c>
      <c r="B307"/>
      <c r="C307" t="str">
        <f t="shared" si="13"/>
        <v>2825_Corriente</v>
      </c>
      <c r="D307" t="s">
        <v>5</v>
      </c>
      <c r="E307" s="410" t="s">
        <v>1976</v>
      </c>
      <c r="F307" t="s">
        <v>201</v>
      </c>
      <c r="G307" t="s">
        <v>129</v>
      </c>
    </row>
    <row r="308" spans="1:7">
      <c r="A308" s="409">
        <f t="shared" si="12"/>
        <v>4</v>
      </c>
      <c r="B308"/>
      <c r="C308" t="str">
        <f t="shared" si="13"/>
        <v>2830_No Corriente</v>
      </c>
      <c r="D308" t="s">
        <v>319</v>
      </c>
      <c r="E308" s="410" t="s">
        <v>1977</v>
      </c>
      <c r="F308" t="s">
        <v>202</v>
      </c>
      <c r="G308" t="s">
        <v>129</v>
      </c>
    </row>
    <row r="309" spans="1:7">
      <c r="A309" s="409">
        <f t="shared" si="12"/>
        <v>4</v>
      </c>
      <c r="B309"/>
      <c r="C309" t="str">
        <f t="shared" si="13"/>
        <v>2830_Corriente</v>
      </c>
      <c r="D309" t="s">
        <v>5</v>
      </c>
      <c r="E309" s="410" t="s">
        <v>1977</v>
      </c>
      <c r="F309" t="s">
        <v>202</v>
      </c>
      <c r="G309" t="s">
        <v>129</v>
      </c>
    </row>
    <row r="310" spans="1:7">
      <c r="A310" s="409">
        <f t="shared" si="12"/>
        <v>4</v>
      </c>
      <c r="B310"/>
      <c r="C310" t="str">
        <f t="shared" si="13"/>
        <v>2835_No Corriente</v>
      </c>
      <c r="D310" t="s">
        <v>319</v>
      </c>
      <c r="E310" s="410" t="s">
        <v>1978</v>
      </c>
      <c r="F310" t="s">
        <v>203</v>
      </c>
      <c r="G310" t="s">
        <v>129</v>
      </c>
    </row>
    <row r="311" spans="1:7">
      <c r="A311" s="409">
        <f t="shared" si="12"/>
        <v>4</v>
      </c>
      <c r="B311"/>
      <c r="C311" t="str">
        <f t="shared" si="13"/>
        <v>2835_Corriente</v>
      </c>
      <c r="D311" t="s">
        <v>5</v>
      </c>
      <c r="E311" s="410" t="s">
        <v>1978</v>
      </c>
      <c r="F311" t="s">
        <v>203</v>
      </c>
      <c r="G311" t="s">
        <v>129</v>
      </c>
    </row>
    <row r="312" spans="1:7">
      <c r="A312" s="409">
        <f t="shared" si="12"/>
        <v>4</v>
      </c>
      <c r="B312"/>
      <c r="C312" t="str">
        <f t="shared" si="13"/>
        <v>2840_No Corriente</v>
      </c>
      <c r="D312" t="s">
        <v>319</v>
      </c>
      <c r="E312" s="410" t="s">
        <v>1979</v>
      </c>
      <c r="F312" t="s">
        <v>204</v>
      </c>
      <c r="G312" t="s">
        <v>129</v>
      </c>
    </row>
    <row r="313" spans="1:7">
      <c r="A313" s="409">
        <f t="shared" si="12"/>
        <v>4</v>
      </c>
      <c r="B313"/>
      <c r="C313" t="str">
        <f t="shared" si="13"/>
        <v>2840_Corriente</v>
      </c>
      <c r="D313" t="s">
        <v>5</v>
      </c>
      <c r="E313" s="410" t="s">
        <v>1979</v>
      </c>
      <c r="F313" t="s">
        <v>204</v>
      </c>
      <c r="G313" t="s">
        <v>129</v>
      </c>
    </row>
    <row r="314" spans="1:7">
      <c r="A314" s="409">
        <f t="shared" si="12"/>
        <v>4</v>
      </c>
      <c r="B314"/>
      <c r="C314" t="str">
        <f t="shared" si="13"/>
        <v>2895_No Corriente</v>
      </c>
      <c r="D314" t="s">
        <v>319</v>
      </c>
      <c r="E314" s="410" t="s">
        <v>1786</v>
      </c>
      <c r="F314" t="s">
        <v>205</v>
      </c>
      <c r="G314" t="s">
        <v>129</v>
      </c>
    </row>
    <row r="315" spans="1:7">
      <c r="A315" s="409">
        <f t="shared" si="12"/>
        <v>4</v>
      </c>
      <c r="B315"/>
      <c r="C315" t="str">
        <f t="shared" si="13"/>
        <v>2895_Corriente</v>
      </c>
      <c r="D315" t="s">
        <v>5</v>
      </c>
      <c r="E315" s="410" t="s">
        <v>1786</v>
      </c>
      <c r="F315" t="s">
        <v>205</v>
      </c>
      <c r="G315" t="s">
        <v>129</v>
      </c>
    </row>
    <row r="316" spans="1:7">
      <c r="A316" s="405">
        <f t="shared" si="12"/>
        <v>2</v>
      </c>
      <c r="B316" s="406"/>
      <c r="C316" s="406" t="str">
        <f t="shared" si="13"/>
        <v>29_No Corriente</v>
      </c>
      <c r="D316" s="406" t="s">
        <v>319</v>
      </c>
      <c r="E316" s="407" t="s">
        <v>1980</v>
      </c>
      <c r="F316" s="406" t="s">
        <v>206</v>
      </c>
      <c r="G316" s="408" t="s">
        <v>1277</v>
      </c>
    </row>
    <row r="317" spans="1:7">
      <c r="A317" s="409">
        <f t="shared" si="12"/>
        <v>4</v>
      </c>
      <c r="B317"/>
      <c r="C317" t="str">
        <f t="shared" si="13"/>
        <v>2905_Corriente</v>
      </c>
      <c r="D317" t="s">
        <v>5</v>
      </c>
      <c r="E317" s="410" t="s">
        <v>1981</v>
      </c>
      <c r="F317" t="s">
        <v>207</v>
      </c>
      <c r="G317" t="s">
        <v>117</v>
      </c>
    </row>
    <row r="318" spans="1:7">
      <c r="A318" s="409">
        <f t="shared" si="12"/>
        <v>4</v>
      </c>
      <c r="B318"/>
      <c r="C318" t="str">
        <f t="shared" si="13"/>
        <v>2905_No Corriente</v>
      </c>
      <c r="D318" t="s">
        <v>319</v>
      </c>
      <c r="E318" s="410" t="s">
        <v>1981</v>
      </c>
      <c r="F318" t="s">
        <v>207</v>
      </c>
      <c r="G318" t="s">
        <v>117</v>
      </c>
    </row>
    <row r="319" spans="1:7">
      <c r="A319" s="409">
        <f t="shared" si="12"/>
        <v>4</v>
      </c>
      <c r="B319"/>
      <c r="C319" t="str">
        <f t="shared" si="13"/>
        <v>2910_Corriente</v>
      </c>
      <c r="D319" t="s">
        <v>5</v>
      </c>
      <c r="E319" s="410" t="s">
        <v>1982</v>
      </c>
      <c r="F319" t="s">
        <v>208</v>
      </c>
      <c r="G319" t="s">
        <v>117</v>
      </c>
    </row>
    <row r="320" spans="1:7">
      <c r="A320" s="409">
        <f t="shared" si="12"/>
        <v>4</v>
      </c>
      <c r="B320"/>
      <c r="C320" t="str">
        <f t="shared" si="13"/>
        <v>2910_No Corriente</v>
      </c>
      <c r="D320" t="s">
        <v>319</v>
      </c>
      <c r="E320" s="410" t="s">
        <v>1982</v>
      </c>
      <c r="F320" t="s">
        <v>208</v>
      </c>
      <c r="G320" s="379" t="s">
        <v>117</v>
      </c>
    </row>
    <row r="321" spans="1:7">
      <c r="A321" s="409">
        <f t="shared" si="12"/>
        <v>4</v>
      </c>
      <c r="B321"/>
      <c r="C321" t="str">
        <f t="shared" si="13"/>
        <v>2915_Corriente</v>
      </c>
      <c r="D321" t="s">
        <v>5</v>
      </c>
      <c r="E321" s="410" t="s">
        <v>1983</v>
      </c>
      <c r="F321" t="s">
        <v>21</v>
      </c>
      <c r="G321" t="s">
        <v>117</v>
      </c>
    </row>
    <row r="322" spans="1:7">
      <c r="A322" s="409">
        <f t="shared" si="12"/>
        <v>4</v>
      </c>
      <c r="B322"/>
      <c r="C322" t="str">
        <f t="shared" si="13"/>
        <v>2915_No Corriente</v>
      </c>
      <c r="D322" t="s">
        <v>319</v>
      </c>
      <c r="E322" s="410" t="s">
        <v>1983</v>
      </c>
      <c r="F322" t="s">
        <v>21</v>
      </c>
      <c r="G322" t="s">
        <v>117</v>
      </c>
    </row>
    <row r="323" spans="1:7">
      <c r="A323" s="409">
        <f t="shared" si="12"/>
        <v>4</v>
      </c>
      <c r="B323"/>
      <c r="C323" t="str">
        <f t="shared" si="13"/>
        <v>2920_Corriente</v>
      </c>
      <c r="D323" t="s">
        <v>5</v>
      </c>
      <c r="E323" s="410" t="s">
        <v>1984</v>
      </c>
      <c r="F323" t="s">
        <v>209</v>
      </c>
      <c r="G323" t="s">
        <v>117</v>
      </c>
    </row>
    <row r="324" spans="1:7">
      <c r="A324" s="409">
        <f t="shared" si="12"/>
        <v>4</v>
      </c>
      <c r="B324"/>
      <c r="C324" t="str">
        <f t="shared" si="13"/>
        <v>2920_No Corriente</v>
      </c>
      <c r="D324" t="s">
        <v>319</v>
      </c>
      <c r="E324" s="410" t="s">
        <v>1984</v>
      </c>
      <c r="F324" t="s">
        <v>209</v>
      </c>
      <c r="G324" t="s">
        <v>117</v>
      </c>
    </row>
    <row r="325" spans="1:7">
      <c r="A325" s="409">
        <f t="shared" si="12"/>
        <v>4</v>
      </c>
      <c r="B325"/>
      <c r="C325" t="str">
        <f t="shared" si="13"/>
        <v>2925_No Corriente</v>
      </c>
      <c r="D325" t="s">
        <v>319</v>
      </c>
      <c r="E325" s="410" t="s">
        <v>1985</v>
      </c>
      <c r="F325" t="s">
        <v>210</v>
      </c>
      <c r="G325" t="s">
        <v>117</v>
      </c>
    </row>
    <row r="326" spans="1:7">
      <c r="A326" s="409">
        <f t="shared" si="12"/>
        <v>4</v>
      </c>
      <c r="B326"/>
      <c r="C326" t="str">
        <f t="shared" si="13"/>
        <v>2925_Corriente</v>
      </c>
      <c r="D326" t="s">
        <v>5</v>
      </c>
      <c r="E326" s="410" t="s">
        <v>1985</v>
      </c>
      <c r="F326" t="s">
        <v>210</v>
      </c>
      <c r="G326" t="s">
        <v>117</v>
      </c>
    </row>
    <row r="327" spans="1:7">
      <c r="A327" s="401">
        <f t="shared" si="12"/>
        <v>1</v>
      </c>
      <c r="B327" s="402"/>
      <c r="C327" s="402" t="str">
        <f t="shared" si="13"/>
        <v>3</v>
      </c>
      <c r="D327" s="402"/>
      <c r="E327" s="403" t="s">
        <v>1787</v>
      </c>
      <c r="F327" s="402" t="s">
        <v>211</v>
      </c>
      <c r="G327" s="402" t="s">
        <v>1277</v>
      </c>
    </row>
    <row r="328" spans="1:7">
      <c r="A328" s="405">
        <f t="shared" si="12"/>
        <v>2</v>
      </c>
      <c r="B328" s="406"/>
      <c r="C328" s="406" t="str">
        <f t="shared" si="13"/>
        <v>31</v>
      </c>
      <c r="D328" s="406"/>
      <c r="E328" s="407" t="s">
        <v>1788</v>
      </c>
      <c r="F328" s="406" t="s">
        <v>212</v>
      </c>
      <c r="G328" s="406" t="s">
        <v>1277</v>
      </c>
    </row>
    <row r="329" spans="1:7">
      <c r="A329" s="409">
        <f t="shared" si="12"/>
        <v>4</v>
      </c>
      <c r="B329"/>
      <c r="C329" t="str">
        <f t="shared" si="13"/>
        <v>3105</v>
      </c>
      <c r="D329"/>
      <c r="E329" s="410" t="s">
        <v>1789</v>
      </c>
      <c r="F329" t="s">
        <v>214</v>
      </c>
      <c r="G329" t="s">
        <v>213</v>
      </c>
    </row>
    <row r="330" spans="1:7">
      <c r="A330" s="409">
        <f t="shared" si="12"/>
        <v>4</v>
      </c>
      <c r="B330"/>
      <c r="C330" t="str">
        <f t="shared" si="13"/>
        <v>3115</v>
      </c>
      <c r="D330"/>
      <c r="E330" s="410" t="s">
        <v>1986</v>
      </c>
      <c r="F330" t="s">
        <v>215</v>
      </c>
      <c r="G330" t="s">
        <v>213</v>
      </c>
    </row>
    <row r="331" spans="1:7">
      <c r="A331" s="409">
        <f t="shared" si="12"/>
        <v>4</v>
      </c>
      <c r="B331"/>
      <c r="C331" t="str">
        <f t="shared" si="13"/>
        <v>3120</v>
      </c>
      <c r="D331"/>
      <c r="E331" s="410" t="s">
        <v>1987</v>
      </c>
      <c r="F331" t="s">
        <v>216</v>
      </c>
      <c r="G331" t="s">
        <v>213</v>
      </c>
    </row>
    <row r="332" spans="1:7">
      <c r="A332" s="409">
        <f t="shared" ref="A332:A399" si="14">+LEN(E332)</f>
        <v>4</v>
      </c>
      <c r="B332"/>
      <c r="C332" t="str">
        <f t="shared" ref="C332:C399" si="15">IF(LEN(D332)=0,E332,CONCATENATE(E332,"_",D332))</f>
        <v>3125</v>
      </c>
      <c r="D332"/>
      <c r="E332" s="410" t="s">
        <v>1988</v>
      </c>
      <c r="F332" t="s">
        <v>217</v>
      </c>
      <c r="G332" t="s">
        <v>213</v>
      </c>
    </row>
    <row r="333" spans="1:7">
      <c r="A333" s="409">
        <f t="shared" si="14"/>
        <v>4</v>
      </c>
      <c r="B333"/>
      <c r="C333" t="str">
        <f t="shared" si="15"/>
        <v>3130</v>
      </c>
      <c r="D333"/>
      <c r="E333" s="410" t="s">
        <v>1989</v>
      </c>
      <c r="F333" t="s">
        <v>218</v>
      </c>
      <c r="G333" t="s">
        <v>213</v>
      </c>
    </row>
    <row r="334" spans="1:7">
      <c r="A334" s="409">
        <f t="shared" si="14"/>
        <v>4</v>
      </c>
      <c r="B334"/>
      <c r="C334" t="str">
        <f t="shared" si="15"/>
        <v>3135</v>
      </c>
      <c r="D334"/>
      <c r="E334" s="410" t="s">
        <v>1990</v>
      </c>
      <c r="F334" t="s">
        <v>219</v>
      </c>
      <c r="G334" t="s">
        <v>213</v>
      </c>
    </row>
    <row r="335" spans="1:7">
      <c r="A335" s="409">
        <f t="shared" si="14"/>
        <v>4</v>
      </c>
      <c r="B335"/>
      <c r="C335" t="str">
        <f t="shared" si="15"/>
        <v>3140</v>
      </c>
      <c r="D335"/>
      <c r="E335" s="410" t="s">
        <v>1991</v>
      </c>
      <c r="F335" t="s">
        <v>220</v>
      </c>
      <c r="G335" t="s">
        <v>213</v>
      </c>
    </row>
    <row r="336" spans="1:7">
      <c r="A336" s="405">
        <f t="shared" si="14"/>
        <v>2</v>
      </c>
      <c r="B336" s="406"/>
      <c r="C336" s="406" t="str">
        <f t="shared" si="15"/>
        <v>32</v>
      </c>
      <c r="D336" s="406"/>
      <c r="E336" s="407" t="s">
        <v>1992</v>
      </c>
      <c r="F336" s="406" t="s">
        <v>221</v>
      </c>
      <c r="G336" s="406" t="s">
        <v>1277</v>
      </c>
    </row>
    <row r="337" spans="1:7">
      <c r="A337" s="409">
        <f t="shared" si="14"/>
        <v>4</v>
      </c>
      <c r="B337"/>
      <c r="C337" t="str">
        <f t="shared" si="15"/>
        <v>3205</v>
      </c>
      <c r="D337"/>
      <c r="E337" s="410" t="s">
        <v>1993</v>
      </c>
      <c r="F337" t="s">
        <v>2098</v>
      </c>
      <c r="G337" t="s">
        <v>227</v>
      </c>
    </row>
    <row r="338" spans="1:7">
      <c r="A338" s="405">
        <f t="shared" si="14"/>
        <v>2</v>
      </c>
      <c r="B338" s="406"/>
      <c r="C338" s="406" t="str">
        <f t="shared" si="15"/>
        <v>33</v>
      </c>
      <c r="D338" s="406"/>
      <c r="E338" s="407" t="s">
        <v>1790</v>
      </c>
      <c r="F338" s="406" t="s">
        <v>222</v>
      </c>
      <c r="G338" s="406" t="s">
        <v>1277</v>
      </c>
    </row>
    <row r="339" spans="1:7">
      <c r="A339" s="409">
        <f t="shared" si="14"/>
        <v>4</v>
      </c>
      <c r="B339"/>
      <c r="C339" t="str">
        <f t="shared" si="15"/>
        <v>3305</v>
      </c>
      <c r="D339"/>
      <c r="E339" s="410" t="s">
        <v>1791</v>
      </c>
      <c r="F339" t="s">
        <v>223</v>
      </c>
      <c r="G339" s="379" t="s">
        <v>979</v>
      </c>
    </row>
    <row r="340" spans="1:7">
      <c r="A340" s="409">
        <f t="shared" si="14"/>
        <v>4</v>
      </c>
      <c r="B340"/>
      <c r="C340" t="str">
        <f t="shared" si="15"/>
        <v>3310</v>
      </c>
      <c r="D340"/>
      <c r="E340" s="410" t="s">
        <v>1792</v>
      </c>
      <c r="F340" t="s">
        <v>224</v>
      </c>
      <c r="G340" t="s">
        <v>979</v>
      </c>
    </row>
    <row r="341" spans="1:7">
      <c r="A341" s="409">
        <f t="shared" si="14"/>
        <v>4</v>
      </c>
      <c r="B341"/>
      <c r="C341" t="str">
        <f t="shared" si="15"/>
        <v>3315</v>
      </c>
      <c r="D341"/>
      <c r="E341" s="410" t="s">
        <v>1994</v>
      </c>
      <c r="F341" t="s">
        <v>225</v>
      </c>
      <c r="G341" t="s">
        <v>979</v>
      </c>
    </row>
    <row r="342" spans="1:7">
      <c r="A342" s="405">
        <f t="shared" si="14"/>
        <v>2</v>
      </c>
      <c r="B342" s="406"/>
      <c r="C342" s="406" t="str">
        <f t="shared" si="15"/>
        <v>35</v>
      </c>
      <c r="D342" s="406"/>
      <c r="E342" s="407" t="s">
        <v>1995</v>
      </c>
      <c r="F342" s="406" t="s">
        <v>226</v>
      </c>
      <c r="G342" s="406" t="s">
        <v>1277</v>
      </c>
    </row>
    <row r="343" spans="1:7">
      <c r="A343" s="409">
        <f t="shared" si="14"/>
        <v>4</v>
      </c>
      <c r="B343"/>
      <c r="C343" t="str">
        <f t="shared" si="15"/>
        <v>3505</v>
      </c>
      <c r="D343"/>
      <c r="E343" s="410" t="s">
        <v>1996</v>
      </c>
      <c r="F343" t="s">
        <v>228</v>
      </c>
      <c r="G343" t="s">
        <v>976</v>
      </c>
    </row>
    <row r="344" spans="1:7">
      <c r="A344" s="409">
        <f t="shared" si="14"/>
        <v>4</v>
      </c>
      <c r="B344"/>
      <c r="C344" t="str">
        <f t="shared" si="15"/>
        <v>3510</v>
      </c>
      <c r="D344"/>
      <c r="E344" s="410" t="s">
        <v>1997</v>
      </c>
      <c r="F344" t="s">
        <v>229</v>
      </c>
      <c r="G344" t="s">
        <v>976</v>
      </c>
    </row>
    <row r="345" spans="1:7">
      <c r="A345" s="405">
        <f t="shared" si="14"/>
        <v>2</v>
      </c>
      <c r="B345" s="406"/>
      <c r="C345" s="406" t="str">
        <f t="shared" si="15"/>
        <v>36</v>
      </c>
      <c r="D345" s="406"/>
      <c r="E345" s="407" t="s">
        <v>1793</v>
      </c>
      <c r="F345" s="406" t="s">
        <v>230</v>
      </c>
      <c r="G345" s="408" t="s">
        <v>1277</v>
      </c>
    </row>
    <row r="346" spans="1:7">
      <c r="A346" s="409">
        <f t="shared" si="14"/>
        <v>4</v>
      </c>
      <c r="B346"/>
      <c r="C346" t="str">
        <f t="shared" si="15"/>
        <v>3605</v>
      </c>
      <c r="D346"/>
      <c r="E346" s="410" t="s">
        <v>1794</v>
      </c>
      <c r="F346" t="s">
        <v>231</v>
      </c>
      <c r="G346" t="s">
        <v>980</v>
      </c>
    </row>
    <row r="347" spans="1:7">
      <c r="A347" s="409">
        <f t="shared" si="14"/>
        <v>4</v>
      </c>
      <c r="B347"/>
      <c r="C347" t="str">
        <f t="shared" si="15"/>
        <v>3610</v>
      </c>
      <c r="D347"/>
      <c r="E347" s="410" t="s">
        <v>1998</v>
      </c>
      <c r="F347" t="s">
        <v>232</v>
      </c>
      <c r="G347" t="s">
        <v>980</v>
      </c>
    </row>
    <row r="348" spans="1:7">
      <c r="A348" s="405">
        <f t="shared" si="14"/>
        <v>2</v>
      </c>
      <c r="B348" s="406"/>
      <c r="C348" s="406" t="str">
        <f t="shared" si="15"/>
        <v>37</v>
      </c>
      <c r="D348" s="406"/>
      <c r="E348" s="407" t="s">
        <v>1795</v>
      </c>
      <c r="F348" s="406" t="s">
        <v>233</v>
      </c>
      <c r="G348" s="406" t="s">
        <v>1277</v>
      </c>
    </row>
    <row r="349" spans="1:7">
      <c r="A349" s="409">
        <f t="shared" si="14"/>
        <v>4</v>
      </c>
      <c r="B349"/>
      <c r="C349" t="str">
        <f t="shared" si="15"/>
        <v>3705</v>
      </c>
      <c r="D349"/>
      <c r="E349" s="410" t="s">
        <v>2099</v>
      </c>
      <c r="F349" t="s">
        <v>234</v>
      </c>
      <c r="G349" t="s">
        <v>980</v>
      </c>
    </row>
    <row r="350" spans="1:7">
      <c r="A350" s="409">
        <f t="shared" si="14"/>
        <v>4</v>
      </c>
      <c r="B350"/>
      <c r="C350" t="str">
        <f t="shared" si="15"/>
        <v>3710</v>
      </c>
      <c r="D350"/>
      <c r="E350" s="410" t="s">
        <v>1999</v>
      </c>
      <c r="F350" t="s">
        <v>235</v>
      </c>
      <c r="G350" t="s">
        <v>980</v>
      </c>
    </row>
    <row r="351" spans="1:7">
      <c r="A351" s="409">
        <f t="shared" ref="A351" si="16">+LEN(E351)</f>
        <v>4</v>
      </c>
      <c r="B351"/>
      <c r="C351" t="str">
        <f t="shared" ref="C351" si="17">IF(LEN(D351)=0,E351,CONCATENATE(E351,"_",D351))</f>
        <v>3715</v>
      </c>
      <c r="D351"/>
      <c r="E351" s="410" t="s">
        <v>2195</v>
      </c>
      <c r="F351" t="s">
        <v>2196</v>
      </c>
      <c r="G351" t="s">
        <v>980</v>
      </c>
    </row>
    <row r="352" spans="1:7">
      <c r="A352" s="409">
        <f t="shared" ref="A352" si="18">+LEN(E352)</f>
        <v>4</v>
      </c>
      <c r="B352"/>
      <c r="C352" t="str">
        <f t="shared" ref="C352" si="19">IF(LEN(D352)=0,E352,CONCATENATE(E352,"_",D352))</f>
        <v>3720</v>
      </c>
      <c r="D352"/>
      <c r="E352" s="410" t="s">
        <v>2197</v>
      </c>
      <c r="F352" t="s">
        <v>2198</v>
      </c>
      <c r="G352" t="s">
        <v>980</v>
      </c>
    </row>
    <row r="353" spans="1:7">
      <c r="A353" s="405">
        <f t="shared" si="14"/>
        <v>2</v>
      </c>
      <c r="B353" s="406"/>
      <c r="C353" s="406" t="str">
        <f t="shared" si="15"/>
        <v>38</v>
      </c>
      <c r="D353" s="406"/>
      <c r="E353" s="407" t="s">
        <v>1796</v>
      </c>
      <c r="F353" s="406" t="s">
        <v>2100</v>
      </c>
      <c r="G353" s="408" t="s">
        <v>1277</v>
      </c>
    </row>
    <row r="354" spans="1:7">
      <c r="A354" s="409">
        <f t="shared" si="14"/>
        <v>4</v>
      </c>
      <c r="B354"/>
      <c r="C354" t="str">
        <f t="shared" si="15"/>
        <v>3805</v>
      </c>
      <c r="D354"/>
      <c r="E354" s="410" t="s">
        <v>1797</v>
      </c>
      <c r="F354" t="s">
        <v>2101</v>
      </c>
      <c r="G354" s="379" t="s">
        <v>980</v>
      </c>
    </row>
    <row r="355" spans="1:7">
      <c r="A355" s="409">
        <f t="shared" ref="A355:A361" si="20">+LEN(E355)</f>
        <v>4</v>
      </c>
      <c r="B355"/>
      <c r="C355" t="str">
        <f t="shared" ref="C355:C361" si="21">IF(LEN(D355)=0,E355,CONCATENATE(E355,"_",D355))</f>
        <v>3810</v>
      </c>
      <c r="D355"/>
      <c r="E355" s="410" t="s">
        <v>1798</v>
      </c>
      <c r="F355" t="s">
        <v>2199</v>
      </c>
      <c r="G355" s="379" t="s">
        <v>980</v>
      </c>
    </row>
    <row r="356" spans="1:7">
      <c r="A356" s="409">
        <f t="shared" si="20"/>
        <v>4</v>
      </c>
      <c r="B356"/>
      <c r="C356" t="str">
        <f t="shared" si="21"/>
        <v>3815</v>
      </c>
      <c r="D356"/>
      <c r="E356" s="410" t="s">
        <v>2102</v>
      </c>
      <c r="F356" t="s">
        <v>2200</v>
      </c>
      <c r="G356" s="379" t="s">
        <v>980</v>
      </c>
    </row>
    <row r="357" spans="1:7">
      <c r="A357" s="409">
        <f t="shared" si="20"/>
        <v>4</v>
      </c>
      <c r="B357"/>
      <c r="C357" t="str">
        <f t="shared" si="21"/>
        <v>3820</v>
      </c>
      <c r="D357"/>
      <c r="E357" s="410" t="s">
        <v>2104</v>
      </c>
      <c r="F357" t="s">
        <v>978</v>
      </c>
      <c r="G357" t="s">
        <v>978</v>
      </c>
    </row>
    <row r="358" spans="1:7">
      <c r="A358" s="409">
        <f t="shared" si="20"/>
        <v>4</v>
      </c>
      <c r="B358"/>
      <c r="C358" t="str">
        <f t="shared" si="21"/>
        <v>3825</v>
      </c>
      <c r="D358"/>
      <c r="E358" s="410" t="s">
        <v>2106</v>
      </c>
      <c r="F358" t="s">
        <v>2103</v>
      </c>
      <c r="G358" t="s">
        <v>979</v>
      </c>
    </row>
    <row r="359" spans="1:7">
      <c r="A359" s="409">
        <f t="shared" si="20"/>
        <v>4</v>
      </c>
      <c r="B359"/>
      <c r="C359" t="str">
        <f t="shared" si="21"/>
        <v>3830</v>
      </c>
      <c r="D359"/>
      <c r="E359" s="410" t="s">
        <v>2108</v>
      </c>
      <c r="F359" t="s">
        <v>2105</v>
      </c>
      <c r="G359" t="s">
        <v>979</v>
      </c>
    </row>
    <row r="360" spans="1:7">
      <c r="A360" s="409">
        <f t="shared" si="20"/>
        <v>4</v>
      </c>
      <c r="B360"/>
      <c r="C360" t="str">
        <f t="shared" si="21"/>
        <v>3835</v>
      </c>
      <c r="D360"/>
      <c r="E360" s="710" t="s">
        <v>2201</v>
      </c>
      <c r="F360" t="s">
        <v>2107</v>
      </c>
      <c r="G360" t="s">
        <v>979</v>
      </c>
    </row>
    <row r="361" spans="1:7">
      <c r="A361" s="409">
        <f t="shared" si="20"/>
        <v>4</v>
      </c>
      <c r="B361"/>
      <c r="C361" t="str">
        <f t="shared" si="21"/>
        <v>3840</v>
      </c>
      <c r="D361"/>
      <c r="E361" s="710" t="s">
        <v>2202</v>
      </c>
      <c r="F361" t="s">
        <v>240</v>
      </c>
      <c r="G361" t="s">
        <v>979</v>
      </c>
    </row>
    <row r="362" spans="1:7">
      <c r="A362" s="401">
        <f t="shared" si="14"/>
        <v>1</v>
      </c>
      <c r="B362" s="402"/>
      <c r="C362" s="402" t="str">
        <f t="shared" si="15"/>
        <v>4</v>
      </c>
      <c r="D362" s="402"/>
      <c r="E362" s="403" t="s">
        <v>1799</v>
      </c>
      <c r="F362" s="402" t="s">
        <v>241</v>
      </c>
      <c r="G362" s="402" t="s">
        <v>1277</v>
      </c>
    </row>
    <row r="363" spans="1:7">
      <c r="A363" s="405">
        <f t="shared" si="14"/>
        <v>2</v>
      </c>
      <c r="B363" s="406"/>
      <c r="C363" s="406" t="str">
        <f t="shared" si="15"/>
        <v>41</v>
      </c>
      <c r="D363" s="406"/>
      <c r="E363" s="407" t="s">
        <v>1800</v>
      </c>
      <c r="F363" s="406" t="s">
        <v>242</v>
      </c>
      <c r="G363" s="406" t="s">
        <v>1277</v>
      </c>
    </row>
    <row r="364" spans="1:7">
      <c r="A364" s="409">
        <f t="shared" si="14"/>
        <v>4</v>
      </c>
      <c r="B364"/>
      <c r="C364" t="str">
        <f t="shared" si="15"/>
        <v>4105</v>
      </c>
      <c r="D364"/>
      <c r="E364" s="410" t="s">
        <v>2000</v>
      </c>
      <c r="F364" t="s">
        <v>244</v>
      </c>
      <c r="G364" s="379" t="s">
        <v>243</v>
      </c>
    </row>
    <row r="365" spans="1:7">
      <c r="A365" s="409">
        <f t="shared" si="14"/>
        <v>4</v>
      </c>
      <c r="B365"/>
      <c r="C365" t="str">
        <f t="shared" si="15"/>
        <v>4110</v>
      </c>
      <c r="D365"/>
      <c r="E365" s="410" t="s">
        <v>2001</v>
      </c>
      <c r="F365" t="s">
        <v>245</v>
      </c>
      <c r="G365" t="s">
        <v>243</v>
      </c>
    </row>
    <row r="366" spans="1:7">
      <c r="A366" s="409">
        <f t="shared" si="14"/>
        <v>4</v>
      </c>
      <c r="B366"/>
      <c r="C366" t="str">
        <f t="shared" si="15"/>
        <v>4115</v>
      </c>
      <c r="D366"/>
      <c r="E366" s="410" t="s">
        <v>2002</v>
      </c>
      <c r="F366" t="s">
        <v>246</v>
      </c>
      <c r="G366" t="s">
        <v>243</v>
      </c>
    </row>
    <row r="367" spans="1:7">
      <c r="A367" s="409">
        <f t="shared" si="14"/>
        <v>4</v>
      </c>
      <c r="B367"/>
      <c r="C367" t="str">
        <f t="shared" si="15"/>
        <v>4120</v>
      </c>
      <c r="D367"/>
      <c r="E367" s="410" t="s">
        <v>1801</v>
      </c>
      <c r="F367" t="s">
        <v>247</v>
      </c>
      <c r="G367" t="s">
        <v>243</v>
      </c>
    </row>
    <row r="368" spans="1:7">
      <c r="A368" s="409">
        <f t="shared" si="14"/>
        <v>4</v>
      </c>
      <c r="B368"/>
      <c r="C368" t="str">
        <f t="shared" si="15"/>
        <v>4125</v>
      </c>
      <c r="D368"/>
      <c r="E368" s="410" t="s">
        <v>2003</v>
      </c>
      <c r="F368" t="s">
        <v>248</v>
      </c>
      <c r="G368" t="s">
        <v>243</v>
      </c>
    </row>
    <row r="369" spans="1:7">
      <c r="A369" s="409">
        <f t="shared" si="14"/>
        <v>4</v>
      </c>
      <c r="B369"/>
      <c r="C369" t="str">
        <f t="shared" si="15"/>
        <v>4130</v>
      </c>
      <c r="D369"/>
      <c r="E369" s="410" t="s">
        <v>2008</v>
      </c>
      <c r="F369" t="s">
        <v>249</v>
      </c>
      <c r="G369" t="s">
        <v>243</v>
      </c>
    </row>
    <row r="370" spans="1:7">
      <c r="A370" s="409">
        <f t="shared" si="14"/>
        <v>4</v>
      </c>
      <c r="B370"/>
      <c r="C370" t="str">
        <f t="shared" si="15"/>
        <v>4135</v>
      </c>
      <c r="D370"/>
      <c r="E370" s="410" t="s">
        <v>1802</v>
      </c>
      <c r="F370" t="s">
        <v>250</v>
      </c>
      <c r="G370" s="379" t="s">
        <v>243</v>
      </c>
    </row>
    <row r="371" spans="1:7">
      <c r="A371" s="409">
        <f t="shared" si="14"/>
        <v>4</v>
      </c>
      <c r="B371"/>
      <c r="C371" t="str">
        <f t="shared" si="15"/>
        <v>4140</v>
      </c>
      <c r="D371"/>
      <c r="E371" s="410" t="s">
        <v>2004</v>
      </c>
      <c r="F371" t="s">
        <v>251</v>
      </c>
      <c r="G371" t="s">
        <v>243</v>
      </c>
    </row>
    <row r="372" spans="1:7">
      <c r="A372" s="409">
        <f t="shared" si="14"/>
        <v>4</v>
      </c>
      <c r="B372"/>
      <c r="C372" t="str">
        <f t="shared" si="15"/>
        <v>4145</v>
      </c>
      <c r="D372"/>
      <c r="E372" s="410" t="s">
        <v>1803</v>
      </c>
      <c r="F372" t="s">
        <v>252</v>
      </c>
      <c r="G372" t="s">
        <v>243</v>
      </c>
    </row>
    <row r="373" spans="1:7">
      <c r="A373" s="409">
        <f t="shared" si="14"/>
        <v>4</v>
      </c>
      <c r="B373"/>
      <c r="C373" t="str">
        <f t="shared" si="15"/>
        <v>4150</v>
      </c>
      <c r="D373"/>
      <c r="E373" s="410" t="s">
        <v>2005</v>
      </c>
      <c r="F373" t="s">
        <v>253</v>
      </c>
      <c r="G373" t="s">
        <v>254</v>
      </c>
    </row>
    <row r="374" spans="1:7">
      <c r="A374" s="409">
        <f t="shared" si="14"/>
        <v>4</v>
      </c>
      <c r="B374"/>
      <c r="C374" t="str">
        <f t="shared" si="15"/>
        <v>4155</v>
      </c>
      <c r="D374"/>
      <c r="E374" s="410" t="s">
        <v>2006</v>
      </c>
      <c r="F374" t="s">
        <v>255</v>
      </c>
      <c r="G374" s="379" t="s">
        <v>243</v>
      </c>
    </row>
    <row r="375" spans="1:7">
      <c r="A375" s="409">
        <f t="shared" si="14"/>
        <v>4</v>
      </c>
      <c r="B375"/>
      <c r="C375" t="str">
        <f t="shared" si="15"/>
        <v>4160</v>
      </c>
      <c r="D375"/>
      <c r="E375" s="410" t="s">
        <v>2007</v>
      </c>
      <c r="F375" t="s">
        <v>256</v>
      </c>
      <c r="G375" t="s">
        <v>243</v>
      </c>
    </row>
    <row r="376" spans="1:7">
      <c r="A376" s="409">
        <f t="shared" si="14"/>
        <v>4</v>
      </c>
      <c r="B376"/>
      <c r="C376" t="str">
        <f t="shared" si="15"/>
        <v>4165</v>
      </c>
      <c r="D376"/>
      <c r="E376" s="410" t="s">
        <v>2009</v>
      </c>
      <c r="F376" t="s">
        <v>257</v>
      </c>
      <c r="G376" t="s">
        <v>243</v>
      </c>
    </row>
    <row r="377" spans="1:7">
      <c r="A377" s="409">
        <f t="shared" si="14"/>
        <v>4</v>
      </c>
      <c r="B377"/>
      <c r="C377" t="str">
        <f t="shared" si="15"/>
        <v>4170</v>
      </c>
      <c r="D377"/>
      <c r="E377" s="410" t="s">
        <v>2010</v>
      </c>
      <c r="F377" t="s">
        <v>258</v>
      </c>
      <c r="G377" t="s">
        <v>243</v>
      </c>
    </row>
    <row r="378" spans="1:7">
      <c r="A378" s="409">
        <f t="shared" si="14"/>
        <v>4</v>
      </c>
      <c r="B378"/>
      <c r="C378" t="str">
        <f t="shared" si="15"/>
        <v>4175</v>
      </c>
      <c r="D378"/>
      <c r="E378" s="410" t="s">
        <v>1804</v>
      </c>
      <c r="F378" t="s">
        <v>259</v>
      </c>
      <c r="G378" s="379" t="s">
        <v>243</v>
      </c>
    </row>
    <row r="379" spans="1:7">
      <c r="A379" s="405">
        <f t="shared" si="14"/>
        <v>2</v>
      </c>
      <c r="B379" s="406"/>
      <c r="C379" s="406" t="str">
        <f t="shared" si="15"/>
        <v>42</v>
      </c>
      <c r="D379" s="406"/>
      <c r="E379" s="407" t="s">
        <v>1805</v>
      </c>
      <c r="F379" s="406" t="s">
        <v>260</v>
      </c>
      <c r="G379" s="406" t="s">
        <v>1277</v>
      </c>
    </row>
    <row r="380" spans="1:7">
      <c r="A380" s="409">
        <f t="shared" si="14"/>
        <v>4</v>
      </c>
      <c r="B380"/>
      <c r="C380" t="str">
        <f t="shared" si="15"/>
        <v>4205</v>
      </c>
      <c r="D380"/>
      <c r="E380" s="410" t="s">
        <v>1806</v>
      </c>
      <c r="F380" t="s">
        <v>262</v>
      </c>
      <c r="G380" t="s">
        <v>261</v>
      </c>
    </row>
    <row r="381" spans="1:7">
      <c r="A381" s="409">
        <f t="shared" si="14"/>
        <v>4</v>
      </c>
      <c r="B381"/>
      <c r="C381" t="str">
        <f t="shared" si="15"/>
        <v>4210</v>
      </c>
      <c r="D381"/>
      <c r="E381" s="410" t="s">
        <v>1807</v>
      </c>
      <c r="F381" t="s">
        <v>263</v>
      </c>
      <c r="G381" s="379" t="s">
        <v>254</v>
      </c>
    </row>
    <row r="382" spans="1:7">
      <c r="A382" s="409">
        <f t="shared" si="14"/>
        <v>4</v>
      </c>
      <c r="B382"/>
      <c r="C382" t="str">
        <f t="shared" si="15"/>
        <v>4215</v>
      </c>
      <c r="D382"/>
      <c r="E382" s="410" t="s">
        <v>2011</v>
      </c>
      <c r="F382" t="s">
        <v>264</v>
      </c>
      <c r="G382" t="s">
        <v>261</v>
      </c>
    </row>
    <row r="383" spans="1:7">
      <c r="A383" s="409">
        <f t="shared" si="14"/>
        <v>4</v>
      </c>
      <c r="B383"/>
      <c r="C383" t="str">
        <f t="shared" si="15"/>
        <v>4218</v>
      </c>
      <c r="D383"/>
      <c r="E383" s="410" t="s">
        <v>2012</v>
      </c>
      <c r="F383" t="s">
        <v>265</v>
      </c>
      <c r="G383" t="s">
        <v>990</v>
      </c>
    </row>
    <row r="384" spans="1:7">
      <c r="A384" s="409">
        <f t="shared" si="14"/>
        <v>4</v>
      </c>
      <c r="B384"/>
      <c r="C384" t="str">
        <f t="shared" si="15"/>
        <v>4220</v>
      </c>
      <c r="D384"/>
      <c r="E384" s="410" t="s">
        <v>1808</v>
      </c>
      <c r="F384" t="s">
        <v>266</v>
      </c>
      <c r="G384" s="379" t="s">
        <v>261</v>
      </c>
    </row>
    <row r="385" spans="1:7">
      <c r="A385" s="409">
        <f t="shared" si="14"/>
        <v>4</v>
      </c>
      <c r="B385"/>
      <c r="C385" t="str">
        <f t="shared" si="15"/>
        <v>4225</v>
      </c>
      <c r="D385"/>
      <c r="E385" s="410" t="s">
        <v>2013</v>
      </c>
      <c r="F385" t="s">
        <v>267</v>
      </c>
      <c r="G385" t="s">
        <v>261</v>
      </c>
    </row>
    <row r="386" spans="1:7">
      <c r="A386" s="409">
        <f t="shared" si="14"/>
        <v>4</v>
      </c>
      <c r="B386"/>
      <c r="C386" t="str">
        <f t="shared" si="15"/>
        <v>4230</v>
      </c>
      <c r="D386"/>
      <c r="E386" s="410" t="s">
        <v>2014</v>
      </c>
      <c r="F386" t="s">
        <v>268</v>
      </c>
      <c r="G386" t="s">
        <v>261</v>
      </c>
    </row>
    <row r="387" spans="1:7">
      <c r="A387" s="409">
        <f t="shared" si="14"/>
        <v>4</v>
      </c>
      <c r="B387"/>
      <c r="C387" t="str">
        <f t="shared" si="15"/>
        <v>4235</v>
      </c>
      <c r="D387"/>
      <c r="E387" s="410" t="s">
        <v>2015</v>
      </c>
      <c r="F387" t="s">
        <v>269</v>
      </c>
      <c r="G387" s="379" t="s">
        <v>261</v>
      </c>
    </row>
    <row r="388" spans="1:7">
      <c r="A388" s="409">
        <f t="shared" si="14"/>
        <v>4</v>
      </c>
      <c r="B388"/>
      <c r="C388" t="str">
        <f t="shared" si="15"/>
        <v>4240</v>
      </c>
      <c r="D388"/>
      <c r="E388" s="410" t="s">
        <v>2016</v>
      </c>
      <c r="F388" t="s">
        <v>270</v>
      </c>
      <c r="G388" t="s">
        <v>261</v>
      </c>
    </row>
    <row r="389" spans="1:7">
      <c r="A389" s="409">
        <f t="shared" si="14"/>
        <v>4</v>
      </c>
      <c r="B389"/>
      <c r="C389" t="str">
        <f t="shared" si="15"/>
        <v>4245</v>
      </c>
      <c r="D389"/>
      <c r="E389" s="410" t="s">
        <v>2017</v>
      </c>
      <c r="F389" t="s">
        <v>271</v>
      </c>
      <c r="G389" t="s">
        <v>261</v>
      </c>
    </row>
    <row r="390" spans="1:7">
      <c r="A390" s="409">
        <f t="shared" si="14"/>
        <v>4</v>
      </c>
      <c r="B390"/>
      <c r="C390" t="str">
        <f t="shared" si="15"/>
        <v>4248</v>
      </c>
      <c r="D390"/>
      <c r="E390" s="410" t="s">
        <v>2018</v>
      </c>
      <c r="F390" t="s">
        <v>272</v>
      </c>
      <c r="G390" t="s">
        <v>261</v>
      </c>
    </row>
    <row r="391" spans="1:7">
      <c r="A391" s="409">
        <f t="shared" si="14"/>
        <v>4</v>
      </c>
      <c r="B391"/>
      <c r="C391" t="str">
        <f t="shared" si="15"/>
        <v>4250</v>
      </c>
      <c r="D391"/>
      <c r="E391" s="410" t="s">
        <v>1809</v>
      </c>
      <c r="F391" t="s">
        <v>273</v>
      </c>
      <c r="G391" t="s">
        <v>261</v>
      </c>
    </row>
    <row r="392" spans="1:7">
      <c r="A392" s="409">
        <f t="shared" si="14"/>
        <v>4</v>
      </c>
      <c r="B392"/>
      <c r="C392" t="str">
        <f t="shared" si="15"/>
        <v>4255</v>
      </c>
      <c r="D392"/>
      <c r="E392" s="410" t="s">
        <v>1810</v>
      </c>
      <c r="F392" t="s">
        <v>274</v>
      </c>
      <c r="G392" t="s">
        <v>261</v>
      </c>
    </row>
    <row r="393" spans="1:7">
      <c r="A393" s="409">
        <f t="shared" si="14"/>
        <v>4</v>
      </c>
      <c r="B393"/>
      <c r="C393" t="str">
        <f t="shared" si="15"/>
        <v>4260</v>
      </c>
      <c r="D393"/>
      <c r="E393" s="410" t="s">
        <v>2019</v>
      </c>
      <c r="F393" t="s">
        <v>275</v>
      </c>
      <c r="G393" t="s">
        <v>261</v>
      </c>
    </row>
    <row r="394" spans="1:7">
      <c r="A394" s="409">
        <f t="shared" si="14"/>
        <v>4</v>
      </c>
      <c r="B394"/>
      <c r="C394" t="str">
        <f t="shared" si="15"/>
        <v>4265</v>
      </c>
      <c r="D394"/>
      <c r="E394" s="410" t="s">
        <v>1811</v>
      </c>
      <c r="F394" t="s">
        <v>276</v>
      </c>
      <c r="G394" t="s">
        <v>261</v>
      </c>
    </row>
    <row r="395" spans="1:7">
      <c r="A395" s="409">
        <f t="shared" si="14"/>
        <v>4</v>
      </c>
      <c r="B395"/>
      <c r="C395" t="str">
        <f t="shared" si="15"/>
        <v>4275</v>
      </c>
      <c r="D395"/>
      <c r="E395" s="410" t="s">
        <v>2020</v>
      </c>
      <c r="F395" t="s">
        <v>277</v>
      </c>
      <c r="G395" s="379" t="s">
        <v>261</v>
      </c>
    </row>
    <row r="396" spans="1:7">
      <c r="A396" s="409">
        <f t="shared" si="14"/>
        <v>4</v>
      </c>
      <c r="B396"/>
      <c r="C396" t="str">
        <f t="shared" si="15"/>
        <v>4295</v>
      </c>
      <c r="D396"/>
      <c r="E396" s="410" t="s">
        <v>1812</v>
      </c>
      <c r="F396" t="s">
        <v>205</v>
      </c>
      <c r="G396" s="379" t="s">
        <v>261</v>
      </c>
    </row>
    <row r="397" spans="1:7">
      <c r="A397" s="405">
        <f t="shared" si="14"/>
        <v>2</v>
      </c>
      <c r="B397" s="406"/>
      <c r="C397" s="406" t="str">
        <f t="shared" si="15"/>
        <v>43</v>
      </c>
      <c r="D397" s="406"/>
      <c r="E397" s="407" t="s">
        <v>1813</v>
      </c>
      <c r="F397" s="406" t="s">
        <v>278</v>
      </c>
      <c r="G397" s="406" t="s">
        <v>1277</v>
      </c>
    </row>
    <row r="398" spans="1:7">
      <c r="A398" s="409">
        <f t="shared" si="14"/>
        <v>4</v>
      </c>
      <c r="B398"/>
      <c r="C398" t="str">
        <f t="shared" si="15"/>
        <v>4305</v>
      </c>
      <c r="D398"/>
      <c r="E398" s="410" t="s">
        <v>1814</v>
      </c>
      <c r="F398" t="s">
        <v>280</v>
      </c>
      <c r="G398" t="s">
        <v>279</v>
      </c>
    </row>
    <row r="399" spans="1:7">
      <c r="A399" s="409">
        <f t="shared" si="14"/>
        <v>4</v>
      </c>
      <c r="B399"/>
      <c r="C399" t="str">
        <f t="shared" si="15"/>
        <v>4310</v>
      </c>
      <c r="D399"/>
      <c r="E399" s="410" t="s">
        <v>2073</v>
      </c>
      <c r="F399" t="s">
        <v>2074</v>
      </c>
      <c r="G399" t="s">
        <v>254</v>
      </c>
    </row>
    <row r="400" spans="1:7">
      <c r="A400" s="409">
        <f t="shared" ref="A400" si="22">+LEN(E400)</f>
        <v>4</v>
      </c>
      <c r="B400"/>
      <c r="C400" t="str">
        <f t="shared" ref="C400" si="23">IF(LEN(D400)=0,E400,CONCATENATE(E400,"_",D400))</f>
        <v>4395</v>
      </c>
      <c r="D400"/>
      <c r="E400" s="410" t="s">
        <v>2075</v>
      </c>
      <c r="F400" t="s">
        <v>278</v>
      </c>
      <c r="G400" t="s">
        <v>279</v>
      </c>
    </row>
    <row r="401" spans="1:7">
      <c r="A401" s="409">
        <f t="shared" ref="A401" si="24">+LEN(E401)</f>
        <v>4</v>
      </c>
      <c r="B401"/>
      <c r="C401" t="str">
        <f t="shared" ref="C401" si="25">IF(LEN(D401)=0,E401,CONCATENATE(E401,"_",D401))</f>
        <v>4399</v>
      </c>
      <c r="D401"/>
      <c r="E401" s="410" t="s">
        <v>3160</v>
      </c>
      <c r="F401" t="s">
        <v>278</v>
      </c>
      <c r="G401" t="s">
        <v>279</v>
      </c>
    </row>
    <row r="402" spans="1:7">
      <c r="A402" s="409">
        <f t="shared" ref="A402:A466" si="26">+LEN(E402)</f>
        <v>4</v>
      </c>
      <c r="B402"/>
      <c r="C402" t="str">
        <f t="shared" ref="C402:C466" si="27">IF(LEN(D402)=0,E402,CONCATENATE(E402,"_",D402))</f>
        <v>4370</v>
      </c>
      <c r="D402"/>
      <c r="E402" s="410" t="s">
        <v>3073</v>
      </c>
      <c r="F402" t="s">
        <v>3074</v>
      </c>
      <c r="G402" t="s">
        <v>279</v>
      </c>
    </row>
    <row r="403" spans="1:7">
      <c r="A403" s="401">
        <f t="shared" si="26"/>
        <v>1</v>
      </c>
      <c r="B403" s="402"/>
      <c r="C403" s="402" t="str">
        <f t="shared" si="27"/>
        <v>5</v>
      </c>
      <c r="D403" s="402"/>
      <c r="E403" s="403" t="s">
        <v>1815</v>
      </c>
      <c r="F403" s="402" t="s">
        <v>281</v>
      </c>
      <c r="G403" s="402" t="s">
        <v>1277</v>
      </c>
    </row>
    <row r="404" spans="1:7">
      <c r="A404" s="405">
        <f t="shared" si="26"/>
        <v>2</v>
      </c>
      <c r="B404" s="406"/>
      <c r="C404" s="406" t="str">
        <f t="shared" si="27"/>
        <v>51</v>
      </c>
      <c r="D404" s="406"/>
      <c r="E404" s="407" t="s">
        <v>1816</v>
      </c>
      <c r="F404" s="406" t="s">
        <v>282</v>
      </c>
      <c r="G404" s="406" t="s">
        <v>1277</v>
      </c>
    </row>
    <row r="405" spans="1:7">
      <c r="A405" s="409">
        <f t="shared" si="26"/>
        <v>4</v>
      </c>
      <c r="B405"/>
      <c r="C405" t="str">
        <f t="shared" si="27"/>
        <v>5105</v>
      </c>
      <c r="D405"/>
      <c r="E405" s="410" t="s">
        <v>1817</v>
      </c>
      <c r="F405" t="s">
        <v>283</v>
      </c>
      <c r="G405" t="s">
        <v>106</v>
      </c>
    </row>
    <row r="406" spans="1:7">
      <c r="A406" s="409">
        <f t="shared" si="26"/>
        <v>4</v>
      </c>
      <c r="B406"/>
      <c r="C406" t="str">
        <f t="shared" si="27"/>
        <v>5110</v>
      </c>
      <c r="D406"/>
      <c r="E406" s="410" t="s">
        <v>1818</v>
      </c>
      <c r="F406" t="s">
        <v>268</v>
      </c>
      <c r="G406" t="s">
        <v>106</v>
      </c>
    </row>
    <row r="407" spans="1:7">
      <c r="A407" s="409">
        <f t="shared" si="26"/>
        <v>4</v>
      </c>
      <c r="B407"/>
      <c r="C407" t="str">
        <f t="shared" si="27"/>
        <v>5115</v>
      </c>
      <c r="D407"/>
      <c r="E407" s="410" t="s">
        <v>1819</v>
      </c>
      <c r="F407" t="s">
        <v>284</v>
      </c>
      <c r="G407" t="s">
        <v>106</v>
      </c>
    </row>
    <row r="408" spans="1:7">
      <c r="A408" s="409">
        <f t="shared" si="26"/>
        <v>4</v>
      </c>
      <c r="B408"/>
      <c r="C408" t="str">
        <f t="shared" si="27"/>
        <v>5120</v>
      </c>
      <c r="D408"/>
      <c r="E408" s="410" t="s">
        <v>1820</v>
      </c>
      <c r="F408" t="s">
        <v>266</v>
      </c>
      <c r="G408" t="s">
        <v>106</v>
      </c>
    </row>
    <row r="409" spans="1:7">
      <c r="A409" s="409">
        <f t="shared" si="26"/>
        <v>4</v>
      </c>
      <c r="B409"/>
      <c r="C409" t="str">
        <f t="shared" si="27"/>
        <v>5125</v>
      </c>
      <c r="D409"/>
      <c r="E409" s="410" t="s">
        <v>1821</v>
      </c>
      <c r="F409" t="s">
        <v>285</v>
      </c>
      <c r="G409" t="s">
        <v>106</v>
      </c>
    </row>
    <row r="410" spans="1:7">
      <c r="A410" s="409">
        <f t="shared" si="26"/>
        <v>4</v>
      </c>
      <c r="B410"/>
      <c r="C410" t="str">
        <f t="shared" si="27"/>
        <v>5130</v>
      </c>
      <c r="D410"/>
      <c r="E410" s="410" t="s">
        <v>1822</v>
      </c>
      <c r="F410" t="s">
        <v>286</v>
      </c>
      <c r="G410" t="s">
        <v>106</v>
      </c>
    </row>
    <row r="411" spans="1:7">
      <c r="A411" s="409">
        <f t="shared" si="26"/>
        <v>4</v>
      </c>
      <c r="B411"/>
      <c r="C411" t="str">
        <f t="shared" si="27"/>
        <v>5135</v>
      </c>
      <c r="D411"/>
      <c r="E411" s="410" t="s">
        <v>1823</v>
      </c>
      <c r="F411" t="s">
        <v>269</v>
      </c>
      <c r="G411" t="s">
        <v>106</v>
      </c>
    </row>
    <row r="412" spans="1:7">
      <c r="A412" s="409">
        <f t="shared" si="26"/>
        <v>4</v>
      </c>
      <c r="B412"/>
      <c r="C412" t="str">
        <f t="shared" si="27"/>
        <v>5140</v>
      </c>
      <c r="D412"/>
      <c r="E412" s="410" t="s">
        <v>1824</v>
      </c>
      <c r="F412" t="s">
        <v>287</v>
      </c>
      <c r="G412" t="s">
        <v>106</v>
      </c>
    </row>
    <row r="413" spans="1:7">
      <c r="A413" s="409">
        <f t="shared" si="26"/>
        <v>4</v>
      </c>
      <c r="B413"/>
      <c r="C413" t="str">
        <f t="shared" si="27"/>
        <v>5145</v>
      </c>
      <c r="D413"/>
      <c r="E413" s="410" t="s">
        <v>1825</v>
      </c>
      <c r="F413" t="s">
        <v>288</v>
      </c>
      <c r="G413" t="s">
        <v>106</v>
      </c>
    </row>
    <row r="414" spans="1:7">
      <c r="A414" s="409">
        <f t="shared" si="26"/>
        <v>4</v>
      </c>
      <c r="B414"/>
      <c r="C414" t="str">
        <f t="shared" si="27"/>
        <v>5150</v>
      </c>
      <c r="D414"/>
      <c r="E414" s="410" t="s">
        <v>1826</v>
      </c>
      <c r="F414" t="s">
        <v>289</v>
      </c>
      <c r="G414" s="379" t="s">
        <v>106</v>
      </c>
    </row>
    <row r="415" spans="1:7">
      <c r="A415" s="409">
        <f t="shared" si="26"/>
        <v>4</v>
      </c>
      <c r="B415"/>
      <c r="C415" t="str">
        <f t="shared" si="27"/>
        <v>5155</v>
      </c>
      <c r="D415"/>
      <c r="E415" s="410" t="s">
        <v>1827</v>
      </c>
      <c r="F415" t="s">
        <v>290</v>
      </c>
      <c r="G415" t="s">
        <v>106</v>
      </c>
    </row>
    <row r="416" spans="1:7">
      <c r="A416" s="409">
        <f t="shared" si="26"/>
        <v>4</v>
      </c>
      <c r="B416"/>
      <c r="C416" t="str">
        <f t="shared" si="27"/>
        <v>5160</v>
      </c>
      <c r="D416"/>
      <c r="E416" s="410" t="s">
        <v>1828</v>
      </c>
      <c r="F416" t="s">
        <v>291</v>
      </c>
      <c r="G416" t="s">
        <v>106</v>
      </c>
    </row>
    <row r="417" spans="1:7">
      <c r="A417" s="409">
        <f t="shared" si="26"/>
        <v>4</v>
      </c>
      <c r="B417"/>
      <c r="C417" t="str">
        <f t="shared" si="27"/>
        <v>5165</v>
      </c>
      <c r="D417"/>
      <c r="E417" s="410" t="s">
        <v>1829</v>
      </c>
      <c r="F417" t="s">
        <v>292</v>
      </c>
      <c r="G417" t="s">
        <v>106</v>
      </c>
    </row>
    <row r="418" spans="1:7">
      <c r="A418" s="409">
        <f t="shared" si="26"/>
        <v>4</v>
      </c>
      <c r="B418"/>
      <c r="C418" t="str">
        <f t="shared" si="27"/>
        <v>5170</v>
      </c>
      <c r="D418"/>
      <c r="E418" s="410" t="s">
        <v>2076</v>
      </c>
      <c r="F418" t="s">
        <v>2081</v>
      </c>
      <c r="G418" t="s">
        <v>106</v>
      </c>
    </row>
    <row r="419" spans="1:7">
      <c r="A419" s="409">
        <f t="shared" si="26"/>
        <v>4</v>
      </c>
      <c r="B419"/>
      <c r="C419" t="str">
        <f t="shared" si="27"/>
        <v>5195</v>
      </c>
      <c r="D419"/>
      <c r="E419" s="410" t="s">
        <v>1830</v>
      </c>
      <c r="F419" t="s">
        <v>205</v>
      </c>
      <c r="G419" t="s">
        <v>106</v>
      </c>
    </row>
    <row r="420" spans="1:7">
      <c r="A420" s="409">
        <f t="shared" si="26"/>
        <v>4</v>
      </c>
      <c r="B420"/>
      <c r="C420" t="str">
        <f t="shared" si="27"/>
        <v>5199</v>
      </c>
      <c r="D420"/>
      <c r="E420" s="410" t="s">
        <v>1831</v>
      </c>
      <c r="F420" t="s">
        <v>29</v>
      </c>
      <c r="G420" t="s">
        <v>106</v>
      </c>
    </row>
    <row r="421" spans="1:7">
      <c r="A421" s="405">
        <f t="shared" si="26"/>
        <v>2</v>
      </c>
      <c r="B421" s="406"/>
      <c r="C421" s="406" t="str">
        <f t="shared" si="27"/>
        <v>52</v>
      </c>
      <c r="D421" s="406"/>
      <c r="E421" s="407" t="s">
        <v>1832</v>
      </c>
      <c r="F421" s="406" t="s">
        <v>293</v>
      </c>
      <c r="G421" s="406" t="s">
        <v>1277</v>
      </c>
    </row>
    <row r="422" spans="1:7">
      <c r="A422" s="409">
        <f t="shared" si="26"/>
        <v>4</v>
      </c>
      <c r="B422"/>
      <c r="C422" t="str">
        <f t="shared" si="27"/>
        <v>5205</v>
      </c>
      <c r="D422"/>
      <c r="E422" s="410" t="s">
        <v>1833</v>
      </c>
      <c r="F422" t="s">
        <v>283</v>
      </c>
      <c r="G422" t="s">
        <v>294</v>
      </c>
    </row>
    <row r="423" spans="1:7">
      <c r="A423" s="409">
        <f t="shared" si="26"/>
        <v>4</v>
      </c>
      <c r="B423"/>
      <c r="C423" t="str">
        <f t="shared" si="27"/>
        <v>5210</v>
      </c>
      <c r="D423"/>
      <c r="E423" s="410" t="s">
        <v>1834</v>
      </c>
      <c r="F423" t="s">
        <v>268</v>
      </c>
      <c r="G423" t="s">
        <v>294</v>
      </c>
    </row>
    <row r="424" spans="1:7">
      <c r="A424" s="409">
        <f t="shared" si="26"/>
        <v>4</v>
      </c>
      <c r="B424"/>
      <c r="C424" t="str">
        <f t="shared" si="27"/>
        <v>5215</v>
      </c>
      <c r="D424"/>
      <c r="E424" s="410" t="s">
        <v>1835</v>
      </c>
      <c r="F424" t="s">
        <v>284</v>
      </c>
      <c r="G424" t="s">
        <v>294</v>
      </c>
    </row>
    <row r="425" spans="1:7">
      <c r="A425" s="409">
        <f t="shared" si="26"/>
        <v>4</v>
      </c>
      <c r="B425"/>
      <c r="C425" t="str">
        <f t="shared" si="27"/>
        <v>5220</v>
      </c>
      <c r="D425"/>
      <c r="E425" s="410" t="s">
        <v>1836</v>
      </c>
      <c r="F425" t="s">
        <v>266</v>
      </c>
      <c r="G425" t="s">
        <v>294</v>
      </c>
    </row>
    <row r="426" spans="1:7">
      <c r="A426" s="409">
        <f t="shared" si="26"/>
        <v>4</v>
      </c>
      <c r="B426"/>
      <c r="C426" t="str">
        <f t="shared" si="27"/>
        <v>5225</v>
      </c>
      <c r="D426"/>
      <c r="E426" s="410" t="s">
        <v>2021</v>
      </c>
      <c r="F426" t="s">
        <v>285</v>
      </c>
      <c r="G426" t="s">
        <v>294</v>
      </c>
    </row>
    <row r="427" spans="1:7">
      <c r="A427" s="409">
        <f t="shared" si="26"/>
        <v>4</v>
      </c>
      <c r="B427"/>
      <c r="C427" t="str">
        <f t="shared" si="27"/>
        <v>5230</v>
      </c>
      <c r="D427"/>
      <c r="E427" s="410" t="s">
        <v>1837</v>
      </c>
      <c r="F427" t="s">
        <v>286</v>
      </c>
      <c r="G427" t="s">
        <v>294</v>
      </c>
    </row>
    <row r="428" spans="1:7">
      <c r="A428" s="409">
        <f t="shared" si="26"/>
        <v>4</v>
      </c>
      <c r="B428"/>
      <c r="C428" t="str">
        <f t="shared" si="27"/>
        <v>5235</v>
      </c>
      <c r="D428"/>
      <c r="E428" s="410" t="s">
        <v>1838</v>
      </c>
      <c r="F428" t="s">
        <v>269</v>
      </c>
      <c r="G428" t="s">
        <v>294</v>
      </c>
    </row>
    <row r="429" spans="1:7">
      <c r="A429" s="409">
        <f t="shared" si="26"/>
        <v>4</v>
      </c>
      <c r="B429"/>
      <c r="C429" t="str">
        <f t="shared" si="27"/>
        <v>5240</v>
      </c>
      <c r="D429"/>
      <c r="E429" s="410" t="s">
        <v>1839</v>
      </c>
      <c r="F429" t="s">
        <v>287</v>
      </c>
      <c r="G429" t="s">
        <v>294</v>
      </c>
    </row>
    <row r="430" spans="1:7">
      <c r="A430" s="409">
        <f t="shared" si="26"/>
        <v>4</v>
      </c>
      <c r="B430"/>
      <c r="C430" t="str">
        <f t="shared" si="27"/>
        <v>5245</v>
      </c>
      <c r="D430"/>
      <c r="E430" s="410" t="s">
        <v>1840</v>
      </c>
      <c r="F430" t="s">
        <v>288</v>
      </c>
      <c r="G430" t="s">
        <v>294</v>
      </c>
    </row>
    <row r="431" spans="1:7">
      <c r="A431" s="409">
        <f t="shared" si="26"/>
        <v>4</v>
      </c>
      <c r="B431"/>
      <c r="C431" t="str">
        <f t="shared" si="27"/>
        <v>5250</v>
      </c>
      <c r="D431"/>
      <c r="E431" s="410" t="s">
        <v>2022</v>
      </c>
      <c r="F431" t="s">
        <v>289</v>
      </c>
      <c r="G431" t="s">
        <v>294</v>
      </c>
    </row>
    <row r="432" spans="1:7">
      <c r="A432" s="409">
        <f t="shared" si="26"/>
        <v>4</v>
      </c>
      <c r="B432"/>
      <c r="C432" t="str">
        <f t="shared" si="27"/>
        <v>5255</v>
      </c>
      <c r="D432"/>
      <c r="E432" s="410" t="s">
        <v>1841</v>
      </c>
      <c r="F432" t="s">
        <v>290</v>
      </c>
      <c r="G432" s="379" t="s">
        <v>294</v>
      </c>
    </row>
    <row r="433" spans="1:7">
      <c r="A433" s="409">
        <f t="shared" si="26"/>
        <v>4</v>
      </c>
      <c r="B433"/>
      <c r="C433" t="str">
        <f t="shared" si="27"/>
        <v>5260</v>
      </c>
      <c r="D433"/>
      <c r="E433" s="410" t="s">
        <v>1842</v>
      </c>
      <c r="F433" t="s">
        <v>291</v>
      </c>
      <c r="G433" t="s">
        <v>294</v>
      </c>
    </row>
    <row r="434" spans="1:7">
      <c r="A434" s="409">
        <f t="shared" si="26"/>
        <v>4</v>
      </c>
      <c r="B434"/>
      <c r="C434" t="str">
        <f t="shared" si="27"/>
        <v>5265</v>
      </c>
      <c r="D434"/>
      <c r="E434" s="410" t="s">
        <v>1843</v>
      </c>
      <c r="F434" t="s">
        <v>292</v>
      </c>
      <c r="G434" t="s">
        <v>294</v>
      </c>
    </row>
    <row r="435" spans="1:7">
      <c r="A435" s="409">
        <f t="shared" si="26"/>
        <v>4</v>
      </c>
      <c r="B435"/>
      <c r="C435" t="str">
        <f t="shared" si="27"/>
        <v>5270</v>
      </c>
      <c r="D435"/>
      <c r="E435" s="410" t="s">
        <v>1844</v>
      </c>
      <c r="F435" t="s">
        <v>295</v>
      </c>
      <c r="G435" t="s">
        <v>294</v>
      </c>
    </row>
    <row r="436" spans="1:7">
      <c r="A436" s="409">
        <f t="shared" si="26"/>
        <v>4</v>
      </c>
      <c r="B436"/>
      <c r="C436" t="str">
        <f t="shared" si="27"/>
        <v>5275</v>
      </c>
      <c r="D436"/>
      <c r="E436" s="410" t="s">
        <v>2023</v>
      </c>
      <c r="F436" t="s">
        <v>296</v>
      </c>
      <c r="G436" s="379" t="s">
        <v>990</v>
      </c>
    </row>
    <row r="437" spans="1:7">
      <c r="A437" s="409">
        <f t="shared" si="26"/>
        <v>4</v>
      </c>
      <c r="B437"/>
      <c r="C437" t="str">
        <f t="shared" si="27"/>
        <v>5295</v>
      </c>
      <c r="D437"/>
      <c r="E437" s="410" t="s">
        <v>1845</v>
      </c>
      <c r="F437" t="s">
        <v>205</v>
      </c>
      <c r="G437" s="379" t="s">
        <v>294</v>
      </c>
    </row>
    <row r="438" spans="1:7">
      <c r="A438" s="409">
        <f t="shared" si="26"/>
        <v>4</v>
      </c>
      <c r="B438"/>
      <c r="C438" t="str">
        <f t="shared" si="27"/>
        <v>5299</v>
      </c>
      <c r="D438"/>
      <c r="E438" s="410" t="s">
        <v>1846</v>
      </c>
      <c r="F438" t="s">
        <v>29</v>
      </c>
      <c r="G438" t="s">
        <v>294</v>
      </c>
    </row>
    <row r="439" spans="1:7">
      <c r="A439" s="405">
        <f t="shared" si="26"/>
        <v>2</v>
      </c>
      <c r="B439" s="406"/>
      <c r="C439" s="406" t="str">
        <f t="shared" si="27"/>
        <v>53</v>
      </c>
      <c r="D439" s="406"/>
      <c r="E439" s="407" t="s">
        <v>1847</v>
      </c>
      <c r="F439" s="406" t="s">
        <v>260</v>
      </c>
      <c r="G439" s="406" t="s">
        <v>1277</v>
      </c>
    </row>
    <row r="440" spans="1:7">
      <c r="A440" s="409">
        <f t="shared" si="26"/>
        <v>4</v>
      </c>
      <c r="B440"/>
      <c r="C440" t="str">
        <f t="shared" si="27"/>
        <v>5305</v>
      </c>
      <c r="D440"/>
      <c r="E440" s="410" t="s">
        <v>1848</v>
      </c>
      <c r="F440" t="s">
        <v>263</v>
      </c>
      <c r="G440" t="s">
        <v>297</v>
      </c>
    </row>
    <row r="441" spans="1:7">
      <c r="A441" s="409">
        <f t="shared" si="26"/>
        <v>4</v>
      </c>
      <c r="B441"/>
      <c r="C441" t="str">
        <f t="shared" si="27"/>
        <v>5310</v>
      </c>
      <c r="D441"/>
      <c r="E441" s="410" t="s">
        <v>1849</v>
      </c>
      <c r="F441" t="s">
        <v>2109</v>
      </c>
      <c r="G441" t="s">
        <v>279</v>
      </c>
    </row>
    <row r="442" spans="1:7">
      <c r="A442" s="409">
        <f t="shared" si="26"/>
        <v>4</v>
      </c>
      <c r="B442"/>
      <c r="C442" t="str">
        <f t="shared" si="27"/>
        <v>5315</v>
      </c>
      <c r="D442"/>
      <c r="E442" s="410" t="s">
        <v>2077</v>
      </c>
      <c r="F442" t="s">
        <v>2082</v>
      </c>
      <c r="G442" t="s">
        <v>299</v>
      </c>
    </row>
    <row r="443" spans="1:7">
      <c r="A443" s="409">
        <f t="shared" si="26"/>
        <v>4</v>
      </c>
      <c r="B443"/>
      <c r="C443" t="str">
        <f t="shared" si="27"/>
        <v>5395</v>
      </c>
      <c r="D443"/>
      <c r="E443" s="410" t="s">
        <v>1850</v>
      </c>
      <c r="F443" t="s">
        <v>298</v>
      </c>
      <c r="G443" t="s">
        <v>299</v>
      </c>
    </row>
    <row r="444" spans="1:7">
      <c r="A444" s="405">
        <f t="shared" si="26"/>
        <v>2</v>
      </c>
      <c r="B444" s="406"/>
      <c r="C444" s="406" t="str">
        <f t="shared" si="27"/>
        <v>54</v>
      </c>
      <c r="D444" s="406"/>
      <c r="E444" s="407" t="s">
        <v>1851</v>
      </c>
      <c r="F444" s="406" t="s">
        <v>300</v>
      </c>
      <c r="G444" s="406" t="s">
        <v>1277</v>
      </c>
    </row>
    <row r="445" spans="1:7">
      <c r="A445" s="409">
        <f t="shared" ref="A445" si="28">+LEN(E445)</f>
        <v>4</v>
      </c>
      <c r="B445"/>
      <c r="C445" t="str">
        <f t="shared" ref="C445" si="29">IF(LEN(D445)=0,E445,CONCATENATE(E445,"_",D445))</f>
        <v>5405</v>
      </c>
      <c r="D445"/>
      <c r="E445" s="410" t="s">
        <v>1852</v>
      </c>
      <c r="F445" t="s">
        <v>300</v>
      </c>
      <c r="G445" t="s">
        <v>301</v>
      </c>
    </row>
    <row r="446" spans="1:7">
      <c r="A446" s="409">
        <f t="shared" si="26"/>
        <v>4</v>
      </c>
      <c r="B446"/>
      <c r="C446" t="str">
        <f t="shared" si="27"/>
        <v>5410</v>
      </c>
      <c r="D446"/>
      <c r="E446" s="410" t="s">
        <v>3161</v>
      </c>
      <c r="F446" t="s">
        <v>300</v>
      </c>
      <c r="G446" t="s">
        <v>301</v>
      </c>
    </row>
    <row r="447" spans="1:7">
      <c r="A447" s="401">
        <f t="shared" si="26"/>
        <v>1</v>
      </c>
      <c r="B447" s="402"/>
      <c r="C447" s="402" t="str">
        <f t="shared" si="27"/>
        <v>6</v>
      </c>
      <c r="D447" s="402"/>
      <c r="E447" s="403" t="s">
        <v>1853</v>
      </c>
      <c r="F447" s="402" t="s">
        <v>302</v>
      </c>
      <c r="G447" s="402" t="s">
        <v>1277</v>
      </c>
    </row>
    <row r="448" spans="1:7">
      <c r="A448" s="405">
        <f t="shared" si="26"/>
        <v>2</v>
      </c>
      <c r="B448" s="406"/>
      <c r="C448" s="406" t="str">
        <f t="shared" si="27"/>
        <v>61</v>
      </c>
      <c r="D448" s="406"/>
      <c r="E448" s="407" t="s">
        <v>1854</v>
      </c>
      <c r="F448" s="406" t="s">
        <v>304</v>
      </c>
      <c r="G448" s="406" t="s">
        <v>1277</v>
      </c>
    </row>
    <row r="449" spans="1:7">
      <c r="A449" s="409">
        <f t="shared" si="26"/>
        <v>4</v>
      </c>
      <c r="B449"/>
      <c r="C449" t="str">
        <f t="shared" si="27"/>
        <v>6105</v>
      </c>
      <c r="D449"/>
      <c r="E449" s="410" t="s">
        <v>2024</v>
      </c>
      <c r="F449" t="s">
        <v>244</v>
      </c>
      <c r="G449" t="s">
        <v>303</v>
      </c>
    </row>
    <row r="450" spans="1:7">
      <c r="A450" s="409">
        <f t="shared" si="26"/>
        <v>4</v>
      </c>
      <c r="B450"/>
      <c r="C450" t="str">
        <f t="shared" si="27"/>
        <v>6110</v>
      </c>
      <c r="D450"/>
      <c r="E450" s="410" t="s">
        <v>2025</v>
      </c>
      <c r="F450" t="s">
        <v>245</v>
      </c>
      <c r="G450" t="s">
        <v>303</v>
      </c>
    </row>
    <row r="451" spans="1:7">
      <c r="A451" s="409">
        <f t="shared" si="26"/>
        <v>4</v>
      </c>
      <c r="B451"/>
      <c r="C451" t="str">
        <f t="shared" si="27"/>
        <v>6115</v>
      </c>
      <c r="D451"/>
      <c r="E451" s="410" t="s">
        <v>2026</v>
      </c>
      <c r="F451" t="s">
        <v>246</v>
      </c>
      <c r="G451" t="s">
        <v>303</v>
      </c>
    </row>
    <row r="452" spans="1:7">
      <c r="A452" s="409">
        <f t="shared" si="26"/>
        <v>4</v>
      </c>
      <c r="B452"/>
      <c r="C452" t="str">
        <f t="shared" si="27"/>
        <v>6120</v>
      </c>
      <c r="D452"/>
      <c r="E452" s="410" t="s">
        <v>1855</v>
      </c>
      <c r="F452" t="s">
        <v>247</v>
      </c>
      <c r="G452" t="s">
        <v>303</v>
      </c>
    </row>
    <row r="453" spans="1:7">
      <c r="A453" s="409">
        <f t="shared" si="26"/>
        <v>4</v>
      </c>
      <c r="B453"/>
      <c r="C453" t="str">
        <f t="shared" si="27"/>
        <v>6125</v>
      </c>
      <c r="D453"/>
      <c r="E453" s="410" t="s">
        <v>2027</v>
      </c>
      <c r="F453" t="s">
        <v>248</v>
      </c>
      <c r="G453" t="s">
        <v>303</v>
      </c>
    </row>
    <row r="454" spans="1:7">
      <c r="A454" s="409">
        <f t="shared" si="26"/>
        <v>4</v>
      </c>
      <c r="B454"/>
      <c r="C454" t="str">
        <f t="shared" si="27"/>
        <v>6130</v>
      </c>
      <c r="D454"/>
      <c r="E454" s="410" t="s">
        <v>2028</v>
      </c>
      <c r="F454" t="s">
        <v>249</v>
      </c>
      <c r="G454" t="s">
        <v>303</v>
      </c>
    </row>
    <row r="455" spans="1:7">
      <c r="A455" s="409">
        <f t="shared" si="26"/>
        <v>4</v>
      </c>
      <c r="B455"/>
      <c r="C455" t="str">
        <f t="shared" si="27"/>
        <v>6135</v>
      </c>
      <c r="D455"/>
      <c r="E455" s="410" t="s">
        <v>1856</v>
      </c>
      <c r="F455" t="s">
        <v>250</v>
      </c>
      <c r="G455" s="379" t="s">
        <v>303</v>
      </c>
    </row>
    <row r="456" spans="1:7">
      <c r="A456" s="409">
        <f t="shared" si="26"/>
        <v>4</v>
      </c>
      <c r="B456"/>
      <c r="C456" t="str">
        <f t="shared" si="27"/>
        <v>6140</v>
      </c>
      <c r="D456"/>
      <c r="E456" s="410" t="s">
        <v>2029</v>
      </c>
      <c r="F456" t="s">
        <v>251</v>
      </c>
      <c r="G456" t="s">
        <v>303</v>
      </c>
    </row>
    <row r="457" spans="1:7">
      <c r="A457" s="409">
        <f t="shared" si="26"/>
        <v>4</v>
      </c>
      <c r="B457"/>
      <c r="C457" t="str">
        <f t="shared" si="27"/>
        <v>6145</v>
      </c>
      <c r="D457"/>
      <c r="E457" s="410" t="s">
        <v>2030</v>
      </c>
      <c r="F457" t="s">
        <v>252</v>
      </c>
      <c r="G457" t="s">
        <v>303</v>
      </c>
    </row>
    <row r="458" spans="1:7">
      <c r="A458" s="409">
        <f t="shared" si="26"/>
        <v>4</v>
      </c>
      <c r="B458"/>
      <c r="C458" t="str">
        <f t="shared" si="27"/>
        <v>6150</v>
      </c>
      <c r="D458"/>
      <c r="E458" s="410" t="s">
        <v>2031</v>
      </c>
      <c r="F458" t="s">
        <v>2078</v>
      </c>
      <c r="G458" t="s">
        <v>303</v>
      </c>
    </row>
    <row r="459" spans="1:7">
      <c r="A459" s="409">
        <f t="shared" si="26"/>
        <v>4</v>
      </c>
      <c r="B459"/>
      <c r="C459" t="str">
        <f t="shared" si="27"/>
        <v>6155</v>
      </c>
      <c r="D459"/>
      <c r="E459" s="410" t="s">
        <v>2032</v>
      </c>
      <c r="F459" t="s">
        <v>255</v>
      </c>
      <c r="G459" t="s">
        <v>303</v>
      </c>
    </row>
    <row r="460" spans="1:7">
      <c r="A460" s="409">
        <f t="shared" si="26"/>
        <v>4</v>
      </c>
      <c r="B460"/>
      <c r="C460" t="str">
        <f t="shared" si="27"/>
        <v>6160</v>
      </c>
      <c r="D460"/>
      <c r="E460" s="410" t="s">
        <v>2033</v>
      </c>
      <c r="F460" t="s">
        <v>256</v>
      </c>
      <c r="G460" t="s">
        <v>303</v>
      </c>
    </row>
    <row r="461" spans="1:7">
      <c r="A461" s="409">
        <f t="shared" si="26"/>
        <v>4</v>
      </c>
      <c r="B461"/>
      <c r="C461" t="str">
        <f t="shared" si="27"/>
        <v>6165</v>
      </c>
      <c r="D461"/>
      <c r="E461" s="410" t="s">
        <v>2034</v>
      </c>
      <c r="F461" t="s">
        <v>257</v>
      </c>
      <c r="G461" t="s">
        <v>303</v>
      </c>
    </row>
    <row r="462" spans="1:7">
      <c r="A462" s="409">
        <f t="shared" si="26"/>
        <v>4</v>
      </c>
      <c r="B462"/>
      <c r="C462" t="str">
        <f t="shared" si="27"/>
        <v>6170</v>
      </c>
      <c r="D462"/>
      <c r="E462" s="410" t="s">
        <v>2035</v>
      </c>
      <c r="F462" t="s">
        <v>258</v>
      </c>
      <c r="G462" t="s">
        <v>303</v>
      </c>
    </row>
    <row r="463" spans="1:7">
      <c r="A463" s="409">
        <f t="shared" si="26"/>
        <v>4</v>
      </c>
      <c r="B463"/>
      <c r="C463" t="str">
        <f t="shared" si="27"/>
        <v>6195</v>
      </c>
      <c r="D463"/>
      <c r="E463" s="410" t="s">
        <v>2079</v>
      </c>
      <c r="F463" t="s">
        <v>205</v>
      </c>
      <c r="G463" t="s">
        <v>303</v>
      </c>
    </row>
    <row r="464" spans="1:7">
      <c r="A464" s="405">
        <f t="shared" si="26"/>
        <v>2</v>
      </c>
      <c r="B464" s="406"/>
      <c r="C464" s="406" t="str">
        <f t="shared" si="27"/>
        <v>62</v>
      </c>
      <c r="D464" s="406"/>
      <c r="E464" s="407" t="s">
        <v>2036</v>
      </c>
      <c r="F464" s="406" t="s">
        <v>305</v>
      </c>
      <c r="G464" s="406" t="s">
        <v>1277</v>
      </c>
    </row>
    <row r="465" spans="1:7">
      <c r="A465" s="409">
        <f t="shared" si="26"/>
        <v>4</v>
      </c>
      <c r="B465"/>
      <c r="C465" t="str">
        <f t="shared" si="27"/>
        <v>6205</v>
      </c>
      <c r="D465"/>
      <c r="E465" s="410" t="s">
        <v>2037</v>
      </c>
      <c r="F465" t="s">
        <v>306</v>
      </c>
      <c r="G465" t="s">
        <v>303</v>
      </c>
    </row>
    <row r="466" spans="1:7">
      <c r="A466" s="409">
        <f t="shared" si="26"/>
        <v>4</v>
      </c>
      <c r="B466"/>
      <c r="C466" t="str">
        <f t="shared" si="27"/>
        <v>6210</v>
      </c>
      <c r="D466"/>
      <c r="E466" s="410" t="s">
        <v>2038</v>
      </c>
      <c r="F466" t="s">
        <v>307</v>
      </c>
      <c r="G466" t="s">
        <v>303</v>
      </c>
    </row>
    <row r="467" spans="1:7">
      <c r="A467" s="409">
        <f t="shared" ref="A467:A491" si="30">+LEN(E467)</f>
        <v>4</v>
      </c>
      <c r="B467"/>
      <c r="C467" t="str">
        <f t="shared" ref="C467:C491" si="31">IF(LEN(D467)=0,E467,CONCATENATE(E467,"_",D467))</f>
        <v>6215</v>
      </c>
      <c r="D467"/>
      <c r="E467" s="410" t="s">
        <v>2039</v>
      </c>
      <c r="F467" t="s">
        <v>308</v>
      </c>
      <c r="G467" t="s">
        <v>303</v>
      </c>
    </row>
    <row r="468" spans="1:7">
      <c r="A468" s="409">
        <f t="shared" si="30"/>
        <v>4</v>
      </c>
      <c r="B468"/>
      <c r="C468" t="str">
        <f t="shared" si="31"/>
        <v>6220</v>
      </c>
      <c r="D468"/>
      <c r="E468" s="410" t="s">
        <v>2040</v>
      </c>
      <c r="F468" t="s">
        <v>309</v>
      </c>
      <c r="G468" t="s">
        <v>303</v>
      </c>
    </row>
    <row r="469" spans="1:7">
      <c r="A469" s="409">
        <f t="shared" si="30"/>
        <v>4</v>
      </c>
      <c r="B469"/>
      <c r="C469" t="str">
        <f t="shared" si="31"/>
        <v>6225</v>
      </c>
      <c r="D469"/>
      <c r="E469" s="410" t="s">
        <v>2041</v>
      </c>
      <c r="F469" t="s">
        <v>310</v>
      </c>
      <c r="G469" t="s">
        <v>303</v>
      </c>
    </row>
    <row r="470" spans="1:7">
      <c r="A470" s="401">
        <f t="shared" si="30"/>
        <v>1</v>
      </c>
      <c r="B470" s="402"/>
      <c r="C470" s="402" t="str">
        <f t="shared" si="31"/>
        <v>7</v>
      </c>
      <c r="D470" s="402"/>
      <c r="E470" s="403" t="s">
        <v>2042</v>
      </c>
      <c r="F470" s="402" t="s">
        <v>311</v>
      </c>
      <c r="G470" s="402" t="s">
        <v>1277</v>
      </c>
    </row>
    <row r="471" spans="1:7">
      <c r="A471" s="405">
        <f t="shared" si="30"/>
        <v>2</v>
      </c>
      <c r="B471" s="406"/>
      <c r="C471" s="406" t="str">
        <f t="shared" si="31"/>
        <v>71</v>
      </c>
      <c r="D471" s="406"/>
      <c r="E471" s="407" t="s">
        <v>2043</v>
      </c>
      <c r="F471" s="406" t="s">
        <v>312</v>
      </c>
      <c r="G471" s="406" t="s">
        <v>1277</v>
      </c>
    </row>
    <row r="472" spans="1:7">
      <c r="A472" s="409">
        <f t="shared" si="30"/>
        <v>4</v>
      </c>
      <c r="B472"/>
      <c r="C472" t="str">
        <f t="shared" si="31"/>
        <v>7101</v>
      </c>
      <c r="D472"/>
      <c r="E472" s="410" t="s">
        <v>2044</v>
      </c>
      <c r="F472" t="s">
        <v>313</v>
      </c>
      <c r="G472" t="s">
        <v>303</v>
      </c>
    </row>
    <row r="473" spans="1:7">
      <c r="A473" s="409">
        <f t="shared" si="30"/>
        <v>4</v>
      </c>
      <c r="B473"/>
      <c r="C473" t="str">
        <f t="shared" si="31"/>
        <v>7199</v>
      </c>
      <c r="D473"/>
      <c r="E473" s="410" t="s">
        <v>2045</v>
      </c>
      <c r="F473" t="s">
        <v>313</v>
      </c>
      <c r="G473" s="379" t="s">
        <v>303</v>
      </c>
    </row>
    <row r="474" spans="1:7">
      <c r="A474" s="405">
        <f t="shared" si="30"/>
        <v>2</v>
      </c>
      <c r="B474" s="406"/>
      <c r="C474" s="406" t="str">
        <f t="shared" si="31"/>
        <v>72</v>
      </c>
      <c r="D474" s="406"/>
      <c r="E474" s="407" t="s">
        <v>2046</v>
      </c>
      <c r="F474" s="406" t="s">
        <v>314</v>
      </c>
      <c r="G474" s="406" t="s">
        <v>1277</v>
      </c>
    </row>
    <row r="475" spans="1:7">
      <c r="A475" s="409">
        <f t="shared" si="30"/>
        <v>4</v>
      </c>
      <c r="B475"/>
      <c r="C475" t="str">
        <f>IF(LEN(D475)=0,E475,CONCATENATE(E475,"_",D475))</f>
        <v>7201</v>
      </c>
      <c r="D475"/>
      <c r="E475" s="410" t="s">
        <v>2047</v>
      </c>
      <c r="F475" t="s">
        <v>313</v>
      </c>
      <c r="G475" t="s">
        <v>303</v>
      </c>
    </row>
    <row r="476" spans="1:7">
      <c r="A476" s="409">
        <f t="shared" si="30"/>
        <v>4</v>
      </c>
      <c r="B476"/>
      <c r="C476" t="str">
        <f t="shared" si="31"/>
        <v>7299</v>
      </c>
      <c r="D476"/>
      <c r="E476" s="410" t="s">
        <v>2048</v>
      </c>
      <c r="F476" t="s">
        <v>313</v>
      </c>
      <c r="G476" t="s">
        <v>303</v>
      </c>
    </row>
    <row r="477" spans="1:7">
      <c r="A477" s="405">
        <f t="shared" si="30"/>
        <v>2</v>
      </c>
      <c r="B477" s="406"/>
      <c r="C477" s="406" t="str">
        <f t="shared" si="31"/>
        <v>73</v>
      </c>
      <c r="D477" s="406"/>
      <c r="E477" s="407" t="s">
        <v>2049</v>
      </c>
      <c r="F477" s="406" t="s">
        <v>315</v>
      </c>
      <c r="G477" s="406" t="s">
        <v>1277</v>
      </c>
    </row>
    <row r="478" spans="1:7">
      <c r="A478" s="409">
        <f t="shared" si="30"/>
        <v>4</v>
      </c>
      <c r="B478"/>
      <c r="C478" t="str">
        <f t="shared" si="31"/>
        <v>7301</v>
      </c>
      <c r="D478"/>
      <c r="E478" s="410" t="s">
        <v>2050</v>
      </c>
      <c r="F478" t="s">
        <v>313</v>
      </c>
      <c r="G478" s="379" t="s">
        <v>303</v>
      </c>
    </row>
    <row r="479" spans="1:7">
      <c r="A479" s="409">
        <f t="shared" si="30"/>
        <v>4</v>
      </c>
      <c r="B479"/>
      <c r="C479" t="str">
        <f t="shared" si="31"/>
        <v>7399</v>
      </c>
      <c r="D479"/>
      <c r="E479" s="410" t="s">
        <v>2051</v>
      </c>
      <c r="F479" t="s">
        <v>313</v>
      </c>
      <c r="G479" t="s">
        <v>303</v>
      </c>
    </row>
    <row r="480" spans="1:7">
      <c r="A480" s="405">
        <f t="shared" si="30"/>
        <v>2</v>
      </c>
      <c r="B480" s="406"/>
      <c r="C480" s="406" t="str">
        <f t="shared" si="31"/>
        <v>74</v>
      </c>
      <c r="D480" s="406"/>
      <c r="E480" s="407" t="s">
        <v>2052</v>
      </c>
      <c r="F480" s="406" t="s">
        <v>316</v>
      </c>
      <c r="G480" s="408" t="s">
        <v>1277</v>
      </c>
    </row>
    <row r="481" spans="1:7">
      <c r="A481" s="409">
        <f t="shared" si="30"/>
        <v>4</v>
      </c>
      <c r="B481"/>
      <c r="C481" t="str">
        <f t="shared" si="31"/>
        <v>7401</v>
      </c>
      <c r="D481"/>
      <c r="E481" s="410" t="s">
        <v>2053</v>
      </c>
      <c r="F481" t="s">
        <v>313</v>
      </c>
      <c r="G481" s="379" t="s">
        <v>303</v>
      </c>
    </row>
    <row r="482" spans="1:7">
      <c r="A482" s="409">
        <f t="shared" si="30"/>
        <v>4</v>
      </c>
      <c r="B482"/>
      <c r="C482" t="str">
        <f t="shared" si="31"/>
        <v>7499</v>
      </c>
      <c r="D482"/>
      <c r="E482" s="410" t="s">
        <v>2054</v>
      </c>
      <c r="F482" t="s">
        <v>313</v>
      </c>
      <c r="G482" t="s">
        <v>303</v>
      </c>
    </row>
    <row r="483" spans="1:7">
      <c r="A483" s="405">
        <f t="shared" si="30"/>
        <v>2</v>
      </c>
      <c r="B483" s="406"/>
      <c r="C483" s="406" t="str">
        <f t="shared" si="31"/>
        <v>72</v>
      </c>
      <c r="D483" s="406"/>
      <c r="E483" s="407" t="s">
        <v>2046</v>
      </c>
      <c r="F483" s="406" t="s">
        <v>314</v>
      </c>
      <c r="G483" s="406" t="s">
        <v>1277</v>
      </c>
    </row>
    <row r="484" spans="1:7">
      <c r="A484" s="409">
        <f t="shared" si="30"/>
        <v>4</v>
      </c>
      <c r="B484"/>
      <c r="C484" t="str">
        <f t="shared" si="31"/>
        <v>7201</v>
      </c>
      <c r="D484"/>
      <c r="E484" s="410" t="s">
        <v>2047</v>
      </c>
      <c r="F484" t="s">
        <v>313</v>
      </c>
      <c r="G484" t="s">
        <v>303</v>
      </c>
    </row>
    <row r="485" spans="1:7">
      <c r="A485" s="409">
        <f t="shared" si="30"/>
        <v>4</v>
      </c>
      <c r="B485"/>
      <c r="C485" t="str">
        <f t="shared" si="31"/>
        <v>7299</v>
      </c>
      <c r="D485"/>
      <c r="E485" s="410" t="s">
        <v>2048</v>
      </c>
      <c r="F485" t="s">
        <v>313</v>
      </c>
      <c r="G485" t="s">
        <v>303</v>
      </c>
    </row>
    <row r="486" spans="1:7">
      <c r="A486" s="405">
        <f t="shared" si="30"/>
        <v>2</v>
      </c>
      <c r="B486" s="406"/>
      <c r="C486" s="406" t="str">
        <f t="shared" si="31"/>
        <v>73</v>
      </c>
      <c r="D486" s="406"/>
      <c r="E486" s="407" t="s">
        <v>2049</v>
      </c>
      <c r="F486" s="406" t="s">
        <v>315</v>
      </c>
      <c r="G486" s="406" t="s">
        <v>1277</v>
      </c>
    </row>
    <row r="487" spans="1:7">
      <c r="A487" s="409">
        <f t="shared" si="30"/>
        <v>4</v>
      </c>
      <c r="B487"/>
      <c r="C487" t="str">
        <f t="shared" si="31"/>
        <v>7301</v>
      </c>
      <c r="D487"/>
      <c r="E487" s="410" t="s">
        <v>2050</v>
      </c>
      <c r="F487" t="s">
        <v>313</v>
      </c>
      <c r="G487" t="s">
        <v>303</v>
      </c>
    </row>
    <row r="488" spans="1:7">
      <c r="A488" s="409">
        <f t="shared" si="30"/>
        <v>4</v>
      </c>
      <c r="B488"/>
      <c r="C488" t="str">
        <f t="shared" si="31"/>
        <v>7399</v>
      </c>
      <c r="D488"/>
      <c r="E488" s="410" t="s">
        <v>2051</v>
      </c>
      <c r="F488" t="s">
        <v>313</v>
      </c>
      <c r="G488" t="s">
        <v>303</v>
      </c>
    </row>
    <row r="489" spans="1:7">
      <c r="A489" s="405">
        <f t="shared" si="30"/>
        <v>2</v>
      </c>
      <c r="B489" s="406"/>
      <c r="C489" s="406" t="str">
        <f t="shared" si="31"/>
        <v>74</v>
      </c>
      <c r="D489" s="406"/>
      <c r="E489" s="407" t="s">
        <v>2052</v>
      </c>
      <c r="F489" s="406" t="s">
        <v>316</v>
      </c>
      <c r="G489" s="406" t="s">
        <v>1277</v>
      </c>
    </row>
    <row r="490" spans="1:7">
      <c r="A490" s="409">
        <f t="shared" si="30"/>
        <v>4</v>
      </c>
      <c r="B490"/>
      <c r="C490" t="str">
        <f t="shared" si="31"/>
        <v>7401</v>
      </c>
      <c r="D490"/>
      <c r="E490" s="410" t="s">
        <v>2053</v>
      </c>
      <c r="F490" t="s">
        <v>313</v>
      </c>
      <c r="G490" t="s">
        <v>303</v>
      </c>
    </row>
    <row r="491" spans="1:7">
      <c r="A491" s="409">
        <f t="shared" si="30"/>
        <v>4</v>
      </c>
      <c r="B491"/>
      <c r="C491" t="str">
        <f t="shared" si="31"/>
        <v>7499</v>
      </c>
      <c r="D491"/>
      <c r="E491" s="410" t="s">
        <v>2054</v>
      </c>
      <c r="F491" t="s">
        <v>313</v>
      </c>
      <c r="G491" t="s">
        <v>303</v>
      </c>
    </row>
    <row r="492" spans="1:7">
      <c r="A492" s="2"/>
    </row>
    <row r="493" spans="1:7">
      <c r="A493" s="2"/>
    </row>
    <row r="494" spans="1:7">
      <c r="A494" s="2"/>
    </row>
    <row r="495" spans="1:7">
      <c r="A495" s="2"/>
    </row>
    <row r="496" spans="1:7">
      <c r="A496" s="2"/>
    </row>
    <row r="497" spans="1:7">
      <c r="A497" s="2"/>
      <c r="G497" s="381"/>
    </row>
    <row r="498" spans="1:7">
      <c r="A498" s="2"/>
    </row>
    <row r="499" spans="1:7">
      <c r="A499" s="2"/>
    </row>
    <row r="500" spans="1:7">
      <c r="A500" s="2"/>
    </row>
    <row r="501" spans="1:7">
      <c r="A501" s="2"/>
    </row>
    <row r="502" spans="1:7">
      <c r="A502" s="2"/>
    </row>
    <row r="503" spans="1:7">
      <c r="A503" s="2"/>
      <c r="G503" s="381"/>
    </row>
    <row r="504" spans="1:7">
      <c r="A504" s="2"/>
      <c r="G504" s="381"/>
    </row>
    <row r="505" spans="1:7">
      <c r="A505" s="2"/>
    </row>
    <row r="506" spans="1:7">
      <c r="A506" s="2"/>
    </row>
    <row r="507" spans="1:7">
      <c r="A507" s="2"/>
      <c r="G507" s="381"/>
    </row>
    <row r="508" spans="1:7">
      <c r="A508" s="2"/>
    </row>
    <row r="509" spans="1:7">
      <c r="A509" s="2"/>
    </row>
    <row r="510" spans="1:7">
      <c r="A510" s="2"/>
      <c r="G510" s="381"/>
    </row>
    <row r="511" spans="1:7">
      <c r="A511" s="2"/>
    </row>
    <row r="512" spans="1:7">
      <c r="A512" s="2"/>
    </row>
    <row r="513" spans="1:7">
      <c r="A513" s="2"/>
      <c r="G513" s="381"/>
    </row>
    <row r="514" spans="1:7">
      <c r="A514" s="2"/>
    </row>
    <row r="515" spans="1:7">
      <c r="A515" s="2"/>
    </row>
  </sheetData>
  <autoFilter ref="A1:G491" xr:uid="{00000000-0009-0000-0000-000001000000}"/>
  <customSheetViews>
    <customSheetView guid="{53E78593-0C5F-472F-9131-960BCABD6F9A}" showAutoFilter="1">
      <selection activeCell="D14" sqref="D14"/>
      <pageMargins left="0.7" right="0.7" top="0.75" bottom="0.75" header="0.3" footer="0.3"/>
      <autoFilter ref="A1:F447" xr:uid="{00000000-0000-0000-0000-000000000000}"/>
    </customSheetView>
  </customSheetViews>
  <dataValidations count="1">
    <dataValidation type="list" allowBlank="1" showInputMessage="1" showErrorMessage="1" sqref="D2:D515" xr:uid="{00000000-0002-0000-0100-000000000000}">
      <formula1>"Corriente, No Corriente"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filterMode="1"/>
  <dimension ref="A1:F238"/>
  <sheetViews>
    <sheetView topLeftCell="A143" zoomScaleNormal="100" workbookViewId="0">
      <selection activeCell="C220" sqref="C220"/>
    </sheetView>
  </sheetViews>
  <sheetFormatPr baseColWidth="10" defaultRowHeight="15"/>
  <cols>
    <col min="1" max="1" width="9.7109375" customWidth="1"/>
    <col min="2" max="2" width="11.7109375" customWidth="1"/>
    <col min="3" max="3" width="54.5703125" customWidth="1"/>
    <col min="4" max="4" width="18.7109375" style="861" customWidth="1"/>
    <col min="5" max="5" width="16.7109375" customWidth="1"/>
    <col min="6" max="6" width="66.7109375" customWidth="1"/>
  </cols>
  <sheetData>
    <row r="1" spans="1:6" ht="17.25" customHeight="1">
      <c r="A1" s="856" t="s">
        <v>2182</v>
      </c>
      <c r="B1" s="985" t="s">
        <v>0</v>
      </c>
      <c r="C1" s="676" t="s">
        <v>1434</v>
      </c>
      <c r="D1" s="862" t="s">
        <v>3</v>
      </c>
      <c r="E1" s="676" t="s">
        <v>2</v>
      </c>
      <c r="F1" s="864" t="s">
        <v>985</v>
      </c>
    </row>
    <row r="2" spans="1:6" hidden="1">
      <c r="A2" s="861">
        <f>IF(LEN(B2)=0,"",LEN(B2))</f>
        <v>1</v>
      </c>
      <c r="B2" s="986" t="s">
        <v>1714</v>
      </c>
      <c r="C2" s="860" t="s">
        <v>2426</v>
      </c>
      <c r="D2" s="863">
        <v>341301617.95999998</v>
      </c>
      <c r="E2" t="s">
        <v>5</v>
      </c>
      <c r="F2" t="str">
        <f t="shared" ref="F2:F68" si="0">IFERROR(IF(LEN(E2)=0,VLOOKUP(B2,Homologacion,5,0),VLOOKUP(CONCATENATE(B2,"_",E2),Homologacion,5,0)),"")</f>
        <v/>
      </c>
    </row>
    <row r="3" spans="1:6" hidden="1">
      <c r="A3" s="861">
        <f t="shared" ref="A3:A66" si="1">IF(LEN(B3)=0,"",LEN(B3))</f>
        <v>2</v>
      </c>
      <c r="B3" s="986" t="s">
        <v>1715</v>
      </c>
      <c r="C3" s="860" t="s">
        <v>3176</v>
      </c>
      <c r="D3" s="863">
        <v>114496203.05</v>
      </c>
      <c r="E3" t="s">
        <v>5</v>
      </c>
      <c r="F3" t="str">
        <f t="shared" si="0"/>
        <v/>
      </c>
    </row>
    <row r="4" spans="1:6">
      <c r="A4" s="861">
        <f t="shared" si="1"/>
        <v>4</v>
      </c>
      <c r="B4" s="986" t="s">
        <v>1475</v>
      </c>
      <c r="C4" s="860" t="s">
        <v>2427</v>
      </c>
      <c r="D4" s="863">
        <v>1766987</v>
      </c>
      <c r="E4" t="s">
        <v>5</v>
      </c>
      <c r="F4" t="str">
        <f t="shared" si="0"/>
        <v>Efectivo y equivalentes al efectivo</v>
      </c>
    </row>
    <row r="5" spans="1:6">
      <c r="A5" s="861">
        <f t="shared" si="1"/>
        <v>6</v>
      </c>
      <c r="B5" s="986" t="s">
        <v>2235</v>
      </c>
      <c r="C5" s="860" t="s">
        <v>2236</v>
      </c>
      <c r="D5" s="863">
        <v>1766987</v>
      </c>
      <c r="E5" t="s">
        <v>5</v>
      </c>
      <c r="F5" t="str">
        <f t="shared" si="0"/>
        <v/>
      </c>
    </row>
    <row r="6" spans="1:6">
      <c r="A6" s="861">
        <f t="shared" si="1"/>
        <v>4</v>
      </c>
      <c r="B6" s="986" t="s">
        <v>1858</v>
      </c>
      <c r="C6" s="860" t="s">
        <v>2433</v>
      </c>
      <c r="D6" s="863">
        <v>112729216.05</v>
      </c>
      <c r="E6" t="s">
        <v>5</v>
      </c>
      <c r="F6" t="str">
        <f t="shared" si="0"/>
        <v>Efectivo y equivalentes al efectivo</v>
      </c>
    </row>
    <row r="7" spans="1:6">
      <c r="A7" s="861">
        <f t="shared" si="1"/>
        <v>6</v>
      </c>
      <c r="B7" s="986" t="s">
        <v>1477</v>
      </c>
      <c r="C7" s="860" t="s">
        <v>2429</v>
      </c>
      <c r="D7" s="863">
        <v>112729216.05</v>
      </c>
      <c r="E7" t="s">
        <v>5</v>
      </c>
      <c r="F7" t="str">
        <f t="shared" si="0"/>
        <v/>
      </c>
    </row>
    <row r="8" spans="1:6" hidden="1">
      <c r="A8" s="861">
        <f t="shared" si="1"/>
        <v>8</v>
      </c>
      <c r="B8" s="986" t="s">
        <v>2627</v>
      </c>
      <c r="C8" s="860" t="s">
        <v>3177</v>
      </c>
      <c r="D8" s="863">
        <v>66569973.740000002</v>
      </c>
      <c r="E8" t="s">
        <v>5</v>
      </c>
      <c r="F8" t="str">
        <f t="shared" si="0"/>
        <v/>
      </c>
    </row>
    <row r="9" spans="1:6" hidden="1">
      <c r="A9" s="861">
        <f t="shared" si="1"/>
        <v>8</v>
      </c>
      <c r="B9" s="986" t="s">
        <v>3178</v>
      </c>
      <c r="C9" s="860" t="s">
        <v>3179</v>
      </c>
      <c r="D9" s="863">
        <v>2184670.65</v>
      </c>
      <c r="E9" t="s">
        <v>5</v>
      </c>
      <c r="F9" t="str">
        <f t="shared" si="0"/>
        <v/>
      </c>
    </row>
    <row r="10" spans="1:6" hidden="1">
      <c r="A10" s="861">
        <f t="shared" si="1"/>
        <v>8</v>
      </c>
      <c r="B10" s="986" t="s">
        <v>3180</v>
      </c>
      <c r="C10" s="860" t="s">
        <v>3181</v>
      </c>
      <c r="D10" s="863">
        <v>43974571.659999996</v>
      </c>
      <c r="E10" t="s">
        <v>5</v>
      </c>
      <c r="F10" t="str">
        <f t="shared" si="0"/>
        <v/>
      </c>
    </row>
    <row r="11" spans="1:6" hidden="1">
      <c r="A11" s="861">
        <f t="shared" si="1"/>
        <v>2</v>
      </c>
      <c r="B11" s="986" t="s">
        <v>1481</v>
      </c>
      <c r="C11" s="860" t="s">
        <v>3182</v>
      </c>
      <c r="D11" s="863">
        <v>189457005.68000001</v>
      </c>
      <c r="E11" t="s">
        <v>5</v>
      </c>
      <c r="F11" t="str">
        <f t="shared" si="0"/>
        <v/>
      </c>
    </row>
    <row r="12" spans="1:6">
      <c r="A12" s="861">
        <f t="shared" si="1"/>
        <v>4</v>
      </c>
      <c r="B12" s="986" t="s">
        <v>1718</v>
      </c>
      <c r="C12" s="860" t="s">
        <v>2239</v>
      </c>
      <c r="D12" s="863">
        <v>73457197</v>
      </c>
      <c r="E12" t="s">
        <v>5</v>
      </c>
      <c r="F12" t="str">
        <f t="shared" si="0"/>
        <v>Cuentas comerciales por cobrar y otras cuentas por cobrar</v>
      </c>
    </row>
    <row r="13" spans="1:6">
      <c r="A13" s="861">
        <f t="shared" si="1"/>
        <v>6</v>
      </c>
      <c r="B13" s="986" t="s">
        <v>2240</v>
      </c>
      <c r="C13" s="860" t="s">
        <v>2241</v>
      </c>
      <c r="D13" s="863">
        <v>73457197</v>
      </c>
      <c r="E13" t="s">
        <v>5</v>
      </c>
      <c r="F13" t="str">
        <f t="shared" si="0"/>
        <v/>
      </c>
    </row>
    <row r="14" spans="1:6">
      <c r="A14" s="861">
        <f t="shared" si="1"/>
        <v>4</v>
      </c>
      <c r="B14" s="986" t="s">
        <v>1720</v>
      </c>
      <c r="C14" s="860" t="s">
        <v>2438</v>
      </c>
      <c r="D14" s="863">
        <v>6169135</v>
      </c>
      <c r="E14" t="s">
        <v>5</v>
      </c>
      <c r="F14" t="str">
        <f t="shared" si="0"/>
        <v>Cuentas comerciales por cobrar y otras cuentas por cobrar</v>
      </c>
    </row>
    <row r="15" spans="1:6">
      <c r="A15" s="861">
        <f t="shared" si="1"/>
        <v>6</v>
      </c>
      <c r="B15" s="986" t="s">
        <v>2629</v>
      </c>
      <c r="C15" s="860" t="s">
        <v>2439</v>
      </c>
      <c r="D15" s="863">
        <v>0</v>
      </c>
      <c r="E15" t="s">
        <v>5</v>
      </c>
      <c r="F15" t="str">
        <f t="shared" si="0"/>
        <v/>
      </c>
    </row>
    <row r="16" spans="1:6">
      <c r="A16" s="861">
        <f t="shared" si="1"/>
        <v>6</v>
      </c>
      <c r="B16" s="986" t="s">
        <v>3183</v>
      </c>
      <c r="C16" s="860" t="s">
        <v>3184</v>
      </c>
      <c r="D16" s="863">
        <v>6169135</v>
      </c>
      <c r="E16" t="s">
        <v>5</v>
      </c>
      <c r="F16" t="str">
        <f t="shared" si="0"/>
        <v/>
      </c>
    </row>
    <row r="17" spans="1:6" s="406" customFormat="1">
      <c r="A17" s="1003">
        <f t="shared" si="1"/>
        <v>4</v>
      </c>
      <c r="B17" s="999" t="s">
        <v>1721</v>
      </c>
      <c r="C17" s="1004" t="s">
        <v>2440</v>
      </c>
      <c r="D17" s="1005">
        <v>109830673.68000001</v>
      </c>
      <c r="E17" t="s">
        <v>5</v>
      </c>
      <c r="F17" s="406" t="str">
        <f t="shared" si="0"/>
        <v>Activos por impuestos</v>
      </c>
    </row>
    <row r="18" spans="1:6">
      <c r="A18" s="861">
        <f t="shared" si="1"/>
        <v>6</v>
      </c>
      <c r="B18" s="986" t="s">
        <v>3185</v>
      </c>
      <c r="C18" s="860" t="s">
        <v>3186</v>
      </c>
      <c r="D18" s="992">
        <v>62246000</v>
      </c>
      <c r="E18" t="s">
        <v>5</v>
      </c>
      <c r="F18" t="str">
        <f t="shared" si="0"/>
        <v/>
      </c>
    </row>
    <row r="19" spans="1:6">
      <c r="A19" s="861">
        <f t="shared" si="1"/>
        <v>6</v>
      </c>
      <c r="B19" s="986" t="s">
        <v>2803</v>
      </c>
      <c r="C19" s="860" t="s">
        <v>2441</v>
      </c>
      <c r="D19" s="863">
        <v>42620589</v>
      </c>
      <c r="E19" t="s">
        <v>5</v>
      </c>
      <c r="F19" t="str">
        <f t="shared" si="0"/>
        <v/>
      </c>
    </row>
    <row r="20" spans="1:6" hidden="1">
      <c r="A20" s="861">
        <f t="shared" si="1"/>
        <v>8</v>
      </c>
      <c r="B20" s="986" t="s">
        <v>3187</v>
      </c>
      <c r="C20" s="860" t="s">
        <v>3188</v>
      </c>
      <c r="D20" s="863">
        <v>42620589</v>
      </c>
      <c r="E20" t="s">
        <v>5</v>
      </c>
      <c r="F20" t="str">
        <f t="shared" si="0"/>
        <v/>
      </c>
    </row>
    <row r="21" spans="1:6">
      <c r="A21" s="861">
        <f t="shared" si="1"/>
        <v>6</v>
      </c>
      <c r="B21" s="986" t="s">
        <v>3364</v>
      </c>
      <c r="C21" s="860" t="s">
        <v>3189</v>
      </c>
      <c r="D21" s="863">
        <v>4964084.68</v>
      </c>
      <c r="E21" t="s">
        <v>5</v>
      </c>
      <c r="F21" t="str">
        <f t="shared" si="0"/>
        <v/>
      </c>
    </row>
    <row r="22" spans="1:6" hidden="1">
      <c r="A22" s="861">
        <f t="shared" si="1"/>
        <v>8</v>
      </c>
      <c r="B22" s="986" t="s">
        <v>3190</v>
      </c>
      <c r="C22" s="860" t="s">
        <v>3191</v>
      </c>
      <c r="D22" s="863">
        <v>4964084.68</v>
      </c>
      <c r="E22" t="s">
        <v>5</v>
      </c>
      <c r="F22" t="str">
        <f t="shared" si="0"/>
        <v/>
      </c>
    </row>
    <row r="23" spans="1:6">
      <c r="A23" s="861">
        <f t="shared" si="1"/>
        <v>4</v>
      </c>
      <c r="B23" s="710" t="s">
        <v>1724</v>
      </c>
      <c r="C23" t="s">
        <v>3192</v>
      </c>
      <c r="D23" s="863">
        <v>0</v>
      </c>
      <c r="E23" t="s">
        <v>5</v>
      </c>
      <c r="F23" t="str">
        <f t="shared" si="0"/>
        <v>Cuentas comerciales por cobrar y otras cuentas por cobrar</v>
      </c>
    </row>
    <row r="24" spans="1:6" s="406" customFormat="1">
      <c r="A24" s="1003">
        <f t="shared" si="1"/>
        <v>6</v>
      </c>
      <c r="B24" s="999" t="s">
        <v>2249</v>
      </c>
      <c r="C24" s="1004" t="s">
        <v>2247</v>
      </c>
      <c r="D24" s="1005">
        <v>0</v>
      </c>
      <c r="E24" t="s">
        <v>5</v>
      </c>
      <c r="F24" s="406" t="str">
        <f t="shared" si="0"/>
        <v/>
      </c>
    </row>
    <row r="25" spans="1:6" hidden="1">
      <c r="A25" s="861">
        <f t="shared" si="1"/>
        <v>2</v>
      </c>
      <c r="B25" s="986" t="s">
        <v>1725</v>
      </c>
      <c r="C25" s="860" t="s">
        <v>2251</v>
      </c>
      <c r="D25" s="863">
        <v>7200000</v>
      </c>
      <c r="E25" t="s">
        <v>5</v>
      </c>
      <c r="F25" t="str">
        <f t="shared" si="0"/>
        <v/>
      </c>
    </row>
    <row r="26" spans="1:6">
      <c r="A26" s="861">
        <f t="shared" si="1"/>
        <v>4</v>
      </c>
      <c r="B26" s="986" t="s">
        <v>1730</v>
      </c>
      <c r="C26" s="860" t="s">
        <v>3193</v>
      </c>
      <c r="D26" s="863">
        <v>7200000</v>
      </c>
      <c r="E26" t="s">
        <v>5</v>
      </c>
      <c r="F26" t="str">
        <f t="shared" si="0"/>
        <v>Inventarios</v>
      </c>
    </row>
    <row r="27" spans="1:6" s="406" customFormat="1">
      <c r="A27" s="1003">
        <f t="shared" si="1"/>
        <v>6</v>
      </c>
      <c r="B27" s="999" t="s">
        <v>2811</v>
      </c>
      <c r="C27" s="1004" t="s">
        <v>3194</v>
      </c>
      <c r="D27" s="1005">
        <v>7200000</v>
      </c>
      <c r="E27" t="s">
        <v>5</v>
      </c>
      <c r="F27" s="406" t="str">
        <f t="shared" si="0"/>
        <v/>
      </c>
    </row>
    <row r="28" spans="1:6" hidden="1">
      <c r="A28" s="861">
        <f t="shared" si="1"/>
        <v>2</v>
      </c>
      <c r="B28" s="986" t="s">
        <v>1733</v>
      </c>
      <c r="C28" s="860" t="s">
        <v>3195</v>
      </c>
      <c r="D28" s="863">
        <v>30148409.23</v>
      </c>
      <c r="E28" t="s">
        <v>319</v>
      </c>
      <c r="F28" t="str">
        <f t="shared" si="0"/>
        <v/>
      </c>
    </row>
    <row r="29" spans="1:6" s="1077" customFormat="1">
      <c r="A29" s="1073">
        <f t="shared" si="1"/>
        <v>4</v>
      </c>
      <c r="B29" s="1074" t="s">
        <v>1739</v>
      </c>
      <c r="C29" s="1075" t="s">
        <v>2473</v>
      </c>
      <c r="D29" s="1076">
        <v>10090271</v>
      </c>
      <c r="E29" s="1077" t="s">
        <v>319</v>
      </c>
      <c r="F29" s="1077" t="str">
        <f t="shared" si="0"/>
        <v>Propiedades, planta y equipo</v>
      </c>
    </row>
    <row r="30" spans="1:6">
      <c r="A30" s="861">
        <f t="shared" si="1"/>
        <v>6</v>
      </c>
      <c r="B30" s="986" t="s">
        <v>2812</v>
      </c>
      <c r="C30" s="860" t="s">
        <v>2474</v>
      </c>
      <c r="D30" s="863">
        <v>10090271</v>
      </c>
      <c r="E30" t="s">
        <v>319</v>
      </c>
      <c r="F30" t="str">
        <f t="shared" si="0"/>
        <v/>
      </c>
    </row>
    <row r="31" spans="1:6" s="1077" customFormat="1">
      <c r="A31" s="1073">
        <f t="shared" si="1"/>
        <v>4</v>
      </c>
      <c r="B31" s="1074" t="s">
        <v>1740</v>
      </c>
      <c r="C31" s="1075" t="s">
        <v>2477</v>
      </c>
      <c r="D31" s="1076">
        <v>4996246</v>
      </c>
      <c r="E31" s="1077" t="s">
        <v>319</v>
      </c>
      <c r="F31" s="1077" t="str">
        <f t="shared" si="0"/>
        <v>Propiedades, planta y equipo</v>
      </c>
    </row>
    <row r="32" spans="1:6">
      <c r="A32" s="861">
        <f t="shared" si="1"/>
        <v>6</v>
      </c>
      <c r="B32" s="986" t="s">
        <v>2258</v>
      </c>
      <c r="C32" s="860" t="s">
        <v>3196</v>
      </c>
      <c r="D32" s="863">
        <v>4180042</v>
      </c>
      <c r="E32" t="s">
        <v>319</v>
      </c>
      <c r="F32" t="str">
        <f t="shared" si="0"/>
        <v/>
      </c>
    </row>
    <row r="33" spans="1:6">
      <c r="A33" s="861">
        <f t="shared" si="1"/>
        <v>6</v>
      </c>
      <c r="B33" s="986" t="s">
        <v>3197</v>
      </c>
      <c r="C33" s="860" t="s">
        <v>3198</v>
      </c>
      <c r="D33" s="863">
        <v>651475</v>
      </c>
      <c r="E33" t="s">
        <v>319</v>
      </c>
      <c r="F33" t="str">
        <f t="shared" si="0"/>
        <v/>
      </c>
    </row>
    <row r="34" spans="1:6" s="993" customFormat="1">
      <c r="A34" s="989">
        <f t="shared" si="1"/>
        <v>6</v>
      </c>
      <c r="B34" s="990" t="s">
        <v>3199</v>
      </c>
      <c r="C34" s="991" t="s">
        <v>3200</v>
      </c>
      <c r="D34" s="992">
        <v>164729</v>
      </c>
      <c r="E34" t="s">
        <v>319</v>
      </c>
      <c r="F34" s="993" t="str">
        <f t="shared" si="0"/>
        <v/>
      </c>
    </row>
    <row r="35" spans="1:6" s="1077" customFormat="1">
      <c r="A35" s="1073">
        <f t="shared" si="1"/>
        <v>4</v>
      </c>
      <c r="B35" s="1074" t="s">
        <v>1741</v>
      </c>
      <c r="C35" s="1075" t="s">
        <v>3201</v>
      </c>
      <c r="D35" s="1076">
        <v>43497405</v>
      </c>
      <c r="E35" s="1077" t="s">
        <v>319</v>
      </c>
      <c r="F35" s="1077" t="str">
        <f t="shared" si="0"/>
        <v>Propiedades, planta y equipo</v>
      </c>
    </row>
    <row r="36" spans="1:6">
      <c r="A36" s="861">
        <f t="shared" si="1"/>
        <v>6</v>
      </c>
      <c r="B36" s="986" t="s">
        <v>3365</v>
      </c>
      <c r="C36" s="860" t="s">
        <v>3202</v>
      </c>
      <c r="D36" s="863">
        <v>37201188</v>
      </c>
      <c r="E36" t="s">
        <v>319</v>
      </c>
      <c r="F36" t="str">
        <f t="shared" si="0"/>
        <v/>
      </c>
    </row>
    <row r="37" spans="1:6" hidden="1">
      <c r="A37" s="861">
        <f t="shared" si="1"/>
        <v>8</v>
      </c>
      <c r="B37" s="986" t="s">
        <v>3203</v>
      </c>
      <c r="C37" s="860" t="s">
        <v>3204</v>
      </c>
      <c r="D37" s="863">
        <v>1162931</v>
      </c>
      <c r="E37" t="s">
        <v>319</v>
      </c>
      <c r="F37" t="str">
        <f t="shared" si="0"/>
        <v/>
      </c>
    </row>
    <row r="38" spans="1:6" hidden="1">
      <c r="A38" s="861">
        <f t="shared" si="1"/>
        <v>8</v>
      </c>
      <c r="B38" s="986" t="s">
        <v>3205</v>
      </c>
      <c r="C38" s="860" t="s">
        <v>3206</v>
      </c>
      <c r="D38" s="863">
        <v>30818257</v>
      </c>
      <c r="E38" t="s">
        <v>319</v>
      </c>
      <c r="F38" t="str">
        <f t="shared" si="0"/>
        <v/>
      </c>
    </row>
    <row r="39" spans="1:6" hidden="1">
      <c r="A39" s="861">
        <f t="shared" si="1"/>
        <v>8</v>
      </c>
      <c r="B39" s="986" t="s">
        <v>3207</v>
      </c>
      <c r="C39" s="860" t="s">
        <v>3208</v>
      </c>
      <c r="D39" s="992">
        <v>5220000</v>
      </c>
      <c r="E39" t="s">
        <v>319</v>
      </c>
      <c r="F39" t="str">
        <f t="shared" si="0"/>
        <v/>
      </c>
    </row>
    <row r="40" spans="1:6" s="993" customFormat="1">
      <c r="A40" s="989">
        <f t="shared" si="1"/>
        <v>6</v>
      </c>
      <c r="B40" s="990" t="s">
        <v>3209</v>
      </c>
      <c r="C40" s="991" t="s">
        <v>2247</v>
      </c>
      <c r="D40" s="992">
        <v>6296217</v>
      </c>
      <c r="E40" t="s">
        <v>319</v>
      </c>
      <c r="F40" s="993" t="str">
        <f t="shared" si="0"/>
        <v/>
      </c>
    </row>
    <row r="41" spans="1:6" s="1077" customFormat="1">
      <c r="A41" s="1073">
        <f t="shared" si="1"/>
        <v>4</v>
      </c>
      <c r="B41" s="1074" t="s">
        <v>1745</v>
      </c>
      <c r="C41" s="1075" t="s">
        <v>2472</v>
      </c>
      <c r="D41" s="1076">
        <v>-28435512.77</v>
      </c>
      <c r="E41" s="1077" t="s">
        <v>319</v>
      </c>
      <c r="F41" s="1077" t="str">
        <f t="shared" si="0"/>
        <v>Propiedades, planta y equipo</v>
      </c>
    </row>
    <row r="42" spans="1:6">
      <c r="A42" s="861">
        <f t="shared" si="1"/>
        <v>6</v>
      </c>
      <c r="B42" s="986" t="s">
        <v>3366</v>
      </c>
      <c r="C42" s="860" t="s">
        <v>3210</v>
      </c>
      <c r="D42" s="863">
        <v>-8.0000000074505806E-2</v>
      </c>
      <c r="E42" t="s">
        <v>319</v>
      </c>
      <c r="F42" t="str">
        <f t="shared" si="0"/>
        <v/>
      </c>
    </row>
    <row r="43" spans="1:6" hidden="1">
      <c r="A43" s="861">
        <f t="shared" si="1"/>
        <v>8</v>
      </c>
      <c r="B43" s="986" t="s">
        <v>3211</v>
      </c>
      <c r="C43" s="860" t="s">
        <v>3212</v>
      </c>
      <c r="D43" s="863">
        <v>-8.0000000074505806E-2</v>
      </c>
      <c r="E43" t="s">
        <v>319</v>
      </c>
      <c r="F43" t="str">
        <f t="shared" si="0"/>
        <v/>
      </c>
    </row>
    <row r="44" spans="1:6">
      <c r="A44" s="861">
        <f t="shared" si="1"/>
        <v>6</v>
      </c>
      <c r="B44" s="986" t="s">
        <v>3159</v>
      </c>
      <c r="C44" s="860" t="s">
        <v>3213</v>
      </c>
      <c r="D44" s="863">
        <v>-313493.06</v>
      </c>
      <c r="E44" t="s">
        <v>319</v>
      </c>
      <c r="F44" t="str">
        <f t="shared" si="0"/>
        <v/>
      </c>
    </row>
    <row r="45" spans="1:6" hidden="1">
      <c r="A45" s="861">
        <f t="shared" si="1"/>
        <v>8</v>
      </c>
      <c r="B45" s="986" t="s">
        <v>3214</v>
      </c>
      <c r="C45" s="860" t="s">
        <v>3213</v>
      </c>
      <c r="D45" s="863">
        <v>-313493.06</v>
      </c>
      <c r="E45" t="s">
        <v>319</v>
      </c>
      <c r="F45" t="str">
        <f t="shared" si="0"/>
        <v/>
      </c>
    </row>
    <row r="46" spans="1:6" s="993" customFormat="1">
      <c r="A46" s="989">
        <f t="shared" si="1"/>
        <v>6</v>
      </c>
      <c r="B46" s="990" t="s">
        <v>3367</v>
      </c>
      <c r="C46" s="991" t="s">
        <v>3215</v>
      </c>
      <c r="D46" s="1076">
        <v>-8373162.7999999998</v>
      </c>
      <c r="E46" t="s">
        <v>319</v>
      </c>
      <c r="F46" s="993" t="str">
        <f t="shared" si="0"/>
        <v/>
      </c>
    </row>
    <row r="47" spans="1:6" hidden="1">
      <c r="A47" s="861">
        <f t="shared" si="1"/>
        <v>8</v>
      </c>
      <c r="B47" s="986" t="s">
        <v>3216</v>
      </c>
      <c r="C47" s="860" t="s">
        <v>3217</v>
      </c>
      <c r="D47" s="863">
        <v>-8373162.7999999998</v>
      </c>
      <c r="E47" t="s">
        <v>319</v>
      </c>
      <c r="F47" t="str">
        <f t="shared" si="0"/>
        <v/>
      </c>
    </row>
    <row r="48" spans="1:6">
      <c r="A48" s="861">
        <f t="shared" si="1"/>
        <v>6</v>
      </c>
      <c r="B48" s="986" t="s">
        <v>3218</v>
      </c>
      <c r="C48" s="860" t="s">
        <v>3201</v>
      </c>
      <c r="D48" s="863">
        <v>-19748856.829999998</v>
      </c>
      <c r="E48" t="s">
        <v>319</v>
      </c>
      <c r="F48" t="str">
        <f t="shared" si="0"/>
        <v/>
      </c>
    </row>
    <row r="49" spans="1:6" hidden="1">
      <c r="A49" s="861">
        <f t="shared" si="1"/>
        <v>1</v>
      </c>
      <c r="B49" s="986" t="s">
        <v>1757</v>
      </c>
      <c r="C49" s="860" t="s">
        <v>2484</v>
      </c>
      <c r="D49" s="863">
        <v>-539405581.49000001</v>
      </c>
      <c r="E49" t="s">
        <v>319</v>
      </c>
      <c r="F49" t="str">
        <f t="shared" si="0"/>
        <v/>
      </c>
    </row>
    <row r="50" spans="1:6" hidden="1">
      <c r="A50" s="861">
        <f t="shared" si="1"/>
        <v>2</v>
      </c>
      <c r="B50" s="986" t="s">
        <v>1482</v>
      </c>
      <c r="C50" s="860" t="s">
        <v>2263</v>
      </c>
      <c r="D50" s="863">
        <v>-11961124</v>
      </c>
      <c r="E50" t="s">
        <v>319</v>
      </c>
      <c r="F50" t="str">
        <f t="shared" si="0"/>
        <v/>
      </c>
    </row>
    <row r="51" spans="1:6">
      <c r="A51" s="861">
        <f t="shared" si="1"/>
        <v>4</v>
      </c>
      <c r="B51" s="986" t="s">
        <v>1758</v>
      </c>
      <c r="C51" s="860" t="s">
        <v>2264</v>
      </c>
      <c r="D51" s="863">
        <v>0</v>
      </c>
      <c r="E51" t="s">
        <v>319</v>
      </c>
      <c r="F51" t="str">
        <f t="shared" si="0"/>
        <v>Otros pasivos financieros</v>
      </c>
    </row>
    <row r="52" spans="1:6">
      <c r="A52" s="861">
        <f t="shared" si="1"/>
        <v>6</v>
      </c>
      <c r="B52" s="986" t="s">
        <v>2265</v>
      </c>
      <c r="C52" s="860" t="s">
        <v>3219</v>
      </c>
      <c r="D52" s="863">
        <v>0</v>
      </c>
      <c r="E52" t="s">
        <v>319</v>
      </c>
      <c r="F52" t="str">
        <f t="shared" si="0"/>
        <v/>
      </c>
    </row>
    <row r="53" spans="1:6">
      <c r="A53" s="861">
        <f t="shared" si="1"/>
        <v>4</v>
      </c>
      <c r="B53" s="986" t="s">
        <v>1930</v>
      </c>
      <c r="C53" s="860" t="s">
        <v>3220</v>
      </c>
      <c r="D53" s="863">
        <v>-11961124</v>
      </c>
      <c r="E53" t="s">
        <v>319</v>
      </c>
      <c r="F53" t="str">
        <f t="shared" si="0"/>
        <v>Otros pasivos financieros</v>
      </c>
    </row>
    <row r="54" spans="1:6">
      <c r="A54" s="861">
        <f t="shared" si="1"/>
        <v>6</v>
      </c>
      <c r="B54" s="986" t="s">
        <v>3009</v>
      </c>
      <c r="C54" s="860" t="s">
        <v>2877</v>
      </c>
      <c r="D54" s="863">
        <v>-11961124</v>
      </c>
      <c r="E54" t="s">
        <v>319</v>
      </c>
      <c r="F54" t="str">
        <f t="shared" si="0"/>
        <v/>
      </c>
    </row>
    <row r="55" spans="1:6" hidden="1">
      <c r="A55" s="861">
        <f t="shared" si="1"/>
        <v>2</v>
      </c>
      <c r="B55" s="986" t="s">
        <v>1483</v>
      </c>
      <c r="C55" s="860" t="s">
        <v>2266</v>
      </c>
      <c r="D55" s="863">
        <v>-29249596</v>
      </c>
      <c r="E55" t="s">
        <v>5</v>
      </c>
      <c r="F55" t="str">
        <f t="shared" si="0"/>
        <v/>
      </c>
    </row>
    <row r="56" spans="1:6">
      <c r="A56" s="861">
        <f t="shared" si="1"/>
        <v>4</v>
      </c>
      <c r="B56" s="986" t="s">
        <v>1760</v>
      </c>
      <c r="C56" s="860" t="s">
        <v>2267</v>
      </c>
      <c r="D56" s="863">
        <v>-29249596</v>
      </c>
      <c r="E56" t="s">
        <v>5</v>
      </c>
      <c r="F56" t="str">
        <f t="shared" si="0"/>
        <v>Cuentas comerciales por pagar y otras cuentas por pagar</v>
      </c>
    </row>
    <row r="57" spans="1:6">
      <c r="A57" s="861">
        <f t="shared" si="1"/>
        <v>6</v>
      </c>
      <c r="B57" s="986" t="s">
        <v>2655</v>
      </c>
      <c r="C57" s="860" t="s">
        <v>2241</v>
      </c>
      <c r="D57" s="863">
        <v>-29143016</v>
      </c>
      <c r="E57" t="s">
        <v>5</v>
      </c>
      <c r="F57" t="str">
        <f t="shared" si="0"/>
        <v/>
      </c>
    </row>
    <row r="58" spans="1:6">
      <c r="A58" s="861">
        <f t="shared" si="1"/>
        <v>6</v>
      </c>
      <c r="B58" s="986" t="s">
        <v>3221</v>
      </c>
      <c r="C58" s="860" t="s">
        <v>3222</v>
      </c>
      <c r="D58" s="863">
        <v>-106580</v>
      </c>
      <c r="E58" t="s">
        <v>5</v>
      </c>
      <c r="F58" t="str">
        <f t="shared" si="0"/>
        <v/>
      </c>
    </row>
    <row r="59" spans="1:6" hidden="1">
      <c r="A59" s="861">
        <f t="shared" si="1"/>
        <v>2</v>
      </c>
      <c r="B59" s="986" t="s">
        <v>1484</v>
      </c>
      <c r="C59" s="860" t="s">
        <v>2268</v>
      </c>
      <c r="D59" s="863">
        <v>-473141652.75999999</v>
      </c>
      <c r="E59" t="s">
        <v>5</v>
      </c>
      <c r="F59" t="str">
        <f t="shared" si="0"/>
        <v/>
      </c>
    </row>
    <row r="60" spans="1:6">
      <c r="A60" s="861">
        <f t="shared" si="1"/>
        <v>4</v>
      </c>
      <c r="B60" s="986" t="s">
        <v>1933</v>
      </c>
      <c r="C60" s="860" t="s">
        <v>3223</v>
      </c>
      <c r="D60" s="863">
        <v>-1447475</v>
      </c>
      <c r="E60" t="s">
        <v>5</v>
      </c>
      <c r="F60" t="str">
        <f t="shared" si="0"/>
        <v>Cuentas comerciales por pagar y otras cuentas por pagar</v>
      </c>
    </row>
    <row r="61" spans="1:6">
      <c r="A61" s="861">
        <f t="shared" si="1"/>
        <v>6</v>
      </c>
      <c r="B61" s="986" t="s">
        <v>3224</v>
      </c>
      <c r="C61" s="860" t="s">
        <v>3225</v>
      </c>
      <c r="D61" s="863">
        <v>-1447475</v>
      </c>
      <c r="E61" t="s">
        <v>5</v>
      </c>
      <c r="F61" t="str">
        <f t="shared" si="0"/>
        <v/>
      </c>
    </row>
    <row r="62" spans="1:6">
      <c r="A62" s="861">
        <f t="shared" si="1"/>
        <v>4</v>
      </c>
      <c r="B62" s="986" t="s">
        <v>1763</v>
      </c>
      <c r="C62" s="860" t="s">
        <v>2269</v>
      </c>
      <c r="D62" s="863">
        <v>-95598</v>
      </c>
      <c r="E62" t="s">
        <v>5</v>
      </c>
      <c r="F62" t="str">
        <f t="shared" si="0"/>
        <v>Cuentas comerciales por pagar y otras cuentas por pagar</v>
      </c>
    </row>
    <row r="63" spans="1:6">
      <c r="A63" s="861">
        <f t="shared" si="1"/>
        <v>6</v>
      </c>
      <c r="B63" s="986" t="s">
        <v>3226</v>
      </c>
      <c r="C63" s="860" t="s">
        <v>3227</v>
      </c>
      <c r="D63" s="863">
        <v>-95598</v>
      </c>
      <c r="E63" t="s">
        <v>5</v>
      </c>
      <c r="F63" t="str">
        <f t="shared" si="0"/>
        <v/>
      </c>
    </row>
    <row r="64" spans="1:6">
      <c r="A64" s="861">
        <f t="shared" si="1"/>
        <v>4</v>
      </c>
      <c r="B64" s="986" t="s">
        <v>1940</v>
      </c>
      <c r="C64" s="860" t="s">
        <v>3228</v>
      </c>
      <c r="D64" s="863">
        <v>-195675014.75999999</v>
      </c>
      <c r="E64" t="s">
        <v>319</v>
      </c>
      <c r="F64" t="str">
        <f t="shared" si="0"/>
        <v>Cuentas comerciales por pagar y otras cuentas por pagar</v>
      </c>
    </row>
    <row r="65" spans="1:6">
      <c r="A65" s="861">
        <f t="shared" si="1"/>
        <v>6</v>
      </c>
      <c r="B65" s="986" t="s">
        <v>2278</v>
      </c>
      <c r="C65" s="860" t="s">
        <v>3229</v>
      </c>
      <c r="D65" s="863">
        <v>-195675014.75999999</v>
      </c>
      <c r="E65" t="s">
        <v>319</v>
      </c>
      <c r="F65" t="str">
        <f t="shared" si="0"/>
        <v/>
      </c>
    </row>
    <row r="66" spans="1:6">
      <c r="A66" s="861">
        <f t="shared" si="1"/>
        <v>4</v>
      </c>
      <c r="B66" s="986" t="s">
        <v>1765</v>
      </c>
      <c r="C66" s="860" t="s">
        <v>2279</v>
      </c>
      <c r="D66" s="863">
        <v>-7291000</v>
      </c>
      <c r="E66" t="s">
        <v>5</v>
      </c>
      <c r="F66" t="str">
        <f t="shared" si="0"/>
        <v>Cuentas comerciales por pagar y otras cuentas por pagar</v>
      </c>
    </row>
    <row r="67" spans="1:6">
      <c r="A67" s="861">
        <f t="shared" ref="A67:A131" si="2">IF(LEN(B67)=0,"",LEN(B67))</f>
        <v>6</v>
      </c>
      <c r="B67" s="986" t="s">
        <v>3230</v>
      </c>
      <c r="C67" s="860" t="s">
        <v>3231</v>
      </c>
      <c r="D67" s="863">
        <v>-1144934</v>
      </c>
      <c r="E67" t="s">
        <v>5</v>
      </c>
      <c r="F67" t="str">
        <f t="shared" si="0"/>
        <v/>
      </c>
    </row>
    <row r="68" spans="1:6">
      <c r="A68" s="861">
        <f t="shared" si="2"/>
        <v>6</v>
      </c>
      <c r="B68" s="986" t="s">
        <v>2814</v>
      </c>
      <c r="C68" s="860" t="s">
        <v>3232</v>
      </c>
      <c r="D68" s="863">
        <v>-5089794</v>
      </c>
      <c r="E68" t="s">
        <v>5</v>
      </c>
      <c r="F68" t="str">
        <f t="shared" si="0"/>
        <v/>
      </c>
    </row>
    <row r="69" spans="1:6">
      <c r="A69" s="861">
        <f t="shared" si="2"/>
        <v>6</v>
      </c>
      <c r="B69" s="986" t="s">
        <v>2283</v>
      </c>
      <c r="C69" s="860" t="s">
        <v>3233</v>
      </c>
      <c r="D69" s="863">
        <v>-176312</v>
      </c>
      <c r="E69" t="s">
        <v>5</v>
      </c>
      <c r="F69" t="str">
        <f t="shared" ref="F69:F133" si="3">IFERROR(IF(LEN(E69)=0,VLOOKUP(B69,Homologacion,5,0),VLOOKUP(CONCATENATE(B69,"_",E69),Homologacion,5,0)),"")</f>
        <v/>
      </c>
    </row>
    <row r="70" spans="1:6" hidden="1">
      <c r="A70" s="861">
        <f t="shared" si="2"/>
        <v>8</v>
      </c>
      <c r="B70" s="986" t="s">
        <v>2285</v>
      </c>
      <c r="C70" s="860" t="s">
        <v>3234</v>
      </c>
      <c r="D70" s="863">
        <v>-17738</v>
      </c>
      <c r="E70" t="s">
        <v>5</v>
      </c>
      <c r="F70" t="str">
        <f t="shared" si="3"/>
        <v/>
      </c>
    </row>
    <row r="71" spans="1:6" hidden="1">
      <c r="A71" s="861">
        <f t="shared" si="2"/>
        <v>8</v>
      </c>
      <c r="B71" s="986" t="s">
        <v>3235</v>
      </c>
      <c r="C71" s="860" t="s">
        <v>2485</v>
      </c>
      <c r="D71" s="863">
        <v>-158574</v>
      </c>
      <c r="E71" t="s">
        <v>5</v>
      </c>
      <c r="F71" t="str">
        <f t="shared" si="3"/>
        <v/>
      </c>
    </row>
    <row r="72" spans="1:6">
      <c r="A72" s="861">
        <f t="shared" si="2"/>
        <v>6</v>
      </c>
      <c r="B72" s="986" t="s">
        <v>2288</v>
      </c>
      <c r="C72" s="860" t="s">
        <v>3236</v>
      </c>
      <c r="D72" s="863">
        <v>-436666</v>
      </c>
      <c r="E72" t="s">
        <v>5</v>
      </c>
      <c r="F72" t="str">
        <f t="shared" si="3"/>
        <v/>
      </c>
    </row>
    <row r="73" spans="1:6" hidden="1">
      <c r="A73" s="861">
        <f t="shared" si="2"/>
        <v>8</v>
      </c>
      <c r="B73" s="986" t="s">
        <v>2662</v>
      </c>
      <c r="C73" s="860" t="s">
        <v>3237</v>
      </c>
      <c r="D73" s="863">
        <v>-436666</v>
      </c>
      <c r="E73" t="s">
        <v>5</v>
      </c>
      <c r="F73" t="str">
        <f t="shared" si="3"/>
        <v/>
      </c>
    </row>
    <row r="74" spans="1:6">
      <c r="A74" s="861">
        <f t="shared" si="2"/>
        <v>6</v>
      </c>
      <c r="B74" s="986" t="s">
        <v>2289</v>
      </c>
      <c r="C74" s="860" t="s">
        <v>3238</v>
      </c>
      <c r="D74" s="863">
        <v>-48473</v>
      </c>
      <c r="E74" t="s">
        <v>5</v>
      </c>
      <c r="F74" t="str">
        <f t="shared" si="3"/>
        <v/>
      </c>
    </row>
    <row r="75" spans="1:6">
      <c r="A75" s="861">
        <f t="shared" si="2"/>
        <v>6</v>
      </c>
      <c r="B75" s="986" t="s">
        <v>3368</v>
      </c>
      <c r="C75" s="860" t="s">
        <v>3239</v>
      </c>
      <c r="D75" s="863">
        <v>-194942</v>
      </c>
      <c r="E75" t="s">
        <v>5</v>
      </c>
      <c r="F75" t="str">
        <f t="shared" si="3"/>
        <v/>
      </c>
    </row>
    <row r="76" spans="1:6" hidden="1">
      <c r="A76" s="861">
        <f t="shared" si="2"/>
        <v>8</v>
      </c>
      <c r="B76" s="986" t="s">
        <v>3240</v>
      </c>
      <c r="C76" s="860" t="s">
        <v>3241</v>
      </c>
      <c r="D76" s="863">
        <v>-57392</v>
      </c>
      <c r="E76" t="s">
        <v>5</v>
      </c>
      <c r="F76" t="str">
        <f t="shared" si="3"/>
        <v/>
      </c>
    </row>
    <row r="77" spans="1:6" s="993" customFormat="1" hidden="1">
      <c r="A77" s="989">
        <f t="shared" si="2"/>
        <v>8</v>
      </c>
      <c r="B77" s="990" t="s">
        <v>3242</v>
      </c>
      <c r="C77" s="991" t="s">
        <v>3243</v>
      </c>
      <c r="D77" s="992">
        <v>-137550</v>
      </c>
      <c r="E77" t="s">
        <v>5</v>
      </c>
      <c r="F77" s="993" t="str">
        <f t="shared" si="3"/>
        <v/>
      </c>
    </row>
    <row r="78" spans="1:6">
      <c r="A78" s="861">
        <f t="shared" si="2"/>
        <v>6</v>
      </c>
      <c r="B78" s="986" t="s">
        <v>2815</v>
      </c>
      <c r="C78" s="860" t="s">
        <v>2503</v>
      </c>
      <c r="D78" s="863">
        <v>-1504879</v>
      </c>
      <c r="E78" t="s">
        <v>5</v>
      </c>
      <c r="F78" t="str">
        <f t="shared" si="3"/>
        <v/>
      </c>
    </row>
    <row r="79" spans="1:6" hidden="1">
      <c r="A79" s="861">
        <f t="shared" si="2"/>
        <v>8</v>
      </c>
      <c r="B79" s="986" t="s">
        <v>3244</v>
      </c>
      <c r="C79" s="860" t="s">
        <v>3245</v>
      </c>
      <c r="D79" s="863">
        <v>-1504879</v>
      </c>
      <c r="E79" t="s">
        <v>5</v>
      </c>
      <c r="F79" t="str">
        <f t="shared" si="3"/>
        <v/>
      </c>
    </row>
    <row r="80" spans="1:6">
      <c r="A80" s="861">
        <f t="shared" si="2"/>
        <v>6</v>
      </c>
      <c r="B80" s="986" t="s">
        <v>3040</v>
      </c>
      <c r="C80" s="860" t="s">
        <v>3246</v>
      </c>
      <c r="D80" s="863">
        <v>1305000</v>
      </c>
      <c r="E80" t="s">
        <v>5</v>
      </c>
      <c r="F80" t="str">
        <f t="shared" si="3"/>
        <v/>
      </c>
    </row>
    <row r="81" spans="1:6">
      <c r="A81" s="861">
        <f t="shared" si="2"/>
        <v>6</v>
      </c>
      <c r="B81" s="986" t="s">
        <v>3369</v>
      </c>
      <c r="C81" s="860" t="s">
        <v>3247</v>
      </c>
      <c r="D81" s="863">
        <v>0</v>
      </c>
      <c r="E81" t="s">
        <v>5</v>
      </c>
      <c r="F81" t="str">
        <f t="shared" si="3"/>
        <v/>
      </c>
    </row>
    <row r="82" spans="1:6" hidden="1">
      <c r="A82" s="861">
        <f t="shared" si="2"/>
        <v>8</v>
      </c>
      <c r="B82" s="986" t="s">
        <v>3248</v>
      </c>
      <c r="C82" s="860" t="s">
        <v>3249</v>
      </c>
      <c r="D82" s="863">
        <v>926000</v>
      </c>
      <c r="E82" t="s">
        <v>5</v>
      </c>
      <c r="F82" t="str">
        <f t="shared" si="3"/>
        <v/>
      </c>
    </row>
    <row r="83" spans="1:6" hidden="1">
      <c r="A83" s="861">
        <f t="shared" si="2"/>
        <v>8</v>
      </c>
      <c r="B83" s="986" t="s">
        <v>3250</v>
      </c>
      <c r="C83" s="860" t="s">
        <v>3251</v>
      </c>
      <c r="D83" s="863">
        <v>-926000</v>
      </c>
      <c r="E83" t="s">
        <v>5</v>
      </c>
      <c r="F83" t="str">
        <f t="shared" si="3"/>
        <v/>
      </c>
    </row>
    <row r="84" spans="1:6">
      <c r="A84" s="861">
        <f t="shared" si="2"/>
        <v>4</v>
      </c>
      <c r="B84" s="986" t="s">
        <v>1768</v>
      </c>
      <c r="C84" s="860" t="s">
        <v>2292</v>
      </c>
      <c r="D84" s="863">
        <v>-4960038</v>
      </c>
      <c r="E84" t="s">
        <v>5</v>
      </c>
      <c r="F84" t="str">
        <f t="shared" si="3"/>
        <v>Cuentas comerciales por pagar y otras cuentas por pagar</v>
      </c>
    </row>
    <row r="85" spans="1:6">
      <c r="A85" s="861">
        <f t="shared" si="2"/>
        <v>6</v>
      </c>
      <c r="B85" s="986" t="s">
        <v>2293</v>
      </c>
      <c r="C85" s="860" t="s">
        <v>3252</v>
      </c>
      <c r="D85" s="863">
        <v>-732138</v>
      </c>
      <c r="E85" t="s">
        <v>5</v>
      </c>
      <c r="F85" t="str">
        <f t="shared" si="3"/>
        <v/>
      </c>
    </row>
    <row r="86" spans="1:6" hidden="1">
      <c r="A86" s="861">
        <f t="shared" si="2"/>
        <v>8</v>
      </c>
      <c r="B86" s="986" t="s">
        <v>2671</v>
      </c>
      <c r="C86" s="860" t="s">
        <v>2586</v>
      </c>
      <c r="D86" s="863">
        <v>-732138</v>
      </c>
      <c r="E86" t="s">
        <v>5</v>
      </c>
      <c r="F86" t="str">
        <f t="shared" si="3"/>
        <v/>
      </c>
    </row>
    <row r="87" spans="1:6">
      <c r="A87" s="861">
        <f t="shared" si="2"/>
        <v>6</v>
      </c>
      <c r="B87" s="986" t="s">
        <v>2294</v>
      </c>
      <c r="C87" s="860" t="s">
        <v>3253</v>
      </c>
      <c r="D87" s="863">
        <v>-319900</v>
      </c>
      <c r="E87" t="s">
        <v>5</v>
      </c>
      <c r="F87" t="str">
        <f t="shared" si="3"/>
        <v/>
      </c>
    </row>
    <row r="88" spans="1:6">
      <c r="A88" s="861">
        <f t="shared" si="2"/>
        <v>6</v>
      </c>
      <c r="B88" s="986" t="s">
        <v>2296</v>
      </c>
      <c r="C88" s="860" t="s">
        <v>3254</v>
      </c>
      <c r="D88" s="863">
        <v>-758900</v>
      </c>
      <c r="E88" t="s">
        <v>5</v>
      </c>
      <c r="F88" t="str">
        <f t="shared" si="3"/>
        <v/>
      </c>
    </row>
    <row r="89" spans="1:6">
      <c r="A89" s="861">
        <f t="shared" si="2"/>
        <v>6</v>
      </c>
      <c r="B89" s="986" t="s">
        <v>2298</v>
      </c>
      <c r="C89" s="860" t="s">
        <v>3255</v>
      </c>
      <c r="D89" s="863">
        <v>-3149100</v>
      </c>
      <c r="E89" t="s">
        <v>5</v>
      </c>
      <c r="F89" t="str">
        <f t="shared" si="3"/>
        <v/>
      </c>
    </row>
    <row r="90" spans="1:6">
      <c r="A90" s="861">
        <f t="shared" si="2"/>
        <v>6</v>
      </c>
      <c r="B90" s="986" t="s">
        <v>3256</v>
      </c>
      <c r="C90" s="860" t="s">
        <v>2247</v>
      </c>
      <c r="D90" s="863">
        <v>0</v>
      </c>
      <c r="E90" t="s">
        <v>5</v>
      </c>
      <c r="F90" t="str">
        <f t="shared" si="3"/>
        <v/>
      </c>
    </row>
    <row r="91" spans="1:6">
      <c r="A91" s="861">
        <f t="shared" si="2"/>
        <v>4</v>
      </c>
      <c r="B91" s="986" t="s">
        <v>1944</v>
      </c>
      <c r="C91" s="860" t="s">
        <v>3046</v>
      </c>
      <c r="D91" s="863">
        <v>-263672527</v>
      </c>
      <c r="E91" t="s">
        <v>319</v>
      </c>
      <c r="F91" t="str">
        <f t="shared" si="3"/>
        <v>Cuentas comerciales por pagar y otras cuentas por pagar</v>
      </c>
    </row>
    <row r="92" spans="1:6">
      <c r="A92" s="861">
        <f t="shared" si="2"/>
        <v>6</v>
      </c>
      <c r="B92" s="986" t="s">
        <v>3370</v>
      </c>
      <c r="C92" s="860" t="s">
        <v>3257</v>
      </c>
      <c r="D92" s="863">
        <v>1000</v>
      </c>
      <c r="E92" t="s">
        <v>319</v>
      </c>
      <c r="F92" t="str">
        <f t="shared" si="3"/>
        <v/>
      </c>
    </row>
    <row r="93" spans="1:6" hidden="1">
      <c r="A93" s="861">
        <f t="shared" si="2"/>
        <v>8</v>
      </c>
      <c r="B93" s="986" t="s">
        <v>3258</v>
      </c>
      <c r="C93" s="860" t="s">
        <v>3259</v>
      </c>
      <c r="D93" s="863">
        <v>1000</v>
      </c>
      <c r="E93" t="s">
        <v>319</v>
      </c>
      <c r="F93" t="str">
        <f t="shared" si="3"/>
        <v/>
      </c>
    </row>
    <row r="94" spans="1:6">
      <c r="A94" s="861">
        <f t="shared" si="2"/>
        <v>6</v>
      </c>
      <c r="B94" s="986" t="s">
        <v>3069</v>
      </c>
      <c r="C94" s="860" t="s">
        <v>2247</v>
      </c>
      <c r="D94" s="863">
        <v>-263673527</v>
      </c>
      <c r="E94" t="s">
        <v>319</v>
      </c>
      <c r="F94" t="str">
        <f t="shared" si="3"/>
        <v/>
      </c>
    </row>
    <row r="95" spans="1:6" hidden="1">
      <c r="A95" s="861">
        <f t="shared" si="2"/>
        <v>8</v>
      </c>
      <c r="B95" s="986" t="s">
        <v>3047</v>
      </c>
      <c r="C95" s="860" t="s">
        <v>3260</v>
      </c>
      <c r="D95" s="863">
        <v>0</v>
      </c>
      <c r="E95" t="s">
        <v>319</v>
      </c>
      <c r="F95" t="str">
        <f t="shared" si="3"/>
        <v/>
      </c>
    </row>
    <row r="96" spans="1:6" hidden="1">
      <c r="A96" s="861">
        <f t="shared" si="2"/>
        <v>8</v>
      </c>
      <c r="B96" s="986" t="s">
        <v>3168</v>
      </c>
      <c r="C96" s="860" t="s">
        <v>3261</v>
      </c>
      <c r="D96" s="863">
        <v>-262703927</v>
      </c>
      <c r="E96" t="s">
        <v>319</v>
      </c>
      <c r="F96" t="str">
        <f t="shared" si="3"/>
        <v/>
      </c>
    </row>
    <row r="97" spans="1:6" hidden="1">
      <c r="A97" s="861">
        <f t="shared" ref="A97" si="4">IF(LEN(B97)=0,"",LEN(B97))</f>
        <v>8</v>
      </c>
      <c r="B97" s="986" t="s">
        <v>3262</v>
      </c>
      <c r="C97" s="860" t="s">
        <v>3263</v>
      </c>
      <c r="D97" s="863">
        <v>-229600</v>
      </c>
      <c r="E97" t="s">
        <v>5</v>
      </c>
      <c r="F97" t="str">
        <f t="shared" ref="F97" si="5">IFERROR(IF(LEN(E97)=0,VLOOKUP(B97,Homologacion,5,0),VLOOKUP(CONCATENATE(B97,"_",E97),Homologacion,5,0)),"")</f>
        <v/>
      </c>
    </row>
    <row r="98" spans="1:6" hidden="1">
      <c r="A98" s="861">
        <f t="shared" si="2"/>
        <v>8</v>
      </c>
      <c r="B98" s="986" t="s">
        <v>3264</v>
      </c>
      <c r="C98" s="860" t="s">
        <v>3265</v>
      </c>
      <c r="D98" s="863">
        <v>-740000</v>
      </c>
      <c r="E98" t="s">
        <v>5</v>
      </c>
      <c r="F98" t="str">
        <f t="shared" si="3"/>
        <v/>
      </c>
    </row>
    <row r="99" spans="1:6" hidden="1">
      <c r="A99" s="861">
        <f t="shared" si="2"/>
        <v>2</v>
      </c>
      <c r="B99" s="986" t="s">
        <v>1769</v>
      </c>
      <c r="C99" s="860" t="s">
        <v>2299</v>
      </c>
      <c r="D99" s="863">
        <v>-705760</v>
      </c>
      <c r="E99" t="s">
        <v>5</v>
      </c>
      <c r="F99" t="str">
        <f t="shared" si="3"/>
        <v/>
      </c>
    </row>
    <row r="100" spans="1:6">
      <c r="A100" s="861">
        <f t="shared" si="2"/>
        <v>4</v>
      </c>
      <c r="B100" s="986" t="s">
        <v>1771</v>
      </c>
      <c r="C100" s="860" t="s">
        <v>2521</v>
      </c>
      <c r="D100" s="863">
        <v>0</v>
      </c>
      <c r="E100" t="s">
        <v>5</v>
      </c>
      <c r="F100" t="str">
        <f t="shared" si="3"/>
        <v>Cuentas comerciales por pagar y otras cuentas por pagar</v>
      </c>
    </row>
    <row r="101" spans="1:6">
      <c r="A101" s="861">
        <f t="shared" si="2"/>
        <v>6</v>
      </c>
      <c r="B101" s="986" t="s">
        <v>2301</v>
      </c>
      <c r="C101" s="860" t="s">
        <v>3266</v>
      </c>
      <c r="D101" s="863">
        <v>-400600</v>
      </c>
      <c r="E101" t="s">
        <v>5</v>
      </c>
      <c r="F101" t="str">
        <f t="shared" si="3"/>
        <v/>
      </c>
    </row>
    <row r="102" spans="1:6" hidden="1">
      <c r="A102" s="861">
        <f t="shared" si="2"/>
        <v>8</v>
      </c>
      <c r="B102" s="986" t="s">
        <v>3267</v>
      </c>
      <c r="C102" s="860" t="s">
        <v>3268</v>
      </c>
      <c r="D102" s="863">
        <v>-400600</v>
      </c>
      <c r="E102" t="s">
        <v>5</v>
      </c>
      <c r="F102" t="str">
        <f t="shared" si="3"/>
        <v/>
      </c>
    </row>
    <row r="103" spans="1:6">
      <c r="A103" s="861">
        <f t="shared" si="2"/>
        <v>6</v>
      </c>
      <c r="B103" s="986" t="s">
        <v>2302</v>
      </c>
      <c r="C103" s="860" t="s">
        <v>3269</v>
      </c>
      <c r="D103" s="863">
        <v>866127</v>
      </c>
      <c r="E103" t="s">
        <v>5</v>
      </c>
      <c r="F103" t="str">
        <f t="shared" si="3"/>
        <v/>
      </c>
    </row>
    <row r="104" spans="1:6" hidden="1">
      <c r="A104" s="861">
        <f t="shared" si="2"/>
        <v>8</v>
      </c>
      <c r="B104" s="986" t="s">
        <v>3270</v>
      </c>
      <c r="C104" s="860" t="s">
        <v>3271</v>
      </c>
      <c r="D104" s="863">
        <v>807037</v>
      </c>
      <c r="E104" t="s">
        <v>5</v>
      </c>
      <c r="F104" t="str">
        <f t="shared" si="3"/>
        <v/>
      </c>
    </row>
    <row r="105" spans="1:6" hidden="1">
      <c r="A105" s="861">
        <f t="shared" si="2"/>
        <v>8</v>
      </c>
      <c r="B105" s="986" t="s">
        <v>3272</v>
      </c>
      <c r="C105" s="860" t="s">
        <v>3273</v>
      </c>
      <c r="D105" s="863">
        <v>59090</v>
      </c>
      <c r="E105" t="s">
        <v>5</v>
      </c>
      <c r="F105" t="str">
        <f t="shared" si="3"/>
        <v/>
      </c>
    </row>
    <row r="106" spans="1:6">
      <c r="A106" s="861">
        <f t="shared" si="2"/>
        <v>6</v>
      </c>
      <c r="B106" s="986" t="s">
        <v>3274</v>
      </c>
      <c r="C106" s="860" t="s">
        <v>3275</v>
      </c>
      <c r="D106" s="863">
        <v>338000</v>
      </c>
      <c r="E106" t="s">
        <v>5</v>
      </c>
      <c r="F106" t="str">
        <f t="shared" si="3"/>
        <v/>
      </c>
    </row>
    <row r="107" spans="1:6">
      <c r="A107" s="861">
        <f t="shared" si="2"/>
        <v>6</v>
      </c>
      <c r="B107" s="986" t="s">
        <v>3276</v>
      </c>
      <c r="C107" s="860" t="s">
        <v>3277</v>
      </c>
      <c r="D107" s="863">
        <v>-803527</v>
      </c>
      <c r="E107" t="s">
        <v>5</v>
      </c>
      <c r="F107" t="str">
        <f t="shared" si="3"/>
        <v/>
      </c>
    </row>
    <row r="108" spans="1:6">
      <c r="A108" s="861">
        <f t="shared" si="2"/>
        <v>4</v>
      </c>
      <c r="B108" s="986" t="s">
        <v>1945</v>
      </c>
      <c r="C108" s="860" t="s">
        <v>2315</v>
      </c>
      <c r="D108" s="863">
        <v>-705760</v>
      </c>
      <c r="E108" t="s">
        <v>5</v>
      </c>
      <c r="F108" t="str">
        <f t="shared" si="3"/>
        <v>Cuentas comerciales por pagar y otras cuentas por pagar</v>
      </c>
    </row>
    <row r="109" spans="1:6">
      <c r="A109" s="861">
        <f t="shared" si="2"/>
        <v>6</v>
      </c>
      <c r="B109" s="986" t="s">
        <v>2316</v>
      </c>
      <c r="C109" s="860" t="s">
        <v>2300</v>
      </c>
      <c r="D109" s="863">
        <v>-705760</v>
      </c>
      <c r="E109" t="s">
        <v>5</v>
      </c>
      <c r="F109" t="str">
        <f t="shared" si="3"/>
        <v/>
      </c>
    </row>
    <row r="110" spans="1:6" hidden="1">
      <c r="A110" s="861">
        <f t="shared" si="2"/>
        <v>2</v>
      </c>
      <c r="B110" s="986" t="s">
        <v>1772</v>
      </c>
      <c r="C110" s="860" t="s">
        <v>3278</v>
      </c>
      <c r="D110" s="863">
        <v>-24347448.199999999</v>
      </c>
      <c r="E110" t="s">
        <v>5</v>
      </c>
      <c r="F110" t="str">
        <f t="shared" si="3"/>
        <v/>
      </c>
    </row>
    <row r="111" spans="1:6">
      <c r="A111" s="861">
        <f t="shared" si="2"/>
        <v>4</v>
      </c>
      <c r="B111" s="986" t="s">
        <v>1773</v>
      </c>
      <c r="C111" s="860" t="s">
        <v>3278</v>
      </c>
      <c r="D111" s="863">
        <v>-0.5</v>
      </c>
      <c r="E111" t="s">
        <v>5</v>
      </c>
      <c r="F111" t="str">
        <f t="shared" si="3"/>
        <v>Cuentas comerciales por pagar y otras cuentas por pagar</v>
      </c>
    </row>
    <row r="112" spans="1:6">
      <c r="A112" s="861">
        <f t="shared" si="2"/>
        <v>6</v>
      </c>
      <c r="B112" s="986" t="s">
        <v>3279</v>
      </c>
      <c r="C112" s="860" t="s">
        <v>3280</v>
      </c>
      <c r="D112" s="863">
        <v>-0.5</v>
      </c>
      <c r="E112" t="s">
        <v>5</v>
      </c>
      <c r="F112" t="str">
        <f t="shared" si="3"/>
        <v/>
      </c>
    </row>
    <row r="113" spans="1:6">
      <c r="A113" s="861">
        <f t="shared" si="2"/>
        <v>4</v>
      </c>
      <c r="B113" s="986" t="s">
        <v>1774</v>
      </c>
      <c r="C113" s="860" t="s">
        <v>2323</v>
      </c>
      <c r="D113" s="863">
        <v>-19179998</v>
      </c>
      <c r="E113" t="s">
        <v>5</v>
      </c>
      <c r="F113" t="str">
        <f t="shared" si="3"/>
        <v>Cuentas comerciales por pagar y otras cuentas por pagar</v>
      </c>
    </row>
    <row r="114" spans="1:6">
      <c r="A114" s="861">
        <f t="shared" si="2"/>
        <v>6</v>
      </c>
      <c r="B114" s="986" t="s">
        <v>2324</v>
      </c>
      <c r="C114" s="860" t="s">
        <v>2532</v>
      </c>
      <c r="D114" s="863">
        <v>-19179998</v>
      </c>
      <c r="E114" t="s">
        <v>5</v>
      </c>
      <c r="F114" t="str">
        <f t="shared" si="3"/>
        <v/>
      </c>
    </row>
    <row r="115" spans="1:6">
      <c r="A115" s="861">
        <f t="shared" si="2"/>
        <v>4</v>
      </c>
      <c r="B115" s="986" t="s">
        <v>1775</v>
      </c>
      <c r="C115" s="860" t="s">
        <v>2546</v>
      </c>
      <c r="D115" s="863">
        <v>-2825798</v>
      </c>
      <c r="E115" t="s">
        <v>5</v>
      </c>
      <c r="F115" t="str">
        <f t="shared" si="3"/>
        <v>Cuentas comerciales por pagar y otras cuentas por pagar</v>
      </c>
    </row>
    <row r="116" spans="1:6">
      <c r="A116" s="861">
        <f t="shared" si="2"/>
        <v>6</v>
      </c>
      <c r="B116" s="986" t="s">
        <v>3281</v>
      </c>
      <c r="C116" s="860" t="s">
        <v>2546</v>
      </c>
      <c r="D116" s="863">
        <v>-2825798</v>
      </c>
      <c r="E116" t="s">
        <v>5</v>
      </c>
      <c r="F116" t="str">
        <f t="shared" si="3"/>
        <v/>
      </c>
    </row>
    <row r="117" spans="1:6">
      <c r="A117" s="861">
        <f t="shared" si="2"/>
        <v>4</v>
      </c>
      <c r="B117" s="986" t="s">
        <v>1777</v>
      </c>
      <c r="C117" s="860" t="s">
        <v>2326</v>
      </c>
      <c r="D117" s="863">
        <v>-2341651.7000000002</v>
      </c>
      <c r="E117" t="s">
        <v>5</v>
      </c>
      <c r="F117" t="str">
        <f t="shared" si="3"/>
        <v>Cuentas comerciales por pagar y otras cuentas por pagar</v>
      </c>
    </row>
    <row r="118" spans="1:6">
      <c r="A118" s="861">
        <f t="shared" si="2"/>
        <v>6</v>
      </c>
      <c r="B118" s="986" t="s">
        <v>3282</v>
      </c>
      <c r="C118" s="860" t="s">
        <v>2326</v>
      </c>
      <c r="D118" s="863">
        <v>-2341651.7000000002</v>
      </c>
      <c r="E118" t="s">
        <v>5</v>
      </c>
      <c r="F118" t="str">
        <f t="shared" si="3"/>
        <v/>
      </c>
    </row>
    <row r="119" spans="1:6" hidden="1">
      <c r="A119" s="861">
        <f t="shared" si="2"/>
        <v>2</v>
      </c>
      <c r="B119" s="986" t="s">
        <v>1779</v>
      </c>
      <c r="C119" s="860" t="s">
        <v>2783</v>
      </c>
      <c r="D119" s="863">
        <v>-0.53000000119209301</v>
      </c>
      <c r="E119" t="s">
        <v>5</v>
      </c>
      <c r="F119" t="str">
        <f t="shared" si="3"/>
        <v/>
      </c>
    </row>
    <row r="120" spans="1:6">
      <c r="A120" s="861">
        <f t="shared" si="2"/>
        <v>4</v>
      </c>
      <c r="B120" s="986" t="s">
        <v>1781</v>
      </c>
      <c r="C120" s="860" t="s">
        <v>3283</v>
      </c>
      <c r="D120" s="863">
        <v>-0.53000000119209301</v>
      </c>
      <c r="E120" t="s">
        <v>5</v>
      </c>
      <c r="F120" t="str">
        <f t="shared" si="3"/>
        <v>Otras provisiones</v>
      </c>
    </row>
    <row r="121" spans="1:6">
      <c r="A121" s="861">
        <f t="shared" si="2"/>
        <v>6</v>
      </c>
      <c r="B121" s="986" t="s">
        <v>3171</v>
      </c>
      <c r="C121" s="860" t="s">
        <v>3169</v>
      </c>
      <c r="D121" s="863">
        <v>-0.53000000119209301</v>
      </c>
      <c r="E121" t="s">
        <v>5</v>
      </c>
      <c r="F121" t="str">
        <f t="shared" si="3"/>
        <v/>
      </c>
    </row>
    <row r="122" spans="1:6">
      <c r="A122" s="861">
        <f t="shared" si="2"/>
        <v>6</v>
      </c>
      <c r="B122" s="986" t="s">
        <v>2685</v>
      </c>
      <c r="C122" s="860" t="s">
        <v>3170</v>
      </c>
      <c r="D122" s="863">
        <v>0</v>
      </c>
      <c r="E122" t="s">
        <v>5</v>
      </c>
      <c r="F122" t="str">
        <f t="shared" si="3"/>
        <v/>
      </c>
    </row>
    <row r="123" spans="1:6" hidden="1">
      <c r="A123" s="861">
        <f t="shared" si="2"/>
        <v>1</v>
      </c>
      <c r="B123" s="986" t="s">
        <v>1787</v>
      </c>
      <c r="C123" s="860" t="s">
        <v>2785</v>
      </c>
      <c r="D123" s="863">
        <v>403357000.76999998</v>
      </c>
      <c r="F123" t="str">
        <f t="shared" si="3"/>
        <v/>
      </c>
    </row>
    <row r="124" spans="1:6" hidden="1">
      <c r="A124" s="861">
        <f t="shared" si="2"/>
        <v>2</v>
      </c>
      <c r="B124" s="986" t="s">
        <v>1788</v>
      </c>
      <c r="C124" s="860" t="s">
        <v>3284</v>
      </c>
      <c r="D124" s="863">
        <v>-2000000</v>
      </c>
      <c r="F124" t="str">
        <f t="shared" si="3"/>
        <v/>
      </c>
    </row>
    <row r="125" spans="1:6">
      <c r="A125" s="861">
        <f t="shared" si="2"/>
        <v>4</v>
      </c>
      <c r="B125" s="986" t="s">
        <v>1789</v>
      </c>
      <c r="C125" s="860" t="s">
        <v>3285</v>
      </c>
      <c r="D125" s="863">
        <v>-2000000</v>
      </c>
      <c r="F125" t="str">
        <f t="shared" si="3"/>
        <v>Capital emitido</v>
      </c>
    </row>
    <row r="126" spans="1:6">
      <c r="A126" s="861">
        <f t="shared" si="2"/>
        <v>6</v>
      </c>
      <c r="B126" s="986" t="s">
        <v>2328</v>
      </c>
      <c r="C126" s="860" t="s">
        <v>3286</v>
      </c>
      <c r="D126" s="863">
        <v>-2500000000</v>
      </c>
      <c r="F126" t="str">
        <f t="shared" si="3"/>
        <v/>
      </c>
    </row>
    <row r="127" spans="1:6">
      <c r="A127" s="861">
        <f t="shared" si="2"/>
        <v>6</v>
      </c>
      <c r="B127" s="986" t="s">
        <v>2330</v>
      </c>
      <c r="C127" s="860" t="s">
        <v>2331</v>
      </c>
      <c r="D127" s="863">
        <v>2496000000</v>
      </c>
      <c r="F127" t="str">
        <f t="shared" si="3"/>
        <v/>
      </c>
    </row>
    <row r="128" spans="1:6">
      <c r="A128" s="861">
        <f t="shared" si="2"/>
        <v>6</v>
      </c>
      <c r="B128" s="986" t="s">
        <v>3287</v>
      </c>
      <c r="C128" s="860" t="s">
        <v>3288</v>
      </c>
      <c r="D128" s="863">
        <v>2000000</v>
      </c>
      <c r="F128" t="str">
        <f t="shared" si="3"/>
        <v/>
      </c>
    </row>
    <row r="129" spans="1:6" hidden="1">
      <c r="A129" s="861">
        <f t="shared" si="2"/>
        <v>2</v>
      </c>
      <c r="B129" s="986" t="s">
        <v>1793</v>
      </c>
      <c r="C129" s="860" t="s">
        <v>3289</v>
      </c>
      <c r="D129" s="863">
        <v>183311000</v>
      </c>
      <c r="F129" t="str">
        <f t="shared" si="3"/>
        <v/>
      </c>
    </row>
    <row r="130" spans="1:6" s="984" customFormat="1">
      <c r="A130" s="981">
        <f t="shared" si="2"/>
        <v>4</v>
      </c>
      <c r="B130" s="987" t="s">
        <v>1998</v>
      </c>
      <c r="C130" s="982" t="s">
        <v>3290</v>
      </c>
      <c r="D130" s="983">
        <v>183311000</v>
      </c>
      <c r="E130"/>
      <c r="F130" t="str">
        <f t="shared" si="3"/>
        <v>Ganancias (pérdidas) acumuladas</v>
      </c>
    </row>
    <row r="131" spans="1:6" s="984" customFormat="1">
      <c r="A131" s="981">
        <f t="shared" si="2"/>
        <v>6</v>
      </c>
      <c r="B131" s="987" t="s">
        <v>3055</v>
      </c>
      <c r="C131" s="982" t="s">
        <v>3054</v>
      </c>
      <c r="D131" s="983">
        <v>183311000</v>
      </c>
      <c r="E131"/>
      <c r="F131" t="str">
        <f t="shared" si="3"/>
        <v/>
      </c>
    </row>
    <row r="132" spans="1:6" hidden="1">
      <c r="A132" s="861">
        <f t="shared" ref="A132:A195" si="6">IF(LEN(B132)=0,"",LEN(B132))</f>
        <v>2</v>
      </c>
      <c r="B132" s="986" t="s">
        <v>1795</v>
      </c>
      <c r="C132" s="860" t="s">
        <v>3291</v>
      </c>
      <c r="D132" s="863">
        <v>418496116.76999998</v>
      </c>
      <c r="F132" t="str">
        <f t="shared" si="3"/>
        <v/>
      </c>
    </row>
    <row r="133" spans="1:6">
      <c r="A133" s="861">
        <f t="shared" si="6"/>
        <v>4</v>
      </c>
      <c r="B133" s="986" t="s">
        <v>2099</v>
      </c>
      <c r="C133" s="860" t="s">
        <v>3292</v>
      </c>
      <c r="D133" s="863">
        <v>-94371761</v>
      </c>
      <c r="F133" t="str">
        <f t="shared" si="3"/>
        <v>Ganancias (pérdidas) acumuladas</v>
      </c>
    </row>
    <row r="134" spans="1:6">
      <c r="A134" s="861">
        <f t="shared" si="6"/>
        <v>6</v>
      </c>
      <c r="B134" s="986" t="s">
        <v>3293</v>
      </c>
      <c r="C134" s="860" t="s">
        <v>2907</v>
      </c>
      <c r="D134" s="863">
        <v>-94371761</v>
      </c>
      <c r="F134" t="str">
        <f t="shared" ref="F134:F197" si="7">IFERROR(IF(LEN(E134)=0,VLOOKUP(B134,Homologacion,5,0),VLOOKUP(CONCATENATE(B134,"_",E134),Homologacion,5,0)),"")</f>
        <v/>
      </c>
    </row>
    <row r="135" spans="1:6">
      <c r="A135" s="861">
        <f t="shared" si="6"/>
        <v>4</v>
      </c>
      <c r="B135" s="986" t="s">
        <v>1999</v>
      </c>
      <c r="C135" s="860" t="s">
        <v>3294</v>
      </c>
      <c r="D135" s="863">
        <v>512867877.76999998</v>
      </c>
      <c r="F135" t="str">
        <f t="shared" si="7"/>
        <v>Ganancias (pérdidas) acumuladas</v>
      </c>
    </row>
    <row r="136" spans="1:6">
      <c r="A136" s="861">
        <f t="shared" si="6"/>
        <v>6</v>
      </c>
      <c r="B136" s="986" t="s">
        <v>3295</v>
      </c>
      <c r="C136" s="860" t="s">
        <v>3294</v>
      </c>
      <c r="D136" s="863">
        <v>512867877.76999998</v>
      </c>
      <c r="F136" t="str">
        <f t="shared" si="7"/>
        <v/>
      </c>
    </row>
    <row r="137" spans="1:6" hidden="1">
      <c r="A137" s="861">
        <f t="shared" si="6"/>
        <v>2</v>
      </c>
      <c r="B137" s="986" t="s">
        <v>1796</v>
      </c>
      <c r="C137" s="860" t="s">
        <v>3296</v>
      </c>
      <c r="D137" s="863">
        <v>-196450116</v>
      </c>
      <c r="F137" t="str">
        <f t="shared" si="7"/>
        <v/>
      </c>
    </row>
    <row r="138" spans="1:6">
      <c r="A138" s="861">
        <f t="shared" si="6"/>
        <v>4</v>
      </c>
      <c r="B138" s="986" t="s">
        <v>1797</v>
      </c>
      <c r="C138" s="860" t="s">
        <v>3297</v>
      </c>
      <c r="D138" s="863">
        <v>-196450116</v>
      </c>
      <c r="F138" t="str">
        <f t="shared" si="7"/>
        <v>Ganancias (pérdidas) acumuladas</v>
      </c>
    </row>
    <row r="139" spans="1:6">
      <c r="A139" s="861">
        <f t="shared" si="6"/>
        <v>6</v>
      </c>
      <c r="B139" s="986" t="s">
        <v>2336</v>
      </c>
      <c r="C139" s="860" t="s">
        <v>3297</v>
      </c>
      <c r="D139" s="863">
        <v>-196450116</v>
      </c>
      <c r="F139" t="str">
        <f t="shared" si="7"/>
        <v/>
      </c>
    </row>
    <row r="140" spans="1:6" hidden="1">
      <c r="A140" s="861">
        <f t="shared" si="6"/>
        <v>1</v>
      </c>
      <c r="B140" s="986" t="s">
        <v>1799</v>
      </c>
      <c r="C140" s="860" t="s">
        <v>2536</v>
      </c>
      <c r="D140" s="863">
        <v>-858107949.10000002</v>
      </c>
      <c r="F140" t="str">
        <f t="shared" si="7"/>
        <v/>
      </c>
    </row>
    <row r="141" spans="1:6" hidden="1">
      <c r="A141" s="861">
        <f t="shared" si="6"/>
        <v>2</v>
      </c>
      <c r="B141" s="986" t="s">
        <v>1800</v>
      </c>
      <c r="C141" s="860" t="s">
        <v>2537</v>
      </c>
      <c r="D141" s="863">
        <v>-857791400</v>
      </c>
      <c r="F141" t="str">
        <f t="shared" si="7"/>
        <v/>
      </c>
    </row>
    <row r="142" spans="1:6">
      <c r="A142" s="861">
        <f t="shared" si="6"/>
        <v>4</v>
      </c>
      <c r="B142" s="986" t="s">
        <v>2009</v>
      </c>
      <c r="C142" s="860" t="s">
        <v>3298</v>
      </c>
      <c r="D142" s="863">
        <v>-857791400</v>
      </c>
      <c r="F142" t="str">
        <f t="shared" si="7"/>
        <v>Ingresos de actividades ordinarias</v>
      </c>
    </row>
    <row r="143" spans="1:6">
      <c r="A143" s="861">
        <f t="shared" si="6"/>
        <v>6</v>
      </c>
      <c r="B143" s="986" t="s">
        <v>3299</v>
      </c>
      <c r="C143" s="860" t="s">
        <v>3300</v>
      </c>
      <c r="D143" s="863">
        <v>-857791400</v>
      </c>
      <c r="F143" t="str">
        <f t="shared" si="7"/>
        <v/>
      </c>
    </row>
    <row r="144" spans="1:6" hidden="1">
      <c r="A144" s="861">
        <f t="shared" si="6"/>
        <v>2</v>
      </c>
      <c r="B144" s="986" t="s">
        <v>1805</v>
      </c>
      <c r="C144" s="860" t="s">
        <v>2792</v>
      </c>
      <c r="D144" s="863">
        <v>-316549.09999999998</v>
      </c>
      <c r="F144" t="str">
        <f t="shared" si="7"/>
        <v/>
      </c>
    </row>
    <row r="145" spans="1:6">
      <c r="A145" s="861">
        <f t="shared" si="6"/>
        <v>4</v>
      </c>
      <c r="B145" s="986" t="s">
        <v>1807</v>
      </c>
      <c r="C145" s="860" t="s">
        <v>3301</v>
      </c>
      <c r="D145" s="863">
        <v>-113787.1</v>
      </c>
      <c r="F145" t="str">
        <f t="shared" si="7"/>
        <v>Ingresos financieros</v>
      </c>
    </row>
    <row r="146" spans="1:6">
      <c r="A146" s="861">
        <f t="shared" si="6"/>
        <v>6</v>
      </c>
      <c r="B146" s="986" t="s">
        <v>2818</v>
      </c>
      <c r="C146" s="860" t="s">
        <v>3302</v>
      </c>
      <c r="D146" s="863">
        <v>-90830.1</v>
      </c>
      <c r="F146" t="str">
        <f t="shared" si="7"/>
        <v/>
      </c>
    </row>
    <row r="147" spans="1:6">
      <c r="A147" s="861">
        <f t="shared" si="6"/>
        <v>6</v>
      </c>
      <c r="B147" s="986" t="s">
        <v>2691</v>
      </c>
      <c r="C147" s="860" t="s">
        <v>3303</v>
      </c>
      <c r="D147" s="863">
        <v>-22957</v>
      </c>
      <c r="F147" t="str">
        <f t="shared" si="7"/>
        <v/>
      </c>
    </row>
    <row r="148" spans="1:6">
      <c r="A148" s="861">
        <f t="shared" si="6"/>
        <v>4</v>
      </c>
      <c r="B148" s="986" t="s">
        <v>1812</v>
      </c>
      <c r="C148" s="860" t="s">
        <v>2400</v>
      </c>
      <c r="D148" s="863">
        <v>-202762</v>
      </c>
      <c r="F148" t="str">
        <f t="shared" si="7"/>
        <v>Otros ingresos, por función</v>
      </c>
    </row>
    <row r="149" spans="1:6">
      <c r="A149" s="861">
        <f t="shared" si="6"/>
        <v>6</v>
      </c>
      <c r="B149" s="986" t="s">
        <v>2693</v>
      </c>
      <c r="C149" s="860" t="s">
        <v>2538</v>
      </c>
      <c r="D149" s="863">
        <v>2705</v>
      </c>
      <c r="F149" t="str">
        <f t="shared" si="7"/>
        <v/>
      </c>
    </row>
    <row r="150" spans="1:6">
      <c r="A150" s="861">
        <f t="shared" si="6"/>
        <v>6</v>
      </c>
      <c r="B150" s="986" t="s">
        <v>3304</v>
      </c>
      <c r="C150" s="860" t="s">
        <v>2247</v>
      </c>
      <c r="D150" s="863">
        <v>-205467</v>
      </c>
      <c r="F150" t="str">
        <f t="shared" si="7"/>
        <v/>
      </c>
    </row>
    <row r="151" spans="1:6" hidden="1">
      <c r="A151" s="861">
        <f t="shared" si="6"/>
        <v>1</v>
      </c>
      <c r="B151" s="986" t="s">
        <v>1815</v>
      </c>
      <c r="C151" s="860" t="s">
        <v>2539</v>
      </c>
      <c r="D151" s="863">
        <v>634515747.84000003</v>
      </c>
      <c r="F151" t="str">
        <f t="shared" si="7"/>
        <v/>
      </c>
    </row>
    <row r="152" spans="1:6" hidden="1">
      <c r="A152" s="861">
        <f t="shared" si="6"/>
        <v>2</v>
      </c>
      <c r="B152" s="986" t="s">
        <v>1816</v>
      </c>
      <c r="C152" s="860" t="s">
        <v>2540</v>
      </c>
      <c r="D152" s="863">
        <v>607488336.42999995</v>
      </c>
      <c r="F152" t="str">
        <f t="shared" si="7"/>
        <v/>
      </c>
    </row>
    <row r="153" spans="1:6">
      <c r="A153" s="861">
        <f t="shared" si="6"/>
        <v>4</v>
      </c>
      <c r="B153" s="986" t="s">
        <v>1817</v>
      </c>
      <c r="C153" s="860" t="s">
        <v>2798</v>
      </c>
      <c r="D153" s="863">
        <v>368491242</v>
      </c>
      <c r="F153" t="str">
        <f t="shared" si="7"/>
        <v>Gastos de administración</v>
      </c>
    </row>
    <row r="154" spans="1:6">
      <c r="A154" s="861">
        <f t="shared" si="6"/>
        <v>6</v>
      </c>
      <c r="B154" s="986" t="s">
        <v>2819</v>
      </c>
      <c r="C154" s="860" t="s">
        <v>2541</v>
      </c>
      <c r="D154" s="863">
        <v>213418422</v>
      </c>
      <c r="F154" t="str">
        <f t="shared" si="7"/>
        <v/>
      </c>
    </row>
    <row r="155" spans="1:6">
      <c r="A155" s="861">
        <f t="shared" si="6"/>
        <v>6</v>
      </c>
      <c r="B155" s="986" t="s">
        <v>3305</v>
      </c>
      <c r="C155" s="860" t="s">
        <v>2936</v>
      </c>
      <c r="D155" s="863">
        <v>7555332</v>
      </c>
      <c r="F155" t="str">
        <f t="shared" si="7"/>
        <v/>
      </c>
    </row>
    <row r="156" spans="1:6">
      <c r="A156" s="861">
        <f t="shared" si="6"/>
        <v>6</v>
      </c>
      <c r="B156" s="986" t="s">
        <v>2696</v>
      </c>
      <c r="C156" s="860" t="s">
        <v>2544</v>
      </c>
      <c r="D156" s="863">
        <v>5922464</v>
      </c>
      <c r="F156" t="str">
        <f t="shared" si="7"/>
        <v/>
      </c>
    </row>
    <row r="157" spans="1:6">
      <c r="A157" s="861">
        <f t="shared" si="6"/>
        <v>6</v>
      </c>
      <c r="B157" s="986" t="s">
        <v>2697</v>
      </c>
      <c r="C157" s="860" t="s">
        <v>2545</v>
      </c>
      <c r="D157" s="863">
        <v>12751902</v>
      </c>
      <c r="F157" t="str">
        <f t="shared" si="7"/>
        <v/>
      </c>
    </row>
    <row r="158" spans="1:6">
      <c r="A158" s="861">
        <f t="shared" si="6"/>
        <v>6</v>
      </c>
      <c r="B158" s="986" t="s">
        <v>2698</v>
      </c>
      <c r="C158" s="860" t="s">
        <v>2546</v>
      </c>
      <c r="D158" s="863">
        <v>1530103</v>
      </c>
      <c r="F158" t="str">
        <f t="shared" si="7"/>
        <v/>
      </c>
    </row>
    <row r="159" spans="1:6">
      <c r="A159" s="861">
        <f t="shared" si="6"/>
        <v>6</v>
      </c>
      <c r="B159" s="986" t="s">
        <v>2699</v>
      </c>
      <c r="C159" s="860" t="s">
        <v>2547</v>
      </c>
      <c r="D159" s="863">
        <v>12750834</v>
      </c>
      <c r="F159" t="str">
        <f t="shared" si="7"/>
        <v/>
      </c>
    </row>
    <row r="160" spans="1:6">
      <c r="A160" s="861">
        <f t="shared" si="6"/>
        <v>6</v>
      </c>
      <c r="B160" s="986" t="s">
        <v>2700</v>
      </c>
      <c r="C160" s="860" t="s">
        <v>2548</v>
      </c>
      <c r="D160" s="863">
        <v>6224811</v>
      </c>
      <c r="F160" t="str">
        <f t="shared" si="7"/>
        <v/>
      </c>
    </row>
    <row r="161" spans="1:6">
      <c r="A161" s="861">
        <f t="shared" si="6"/>
        <v>6</v>
      </c>
      <c r="B161" s="986" t="s">
        <v>2701</v>
      </c>
      <c r="C161" s="860" t="s">
        <v>2549</v>
      </c>
      <c r="D161" s="863">
        <v>56902588</v>
      </c>
      <c r="F161" t="str">
        <f t="shared" si="7"/>
        <v/>
      </c>
    </row>
    <row r="162" spans="1:6">
      <c r="A162" s="861">
        <f t="shared" si="6"/>
        <v>6</v>
      </c>
      <c r="B162" s="986" t="s">
        <v>3306</v>
      </c>
      <c r="C162" s="860" t="s">
        <v>3307</v>
      </c>
      <c r="D162" s="863">
        <v>12959377</v>
      </c>
      <c r="F162" t="str">
        <f t="shared" si="7"/>
        <v/>
      </c>
    </row>
    <row r="163" spans="1:6">
      <c r="A163" s="861">
        <f t="shared" si="6"/>
        <v>6</v>
      </c>
      <c r="B163" s="986" t="s">
        <v>2702</v>
      </c>
      <c r="C163" s="860" t="s">
        <v>2511</v>
      </c>
      <c r="D163" s="863">
        <v>3828896</v>
      </c>
      <c r="F163" t="str">
        <f t="shared" si="7"/>
        <v/>
      </c>
    </row>
    <row r="164" spans="1:6">
      <c r="A164" s="861">
        <f t="shared" si="6"/>
        <v>6</v>
      </c>
      <c r="B164" s="986" t="s">
        <v>3308</v>
      </c>
      <c r="C164" s="860" t="s">
        <v>3309</v>
      </c>
      <c r="D164" s="863">
        <v>700</v>
      </c>
      <c r="F164" t="str">
        <f t="shared" si="7"/>
        <v/>
      </c>
    </row>
    <row r="165" spans="1:6">
      <c r="A165" s="861">
        <f t="shared" si="6"/>
        <v>6</v>
      </c>
      <c r="B165" s="986" t="s">
        <v>2703</v>
      </c>
      <c r="C165" s="860" t="s">
        <v>3310</v>
      </c>
      <c r="D165" s="863">
        <v>25682459</v>
      </c>
      <c r="F165" t="str">
        <f t="shared" si="7"/>
        <v/>
      </c>
    </row>
    <row r="166" spans="1:6">
      <c r="A166" s="861">
        <f t="shared" si="6"/>
        <v>6</v>
      </c>
      <c r="B166" s="986" t="s">
        <v>2704</v>
      </c>
      <c r="C166" s="860" t="s">
        <v>2552</v>
      </c>
      <c r="D166" s="863">
        <v>8963354</v>
      </c>
      <c r="F166" t="str">
        <f t="shared" si="7"/>
        <v/>
      </c>
    </row>
    <row r="167" spans="1:6">
      <c r="A167" s="861">
        <f t="shared" si="6"/>
        <v>4</v>
      </c>
      <c r="B167" s="986" t="s">
        <v>1818</v>
      </c>
      <c r="C167" s="860" t="s">
        <v>3311</v>
      </c>
      <c r="D167" s="863">
        <v>68086387</v>
      </c>
      <c r="F167" t="str">
        <f t="shared" si="7"/>
        <v>Gastos de administración</v>
      </c>
    </row>
    <row r="168" spans="1:6">
      <c r="A168" s="861">
        <f t="shared" si="6"/>
        <v>6</v>
      </c>
      <c r="B168" s="986" t="s">
        <v>3312</v>
      </c>
      <c r="C168" s="860" t="s">
        <v>3313</v>
      </c>
      <c r="D168" s="863">
        <v>1000000</v>
      </c>
      <c r="F168" t="str">
        <f t="shared" si="7"/>
        <v/>
      </c>
    </row>
    <row r="169" spans="1:6">
      <c r="A169" s="861">
        <f t="shared" si="6"/>
        <v>6</v>
      </c>
      <c r="B169" s="986" t="s">
        <v>2343</v>
      </c>
      <c r="C169" s="860" t="s">
        <v>3314</v>
      </c>
      <c r="D169" s="863">
        <v>67086387</v>
      </c>
      <c r="F169" t="str">
        <f t="shared" si="7"/>
        <v/>
      </c>
    </row>
    <row r="170" spans="1:6">
      <c r="A170" s="861">
        <f t="shared" si="6"/>
        <v>4</v>
      </c>
      <c r="B170" s="986" t="s">
        <v>1819</v>
      </c>
      <c r="C170" s="860" t="s">
        <v>2345</v>
      </c>
      <c r="D170" s="863">
        <v>5942772</v>
      </c>
      <c r="F170" t="str">
        <f t="shared" si="7"/>
        <v>Gastos de administración</v>
      </c>
    </row>
    <row r="171" spans="1:6">
      <c r="A171" s="861">
        <f t="shared" si="6"/>
        <v>6</v>
      </c>
      <c r="B171" s="986" t="s">
        <v>3315</v>
      </c>
      <c r="C171" s="860" t="s">
        <v>3316</v>
      </c>
      <c r="D171" s="863">
        <v>5229639</v>
      </c>
      <c r="F171" t="str">
        <f t="shared" si="7"/>
        <v/>
      </c>
    </row>
    <row r="172" spans="1:6">
      <c r="A172" s="861">
        <f t="shared" si="6"/>
        <v>6</v>
      </c>
      <c r="B172" s="986" t="s">
        <v>2349</v>
      </c>
      <c r="C172" s="860" t="s">
        <v>2247</v>
      </c>
      <c r="D172" s="863">
        <v>713133</v>
      </c>
      <c r="F172" t="str">
        <f t="shared" si="7"/>
        <v/>
      </c>
    </row>
    <row r="173" spans="1:6">
      <c r="A173" s="861">
        <f t="shared" si="6"/>
        <v>4</v>
      </c>
      <c r="B173" s="986" t="s">
        <v>1820</v>
      </c>
      <c r="C173" s="860" t="s">
        <v>3317</v>
      </c>
      <c r="D173" s="863">
        <v>72567617</v>
      </c>
      <c r="F173" t="str">
        <f t="shared" si="7"/>
        <v>Gastos de administración</v>
      </c>
    </row>
    <row r="174" spans="1:6">
      <c r="A174" s="861">
        <f t="shared" si="6"/>
        <v>6</v>
      </c>
      <c r="B174" s="986" t="s">
        <v>3318</v>
      </c>
      <c r="C174" s="860" t="s">
        <v>3319</v>
      </c>
      <c r="D174" s="863">
        <v>72567617</v>
      </c>
      <c r="F174" t="str">
        <f t="shared" si="7"/>
        <v/>
      </c>
    </row>
    <row r="175" spans="1:6">
      <c r="A175" s="861">
        <f t="shared" si="6"/>
        <v>4</v>
      </c>
      <c r="B175" s="986" t="s">
        <v>1822</v>
      </c>
      <c r="C175" s="860" t="s">
        <v>3320</v>
      </c>
      <c r="D175" s="863">
        <v>6038000</v>
      </c>
      <c r="F175" t="str">
        <f t="shared" si="7"/>
        <v>Gastos de administración</v>
      </c>
    </row>
    <row r="176" spans="1:6">
      <c r="A176" s="861">
        <f t="shared" si="6"/>
        <v>6</v>
      </c>
      <c r="B176" s="986" t="s">
        <v>3321</v>
      </c>
      <c r="C176" s="860" t="s">
        <v>3322</v>
      </c>
      <c r="D176" s="863">
        <v>2602000</v>
      </c>
      <c r="F176" t="str">
        <f t="shared" si="7"/>
        <v/>
      </c>
    </row>
    <row r="177" spans="1:6">
      <c r="A177" s="861">
        <f t="shared" si="6"/>
        <v>6</v>
      </c>
      <c r="B177" s="986" t="s">
        <v>3323</v>
      </c>
      <c r="C177" s="860" t="s">
        <v>3324</v>
      </c>
      <c r="D177" s="863">
        <v>3436000</v>
      </c>
      <c r="F177" t="str">
        <f t="shared" si="7"/>
        <v/>
      </c>
    </row>
    <row r="178" spans="1:6">
      <c r="A178" s="861">
        <f t="shared" si="6"/>
        <v>4</v>
      </c>
      <c r="B178" s="986" t="s">
        <v>1823</v>
      </c>
      <c r="C178" s="860" t="s">
        <v>3325</v>
      </c>
      <c r="D178" s="863">
        <v>50334461</v>
      </c>
      <c r="F178" t="str">
        <f t="shared" si="7"/>
        <v>Gastos de administración</v>
      </c>
    </row>
    <row r="179" spans="1:6">
      <c r="A179" s="861">
        <f t="shared" si="6"/>
        <v>6</v>
      </c>
      <c r="B179" s="986" t="s">
        <v>3326</v>
      </c>
      <c r="C179" s="860" t="s">
        <v>2383</v>
      </c>
      <c r="D179" s="863">
        <v>4715856</v>
      </c>
      <c r="F179" t="str">
        <f t="shared" si="7"/>
        <v/>
      </c>
    </row>
    <row r="180" spans="1:6">
      <c r="A180" s="861">
        <f t="shared" si="6"/>
        <v>6</v>
      </c>
      <c r="B180" s="986" t="s">
        <v>2353</v>
      </c>
      <c r="C180" s="860" t="s">
        <v>2354</v>
      </c>
      <c r="D180" s="863">
        <v>3488420</v>
      </c>
      <c r="F180" t="str">
        <f t="shared" si="7"/>
        <v/>
      </c>
    </row>
    <row r="181" spans="1:6">
      <c r="A181" s="861">
        <f t="shared" si="6"/>
        <v>6</v>
      </c>
      <c r="B181" s="986" t="s">
        <v>3327</v>
      </c>
      <c r="C181" s="860" t="s">
        <v>3328</v>
      </c>
      <c r="D181" s="863">
        <v>2789500</v>
      </c>
      <c r="F181" t="str">
        <f t="shared" si="7"/>
        <v/>
      </c>
    </row>
    <row r="182" spans="1:6">
      <c r="A182" s="861">
        <f t="shared" si="6"/>
        <v>6</v>
      </c>
      <c r="B182" s="986" t="s">
        <v>3329</v>
      </c>
      <c r="C182" s="860" t="s">
        <v>2595</v>
      </c>
      <c r="D182" s="863">
        <v>1100984</v>
      </c>
      <c r="F182" t="str">
        <f t="shared" si="7"/>
        <v/>
      </c>
    </row>
    <row r="183" spans="1:6">
      <c r="A183" s="861">
        <f t="shared" si="6"/>
        <v>6</v>
      </c>
      <c r="B183" s="986" t="s">
        <v>3330</v>
      </c>
      <c r="C183" s="860" t="s">
        <v>2386</v>
      </c>
      <c r="D183" s="863">
        <v>3390183</v>
      </c>
      <c r="F183" t="str">
        <f t="shared" si="7"/>
        <v/>
      </c>
    </row>
    <row r="184" spans="1:6">
      <c r="A184" s="861">
        <f t="shared" si="6"/>
        <v>6</v>
      </c>
      <c r="B184" s="986" t="s">
        <v>2355</v>
      </c>
      <c r="C184" s="860" t="s">
        <v>2356</v>
      </c>
      <c r="D184" s="863">
        <v>1873856</v>
      </c>
      <c r="F184" t="str">
        <f t="shared" si="7"/>
        <v/>
      </c>
    </row>
    <row r="185" spans="1:6">
      <c r="A185" s="861">
        <f t="shared" si="6"/>
        <v>6</v>
      </c>
      <c r="B185" s="986" t="s">
        <v>3331</v>
      </c>
      <c r="C185" s="860" t="s">
        <v>3332</v>
      </c>
      <c r="D185" s="863">
        <v>12675</v>
      </c>
      <c r="F185" t="str">
        <f t="shared" si="7"/>
        <v/>
      </c>
    </row>
    <row r="186" spans="1:6">
      <c r="A186" s="861">
        <f t="shared" si="6"/>
        <v>6</v>
      </c>
      <c r="B186" s="986" t="s">
        <v>3333</v>
      </c>
      <c r="C186" s="860" t="s">
        <v>3334</v>
      </c>
      <c r="D186" s="863">
        <v>70612</v>
      </c>
      <c r="F186" t="str">
        <f t="shared" si="7"/>
        <v/>
      </c>
    </row>
    <row r="187" spans="1:6">
      <c r="A187" s="861">
        <f t="shared" si="6"/>
        <v>6</v>
      </c>
      <c r="B187" s="986" t="s">
        <v>3335</v>
      </c>
      <c r="C187" s="860" t="s">
        <v>2602</v>
      </c>
      <c r="D187" s="863">
        <v>3153200</v>
      </c>
      <c r="F187" t="str">
        <f t="shared" si="7"/>
        <v/>
      </c>
    </row>
    <row r="188" spans="1:6">
      <c r="A188" s="861">
        <f t="shared" si="6"/>
        <v>6</v>
      </c>
      <c r="B188" s="986" t="s">
        <v>3336</v>
      </c>
      <c r="C188" s="860" t="s">
        <v>3337</v>
      </c>
      <c r="D188" s="863">
        <v>1384210</v>
      </c>
      <c r="F188" t="str">
        <f t="shared" si="7"/>
        <v/>
      </c>
    </row>
    <row r="189" spans="1:6">
      <c r="A189" s="861">
        <f t="shared" si="6"/>
        <v>6</v>
      </c>
      <c r="B189" s="986" t="s">
        <v>3338</v>
      </c>
      <c r="C189" s="860" t="s">
        <v>3339</v>
      </c>
      <c r="D189" s="863">
        <v>99900</v>
      </c>
      <c r="F189" t="str">
        <f t="shared" si="7"/>
        <v/>
      </c>
    </row>
    <row r="190" spans="1:6">
      <c r="A190" s="861">
        <f t="shared" si="6"/>
        <v>6</v>
      </c>
      <c r="B190" s="986" t="s">
        <v>2357</v>
      </c>
      <c r="C190" s="860" t="s">
        <v>2247</v>
      </c>
      <c r="D190" s="863">
        <v>28255065</v>
      </c>
      <c r="F190" t="str">
        <f t="shared" si="7"/>
        <v/>
      </c>
    </row>
    <row r="191" spans="1:6" hidden="1">
      <c r="A191" s="861">
        <f t="shared" si="6"/>
        <v>8</v>
      </c>
      <c r="B191" s="986" t="s">
        <v>2713</v>
      </c>
      <c r="C191" s="860" t="s">
        <v>2247</v>
      </c>
      <c r="D191" s="863">
        <v>21227705</v>
      </c>
      <c r="F191" t="str">
        <f t="shared" si="7"/>
        <v/>
      </c>
    </row>
    <row r="192" spans="1:6" hidden="1">
      <c r="A192" s="861">
        <f t="shared" si="6"/>
        <v>8</v>
      </c>
      <c r="B192" s="986" t="s">
        <v>2714</v>
      </c>
      <c r="C192" s="860" t="s">
        <v>3340</v>
      </c>
      <c r="D192" s="863">
        <v>7027360</v>
      </c>
      <c r="F192" t="str">
        <f t="shared" si="7"/>
        <v/>
      </c>
    </row>
    <row r="193" spans="1:6">
      <c r="A193" s="861">
        <f t="shared" si="6"/>
        <v>4</v>
      </c>
      <c r="B193" s="986" t="s">
        <v>1824</v>
      </c>
      <c r="C193" s="860" t="s">
        <v>2358</v>
      </c>
      <c r="D193" s="863">
        <v>1687550</v>
      </c>
      <c r="F193" t="str">
        <f t="shared" si="7"/>
        <v>Gastos de administración</v>
      </c>
    </row>
    <row r="194" spans="1:6">
      <c r="A194" s="861">
        <f t="shared" si="6"/>
        <v>6</v>
      </c>
      <c r="B194" s="986" t="s">
        <v>3341</v>
      </c>
      <c r="C194" s="860" t="s">
        <v>3342</v>
      </c>
      <c r="D194" s="863">
        <v>5950</v>
      </c>
      <c r="F194" t="str">
        <f t="shared" si="7"/>
        <v/>
      </c>
    </row>
    <row r="195" spans="1:6">
      <c r="A195" s="861">
        <f t="shared" si="6"/>
        <v>6</v>
      </c>
      <c r="B195" s="986" t="s">
        <v>2361</v>
      </c>
      <c r="C195" s="860" t="s">
        <v>2247</v>
      </c>
      <c r="D195" s="863">
        <v>1681600</v>
      </c>
      <c r="F195" t="str">
        <f t="shared" si="7"/>
        <v/>
      </c>
    </row>
    <row r="196" spans="1:6">
      <c r="A196" s="861">
        <f t="shared" ref="A196:A227" si="8">IF(LEN(B196)=0,"",LEN(B196))</f>
        <v>4</v>
      </c>
      <c r="B196" s="986" t="s">
        <v>1825</v>
      </c>
      <c r="C196" s="860" t="s">
        <v>3343</v>
      </c>
      <c r="D196" s="863">
        <v>3473116</v>
      </c>
      <c r="F196" t="str">
        <f t="shared" si="7"/>
        <v>Gastos de administración</v>
      </c>
    </row>
    <row r="197" spans="1:6">
      <c r="A197" s="861">
        <f t="shared" si="8"/>
        <v>6</v>
      </c>
      <c r="B197" s="986" t="s">
        <v>3344</v>
      </c>
      <c r="C197" s="860" t="s">
        <v>3345</v>
      </c>
      <c r="D197" s="863">
        <v>715200</v>
      </c>
      <c r="F197" t="str">
        <f t="shared" si="7"/>
        <v/>
      </c>
    </row>
    <row r="198" spans="1:6">
      <c r="A198" s="861">
        <f t="shared" si="8"/>
        <v>6</v>
      </c>
      <c r="B198" s="986" t="s">
        <v>3346</v>
      </c>
      <c r="C198" s="860" t="s">
        <v>3347</v>
      </c>
      <c r="D198" s="863">
        <v>2757916</v>
      </c>
      <c r="F198" t="str">
        <f t="shared" ref="F198:F227" si="9">IFERROR(IF(LEN(E198)=0,VLOOKUP(B198,Homologacion,5,0),VLOOKUP(CONCATENATE(B198,"_",E198),Homologacion,5,0)),"")</f>
        <v/>
      </c>
    </row>
    <row r="199" spans="1:6" s="1029" customFormat="1">
      <c r="A199" s="1025">
        <f t="shared" si="8"/>
        <v>4</v>
      </c>
      <c r="B199" s="1026" t="s">
        <v>1827</v>
      </c>
      <c r="C199" s="1027" t="s">
        <v>2396</v>
      </c>
      <c r="D199" s="1028">
        <v>477998</v>
      </c>
      <c r="E199"/>
      <c r="F199" s="1029" t="str">
        <f t="shared" si="9"/>
        <v>Gastos de administración</v>
      </c>
    </row>
    <row r="200" spans="1:6">
      <c r="A200" s="861">
        <f t="shared" si="8"/>
        <v>6</v>
      </c>
      <c r="B200" s="986" t="s">
        <v>2822</v>
      </c>
      <c r="C200" s="860" t="s">
        <v>2247</v>
      </c>
      <c r="D200" s="863">
        <v>477998</v>
      </c>
      <c r="F200" t="str">
        <f t="shared" si="9"/>
        <v/>
      </c>
    </row>
    <row r="201" spans="1:6">
      <c r="A201" s="861">
        <f t="shared" si="8"/>
        <v>4</v>
      </c>
      <c r="B201" s="986" t="s">
        <v>1828</v>
      </c>
      <c r="C201" s="860" t="s">
        <v>2397</v>
      </c>
      <c r="D201" s="863">
        <v>5858391.4299999997</v>
      </c>
      <c r="F201" t="str">
        <f t="shared" si="9"/>
        <v>Gastos de administración</v>
      </c>
    </row>
    <row r="202" spans="1:6" s="1029" customFormat="1">
      <c r="A202" s="1025">
        <f t="shared" si="8"/>
        <v>6</v>
      </c>
      <c r="B202" s="1026" t="s">
        <v>3348</v>
      </c>
      <c r="C202" s="1027" t="s">
        <v>3349</v>
      </c>
      <c r="D202" s="1028">
        <v>1508651</v>
      </c>
      <c r="E202"/>
      <c r="F202" s="1029" t="str">
        <f t="shared" si="9"/>
        <v/>
      </c>
    </row>
    <row r="203" spans="1:6">
      <c r="A203" s="861">
        <f t="shared" si="8"/>
        <v>6</v>
      </c>
      <c r="B203" s="986" t="s">
        <v>3350</v>
      </c>
      <c r="C203" s="860" t="s">
        <v>3347</v>
      </c>
      <c r="D203" s="863">
        <v>4349740.43</v>
      </c>
      <c r="F203" t="str">
        <f t="shared" si="9"/>
        <v/>
      </c>
    </row>
    <row r="204" spans="1:6">
      <c r="A204" s="861">
        <f t="shared" si="8"/>
        <v>4</v>
      </c>
      <c r="B204" s="986" t="s">
        <v>1830</v>
      </c>
      <c r="C204" s="860" t="s">
        <v>2371</v>
      </c>
      <c r="D204" s="863">
        <v>24530802</v>
      </c>
      <c r="F204" t="str">
        <f t="shared" si="9"/>
        <v>Gastos de administración</v>
      </c>
    </row>
    <row r="205" spans="1:6" s="1029" customFormat="1">
      <c r="A205" s="1025">
        <f t="shared" si="8"/>
        <v>6</v>
      </c>
      <c r="B205" s="1026" t="s">
        <v>2373</v>
      </c>
      <c r="C205" s="1027" t="s">
        <v>3351</v>
      </c>
      <c r="D205" s="1028">
        <v>1298160</v>
      </c>
      <c r="E205"/>
      <c r="F205" s="1029" t="str">
        <f t="shared" si="9"/>
        <v/>
      </c>
    </row>
    <row r="206" spans="1:6">
      <c r="A206" s="861">
        <f t="shared" si="8"/>
        <v>6</v>
      </c>
      <c r="B206" s="986" t="s">
        <v>2375</v>
      </c>
      <c r="C206" s="860" t="s">
        <v>3352</v>
      </c>
      <c r="D206" s="863">
        <v>3294465</v>
      </c>
      <c r="F206" t="str">
        <f t="shared" si="9"/>
        <v/>
      </c>
    </row>
    <row r="207" spans="1:6">
      <c r="A207" s="861">
        <f t="shared" si="8"/>
        <v>6</v>
      </c>
      <c r="B207" s="986" t="s">
        <v>2376</v>
      </c>
      <c r="C207" s="860" t="s">
        <v>2602</v>
      </c>
      <c r="D207" s="863">
        <v>718227</v>
      </c>
      <c r="F207" t="str">
        <f t="shared" si="9"/>
        <v/>
      </c>
    </row>
    <row r="208" spans="1:6">
      <c r="A208" s="861">
        <f t="shared" si="8"/>
        <v>6</v>
      </c>
      <c r="B208" s="986" t="s">
        <v>3353</v>
      </c>
      <c r="C208" s="860" t="s">
        <v>3354</v>
      </c>
      <c r="D208" s="863">
        <v>15498033</v>
      </c>
      <c r="F208" t="str">
        <f t="shared" si="9"/>
        <v/>
      </c>
    </row>
    <row r="209" spans="1:6">
      <c r="A209" s="861">
        <f t="shared" si="8"/>
        <v>6</v>
      </c>
      <c r="B209" s="986" t="s">
        <v>2378</v>
      </c>
      <c r="C209" s="860" t="s">
        <v>3355</v>
      </c>
      <c r="D209" s="863">
        <v>2978701</v>
      </c>
      <c r="F209" t="str">
        <f t="shared" si="9"/>
        <v/>
      </c>
    </row>
    <row r="210" spans="1:6">
      <c r="A210" s="861">
        <f t="shared" si="8"/>
        <v>6</v>
      </c>
      <c r="B210" s="986" t="s">
        <v>3356</v>
      </c>
      <c r="C210" s="860" t="s">
        <v>3357</v>
      </c>
      <c r="D210" s="863">
        <v>743216</v>
      </c>
      <c r="F210" t="str">
        <f t="shared" si="9"/>
        <v/>
      </c>
    </row>
    <row r="211" spans="1:6" hidden="1">
      <c r="A211" s="861">
        <f t="shared" si="8"/>
        <v>2</v>
      </c>
      <c r="B211" s="986" t="s">
        <v>1847</v>
      </c>
      <c r="C211" s="860" t="s">
        <v>2799</v>
      </c>
      <c r="D211" s="863">
        <v>27027411.41</v>
      </c>
      <c r="F211" t="str">
        <f t="shared" si="9"/>
        <v/>
      </c>
    </row>
    <row r="212" spans="1:6">
      <c r="A212" s="861">
        <f t="shared" si="8"/>
        <v>4</v>
      </c>
      <c r="B212" s="986" t="s">
        <v>1848</v>
      </c>
      <c r="C212" s="860" t="s">
        <v>2800</v>
      </c>
      <c r="D212" s="863">
        <v>3665474.41</v>
      </c>
      <c r="F212" t="str">
        <f t="shared" si="9"/>
        <v>Costos financieros</v>
      </c>
    </row>
    <row r="213" spans="1:6">
      <c r="A213" s="861">
        <f t="shared" si="8"/>
        <v>6</v>
      </c>
      <c r="B213" s="986" t="s">
        <v>2826</v>
      </c>
      <c r="C213" s="860" t="s">
        <v>2414</v>
      </c>
      <c r="D213" s="863">
        <v>303892</v>
      </c>
      <c r="F213" t="str">
        <f t="shared" si="9"/>
        <v/>
      </c>
    </row>
    <row r="214" spans="1:6">
      <c r="A214" s="861">
        <f t="shared" si="8"/>
        <v>6</v>
      </c>
      <c r="B214" s="986" t="s">
        <v>2827</v>
      </c>
      <c r="C214" s="860" t="s">
        <v>2415</v>
      </c>
      <c r="D214" s="863">
        <v>4401</v>
      </c>
      <c r="F214" t="str">
        <f t="shared" si="9"/>
        <v/>
      </c>
    </row>
    <row r="215" spans="1:6">
      <c r="A215" s="861">
        <f t="shared" si="8"/>
        <v>6</v>
      </c>
      <c r="B215" s="986" t="s">
        <v>2828</v>
      </c>
      <c r="C215" s="860" t="s">
        <v>2416</v>
      </c>
      <c r="D215" s="863">
        <v>21300</v>
      </c>
      <c r="F215" t="str">
        <f t="shared" si="9"/>
        <v/>
      </c>
    </row>
    <row r="216" spans="1:6">
      <c r="A216" s="861">
        <f t="shared" si="8"/>
        <v>6</v>
      </c>
      <c r="B216" s="986" t="s">
        <v>2411</v>
      </c>
      <c r="C216" s="860" t="s">
        <v>3358</v>
      </c>
      <c r="D216" s="863">
        <v>1131675.01</v>
      </c>
      <c r="F216" t="str">
        <f t="shared" si="9"/>
        <v/>
      </c>
    </row>
    <row r="217" spans="1:6">
      <c r="A217" s="861">
        <f t="shared" si="8"/>
        <v>6</v>
      </c>
      <c r="B217" s="986" t="s">
        <v>3359</v>
      </c>
      <c r="C217" s="860" t="s">
        <v>2558</v>
      </c>
      <c r="D217" s="863">
        <v>2204194.4</v>
      </c>
      <c r="F217" t="str">
        <f t="shared" si="9"/>
        <v/>
      </c>
    </row>
    <row r="218" spans="1:6">
      <c r="A218" s="861">
        <f t="shared" si="8"/>
        <v>6</v>
      </c>
      <c r="B218" s="986" t="s">
        <v>2412</v>
      </c>
      <c r="C218" s="860" t="s">
        <v>2247</v>
      </c>
      <c r="D218" s="863">
        <v>12</v>
      </c>
      <c r="F218" t="str">
        <f t="shared" si="9"/>
        <v/>
      </c>
    </row>
    <row r="219" spans="1:6">
      <c r="A219" s="861">
        <f t="shared" si="8"/>
        <v>4</v>
      </c>
      <c r="B219" s="986" t="s">
        <v>2077</v>
      </c>
      <c r="C219" s="860" t="s">
        <v>3360</v>
      </c>
      <c r="D219" s="863">
        <v>3268853</v>
      </c>
      <c r="F219" t="str">
        <f t="shared" si="9"/>
        <v>Otros gastos, por función</v>
      </c>
    </row>
    <row r="220" spans="1:6">
      <c r="A220" s="861">
        <f t="shared" si="8"/>
        <v>6</v>
      </c>
      <c r="B220" s="986" t="s">
        <v>2829</v>
      </c>
      <c r="C220" s="860" t="s">
        <v>2614</v>
      </c>
      <c r="D220" s="863">
        <v>3268853</v>
      </c>
      <c r="F220" t="str">
        <f t="shared" si="9"/>
        <v/>
      </c>
    </row>
    <row r="221" spans="1:6">
      <c r="A221" s="861">
        <f t="shared" si="8"/>
        <v>4</v>
      </c>
      <c r="B221" s="986" t="s">
        <v>1850</v>
      </c>
      <c r="C221" s="860" t="s">
        <v>2371</v>
      </c>
      <c r="D221" s="863">
        <v>20093084</v>
      </c>
      <c r="F221" t="str">
        <f t="shared" si="9"/>
        <v>Otros gastos, por función</v>
      </c>
    </row>
    <row r="222" spans="1:6">
      <c r="A222" s="861">
        <f t="shared" si="8"/>
        <v>6</v>
      </c>
      <c r="B222" s="410" t="s">
        <v>2417</v>
      </c>
      <c r="C222" s="860" t="s">
        <v>2801</v>
      </c>
      <c r="D222" s="863">
        <v>7675507</v>
      </c>
      <c r="F222" t="str">
        <f>IFERROR(IF(LEN(E222)=0,VLOOKUP(B222,Homologacion,5,0),VLOOKUP(CONCATENATE(B222,"_",E222),Homologacion,5,0)),"")</f>
        <v/>
      </c>
    </row>
    <row r="223" spans="1:6">
      <c r="A223" s="861">
        <f t="shared" si="8"/>
        <v>6</v>
      </c>
      <c r="B223" s="986" t="s">
        <v>2418</v>
      </c>
      <c r="C223" s="860" t="s">
        <v>3361</v>
      </c>
      <c r="D223" s="863">
        <v>12417577</v>
      </c>
      <c r="F223" t="str">
        <f t="shared" si="9"/>
        <v/>
      </c>
    </row>
    <row r="224" spans="1:6" hidden="1">
      <c r="A224" s="861">
        <f t="shared" si="8"/>
        <v>1</v>
      </c>
      <c r="B224" s="986" t="s">
        <v>1853</v>
      </c>
      <c r="C224" s="860" t="s">
        <v>2619</v>
      </c>
      <c r="D224" s="863">
        <v>18339164.02</v>
      </c>
      <c r="F224" t="str">
        <f t="shared" si="9"/>
        <v/>
      </c>
    </row>
    <row r="225" spans="1:6" hidden="1">
      <c r="A225" s="861">
        <f t="shared" si="8"/>
        <v>2</v>
      </c>
      <c r="B225" s="986" t="s">
        <v>2036</v>
      </c>
      <c r="C225" s="860" t="s">
        <v>2290</v>
      </c>
      <c r="D225" s="863">
        <v>18339164.02</v>
      </c>
      <c r="F225" t="str">
        <f t="shared" si="9"/>
        <v/>
      </c>
    </row>
    <row r="226" spans="1:6">
      <c r="A226" s="861">
        <f t="shared" si="8"/>
        <v>4</v>
      </c>
      <c r="B226" s="986" t="s">
        <v>2039</v>
      </c>
      <c r="C226" s="860" t="s">
        <v>3362</v>
      </c>
      <c r="D226" s="863">
        <v>18339164.02</v>
      </c>
      <c r="F226" t="str">
        <f t="shared" si="9"/>
        <v>Costo de ventas</v>
      </c>
    </row>
    <row r="227" spans="1:6">
      <c r="A227" s="861">
        <f t="shared" si="8"/>
        <v>6</v>
      </c>
      <c r="B227" s="986" t="s">
        <v>3363</v>
      </c>
      <c r="C227" s="860" t="s">
        <v>3362</v>
      </c>
      <c r="D227" s="863">
        <v>18339164.02</v>
      </c>
      <c r="F227" t="str">
        <f t="shared" si="9"/>
        <v/>
      </c>
    </row>
    <row r="228" spans="1:6" hidden="1">
      <c r="A228" s="861"/>
      <c r="B228" s="410"/>
    </row>
    <row r="229" spans="1:6" hidden="1">
      <c r="A229" s="861"/>
      <c r="B229" s="410"/>
    </row>
    <row r="230" spans="1:6" hidden="1">
      <c r="A230" s="861"/>
      <c r="B230" s="410"/>
    </row>
    <row r="231" spans="1:6" hidden="1">
      <c r="A231" s="861"/>
      <c r="B231" s="410"/>
    </row>
    <row r="232" spans="1:6" hidden="1">
      <c r="A232" s="861"/>
      <c r="B232" s="410"/>
    </row>
    <row r="233" spans="1:6" hidden="1">
      <c r="A233" s="861"/>
      <c r="B233" s="410"/>
    </row>
    <row r="234" spans="1:6" hidden="1">
      <c r="A234" s="861"/>
      <c r="B234" s="410"/>
    </row>
    <row r="235" spans="1:6" hidden="1">
      <c r="A235" s="861"/>
      <c r="B235" s="410"/>
    </row>
    <row r="236" spans="1:6" hidden="1">
      <c r="A236" s="861"/>
      <c r="B236" s="410"/>
    </row>
    <row r="237" spans="1:6" hidden="1">
      <c r="A237" s="861"/>
      <c r="B237" s="410"/>
    </row>
    <row r="238" spans="1:6" hidden="1">
      <c r="A238" s="861"/>
      <c r="B238" s="410"/>
    </row>
  </sheetData>
  <autoFilter ref="A1:F238" xr:uid="{00000000-0009-0000-0000-000002000000}">
    <filterColumn colId="0">
      <filters>
        <filter val="4"/>
        <filter val="6"/>
      </filters>
    </filterColumn>
  </autoFilter>
  <customSheetViews>
    <customSheetView guid="{53E78593-0C5F-472F-9131-960BCABD6F9A}">
      <pageMargins left="0.7" right="0.7" top="0.75" bottom="0.75" header="0.3" footer="0.3"/>
      <pageSetup orientation="portrait" horizontalDpi="300" verticalDpi="300" r:id="rId1"/>
    </customSheetView>
  </customSheetViews>
  <dataValidations disablePrompts="1" count="1">
    <dataValidation type="list" allowBlank="1" showInputMessage="1" showErrorMessage="1" sqref="E2:E227" xr:uid="{00000000-0002-0000-0200-000000000000}">
      <formula1>"Corriente, No Corriente"</formula1>
    </dataValidation>
  </dataValidations>
  <pageMargins left="0.7" right="0.7" top="0.75" bottom="0.75" header="0.3" footer="0.3"/>
  <pageSetup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J1102"/>
  <sheetViews>
    <sheetView workbookViewId="0">
      <selection activeCell="C18" sqref="C18"/>
    </sheetView>
  </sheetViews>
  <sheetFormatPr baseColWidth="10" defaultRowHeight="15"/>
  <cols>
    <col min="1" max="1" width="9.7109375" customWidth="1"/>
    <col min="2" max="2" width="11.7109375" customWidth="1"/>
    <col min="3" max="3" width="54.5703125" customWidth="1"/>
    <col min="4" max="4" width="18.7109375" style="380" customWidth="1"/>
    <col min="5" max="5" width="16.7109375" customWidth="1"/>
    <col min="6" max="6" width="39.85546875" customWidth="1"/>
    <col min="9" max="9" width="18.140625" customWidth="1"/>
    <col min="10" max="10" width="22.5703125" customWidth="1"/>
  </cols>
  <sheetData>
    <row r="1" spans="1:6">
      <c r="A1" s="858" t="s">
        <v>2182</v>
      </c>
      <c r="B1" s="985" t="s">
        <v>0</v>
      </c>
      <c r="C1" s="676" t="s">
        <v>1434</v>
      </c>
      <c r="D1" s="677" t="s">
        <v>3</v>
      </c>
      <c r="E1" s="676" t="s">
        <v>2</v>
      </c>
      <c r="F1" s="857" t="s">
        <v>985</v>
      </c>
    </row>
    <row r="2" spans="1:6">
      <c r="A2" t="str">
        <f>IF(LEN(B2)=0,"",LEN(B2))</f>
        <v/>
      </c>
      <c r="B2" s="986"/>
      <c r="C2" s="860"/>
      <c r="D2" s="863"/>
      <c r="E2" t="s">
        <v>5</v>
      </c>
      <c r="F2" t="str">
        <f t="shared" ref="F2:F79" si="0">IFERROR(IF(LEN(E2)=0,VLOOKUP(B2,Homologacion,5,0),VLOOKUP(CONCATENATE(B2,"_",E2),Homologacion,5,0)),"")</f>
        <v/>
      </c>
    </row>
    <row r="3" spans="1:6">
      <c r="A3" t="str">
        <f t="shared" ref="A3:A66" si="1">IF(LEN(B3)=0,"",LEN(B3))</f>
        <v/>
      </c>
      <c r="B3" s="986"/>
      <c r="C3" s="860"/>
      <c r="D3" s="863"/>
      <c r="E3" t="s">
        <v>5</v>
      </c>
      <c r="F3" t="str">
        <f t="shared" si="0"/>
        <v/>
      </c>
    </row>
    <row r="4" spans="1:6">
      <c r="A4" t="str">
        <f t="shared" si="1"/>
        <v/>
      </c>
      <c r="B4" s="986"/>
      <c r="C4" s="860"/>
      <c r="D4" s="863"/>
      <c r="E4" t="s">
        <v>5</v>
      </c>
      <c r="F4" t="str">
        <f t="shared" si="0"/>
        <v/>
      </c>
    </row>
    <row r="5" spans="1:6">
      <c r="A5">
        <f t="shared" si="1"/>
        <v>6</v>
      </c>
      <c r="B5" s="986" t="s">
        <v>2235</v>
      </c>
      <c r="C5" s="860" t="s">
        <v>2236</v>
      </c>
      <c r="D5" s="863">
        <v>30181738.43</v>
      </c>
      <c r="E5" t="s">
        <v>5</v>
      </c>
      <c r="F5" t="str">
        <f t="shared" si="0"/>
        <v/>
      </c>
    </row>
    <row r="6" spans="1:6">
      <c r="A6">
        <f t="shared" si="1"/>
        <v>6</v>
      </c>
      <c r="B6" s="986" t="s">
        <v>2625</v>
      </c>
      <c r="C6" s="860" t="s">
        <v>2428</v>
      </c>
      <c r="D6" s="863">
        <v>1500000</v>
      </c>
      <c r="E6" t="s">
        <v>5</v>
      </c>
      <c r="F6" t="str">
        <f t="shared" si="0"/>
        <v/>
      </c>
    </row>
    <row r="7" spans="1:6">
      <c r="A7" t="str">
        <f t="shared" si="1"/>
        <v/>
      </c>
      <c r="B7" s="986"/>
      <c r="C7" s="860"/>
      <c r="D7" s="863"/>
      <c r="E7" t="s">
        <v>5</v>
      </c>
      <c r="F7" t="str">
        <f t="shared" si="0"/>
        <v/>
      </c>
    </row>
    <row r="8" spans="1:6">
      <c r="A8">
        <f t="shared" si="1"/>
        <v>6</v>
      </c>
      <c r="B8" s="986" t="s">
        <v>2237</v>
      </c>
      <c r="C8" s="860" t="s">
        <v>2430</v>
      </c>
      <c r="D8" s="863">
        <v>5385901.5999999903</v>
      </c>
      <c r="E8" t="s">
        <v>5</v>
      </c>
      <c r="F8" t="str">
        <f t="shared" si="0"/>
        <v/>
      </c>
    </row>
    <row r="9" spans="1:6">
      <c r="A9">
        <f t="shared" si="1"/>
        <v>8</v>
      </c>
      <c r="B9" s="986" t="s">
        <v>2626</v>
      </c>
      <c r="C9" s="860" t="s">
        <v>2431</v>
      </c>
      <c r="D9" s="863">
        <v>-12069746.800000001</v>
      </c>
      <c r="E9" t="s">
        <v>5</v>
      </c>
      <c r="F9" t="str">
        <f t="shared" si="0"/>
        <v/>
      </c>
    </row>
    <row r="10" spans="1:6">
      <c r="A10">
        <f t="shared" si="1"/>
        <v>8</v>
      </c>
      <c r="B10" s="986" t="s">
        <v>2238</v>
      </c>
      <c r="C10" s="860" t="s">
        <v>2432</v>
      </c>
      <c r="D10" s="863">
        <v>78561.399999999994</v>
      </c>
      <c r="E10" t="s">
        <v>5</v>
      </c>
      <c r="F10" t="str">
        <f t="shared" si="0"/>
        <v/>
      </c>
    </row>
    <row r="11" spans="1:6">
      <c r="A11">
        <f t="shared" si="1"/>
        <v>8</v>
      </c>
      <c r="B11" s="986" t="s">
        <v>2868</v>
      </c>
      <c r="C11" s="860" t="s">
        <v>2869</v>
      </c>
      <c r="D11" s="863">
        <v>17110943</v>
      </c>
      <c r="E11" t="s">
        <v>5</v>
      </c>
      <c r="F11" t="str">
        <f t="shared" si="0"/>
        <v/>
      </c>
    </row>
    <row r="12" spans="1:6">
      <c r="A12">
        <f t="shared" si="1"/>
        <v>8</v>
      </c>
      <c r="B12" s="986" t="s">
        <v>3026</v>
      </c>
      <c r="C12" s="860" t="s">
        <v>3027</v>
      </c>
      <c r="D12" s="863">
        <v>266144</v>
      </c>
      <c r="E12" t="s">
        <v>5</v>
      </c>
      <c r="F12" t="str">
        <f t="shared" si="0"/>
        <v/>
      </c>
    </row>
    <row r="13" spans="1:6">
      <c r="A13" t="str">
        <f t="shared" si="1"/>
        <v/>
      </c>
      <c r="B13" s="986"/>
      <c r="C13" s="860"/>
      <c r="D13" s="863"/>
      <c r="E13" t="s">
        <v>5</v>
      </c>
      <c r="F13" t="str">
        <f t="shared" si="0"/>
        <v/>
      </c>
    </row>
    <row r="14" spans="1:6">
      <c r="A14">
        <f t="shared" si="1"/>
        <v>6</v>
      </c>
      <c r="B14" s="986" t="s">
        <v>1477</v>
      </c>
      <c r="C14" s="860" t="s">
        <v>2429</v>
      </c>
      <c r="D14" s="863">
        <v>54313759.979999997</v>
      </c>
      <c r="E14" t="s">
        <v>5</v>
      </c>
      <c r="F14" t="str">
        <f t="shared" si="0"/>
        <v/>
      </c>
    </row>
    <row r="15" spans="1:6">
      <c r="A15">
        <f t="shared" si="1"/>
        <v>8</v>
      </c>
      <c r="B15" s="986" t="s">
        <v>2627</v>
      </c>
      <c r="C15" s="860" t="s">
        <v>2434</v>
      </c>
      <c r="D15" s="863">
        <v>54313759.979999997</v>
      </c>
      <c r="E15" t="s">
        <v>5</v>
      </c>
      <c r="F15" t="str">
        <f t="shared" si="0"/>
        <v/>
      </c>
    </row>
    <row r="16" spans="1:6">
      <c r="A16" t="str">
        <f t="shared" si="1"/>
        <v/>
      </c>
      <c r="B16" s="986"/>
      <c r="C16" s="860"/>
      <c r="D16" s="863"/>
      <c r="E16" t="s">
        <v>5</v>
      </c>
      <c r="F16" t="str">
        <f t="shared" si="0"/>
        <v/>
      </c>
    </row>
    <row r="17" spans="1:6">
      <c r="A17" t="str">
        <f t="shared" si="1"/>
        <v/>
      </c>
      <c r="B17" s="999"/>
      <c r="C17" s="1004"/>
      <c r="D17" s="1005"/>
      <c r="E17" s="406" t="s">
        <v>5</v>
      </c>
      <c r="F17" t="str">
        <f t="shared" si="0"/>
        <v/>
      </c>
    </row>
    <row r="18" spans="1:6">
      <c r="A18">
        <f t="shared" si="1"/>
        <v>6</v>
      </c>
      <c r="B18" s="986" t="s">
        <v>2240</v>
      </c>
      <c r="C18" s="860" t="s">
        <v>2241</v>
      </c>
      <c r="D18" s="863">
        <v>159192538</v>
      </c>
      <c r="E18" t="s">
        <v>5</v>
      </c>
      <c r="F18" t="str">
        <f t="shared" si="0"/>
        <v/>
      </c>
    </row>
    <row r="19" spans="1:6">
      <c r="A19">
        <f t="shared" si="1"/>
        <v>8</v>
      </c>
      <c r="B19" s="986" t="s">
        <v>2242</v>
      </c>
      <c r="C19" s="860" t="s">
        <v>2239</v>
      </c>
      <c r="D19" s="863">
        <v>146086362</v>
      </c>
      <c r="E19" t="s">
        <v>5</v>
      </c>
      <c r="F19" t="str">
        <f t="shared" si="0"/>
        <v/>
      </c>
    </row>
    <row r="20" spans="1:6">
      <c r="A20">
        <f t="shared" si="1"/>
        <v>8</v>
      </c>
      <c r="B20" s="986" t="s">
        <v>2243</v>
      </c>
      <c r="C20" s="860" t="s">
        <v>2247</v>
      </c>
      <c r="D20" s="863">
        <v>633822</v>
      </c>
      <c r="E20" t="s">
        <v>5</v>
      </c>
      <c r="F20" t="str">
        <f t="shared" si="0"/>
        <v/>
      </c>
    </row>
    <row r="21" spans="1:6">
      <c r="A21">
        <f t="shared" si="1"/>
        <v>8</v>
      </c>
      <c r="B21" s="986" t="s">
        <v>2244</v>
      </c>
      <c r="C21" s="860" t="s">
        <v>2435</v>
      </c>
      <c r="D21" s="863">
        <v>0</v>
      </c>
      <c r="E21" t="s">
        <v>5</v>
      </c>
      <c r="F21" t="str">
        <f t="shared" si="0"/>
        <v/>
      </c>
    </row>
    <row r="22" spans="1:6">
      <c r="A22">
        <f t="shared" si="1"/>
        <v>8</v>
      </c>
      <c r="B22" s="986" t="s">
        <v>2628</v>
      </c>
      <c r="C22" s="860" t="s">
        <v>2436</v>
      </c>
      <c r="D22" s="863">
        <v>21981475</v>
      </c>
      <c r="E22" t="s">
        <v>5</v>
      </c>
      <c r="F22" t="str">
        <f t="shared" si="0"/>
        <v/>
      </c>
    </row>
    <row r="23" spans="1:6">
      <c r="A23">
        <f t="shared" si="1"/>
        <v>8</v>
      </c>
      <c r="B23" s="710" t="s">
        <v>2245</v>
      </c>
      <c r="C23" t="s">
        <v>2437</v>
      </c>
      <c r="D23" s="863">
        <v>-9509121</v>
      </c>
      <c r="E23" t="s">
        <v>5</v>
      </c>
      <c r="F23" t="str">
        <f t="shared" si="0"/>
        <v/>
      </c>
    </row>
    <row r="24" spans="1:6">
      <c r="A24" t="str">
        <f t="shared" si="1"/>
        <v/>
      </c>
      <c r="B24" s="999"/>
      <c r="C24" s="1004"/>
      <c r="D24" s="1005"/>
      <c r="E24" s="406" t="s">
        <v>5</v>
      </c>
      <c r="F24" t="str">
        <f t="shared" si="0"/>
        <v/>
      </c>
    </row>
    <row r="25" spans="1:6">
      <c r="A25">
        <f t="shared" si="1"/>
        <v>6</v>
      </c>
      <c r="B25" s="986" t="s">
        <v>3068</v>
      </c>
      <c r="C25" s="860" t="s">
        <v>3028</v>
      </c>
      <c r="D25" s="863">
        <v>4373100</v>
      </c>
      <c r="E25" t="s">
        <v>5</v>
      </c>
      <c r="F25" t="str">
        <f t="shared" si="0"/>
        <v/>
      </c>
    </row>
    <row r="26" spans="1:6">
      <c r="A26">
        <f t="shared" si="1"/>
        <v>8</v>
      </c>
      <c r="B26" s="986" t="s">
        <v>3029</v>
      </c>
      <c r="C26" s="860" t="s">
        <v>2489</v>
      </c>
      <c r="D26" s="863">
        <v>4373100</v>
      </c>
      <c r="E26" t="s">
        <v>5</v>
      </c>
      <c r="F26" t="str">
        <f t="shared" si="0"/>
        <v/>
      </c>
    </row>
    <row r="27" spans="1:6">
      <c r="A27" t="str">
        <f t="shared" si="1"/>
        <v/>
      </c>
      <c r="B27" s="999"/>
      <c r="C27" s="1004"/>
      <c r="D27" s="1005"/>
      <c r="E27" s="406" t="s">
        <v>5</v>
      </c>
      <c r="F27" t="str">
        <f t="shared" si="0"/>
        <v/>
      </c>
    </row>
    <row r="28" spans="1:6">
      <c r="A28">
        <f t="shared" si="1"/>
        <v>6</v>
      </c>
      <c r="B28" s="986" t="s">
        <v>2629</v>
      </c>
      <c r="C28" s="860" t="s">
        <v>2439</v>
      </c>
      <c r="D28" s="863">
        <v>3730594</v>
      </c>
      <c r="E28" t="s">
        <v>5</v>
      </c>
      <c r="F28" t="str">
        <f t="shared" si="0"/>
        <v/>
      </c>
    </row>
    <row r="29" spans="1:6">
      <c r="A29" t="str">
        <f t="shared" si="1"/>
        <v/>
      </c>
      <c r="B29" s="997"/>
      <c r="C29" s="1006"/>
      <c r="D29" s="1007"/>
      <c r="E29" s="996" t="s">
        <v>5</v>
      </c>
      <c r="F29" t="str">
        <f t="shared" si="0"/>
        <v/>
      </c>
    </row>
    <row r="30" spans="1:6">
      <c r="A30">
        <f t="shared" si="1"/>
        <v>6</v>
      </c>
      <c r="B30" s="986" t="s">
        <v>2803</v>
      </c>
      <c r="C30" s="860" t="s">
        <v>2441</v>
      </c>
      <c r="D30" s="863">
        <v>44535962</v>
      </c>
      <c r="E30" t="s">
        <v>5</v>
      </c>
      <c r="F30" t="str">
        <f t="shared" si="0"/>
        <v/>
      </c>
    </row>
    <row r="31" spans="1:6">
      <c r="A31">
        <f t="shared" si="1"/>
        <v>8</v>
      </c>
      <c r="B31" s="986" t="s">
        <v>2630</v>
      </c>
      <c r="C31" s="860" t="s">
        <v>2442</v>
      </c>
      <c r="D31" s="863">
        <v>10795961</v>
      </c>
      <c r="E31" t="s">
        <v>5</v>
      </c>
      <c r="F31" t="str">
        <f t="shared" si="0"/>
        <v/>
      </c>
    </row>
    <row r="32" spans="1:6">
      <c r="A32">
        <f t="shared" si="1"/>
        <v>8</v>
      </c>
      <c r="B32" s="986" t="s">
        <v>2631</v>
      </c>
      <c r="C32" s="860" t="s">
        <v>2284</v>
      </c>
      <c r="D32" s="863">
        <v>33190348</v>
      </c>
      <c r="E32" t="s">
        <v>5</v>
      </c>
      <c r="F32" t="str">
        <f t="shared" si="0"/>
        <v/>
      </c>
    </row>
    <row r="33" spans="1:6">
      <c r="A33">
        <f t="shared" si="1"/>
        <v>8</v>
      </c>
      <c r="B33" s="986" t="s">
        <v>2632</v>
      </c>
      <c r="C33" s="860" t="s">
        <v>2443</v>
      </c>
      <c r="D33" s="863">
        <v>549653</v>
      </c>
      <c r="E33" t="s">
        <v>5</v>
      </c>
      <c r="F33" t="str">
        <f t="shared" si="0"/>
        <v/>
      </c>
    </row>
    <row r="34" spans="1:6">
      <c r="A34">
        <f t="shared" si="1"/>
        <v>6</v>
      </c>
      <c r="B34" s="986" t="s">
        <v>2134</v>
      </c>
      <c r="C34" s="860" t="s">
        <v>2506</v>
      </c>
      <c r="D34" s="863">
        <v>0</v>
      </c>
      <c r="E34" t="s">
        <v>5</v>
      </c>
      <c r="F34" t="str">
        <f t="shared" si="0"/>
        <v/>
      </c>
    </row>
    <row r="35" spans="1:6">
      <c r="A35">
        <f t="shared" si="1"/>
        <v>8</v>
      </c>
      <c r="B35" s="986" t="s">
        <v>2870</v>
      </c>
      <c r="C35" s="860" t="s">
        <v>2871</v>
      </c>
      <c r="D35" s="863">
        <v>0</v>
      </c>
      <c r="E35" t="s">
        <v>5</v>
      </c>
      <c r="F35" t="str">
        <f t="shared" si="0"/>
        <v/>
      </c>
    </row>
    <row r="36" spans="1:6">
      <c r="A36">
        <f t="shared" si="1"/>
        <v>6</v>
      </c>
      <c r="B36" s="986" t="s">
        <v>2804</v>
      </c>
      <c r="C36" s="860" t="s">
        <v>2445</v>
      </c>
      <c r="D36" s="863">
        <v>40267000</v>
      </c>
      <c r="E36" t="s">
        <v>5</v>
      </c>
      <c r="F36" t="str">
        <f t="shared" si="0"/>
        <v/>
      </c>
    </row>
    <row r="37" spans="1:6">
      <c r="A37">
        <f t="shared" si="1"/>
        <v>8</v>
      </c>
      <c r="B37" s="986" t="s">
        <v>3030</v>
      </c>
      <c r="C37" s="860" t="s">
        <v>2279</v>
      </c>
      <c r="D37" s="863">
        <v>40267000</v>
      </c>
      <c r="E37" t="s">
        <v>5</v>
      </c>
      <c r="F37" t="str">
        <f t="shared" si="0"/>
        <v/>
      </c>
    </row>
    <row r="38" spans="1:6">
      <c r="A38">
        <f t="shared" si="1"/>
        <v>8</v>
      </c>
      <c r="B38" s="986" t="s">
        <v>3031</v>
      </c>
      <c r="C38" s="860" t="s">
        <v>3032</v>
      </c>
      <c r="D38" s="863">
        <v>0</v>
      </c>
      <c r="E38" t="s">
        <v>5</v>
      </c>
      <c r="F38" t="str">
        <f t="shared" si="0"/>
        <v/>
      </c>
    </row>
    <row r="39" spans="1:6">
      <c r="A39">
        <f t="shared" si="1"/>
        <v>6</v>
      </c>
      <c r="B39" s="986" t="s">
        <v>2805</v>
      </c>
      <c r="C39" s="860" t="s">
        <v>2247</v>
      </c>
      <c r="D39" s="863">
        <v>9123000</v>
      </c>
      <c r="E39" t="s">
        <v>5</v>
      </c>
      <c r="F39" t="str">
        <f t="shared" si="0"/>
        <v/>
      </c>
    </row>
    <row r="40" spans="1:6">
      <c r="A40">
        <f t="shared" si="1"/>
        <v>8</v>
      </c>
      <c r="B40" s="986" t="s">
        <v>2633</v>
      </c>
      <c r="C40" s="860" t="s">
        <v>2446</v>
      </c>
      <c r="D40" s="863">
        <v>9123000</v>
      </c>
      <c r="E40" t="s">
        <v>5</v>
      </c>
      <c r="F40" t="str">
        <f t="shared" si="0"/>
        <v/>
      </c>
    </row>
    <row r="41" spans="1:6">
      <c r="A41" t="str">
        <f t="shared" si="1"/>
        <v/>
      </c>
      <c r="B41" s="986"/>
      <c r="C41" s="860"/>
      <c r="D41" s="863"/>
      <c r="E41" t="s">
        <v>5</v>
      </c>
      <c r="F41" t="str">
        <f t="shared" si="0"/>
        <v/>
      </c>
    </row>
    <row r="42" spans="1:6">
      <c r="A42">
        <f t="shared" si="1"/>
        <v>6</v>
      </c>
      <c r="B42" s="986" t="s">
        <v>2246</v>
      </c>
      <c r="C42" s="860" t="s">
        <v>2247</v>
      </c>
      <c r="D42" s="863">
        <v>31250</v>
      </c>
      <c r="E42" t="s">
        <v>5</v>
      </c>
      <c r="F42" t="str">
        <f t="shared" si="0"/>
        <v/>
      </c>
    </row>
    <row r="43" spans="1:6" s="993" customFormat="1">
      <c r="A43">
        <f t="shared" si="1"/>
        <v>8</v>
      </c>
      <c r="B43" s="986" t="s">
        <v>3033</v>
      </c>
      <c r="C43" s="860" t="s">
        <v>2903</v>
      </c>
      <c r="D43" s="863">
        <v>31250</v>
      </c>
      <c r="E43" t="s">
        <v>5</v>
      </c>
      <c r="F43" t="str">
        <f t="shared" si="0"/>
        <v/>
      </c>
    </row>
    <row r="44" spans="1:6">
      <c r="A44" t="str">
        <f t="shared" si="1"/>
        <v/>
      </c>
      <c r="B44" s="986"/>
      <c r="C44" s="860"/>
      <c r="D44" s="863"/>
      <c r="E44" t="s">
        <v>319</v>
      </c>
      <c r="F44" t="str">
        <f t="shared" si="0"/>
        <v/>
      </c>
    </row>
    <row r="45" spans="1:6">
      <c r="A45">
        <f t="shared" si="1"/>
        <v>6</v>
      </c>
      <c r="B45" s="986" t="s">
        <v>2248</v>
      </c>
      <c r="C45" s="860" t="s">
        <v>2447</v>
      </c>
      <c r="D45" s="863">
        <v>776636176</v>
      </c>
      <c r="E45" t="s">
        <v>319</v>
      </c>
      <c r="F45" t="str">
        <f t="shared" si="0"/>
        <v/>
      </c>
    </row>
    <row r="46" spans="1:6">
      <c r="A46">
        <f t="shared" si="1"/>
        <v>6</v>
      </c>
      <c r="B46" s="990" t="s">
        <v>2634</v>
      </c>
      <c r="C46" s="991" t="s">
        <v>2448</v>
      </c>
      <c r="D46" s="992">
        <v>-616876267</v>
      </c>
      <c r="E46" t="s">
        <v>319</v>
      </c>
      <c r="F46" t="str">
        <f t="shared" si="0"/>
        <v/>
      </c>
    </row>
    <row r="47" spans="1:6">
      <c r="A47" t="str">
        <f t="shared" si="1"/>
        <v/>
      </c>
      <c r="B47" s="986"/>
      <c r="C47" s="860"/>
      <c r="D47" s="863"/>
      <c r="E47" t="s">
        <v>5</v>
      </c>
      <c r="F47" t="str">
        <f t="shared" si="0"/>
        <v/>
      </c>
    </row>
    <row r="48" spans="1:6">
      <c r="A48">
        <f t="shared" si="1"/>
        <v>6</v>
      </c>
      <c r="B48" s="986" t="s">
        <v>2249</v>
      </c>
      <c r="C48" s="860" t="s">
        <v>2247</v>
      </c>
      <c r="D48" s="863">
        <v>3655596</v>
      </c>
      <c r="E48" t="s">
        <v>5</v>
      </c>
      <c r="F48" t="str">
        <f t="shared" si="0"/>
        <v/>
      </c>
    </row>
    <row r="49" spans="1:6">
      <c r="A49">
        <f t="shared" si="1"/>
        <v>8</v>
      </c>
      <c r="B49" s="986" t="s">
        <v>2250</v>
      </c>
      <c r="C49" s="860" t="s">
        <v>2449</v>
      </c>
      <c r="D49" s="863">
        <v>3655596</v>
      </c>
      <c r="E49" t="s">
        <v>5</v>
      </c>
      <c r="F49" t="str">
        <f t="shared" si="0"/>
        <v/>
      </c>
    </row>
    <row r="50" spans="1:6">
      <c r="A50" t="str">
        <f t="shared" si="1"/>
        <v/>
      </c>
      <c r="B50" s="986"/>
      <c r="C50" s="860"/>
      <c r="D50" s="863"/>
      <c r="E50" t="s">
        <v>5</v>
      </c>
      <c r="F50" t="str">
        <f t="shared" si="0"/>
        <v/>
      </c>
    </row>
    <row r="51" spans="1:6">
      <c r="A51" t="str">
        <f t="shared" si="1"/>
        <v/>
      </c>
      <c r="B51" s="986"/>
      <c r="C51" s="860"/>
      <c r="D51" s="863"/>
      <c r="E51" t="s">
        <v>5</v>
      </c>
      <c r="F51" t="str">
        <f t="shared" si="0"/>
        <v/>
      </c>
    </row>
    <row r="52" spans="1:6">
      <c r="A52">
        <f t="shared" si="1"/>
        <v>6</v>
      </c>
      <c r="B52" s="986" t="s">
        <v>2806</v>
      </c>
      <c r="C52" s="860" t="s">
        <v>2290</v>
      </c>
      <c r="D52" s="863">
        <v>554771438</v>
      </c>
      <c r="E52" t="s">
        <v>5</v>
      </c>
      <c r="F52" t="str">
        <f t="shared" si="0"/>
        <v/>
      </c>
    </row>
    <row r="53" spans="1:6">
      <c r="A53">
        <f t="shared" si="1"/>
        <v>8</v>
      </c>
      <c r="B53" s="986" t="s">
        <v>2635</v>
      </c>
      <c r="C53" s="860" t="s">
        <v>2450</v>
      </c>
      <c r="D53" s="863">
        <v>554771438</v>
      </c>
      <c r="E53" t="s">
        <v>5</v>
      </c>
      <c r="F53" t="str">
        <f t="shared" si="0"/>
        <v/>
      </c>
    </row>
    <row r="54" spans="1:6">
      <c r="A54">
        <f t="shared" si="1"/>
        <v>6</v>
      </c>
      <c r="B54" s="986" t="s">
        <v>2807</v>
      </c>
      <c r="C54" s="860" t="s">
        <v>2451</v>
      </c>
      <c r="D54" s="863">
        <v>-17817352</v>
      </c>
      <c r="E54" t="s">
        <v>5</v>
      </c>
      <c r="F54" t="str">
        <f t="shared" si="0"/>
        <v/>
      </c>
    </row>
    <row r="55" spans="1:6">
      <c r="A55">
        <f t="shared" si="1"/>
        <v>8</v>
      </c>
      <c r="B55" s="986" t="s">
        <v>2636</v>
      </c>
      <c r="C55" s="860" t="s">
        <v>2452</v>
      </c>
      <c r="D55" s="863">
        <v>-17817352</v>
      </c>
      <c r="E55" t="s">
        <v>5</v>
      </c>
      <c r="F55" t="str">
        <f t="shared" si="0"/>
        <v/>
      </c>
    </row>
    <row r="56" spans="1:6">
      <c r="A56">
        <f t="shared" si="1"/>
        <v>6</v>
      </c>
      <c r="B56" s="986" t="s">
        <v>2808</v>
      </c>
      <c r="C56" s="860" t="s">
        <v>2453</v>
      </c>
      <c r="D56" s="863">
        <v>-521650706</v>
      </c>
      <c r="E56" t="s">
        <v>5</v>
      </c>
      <c r="F56" t="str">
        <f t="shared" si="0"/>
        <v/>
      </c>
    </row>
    <row r="57" spans="1:6">
      <c r="A57">
        <f t="shared" si="1"/>
        <v>8</v>
      </c>
      <c r="B57" s="986" t="s">
        <v>2637</v>
      </c>
      <c r="C57" s="860" t="s">
        <v>2453</v>
      </c>
      <c r="D57" s="863">
        <v>-521650706</v>
      </c>
      <c r="E57" t="s">
        <v>5</v>
      </c>
      <c r="F57" t="str">
        <f t="shared" si="0"/>
        <v/>
      </c>
    </row>
    <row r="58" spans="1:6">
      <c r="A58">
        <f t="shared" si="1"/>
        <v>6</v>
      </c>
      <c r="B58" s="986" t="s">
        <v>2872</v>
      </c>
      <c r="C58" s="860" t="s">
        <v>2873</v>
      </c>
      <c r="D58" s="863">
        <v>107009858</v>
      </c>
      <c r="E58" t="s">
        <v>5</v>
      </c>
      <c r="F58" t="str">
        <f t="shared" si="0"/>
        <v/>
      </c>
    </row>
    <row r="59" spans="1:6">
      <c r="A59" t="str">
        <f t="shared" si="1"/>
        <v/>
      </c>
      <c r="B59" s="986"/>
      <c r="C59" s="860"/>
      <c r="D59" s="863"/>
      <c r="E59" t="s">
        <v>5</v>
      </c>
      <c r="F59" t="str">
        <f t="shared" si="0"/>
        <v/>
      </c>
    </row>
    <row r="60" spans="1:6">
      <c r="A60">
        <f t="shared" si="1"/>
        <v>6</v>
      </c>
      <c r="B60" s="986" t="s">
        <v>2809</v>
      </c>
      <c r="C60" s="860" t="s">
        <v>2454</v>
      </c>
      <c r="D60" s="863">
        <v>833489252</v>
      </c>
      <c r="E60" t="s">
        <v>5</v>
      </c>
      <c r="F60" t="str">
        <f t="shared" si="0"/>
        <v/>
      </c>
    </row>
    <row r="61" spans="1:6">
      <c r="A61">
        <f t="shared" si="1"/>
        <v>8</v>
      </c>
      <c r="B61" s="986" t="s">
        <v>2638</v>
      </c>
      <c r="C61" s="860" t="s">
        <v>2455</v>
      </c>
      <c r="D61" s="863">
        <v>531301265</v>
      </c>
      <c r="E61" t="s">
        <v>5</v>
      </c>
      <c r="F61" t="str">
        <f t="shared" si="0"/>
        <v/>
      </c>
    </row>
    <row r="62" spans="1:6">
      <c r="A62">
        <f t="shared" si="1"/>
        <v>8</v>
      </c>
      <c r="B62" s="986" t="s">
        <v>2639</v>
      </c>
      <c r="C62" s="860" t="s">
        <v>2458</v>
      </c>
      <c r="D62" s="863">
        <v>302187987</v>
      </c>
      <c r="E62" t="s">
        <v>5</v>
      </c>
      <c r="F62" t="str">
        <f t="shared" si="0"/>
        <v/>
      </c>
    </row>
    <row r="63" spans="1:6">
      <c r="A63">
        <f t="shared" si="1"/>
        <v>6</v>
      </c>
      <c r="B63" s="986" t="s">
        <v>2252</v>
      </c>
      <c r="C63" s="860" t="s">
        <v>2459</v>
      </c>
      <c r="D63" s="863">
        <v>649284831</v>
      </c>
      <c r="E63" t="s">
        <v>5</v>
      </c>
      <c r="F63" t="str">
        <f t="shared" si="0"/>
        <v/>
      </c>
    </row>
    <row r="64" spans="1:6">
      <c r="A64">
        <f t="shared" si="1"/>
        <v>8</v>
      </c>
      <c r="B64" s="986" t="s">
        <v>2640</v>
      </c>
      <c r="C64" s="860" t="s">
        <v>2456</v>
      </c>
      <c r="D64" s="863">
        <v>480917971</v>
      </c>
      <c r="E64" t="s">
        <v>5</v>
      </c>
      <c r="F64" t="str">
        <f t="shared" si="0"/>
        <v/>
      </c>
    </row>
    <row r="65" spans="1:6">
      <c r="A65">
        <f t="shared" si="1"/>
        <v>8</v>
      </c>
      <c r="B65" s="986" t="s">
        <v>2641</v>
      </c>
      <c r="C65" s="860" t="s">
        <v>2457</v>
      </c>
      <c r="D65" s="863">
        <v>168366860</v>
      </c>
      <c r="E65" t="s">
        <v>5</v>
      </c>
      <c r="F65" t="str">
        <f t="shared" si="0"/>
        <v/>
      </c>
    </row>
    <row r="66" spans="1:6">
      <c r="A66">
        <f t="shared" si="1"/>
        <v>6</v>
      </c>
      <c r="B66" s="986" t="s">
        <v>2810</v>
      </c>
      <c r="C66" s="860" t="s">
        <v>2460</v>
      </c>
      <c r="D66" s="863">
        <v>-997950246</v>
      </c>
      <c r="E66" t="s">
        <v>5</v>
      </c>
      <c r="F66" t="str">
        <f t="shared" si="0"/>
        <v/>
      </c>
    </row>
    <row r="67" spans="1:6">
      <c r="A67">
        <f t="shared" ref="A67:A130" si="2">IF(LEN(B67)=0,"",LEN(B67))</f>
        <v>8</v>
      </c>
      <c r="B67" s="986" t="s">
        <v>2642</v>
      </c>
      <c r="C67" s="860" t="s">
        <v>2454</v>
      </c>
      <c r="D67" s="863">
        <v>-997950246</v>
      </c>
      <c r="E67" t="s">
        <v>5</v>
      </c>
      <c r="F67" t="str">
        <f t="shared" si="0"/>
        <v/>
      </c>
    </row>
    <row r="68" spans="1:6">
      <c r="A68">
        <f t="shared" si="2"/>
        <v>6</v>
      </c>
      <c r="B68" s="986" t="s">
        <v>2643</v>
      </c>
      <c r="C68" s="860" t="s">
        <v>2461</v>
      </c>
      <c r="D68" s="863">
        <v>-48585482</v>
      </c>
      <c r="E68" t="s">
        <v>5</v>
      </c>
      <c r="F68" t="str">
        <f t="shared" si="0"/>
        <v/>
      </c>
    </row>
    <row r="69" spans="1:6">
      <c r="A69">
        <f t="shared" si="2"/>
        <v>6</v>
      </c>
      <c r="B69" s="986" t="s">
        <v>2874</v>
      </c>
      <c r="C69" s="860" t="s">
        <v>2873</v>
      </c>
      <c r="D69" s="863">
        <v>-348740010.95999998</v>
      </c>
      <c r="E69" t="s">
        <v>5</v>
      </c>
      <c r="F69" t="str">
        <f t="shared" si="0"/>
        <v/>
      </c>
    </row>
    <row r="70" spans="1:6">
      <c r="A70" t="str">
        <f t="shared" si="2"/>
        <v/>
      </c>
      <c r="B70" s="986"/>
      <c r="C70" s="860"/>
      <c r="D70" s="863"/>
      <c r="E70" t="s">
        <v>5</v>
      </c>
      <c r="F70" t="str">
        <f t="shared" si="0"/>
        <v/>
      </c>
    </row>
    <row r="71" spans="1:6">
      <c r="A71">
        <f t="shared" si="2"/>
        <v>6</v>
      </c>
      <c r="B71" s="986" t="s">
        <v>2253</v>
      </c>
      <c r="C71" s="860" t="s">
        <v>2462</v>
      </c>
      <c r="D71" s="863">
        <v>76646138</v>
      </c>
      <c r="E71" t="s">
        <v>5</v>
      </c>
      <c r="F71" t="str">
        <f t="shared" si="0"/>
        <v/>
      </c>
    </row>
    <row r="72" spans="1:6">
      <c r="A72">
        <f t="shared" si="2"/>
        <v>8</v>
      </c>
      <c r="B72" s="986" t="s">
        <v>2254</v>
      </c>
      <c r="C72" s="860" t="s">
        <v>2454</v>
      </c>
      <c r="D72" s="863">
        <v>76646138</v>
      </c>
      <c r="E72" t="s">
        <v>5</v>
      </c>
      <c r="F72" t="str">
        <f t="shared" si="0"/>
        <v/>
      </c>
    </row>
    <row r="73" spans="1:6">
      <c r="A73">
        <f t="shared" si="2"/>
        <v>6</v>
      </c>
      <c r="B73" s="986" t="s">
        <v>2875</v>
      </c>
      <c r="C73" s="860" t="s">
        <v>2873</v>
      </c>
      <c r="D73" s="863">
        <v>-58353307</v>
      </c>
      <c r="E73" t="s">
        <v>5</v>
      </c>
      <c r="F73" t="str">
        <f t="shared" si="0"/>
        <v/>
      </c>
    </row>
    <row r="74" spans="1:6">
      <c r="A74" t="str">
        <f t="shared" si="2"/>
        <v/>
      </c>
      <c r="B74" s="986"/>
      <c r="C74" s="860"/>
      <c r="D74" s="863"/>
      <c r="E74" t="s">
        <v>5</v>
      </c>
      <c r="F74" t="str">
        <f t="shared" si="0"/>
        <v/>
      </c>
    </row>
    <row r="75" spans="1:6">
      <c r="A75">
        <f t="shared" si="2"/>
        <v>6</v>
      </c>
      <c r="B75" s="986" t="s">
        <v>2811</v>
      </c>
      <c r="C75" s="860" t="s">
        <v>2463</v>
      </c>
      <c r="D75" s="863">
        <v>193319929</v>
      </c>
      <c r="E75" t="s">
        <v>5</v>
      </c>
      <c r="F75" t="str">
        <f t="shared" si="0"/>
        <v/>
      </c>
    </row>
    <row r="76" spans="1:6">
      <c r="A76">
        <f t="shared" si="2"/>
        <v>8</v>
      </c>
      <c r="B76" s="986" t="s">
        <v>2644</v>
      </c>
      <c r="C76" s="860" t="s">
        <v>2464</v>
      </c>
      <c r="D76" s="863">
        <v>156286129</v>
      </c>
      <c r="E76" t="s">
        <v>5</v>
      </c>
      <c r="F76" t="str">
        <f t="shared" si="0"/>
        <v/>
      </c>
    </row>
    <row r="77" spans="1:6">
      <c r="A77">
        <f t="shared" si="2"/>
        <v>8</v>
      </c>
      <c r="B77" s="986" t="s">
        <v>2645</v>
      </c>
      <c r="C77" s="860" t="s">
        <v>2465</v>
      </c>
      <c r="D77" s="863">
        <v>37033800</v>
      </c>
      <c r="E77" t="s">
        <v>5</v>
      </c>
      <c r="F77" t="str">
        <f t="shared" si="0"/>
        <v/>
      </c>
    </row>
    <row r="78" spans="1:6">
      <c r="A78">
        <f t="shared" si="2"/>
        <v>6</v>
      </c>
      <c r="B78" s="986" t="s">
        <v>2646</v>
      </c>
      <c r="C78" s="860" t="s">
        <v>2467</v>
      </c>
      <c r="D78" s="863">
        <v>231086083</v>
      </c>
      <c r="E78" t="s">
        <v>5</v>
      </c>
      <c r="F78" t="str">
        <f t="shared" si="0"/>
        <v/>
      </c>
    </row>
    <row r="79" spans="1:6">
      <c r="A79">
        <f t="shared" si="2"/>
        <v>6</v>
      </c>
      <c r="B79" s="986" t="s">
        <v>2876</v>
      </c>
      <c r="C79" s="860" t="s">
        <v>2873</v>
      </c>
      <c r="D79" s="863">
        <v>150800410</v>
      </c>
      <c r="E79" t="s">
        <v>5</v>
      </c>
      <c r="F79" t="str">
        <f t="shared" si="0"/>
        <v/>
      </c>
    </row>
    <row r="80" spans="1:6">
      <c r="A80" t="str">
        <f t="shared" si="2"/>
        <v/>
      </c>
      <c r="B80" s="986"/>
      <c r="C80" s="860"/>
      <c r="D80" s="863"/>
      <c r="E80" t="s">
        <v>5</v>
      </c>
      <c r="F80" t="str">
        <f t="shared" ref="F80:F115" si="3">IFERROR(IF(LEN(E80)=0,VLOOKUP(B80,Homologacion,5,0),VLOOKUP(CONCATENATE(B80,"_",E80),Homologacion,5,0)),"")</f>
        <v/>
      </c>
    </row>
    <row r="81" spans="1:6">
      <c r="A81">
        <f t="shared" si="2"/>
        <v>6</v>
      </c>
      <c r="B81" s="986" t="s">
        <v>2647</v>
      </c>
      <c r="C81" s="860" t="s">
        <v>2468</v>
      </c>
      <c r="D81" s="863">
        <v>-18338114.109999999</v>
      </c>
      <c r="E81" t="s">
        <v>5</v>
      </c>
      <c r="F81" t="str">
        <f t="shared" si="3"/>
        <v/>
      </c>
    </row>
    <row r="82" spans="1:6">
      <c r="A82" t="str">
        <f t="shared" si="2"/>
        <v/>
      </c>
      <c r="B82" s="986"/>
      <c r="C82" s="860"/>
      <c r="D82" s="863"/>
      <c r="E82" t="s">
        <v>319</v>
      </c>
      <c r="F82" t="str">
        <f t="shared" si="3"/>
        <v/>
      </c>
    </row>
    <row r="83" spans="1:6">
      <c r="A83" t="str">
        <f t="shared" si="2"/>
        <v/>
      </c>
      <c r="B83" s="986"/>
      <c r="C83" s="860"/>
      <c r="D83" s="863"/>
      <c r="E83" t="s">
        <v>319</v>
      </c>
      <c r="F83" t="str">
        <f t="shared" si="3"/>
        <v/>
      </c>
    </row>
    <row r="84" spans="1:6">
      <c r="A84">
        <f t="shared" si="2"/>
        <v>6</v>
      </c>
      <c r="B84" s="986" t="s">
        <v>2255</v>
      </c>
      <c r="C84" s="860" t="s">
        <v>2470</v>
      </c>
      <c r="D84" s="863">
        <v>145591947.59</v>
      </c>
      <c r="E84" t="s">
        <v>319</v>
      </c>
      <c r="F84" t="str">
        <f t="shared" si="3"/>
        <v/>
      </c>
    </row>
    <row r="85" spans="1:6">
      <c r="A85">
        <f t="shared" si="2"/>
        <v>8</v>
      </c>
      <c r="B85" s="986" t="s">
        <v>2256</v>
      </c>
      <c r="C85" s="860" t="s">
        <v>2470</v>
      </c>
      <c r="D85" s="863">
        <v>193118816</v>
      </c>
      <c r="E85" t="s">
        <v>319</v>
      </c>
      <c r="F85" t="str">
        <f t="shared" si="3"/>
        <v/>
      </c>
    </row>
    <row r="86" spans="1:6">
      <c r="A86">
        <f t="shared" si="2"/>
        <v>8</v>
      </c>
      <c r="B86" s="986" t="s">
        <v>2648</v>
      </c>
      <c r="C86" s="860" t="s">
        <v>2471</v>
      </c>
      <c r="D86" s="863">
        <v>5470785</v>
      </c>
      <c r="E86" t="s">
        <v>319</v>
      </c>
      <c r="F86" t="str">
        <f t="shared" si="3"/>
        <v/>
      </c>
    </row>
    <row r="87" spans="1:6">
      <c r="A87">
        <f t="shared" si="2"/>
        <v>8</v>
      </c>
      <c r="B87" s="986" t="s">
        <v>2257</v>
      </c>
      <c r="C87" s="860" t="s">
        <v>2472</v>
      </c>
      <c r="D87" s="863">
        <v>-52997653.409999996</v>
      </c>
      <c r="E87" t="s">
        <v>319</v>
      </c>
      <c r="F87" t="str">
        <f t="shared" si="3"/>
        <v/>
      </c>
    </row>
    <row r="88" spans="1:6">
      <c r="A88" t="str">
        <f t="shared" si="2"/>
        <v/>
      </c>
      <c r="B88" s="986"/>
      <c r="C88" s="860"/>
      <c r="D88" s="863"/>
      <c r="E88" t="s">
        <v>319</v>
      </c>
      <c r="F88" t="str">
        <f t="shared" si="3"/>
        <v/>
      </c>
    </row>
    <row r="89" spans="1:6" s="996" customFormat="1">
      <c r="A89">
        <f t="shared" si="2"/>
        <v>6</v>
      </c>
      <c r="B89" s="986" t="s">
        <v>2812</v>
      </c>
      <c r="C89" s="860" t="s">
        <v>2474</v>
      </c>
      <c r="D89" s="863">
        <v>0</v>
      </c>
      <c r="E89" t="s">
        <v>319</v>
      </c>
      <c r="F89" t="str">
        <f t="shared" si="3"/>
        <v/>
      </c>
    </row>
    <row r="90" spans="1:6" s="996" customFormat="1">
      <c r="A90">
        <f t="shared" si="2"/>
        <v>8</v>
      </c>
      <c r="B90" s="986" t="s">
        <v>2649</v>
      </c>
      <c r="C90" s="860" t="s">
        <v>2475</v>
      </c>
      <c r="D90" s="863">
        <v>2504700</v>
      </c>
      <c r="E90" t="s">
        <v>319</v>
      </c>
      <c r="F90" t="str">
        <f t="shared" si="3"/>
        <v/>
      </c>
    </row>
    <row r="91" spans="1:6" s="996" customFormat="1">
      <c r="A91">
        <f t="shared" si="2"/>
        <v>8</v>
      </c>
      <c r="B91" s="986" t="s">
        <v>2650</v>
      </c>
      <c r="C91" s="860" t="s">
        <v>2476</v>
      </c>
      <c r="D91" s="863">
        <v>400752</v>
      </c>
      <c r="E91" t="s">
        <v>319</v>
      </c>
      <c r="F91" t="str">
        <f t="shared" si="3"/>
        <v/>
      </c>
    </row>
    <row r="92" spans="1:6" s="996" customFormat="1">
      <c r="A92">
        <f t="shared" si="2"/>
        <v>8</v>
      </c>
      <c r="B92" s="986" t="s">
        <v>2651</v>
      </c>
      <c r="C92" s="860" t="s">
        <v>2472</v>
      </c>
      <c r="D92" s="863">
        <v>-2905452</v>
      </c>
      <c r="E92" t="s">
        <v>319</v>
      </c>
      <c r="F92" t="str">
        <f t="shared" si="3"/>
        <v/>
      </c>
    </row>
    <row r="93" spans="1:6" s="996" customFormat="1">
      <c r="A93" t="str">
        <f t="shared" si="2"/>
        <v/>
      </c>
      <c r="B93" s="986"/>
      <c r="C93" s="860"/>
      <c r="D93" s="863"/>
      <c r="E93" t="s">
        <v>319</v>
      </c>
      <c r="F93" t="str">
        <f t="shared" si="3"/>
        <v/>
      </c>
    </row>
    <row r="94" spans="1:6" s="996" customFormat="1">
      <c r="A94">
        <f t="shared" si="2"/>
        <v>6</v>
      </c>
      <c r="B94" s="986" t="s">
        <v>2258</v>
      </c>
      <c r="C94" s="860" t="s">
        <v>2478</v>
      </c>
      <c r="D94" s="863">
        <v>4056551.13</v>
      </c>
      <c r="E94" t="s">
        <v>319</v>
      </c>
      <c r="F94" t="str">
        <f t="shared" si="3"/>
        <v/>
      </c>
    </row>
    <row r="95" spans="1:6" s="993" customFormat="1">
      <c r="A95">
        <f t="shared" si="2"/>
        <v>8</v>
      </c>
      <c r="B95" s="986" t="s">
        <v>2259</v>
      </c>
      <c r="C95" s="860" t="s">
        <v>2479</v>
      </c>
      <c r="D95" s="863">
        <v>9240084.6799999997</v>
      </c>
      <c r="E95" t="s">
        <v>319</v>
      </c>
      <c r="F95" t="str">
        <f t="shared" si="3"/>
        <v/>
      </c>
    </row>
    <row r="96" spans="1:6" s="993" customFormat="1">
      <c r="A96">
        <f t="shared" si="2"/>
        <v>8</v>
      </c>
      <c r="B96" s="986" t="s">
        <v>2260</v>
      </c>
      <c r="C96" s="860" t="s">
        <v>2472</v>
      </c>
      <c r="D96" s="863">
        <v>-5183533.55</v>
      </c>
      <c r="E96" t="s">
        <v>319</v>
      </c>
      <c r="F96" t="str">
        <f t="shared" si="3"/>
        <v/>
      </c>
    </row>
    <row r="97" spans="1:6" s="993" customFormat="1">
      <c r="A97" t="str">
        <f t="shared" si="2"/>
        <v/>
      </c>
      <c r="B97" s="986"/>
      <c r="C97" s="860"/>
      <c r="D97" s="863"/>
      <c r="E97" t="s">
        <v>319</v>
      </c>
      <c r="F97" t="str">
        <f t="shared" si="3"/>
        <v/>
      </c>
    </row>
    <row r="98" spans="1:6" s="993" customFormat="1">
      <c r="A98" t="str">
        <f t="shared" si="2"/>
        <v/>
      </c>
      <c r="B98" s="986"/>
      <c r="C98" s="860"/>
      <c r="D98" s="863"/>
      <c r="E98" t="s">
        <v>319</v>
      </c>
      <c r="F98" t="str">
        <f t="shared" si="3"/>
        <v/>
      </c>
    </row>
    <row r="99" spans="1:6" s="993" customFormat="1">
      <c r="A99">
        <f t="shared" si="2"/>
        <v>6</v>
      </c>
      <c r="B99" s="986" t="s">
        <v>2813</v>
      </c>
      <c r="C99" s="860" t="s">
        <v>2480</v>
      </c>
      <c r="D99" s="863">
        <v>10753388</v>
      </c>
      <c r="E99" t="s">
        <v>319</v>
      </c>
      <c r="F99" t="str">
        <f t="shared" si="3"/>
        <v/>
      </c>
    </row>
    <row r="100" spans="1:6" s="996" customFormat="1">
      <c r="A100">
        <f t="shared" si="2"/>
        <v>8</v>
      </c>
      <c r="B100" s="986" t="s">
        <v>2652</v>
      </c>
      <c r="C100" s="860" t="s">
        <v>2481</v>
      </c>
      <c r="D100" s="863">
        <v>15684500</v>
      </c>
      <c r="E100" t="s">
        <v>319</v>
      </c>
      <c r="F100" t="str">
        <f t="shared" si="3"/>
        <v/>
      </c>
    </row>
    <row r="101" spans="1:6" s="996" customFormat="1">
      <c r="A101">
        <f t="shared" si="2"/>
        <v>8</v>
      </c>
      <c r="B101" s="986" t="s">
        <v>2653</v>
      </c>
      <c r="C101" s="860" t="s">
        <v>2476</v>
      </c>
      <c r="D101" s="863">
        <v>2509520</v>
      </c>
      <c r="E101" t="s">
        <v>319</v>
      </c>
      <c r="F101" t="str">
        <f t="shared" si="3"/>
        <v/>
      </c>
    </row>
    <row r="102" spans="1:6" s="996" customFormat="1">
      <c r="A102">
        <f t="shared" si="2"/>
        <v>8</v>
      </c>
      <c r="B102" s="986" t="s">
        <v>2654</v>
      </c>
      <c r="C102" s="860" t="s">
        <v>2482</v>
      </c>
      <c r="D102" s="863">
        <v>-7440632</v>
      </c>
      <c r="E102" t="s">
        <v>319</v>
      </c>
      <c r="F102" t="str">
        <f t="shared" si="3"/>
        <v/>
      </c>
    </row>
    <row r="103" spans="1:6" s="996" customFormat="1">
      <c r="A103" t="str">
        <f t="shared" si="2"/>
        <v/>
      </c>
      <c r="B103" s="986"/>
      <c r="C103" s="860"/>
      <c r="D103" s="863"/>
      <c r="E103" t="s">
        <v>319</v>
      </c>
      <c r="F103" t="str">
        <f t="shared" si="3"/>
        <v/>
      </c>
    </row>
    <row r="104" spans="1:6">
      <c r="A104" t="str">
        <f t="shared" si="2"/>
        <v/>
      </c>
      <c r="B104" s="986"/>
      <c r="C104" s="860"/>
      <c r="D104" s="863"/>
      <c r="E104" t="s">
        <v>319</v>
      </c>
      <c r="F104" t="str">
        <f t="shared" si="3"/>
        <v/>
      </c>
    </row>
    <row r="105" spans="1:6">
      <c r="A105">
        <f t="shared" si="2"/>
        <v>6</v>
      </c>
      <c r="B105" s="986" t="s">
        <v>2149</v>
      </c>
      <c r="C105" s="860" t="s">
        <v>2262</v>
      </c>
      <c r="D105" s="863">
        <v>3138009.93</v>
      </c>
      <c r="E105" t="s">
        <v>319</v>
      </c>
      <c r="F105" t="str">
        <f t="shared" si="3"/>
        <v/>
      </c>
    </row>
    <row r="106" spans="1:6">
      <c r="A106">
        <f t="shared" si="2"/>
        <v>6</v>
      </c>
      <c r="B106" s="986" t="s">
        <v>2150</v>
      </c>
      <c r="C106" s="860" t="s">
        <v>2483</v>
      </c>
      <c r="D106" s="863">
        <v>6051577.6600000001</v>
      </c>
      <c r="E106" t="s">
        <v>319</v>
      </c>
      <c r="F106" t="str">
        <f t="shared" si="3"/>
        <v/>
      </c>
    </row>
    <row r="107" spans="1:6">
      <c r="A107">
        <f t="shared" si="2"/>
        <v>6</v>
      </c>
      <c r="B107" s="986" t="s">
        <v>2152</v>
      </c>
      <c r="C107" s="860" t="s">
        <v>2261</v>
      </c>
      <c r="D107" s="863">
        <v>176176.77</v>
      </c>
      <c r="E107" t="s">
        <v>319</v>
      </c>
      <c r="F107" t="str">
        <f t="shared" si="3"/>
        <v/>
      </c>
    </row>
    <row r="108" spans="1:6">
      <c r="A108" t="str">
        <f t="shared" si="2"/>
        <v/>
      </c>
      <c r="B108" s="986"/>
      <c r="C108" s="860"/>
      <c r="D108" s="863"/>
      <c r="E108" t="s">
        <v>5</v>
      </c>
      <c r="F108" t="str">
        <f t="shared" si="3"/>
        <v/>
      </c>
    </row>
    <row r="109" spans="1:6">
      <c r="A109" t="str">
        <f t="shared" si="2"/>
        <v/>
      </c>
      <c r="B109" s="986"/>
      <c r="C109" s="860"/>
      <c r="D109" s="863"/>
      <c r="E109" t="s">
        <v>319</v>
      </c>
      <c r="F109" t="str">
        <f t="shared" si="3"/>
        <v/>
      </c>
    </row>
    <row r="110" spans="1:6">
      <c r="A110" t="str">
        <f t="shared" si="2"/>
        <v/>
      </c>
      <c r="B110" s="986"/>
      <c r="C110" s="860"/>
      <c r="D110" s="863"/>
      <c r="E110" t="s">
        <v>319</v>
      </c>
      <c r="F110" t="str">
        <f t="shared" si="3"/>
        <v/>
      </c>
    </row>
    <row r="111" spans="1:6">
      <c r="A111">
        <f t="shared" si="2"/>
        <v>6</v>
      </c>
      <c r="B111" s="986" t="s">
        <v>2265</v>
      </c>
      <c r="C111" s="860" t="s">
        <v>2241</v>
      </c>
      <c r="D111" s="863">
        <v>-125363622.66</v>
      </c>
      <c r="E111" t="s">
        <v>319</v>
      </c>
      <c r="F111" t="str">
        <f t="shared" si="3"/>
        <v/>
      </c>
    </row>
    <row r="112" spans="1:6">
      <c r="A112" t="str">
        <f t="shared" si="2"/>
        <v/>
      </c>
      <c r="B112" s="986"/>
      <c r="C112" s="860"/>
      <c r="D112" s="863"/>
      <c r="E112" t="s">
        <v>319</v>
      </c>
      <c r="F112" t="str">
        <f t="shared" si="3"/>
        <v/>
      </c>
    </row>
    <row r="113" spans="1:6">
      <c r="A113">
        <f t="shared" si="2"/>
        <v>6</v>
      </c>
      <c r="B113" s="986" t="s">
        <v>3009</v>
      </c>
      <c r="C113" s="860" t="s">
        <v>2877</v>
      </c>
      <c r="D113" s="863">
        <v>-20070850</v>
      </c>
      <c r="E113" t="s">
        <v>319</v>
      </c>
      <c r="F113" t="str">
        <f t="shared" si="3"/>
        <v/>
      </c>
    </row>
    <row r="114" spans="1:6">
      <c r="A114">
        <f t="shared" si="2"/>
        <v>8</v>
      </c>
      <c r="B114" s="986" t="s">
        <v>2878</v>
      </c>
      <c r="C114" s="860" t="s">
        <v>2877</v>
      </c>
      <c r="D114" s="863">
        <v>-20070850</v>
      </c>
      <c r="E114" t="s">
        <v>319</v>
      </c>
      <c r="F114" t="str">
        <f t="shared" si="3"/>
        <v/>
      </c>
    </row>
    <row r="115" spans="1:6">
      <c r="A115" t="str">
        <f t="shared" si="2"/>
        <v/>
      </c>
      <c r="B115" s="986"/>
      <c r="C115" s="860"/>
      <c r="D115" s="863"/>
      <c r="E115" t="s">
        <v>5</v>
      </c>
      <c r="F115" t="str">
        <f t="shared" si="3"/>
        <v/>
      </c>
    </row>
    <row r="116" spans="1:6">
      <c r="A116" t="str">
        <f t="shared" si="2"/>
        <v/>
      </c>
      <c r="B116" s="986"/>
      <c r="C116" s="860"/>
      <c r="D116" s="863"/>
      <c r="E116" t="s">
        <v>5</v>
      </c>
      <c r="F116" t="str">
        <f t="shared" ref="F116:F179" si="4">IFERROR(IF(LEN(E116)=0,VLOOKUP(B116,Homologacion,5,0),VLOOKUP(CONCATENATE(B116,"_",E116),Homologacion,5,0)),"")</f>
        <v/>
      </c>
    </row>
    <row r="117" spans="1:6">
      <c r="A117">
        <f t="shared" si="2"/>
        <v>6</v>
      </c>
      <c r="B117" s="986" t="s">
        <v>2655</v>
      </c>
      <c r="C117" s="860" t="s">
        <v>2241</v>
      </c>
      <c r="D117" s="863">
        <v>-288642054.5</v>
      </c>
      <c r="E117" t="s">
        <v>5</v>
      </c>
      <c r="F117" t="str">
        <f t="shared" si="4"/>
        <v/>
      </c>
    </row>
    <row r="118" spans="1:6">
      <c r="A118" t="str">
        <f t="shared" si="2"/>
        <v/>
      </c>
      <c r="B118" s="986"/>
      <c r="C118" s="860"/>
      <c r="D118" s="863"/>
      <c r="E118" t="s">
        <v>5</v>
      </c>
      <c r="F118" t="str">
        <f t="shared" si="4"/>
        <v/>
      </c>
    </row>
    <row r="119" spans="1:6">
      <c r="A119" t="str">
        <f t="shared" si="2"/>
        <v/>
      </c>
      <c r="B119" s="986"/>
      <c r="C119" s="860"/>
      <c r="D119" s="863"/>
      <c r="E119" t="s">
        <v>5</v>
      </c>
      <c r="F119" t="str">
        <f t="shared" si="4"/>
        <v/>
      </c>
    </row>
    <row r="120" spans="1:6">
      <c r="A120">
        <f t="shared" si="2"/>
        <v>6</v>
      </c>
      <c r="B120" s="986" t="s">
        <v>2270</v>
      </c>
      <c r="C120" s="860" t="s">
        <v>2271</v>
      </c>
      <c r="D120" s="863">
        <v>-3726000</v>
      </c>
      <c r="E120" t="s">
        <v>5</v>
      </c>
      <c r="F120" t="str">
        <f t="shared" si="4"/>
        <v/>
      </c>
    </row>
    <row r="121" spans="1:6">
      <c r="A121">
        <f t="shared" si="2"/>
        <v>8</v>
      </c>
      <c r="B121" s="986" t="s">
        <v>2272</v>
      </c>
      <c r="C121" s="860" t="s">
        <v>2271</v>
      </c>
      <c r="D121" s="863">
        <v>-3726000</v>
      </c>
      <c r="E121" t="s">
        <v>5</v>
      </c>
      <c r="F121" t="str">
        <f t="shared" si="4"/>
        <v/>
      </c>
    </row>
    <row r="122" spans="1:6">
      <c r="A122">
        <f t="shared" si="2"/>
        <v>6</v>
      </c>
      <c r="B122" s="986" t="s">
        <v>2273</v>
      </c>
      <c r="C122" s="860" t="s">
        <v>2486</v>
      </c>
      <c r="D122" s="863">
        <v>-184140</v>
      </c>
      <c r="E122" t="s">
        <v>5</v>
      </c>
      <c r="F122" t="str">
        <f t="shared" si="4"/>
        <v/>
      </c>
    </row>
    <row r="123" spans="1:6">
      <c r="A123">
        <f t="shared" si="2"/>
        <v>6</v>
      </c>
      <c r="B123" s="986" t="s">
        <v>2274</v>
      </c>
      <c r="C123" s="860" t="s">
        <v>2247</v>
      </c>
      <c r="D123" s="863">
        <v>-165029357</v>
      </c>
      <c r="E123" t="s">
        <v>5</v>
      </c>
      <c r="F123" t="str">
        <f t="shared" si="4"/>
        <v/>
      </c>
    </row>
    <row r="124" spans="1:6">
      <c r="A124">
        <f t="shared" si="2"/>
        <v>8</v>
      </c>
      <c r="B124" s="986" t="s">
        <v>2656</v>
      </c>
      <c r="C124" s="860" t="s">
        <v>2459</v>
      </c>
      <c r="D124" s="863">
        <v>-123766752</v>
      </c>
      <c r="E124" t="s">
        <v>5</v>
      </c>
      <c r="F124" t="str">
        <f t="shared" si="4"/>
        <v/>
      </c>
    </row>
    <row r="125" spans="1:6">
      <c r="A125">
        <f t="shared" si="2"/>
        <v>8</v>
      </c>
      <c r="B125" s="986" t="s">
        <v>2276</v>
      </c>
      <c r="C125" s="860" t="s">
        <v>2487</v>
      </c>
      <c r="D125" s="863">
        <v>-27057626</v>
      </c>
      <c r="E125" t="s">
        <v>5</v>
      </c>
      <c r="F125" t="str">
        <f t="shared" si="4"/>
        <v/>
      </c>
    </row>
    <row r="126" spans="1:6">
      <c r="A126">
        <f t="shared" si="2"/>
        <v>8</v>
      </c>
      <c r="B126" s="986" t="s">
        <v>2277</v>
      </c>
      <c r="C126" s="860" t="s">
        <v>2488</v>
      </c>
      <c r="D126" s="863">
        <v>-14204979</v>
      </c>
      <c r="E126" t="s">
        <v>5</v>
      </c>
      <c r="F126" t="str">
        <f t="shared" si="4"/>
        <v/>
      </c>
    </row>
    <row r="127" spans="1:6">
      <c r="A127" t="str">
        <f t="shared" si="2"/>
        <v/>
      </c>
      <c r="B127" s="986"/>
      <c r="C127" s="860"/>
      <c r="D127" s="863"/>
      <c r="E127" t="s">
        <v>319</v>
      </c>
      <c r="F127" t="str">
        <f t="shared" si="4"/>
        <v/>
      </c>
    </row>
    <row r="128" spans="1:6">
      <c r="A128">
        <f t="shared" si="2"/>
        <v>6</v>
      </c>
      <c r="B128" s="986" t="s">
        <v>2278</v>
      </c>
      <c r="C128" s="860" t="s">
        <v>2489</v>
      </c>
      <c r="D128" s="863">
        <v>-292515258</v>
      </c>
      <c r="E128" t="s">
        <v>319</v>
      </c>
      <c r="F128" t="str">
        <f t="shared" si="4"/>
        <v/>
      </c>
    </row>
    <row r="129" spans="1:6">
      <c r="A129">
        <f t="shared" si="2"/>
        <v>6</v>
      </c>
      <c r="B129" s="987" t="s">
        <v>2657</v>
      </c>
      <c r="C129" s="982" t="s">
        <v>2490</v>
      </c>
      <c r="D129" s="983">
        <v>50013978.100000001</v>
      </c>
      <c r="E129" t="s">
        <v>319</v>
      </c>
      <c r="F129" t="str">
        <f t="shared" si="4"/>
        <v/>
      </c>
    </row>
    <row r="130" spans="1:6">
      <c r="A130" t="str">
        <f t="shared" si="2"/>
        <v/>
      </c>
      <c r="B130" s="987"/>
      <c r="C130" s="982"/>
      <c r="D130" s="983"/>
      <c r="E130" t="s">
        <v>5</v>
      </c>
      <c r="F130" t="str">
        <f t="shared" si="4"/>
        <v/>
      </c>
    </row>
    <row r="131" spans="1:6">
      <c r="A131">
        <f t="shared" ref="A131:A194" si="5">IF(LEN(B131)=0,"",LEN(B131))</f>
        <v>6</v>
      </c>
      <c r="B131" s="986" t="s">
        <v>2814</v>
      </c>
      <c r="C131" s="860" t="s">
        <v>2271</v>
      </c>
      <c r="D131" s="863">
        <v>-196343</v>
      </c>
      <c r="E131" t="s">
        <v>5</v>
      </c>
      <c r="F131" t="str">
        <f t="shared" si="4"/>
        <v/>
      </c>
    </row>
    <row r="132" spans="1:6">
      <c r="A132">
        <f t="shared" si="5"/>
        <v>8</v>
      </c>
      <c r="B132" s="986" t="s">
        <v>2280</v>
      </c>
      <c r="C132" s="860" t="s">
        <v>2491</v>
      </c>
      <c r="D132" s="863">
        <v>-1059343</v>
      </c>
      <c r="E132" t="s">
        <v>5</v>
      </c>
      <c r="F132" t="str">
        <f t="shared" si="4"/>
        <v/>
      </c>
    </row>
    <row r="133" spans="1:6">
      <c r="A133">
        <f t="shared" si="5"/>
        <v>8</v>
      </c>
      <c r="B133" s="986" t="s">
        <v>2281</v>
      </c>
      <c r="C133" s="860" t="s">
        <v>2492</v>
      </c>
      <c r="D133" s="863">
        <v>-1452000</v>
      </c>
      <c r="E133" t="s">
        <v>5</v>
      </c>
      <c r="F133" t="str">
        <f t="shared" si="4"/>
        <v/>
      </c>
    </row>
    <row r="134" spans="1:6">
      <c r="A134">
        <f t="shared" si="5"/>
        <v>8</v>
      </c>
      <c r="B134" s="986" t="s">
        <v>2658</v>
      </c>
      <c r="C134" s="860" t="s">
        <v>2493</v>
      </c>
      <c r="D134" s="863">
        <v>2315000</v>
      </c>
      <c r="E134" t="s">
        <v>5</v>
      </c>
      <c r="F134" t="str">
        <f t="shared" si="4"/>
        <v/>
      </c>
    </row>
    <row r="135" spans="1:6">
      <c r="A135">
        <f t="shared" si="5"/>
        <v>6</v>
      </c>
      <c r="B135" s="986" t="s">
        <v>2282</v>
      </c>
      <c r="C135" s="860" t="s">
        <v>2401</v>
      </c>
      <c r="D135" s="863">
        <v>-172</v>
      </c>
      <c r="E135" t="s">
        <v>5</v>
      </c>
      <c r="F135" t="str">
        <f t="shared" si="4"/>
        <v/>
      </c>
    </row>
    <row r="136" spans="1:6">
      <c r="A136">
        <f t="shared" si="5"/>
        <v>8</v>
      </c>
      <c r="B136" s="986" t="s">
        <v>2879</v>
      </c>
      <c r="C136" s="860" t="s">
        <v>2880</v>
      </c>
      <c r="D136" s="863">
        <v>-270172</v>
      </c>
      <c r="E136" t="s">
        <v>5</v>
      </c>
      <c r="F136" t="str">
        <f t="shared" si="4"/>
        <v/>
      </c>
    </row>
    <row r="137" spans="1:6">
      <c r="A137">
        <f t="shared" si="5"/>
        <v>8</v>
      </c>
      <c r="B137" s="986" t="s">
        <v>2659</v>
      </c>
      <c r="C137" s="860" t="s">
        <v>2493</v>
      </c>
      <c r="D137" s="863">
        <v>270000</v>
      </c>
      <c r="E137" t="s">
        <v>5</v>
      </c>
      <c r="F137" t="str">
        <f t="shared" si="4"/>
        <v/>
      </c>
    </row>
    <row r="138" spans="1:6">
      <c r="A138">
        <f t="shared" si="5"/>
        <v>6</v>
      </c>
      <c r="B138" s="986" t="s">
        <v>2283</v>
      </c>
      <c r="C138" s="860" t="s">
        <v>2284</v>
      </c>
      <c r="D138" s="863">
        <v>-4408518</v>
      </c>
      <c r="E138" t="s">
        <v>5</v>
      </c>
      <c r="F138" t="str">
        <f t="shared" si="4"/>
        <v/>
      </c>
    </row>
    <row r="139" spans="1:6">
      <c r="A139">
        <f t="shared" si="5"/>
        <v>8</v>
      </c>
      <c r="B139" s="986" t="s">
        <v>2285</v>
      </c>
      <c r="C139" s="860" t="s">
        <v>2495</v>
      </c>
      <c r="D139" s="863">
        <v>-8838537</v>
      </c>
      <c r="E139" t="s">
        <v>5</v>
      </c>
      <c r="F139" t="str">
        <f t="shared" si="4"/>
        <v/>
      </c>
    </row>
    <row r="140" spans="1:6">
      <c r="A140">
        <f t="shared" si="5"/>
        <v>8</v>
      </c>
      <c r="B140" s="986" t="s">
        <v>2286</v>
      </c>
      <c r="C140" s="860" t="s">
        <v>2485</v>
      </c>
      <c r="D140" s="863">
        <v>-5108336</v>
      </c>
      <c r="E140" t="s">
        <v>5</v>
      </c>
      <c r="F140" t="str">
        <f t="shared" si="4"/>
        <v/>
      </c>
    </row>
    <row r="141" spans="1:6">
      <c r="A141">
        <f t="shared" si="5"/>
        <v>8</v>
      </c>
      <c r="B141" s="986" t="s">
        <v>2287</v>
      </c>
      <c r="C141" s="860" t="s">
        <v>2496</v>
      </c>
      <c r="D141" s="863">
        <v>-86127</v>
      </c>
      <c r="E141" t="s">
        <v>5</v>
      </c>
      <c r="F141" t="str">
        <f t="shared" si="4"/>
        <v/>
      </c>
    </row>
    <row r="142" spans="1:6">
      <c r="A142">
        <f t="shared" si="5"/>
        <v>8</v>
      </c>
      <c r="B142" s="986" t="s">
        <v>2660</v>
      </c>
      <c r="C142" s="860" t="s">
        <v>2497</v>
      </c>
      <c r="D142" s="863">
        <v>-391518</v>
      </c>
      <c r="E142" t="s">
        <v>5</v>
      </c>
      <c r="F142" t="str">
        <f t="shared" si="4"/>
        <v/>
      </c>
    </row>
    <row r="143" spans="1:6">
      <c r="A143">
        <f t="shared" si="5"/>
        <v>8</v>
      </c>
      <c r="B143" s="986" t="s">
        <v>2661</v>
      </c>
      <c r="C143" s="860" t="s">
        <v>2493</v>
      </c>
      <c r="D143" s="863">
        <v>10016000</v>
      </c>
      <c r="E143" t="s">
        <v>5</v>
      </c>
      <c r="F143" t="str">
        <f t="shared" si="4"/>
        <v/>
      </c>
    </row>
    <row r="144" spans="1:6">
      <c r="A144">
        <f t="shared" si="5"/>
        <v>6</v>
      </c>
      <c r="B144" s="986" t="s">
        <v>2288</v>
      </c>
      <c r="C144" s="860" t="s">
        <v>2381</v>
      </c>
      <c r="D144" s="863">
        <v>-62977</v>
      </c>
      <c r="E144" t="s">
        <v>5</v>
      </c>
      <c r="F144" t="str">
        <f t="shared" si="4"/>
        <v/>
      </c>
    </row>
    <row r="145" spans="1:6">
      <c r="A145">
        <f t="shared" si="5"/>
        <v>8</v>
      </c>
      <c r="B145" s="986" t="s">
        <v>2662</v>
      </c>
      <c r="C145" s="860" t="s">
        <v>2499</v>
      </c>
      <c r="D145" s="863">
        <v>-1036557</v>
      </c>
      <c r="E145" t="s">
        <v>5</v>
      </c>
      <c r="F145" t="str">
        <f t="shared" si="4"/>
        <v/>
      </c>
    </row>
    <row r="146" spans="1:6">
      <c r="A146">
        <f t="shared" si="5"/>
        <v>8</v>
      </c>
      <c r="B146" s="986" t="s">
        <v>3034</v>
      </c>
      <c r="C146" s="860" t="s">
        <v>3035</v>
      </c>
      <c r="D146" s="863">
        <v>-50420</v>
      </c>
      <c r="E146" t="s">
        <v>5</v>
      </c>
      <c r="F146" t="str">
        <f t="shared" si="4"/>
        <v/>
      </c>
    </row>
    <row r="147" spans="1:6">
      <c r="A147">
        <f t="shared" si="5"/>
        <v>8</v>
      </c>
      <c r="B147" s="986" t="s">
        <v>2663</v>
      </c>
      <c r="C147" s="860" t="s">
        <v>2493</v>
      </c>
      <c r="D147" s="863">
        <v>1024000</v>
      </c>
      <c r="E147" t="s">
        <v>5</v>
      </c>
      <c r="F147" t="str">
        <f t="shared" si="4"/>
        <v/>
      </c>
    </row>
    <row r="148" spans="1:6">
      <c r="A148">
        <f t="shared" si="5"/>
        <v>6</v>
      </c>
      <c r="B148" s="986" t="s">
        <v>3010</v>
      </c>
      <c r="C148" s="860" t="s">
        <v>2881</v>
      </c>
      <c r="D148" s="863">
        <v>-44200</v>
      </c>
      <c r="E148" t="s">
        <v>5</v>
      </c>
      <c r="F148" t="str">
        <f t="shared" si="4"/>
        <v/>
      </c>
    </row>
    <row r="149" spans="1:6">
      <c r="A149">
        <f t="shared" si="5"/>
        <v>8</v>
      </c>
      <c r="B149" s="986" t="s">
        <v>3036</v>
      </c>
      <c r="C149" s="860" t="s">
        <v>3037</v>
      </c>
      <c r="D149" s="863">
        <v>-391200</v>
      </c>
      <c r="E149" t="s">
        <v>5</v>
      </c>
      <c r="F149" t="str">
        <f t="shared" si="4"/>
        <v/>
      </c>
    </row>
    <row r="150" spans="1:6">
      <c r="A150">
        <f t="shared" si="5"/>
        <v>8</v>
      </c>
      <c r="B150" s="986" t="s">
        <v>3038</v>
      </c>
      <c r="C150" s="860" t="s">
        <v>3039</v>
      </c>
      <c r="D150" s="863">
        <v>347000</v>
      </c>
      <c r="E150" t="s">
        <v>5</v>
      </c>
      <c r="F150" t="str">
        <f t="shared" si="4"/>
        <v/>
      </c>
    </row>
    <row r="151" spans="1:6">
      <c r="A151">
        <f t="shared" si="5"/>
        <v>6</v>
      </c>
      <c r="B151" s="986" t="s">
        <v>2289</v>
      </c>
      <c r="C151" s="860" t="s">
        <v>2290</v>
      </c>
      <c r="D151" s="863">
        <v>403916</v>
      </c>
      <c r="E151" t="s">
        <v>5</v>
      </c>
      <c r="F151" t="str">
        <f t="shared" si="4"/>
        <v/>
      </c>
    </row>
    <row r="152" spans="1:6">
      <c r="A152">
        <f t="shared" si="5"/>
        <v>8</v>
      </c>
      <c r="B152" s="986" t="s">
        <v>2664</v>
      </c>
      <c r="C152" s="860" t="s">
        <v>2500</v>
      </c>
      <c r="D152" s="863">
        <v>-8841167</v>
      </c>
      <c r="E152" t="s">
        <v>5</v>
      </c>
      <c r="F152" t="str">
        <f t="shared" si="4"/>
        <v/>
      </c>
    </row>
    <row r="153" spans="1:6">
      <c r="A153">
        <f t="shared" si="5"/>
        <v>8</v>
      </c>
      <c r="B153" s="986" t="s">
        <v>2665</v>
      </c>
      <c r="C153" s="860" t="s">
        <v>2501</v>
      </c>
      <c r="D153" s="863">
        <v>-236807</v>
      </c>
      <c r="E153" t="s">
        <v>5</v>
      </c>
      <c r="F153" t="str">
        <f t="shared" si="4"/>
        <v/>
      </c>
    </row>
    <row r="154" spans="1:6">
      <c r="A154">
        <f t="shared" si="5"/>
        <v>8</v>
      </c>
      <c r="B154" s="986" t="s">
        <v>2666</v>
      </c>
      <c r="C154" s="860" t="s">
        <v>2494</v>
      </c>
      <c r="D154" s="863">
        <v>-9110</v>
      </c>
      <c r="E154" t="s">
        <v>5</v>
      </c>
      <c r="F154" t="str">
        <f t="shared" si="4"/>
        <v/>
      </c>
    </row>
    <row r="155" spans="1:6">
      <c r="A155">
        <f t="shared" si="5"/>
        <v>8</v>
      </c>
      <c r="B155" s="986" t="s">
        <v>2667</v>
      </c>
      <c r="C155" s="860" t="s">
        <v>2493</v>
      </c>
      <c r="D155" s="863">
        <v>9491000</v>
      </c>
      <c r="E155" t="s">
        <v>5</v>
      </c>
      <c r="F155" t="str">
        <f t="shared" si="4"/>
        <v/>
      </c>
    </row>
    <row r="156" spans="1:6">
      <c r="A156">
        <f t="shared" si="5"/>
        <v>6</v>
      </c>
      <c r="B156" s="986" t="s">
        <v>2291</v>
      </c>
      <c r="C156" s="860" t="s">
        <v>2502</v>
      </c>
      <c r="D156" s="863">
        <v>1306000</v>
      </c>
      <c r="E156" t="s">
        <v>5</v>
      </c>
      <c r="F156" t="str">
        <f t="shared" si="4"/>
        <v/>
      </c>
    </row>
    <row r="157" spans="1:6">
      <c r="A157">
        <f t="shared" si="5"/>
        <v>8</v>
      </c>
      <c r="B157" s="986" t="s">
        <v>2668</v>
      </c>
      <c r="C157" s="860" t="s">
        <v>2493</v>
      </c>
      <c r="D157" s="863">
        <v>1306000</v>
      </c>
      <c r="E157" t="s">
        <v>5</v>
      </c>
      <c r="F157" t="str">
        <f t="shared" si="4"/>
        <v/>
      </c>
    </row>
    <row r="158" spans="1:6">
      <c r="A158">
        <f t="shared" si="5"/>
        <v>6</v>
      </c>
      <c r="B158" s="986" t="s">
        <v>2815</v>
      </c>
      <c r="C158" s="860" t="s">
        <v>2503</v>
      </c>
      <c r="D158" s="863">
        <v>-1161000</v>
      </c>
      <c r="E158" t="s">
        <v>5</v>
      </c>
      <c r="F158" t="str">
        <f t="shared" si="4"/>
        <v/>
      </c>
    </row>
    <row r="159" spans="1:6">
      <c r="A159">
        <f t="shared" si="5"/>
        <v>8</v>
      </c>
      <c r="B159" s="986" t="s">
        <v>2669</v>
      </c>
      <c r="C159" s="860" t="s">
        <v>2504</v>
      </c>
      <c r="D159" s="863">
        <v>-4180000</v>
      </c>
      <c r="E159" t="s">
        <v>5</v>
      </c>
      <c r="F159" t="str">
        <f t="shared" si="4"/>
        <v/>
      </c>
    </row>
    <row r="160" spans="1:6">
      <c r="A160">
        <f t="shared" si="5"/>
        <v>8</v>
      </c>
      <c r="B160" s="986" t="s">
        <v>2670</v>
      </c>
      <c r="C160" s="860" t="s">
        <v>2505</v>
      </c>
      <c r="D160" s="863">
        <v>3019000</v>
      </c>
      <c r="E160" t="s">
        <v>5</v>
      </c>
      <c r="F160" t="str">
        <f t="shared" si="4"/>
        <v/>
      </c>
    </row>
    <row r="161" spans="1:6">
      <c r="A161">
        <f t="shared" si="5"/>
        <v>6</v>
      </c>
      <c r="B161" s="986" t="s">
        <v>3040</v>
      </c>
      <c r="C161" s="860" t="s">
        <v>3041</v>
      </c>
      <c r="D161" s="863">
        <v>-2656000</v>
      </c>
      <c r="E161" t="s">
        <v>5</v>
      </c>
      <c r="F161" t="str">
        <f t="shared" si="4"/>
        <v/>
      </c>
    </row>
    <row r="162" spans="1:6">
      <c r="A162">
        <f t="shared" si="5"/>
        <v>6</v>
      </c>
      <c r="B162" s="986" t="s">
        <v>3042</v>
      </c>
      <c r="C162" s="860" t="s">
        <v>3043</v>
      </c>
      <c r="D162" s="863">
        <v>-1306000</v>
      </c>
      <c r="E162" t="s">
        <v>5</v>
      </c>
      <c r="F162" t="str">
        <f t="shared" si="4"/>
        <v/>
      </c>
    </row>
    <row r="163" spans="1:6">
      <c r="A163" t="str">
        <f t="shared" si="5"/>
        <v/>
      </c>
      <c r="B163" s="986"/>
      <c r="C163" s="860"/>
      <c r="D163" s="863"/>
      <c r="E163" t="s">
        <v>5</v>
      </c>
      <c r="F163" t="str">
        <f t="shared" si="4"/>
        <v/>
      </c>
    </row>
    <row r="164" spans="1:6">
      <c r="A164">
        <f t="shared" si="5"/>
        <v>6</v>
      </c>
      <c r="B164" s="986" t="s">
        <v>2293</v>
      </c>
      <c r="C164" s="860" t="s">
        <v>2508</v>
      </c>
      <c r="D164" s="863">
        <v>-1915400</v>
      </c>
      <c r="E164" t="s">
        <v>5</v>
      </c>
      <c r="F164" t="str">
        <f t="shared" si="4"/>
        <v/>
      </c>
    </row>
    <row r="165" spans="1:6">
      <c r="A165">
        <f t="shared" si="5"/>
        <v>8</v>
      </c>
      <c r="B165" s="986" t="s">
        <v>2671</v>
      </c>
      <c r="C165" s="860" t="s">
        <v>2509</v>
      </c>
      <c r="D165" s="863">
        <v>0</v>
      </c>
      <c r="E165" t="s">
        <v>5</v>
      </c>
      <c r="F165" t="str">
        <f t="shared" si="4"/>
        <v/>
      </c>
    </row>
    <row r="166" spans="1:6">
      <c r="A166">
        <f t="shared" si="5"/>
        <v>8</v>
      </c>
      <c r="B166" s="986" t="s">
        <v>2672</v>
      </c>
      <c r="C166" s="860" t="s">
        <v>2510</v>
      </c>
      <c r="D166" s="863">
        <v>0</v>
      </c>
      <c r="E166" t="s">
        <v>5</v>
      </c>
      <c r="F166" t="str">
        <f t="shared" si="4"/>
        <v/>
      </c>
    </row>
    <row r="167" spans="1:6">
      <c r="A167">
        <f t="shared" si="5"/>
        <v>8</v>
      </c>
      <c r="B167" s="986" t="s">
        <v>2882</v>
      </c>
      <c r="C167" s="860" t="s">
        <v>2883</v>
      </c>
      <c r="D167" s="863">
        <v>-1915400</v>
      </c>
      <c r="E167" t="s">
        <v>5</v>
      </c>
      <c r="F167" t="str">
        <f t="shared" si="4"/>
        <v/>
      </c>
    </row>
    <row r="168" spans="1:6">
      <c r="A168">
        <f t="shared" si="5"/>
        <v>6</v>
      </c>
      <c r="B168" s="986" t="s">
        <v>2294</v>
      </c>
      <c r="C168" s="860" t="s">
        <v>2511</v>
      </c>
      <c r="D168" s="863">
        <v>-485300</v>
      </c>
      <c r="E168" t="s">
        <v>5</v>
      </c>
      <c r="F168" t="str">
        <f t="shared" si="4"/>
        <v/>
      </c>
    </row>
    <row r="169" spans="1:6">
      <c r="A169">
        <f t="shared" si="5"/>
        <v>8</v>
      </c>
      <c r="B169" s="986" t="s">
        <v>2295</v>
      </c>
      <c r="C169" s="860" t="s">
        <v>2512</v>
      </c>
      <c r="D169" s="863">
        <v>0</v>
      </c>
      <c r="E169" t="s">
        <v>5</v>
      </c>
      <c r="F169" t="str">
        <f t="shared" si="4"/>
        <v/>
      </c>
    </row>
    <row r="170" spans="1:6">
      <c r="A170">
        <f t="shared" si="5"/>
        <v>8</v>
      </c>
      <c r="B170" s="986" t="s">
        <v>2673</v>
      </c>
      <c r="C170" s="860" t="s">
        <v>2513</v>
      </c>
      <c r="D170" s="863">
        <v>0</v>
      </c>
      <c r="E170" t="s">
        <v>5</v>
      </c>
      <c r="F170" t="str">
        <f t="shared" si="4"/>
        <v/>
      </c>
    </row>
    <row r="171" spans="1:6">
      <c r="A171">
        <f t="shared" si="5"/>
        <v>8</v>
      </c>
      <c r="B171" s="986" t="s">
        <v>2884</v>
      </c>
      <c r="C171" s="860" t="s">
        <v>2883</v>
      </c>
      <c r="D171" s="863">
        <v>-485300</v>
      </c>
      <c r="E171" t="s">
        <v>5</v>
      </c>
      <c r="F171" t="str">
        <f t="shared" si="4"/>
        <v/>
      </c>
    </row>
    <row r="172" spans="1:6">
      <c r="A172">
        <f t="shared" si="5"/>
        <v>6</v>
      </c>
      <c r="B172" s="986" t="s">
        <v>2296</v>
      </c>
      <c r="C172" s="860" t="s">
        <v>2514</v>
      </c>
      <c r="D172" s="863">
        <v>-1817700</v>
      </c>
      <c r="E172" t="s">
        <v>5</v>
      </c>
      <c r="F172" t="str">
        <f t="shared" si="4"/>
        <v/>
      </c>
    </row>
    <row r="173" spans="1:6">
      <c r="A173">
        <f t="shared" si="5"/>
        <v>8</v>
      </c>
      <c r="B173" s="986" t="s">
        <v>2297</v>
      </c>
      <c r="C173" s="860" t="s">
        <v>2515</v>
      </c>
      <c r="D173" s="863">
        <v>0</v>
      </c>
      <c r="E173" t="s">
        <v>5</v>
      </c>
      <c r="F173" t="str">
        <f t="shared" si="4"/>
        <v/>
      </c>
    </row>
    <row r="174" spans="1:6">
      <c r="A174">
        <f t="shared" si="5"/>
        <v>8</v>
      </c>
      <c r="B174" s="986" t="s">
        <v>2674</v>
      </c>
      <c r="C174" s="860" t="s">
        <v>2516</v>
      </c>
      <c r="D174" s="863">
        <v>0</v>
      </c>
      <c r="E174" t="s">
        <v>5</v>
      </c>
      <c r="F174" t="str">
        <f t="shared" si="4"/>
        <v/>
      </c>
    </row>
    <row r="175" spans="1:6">
      <c r="A175">
        <f t="shared" si="5"/>
        <v>8</v>
      </c>
      <c r="B175" s="986" t="s">
        <v>2885</v>
      </c>
      <c r="C175" s="860" t="s">
        <v>2883</v>
      </c>
      <c r="D175" s="863">
        <v>-1817700</v>
      </c>
      <c r="E175" t="s">
        <v>5</v>
      </c>
      <c r="F175" t="str">
        <f t="shared" si="4"/>
        <v/>
      </c>
    </row>
    <row r="176" spans="1:6">
      <c r="A176">
        <f t="shared" si="5"/>
        <v>6</v>
      </c>
      <c r="B176" s="986" t="s">
        <v>3011</v>
      </c>
      <c r="C176" s="860" t="s">
        <v>2886</v>
      </c>
      <c r="D176" s="863">
        <v>-5361624</v>
      </c>
      <c r="E176" t="s">
        <v>5</v>
      </c>
      <c r="F176" t="str">
        <f t="shared" si="4"/>
        <v/>
      </c>
    </row>
    <row r="177" spans="1:6">
      <c r="A177">
        <f t="shared" si="5"/>
        <v>8</v>
      </c>
      <c r="B177" s="986" t="s">
        <v>2887</v>
      </c>
      <c r="C177" s="860" t="s">
        <v>2888</v>
      </c>
      <c r="D177" s="863">
        <v>-3217473</v>
      </c>
      <c r="E177" t="s">
        <v>5</v>
      </c>
      <c r="F177" t="str">
        <f t="shared" si="4"/>
        <v/>
      </c>
    </row>
    <row r="178" spans="1:6">
      <c r="A178">
        <f t="shared" si="5"/>
        <v>8</v>
      </c>
      <c r="B178" s="986" t="s">
        <v>3044</v>
      </c>
      <c r="C178" s="860" t="s">
        <v>3045</v>
      </c>
      <c r="D178" s="863">
        <v>-2144151</v>
      </c>
      <c r="E178" t="s">
        <v>5</v>
      </c>
      <c r="F178" t="str">
        <f t="shared" si="4"/>
        <v/>
      </c>
    </row>
    <row r="179" spans="1:6">
      <c r="A179">
        <f t="shared" si="5"/>
        <v>6</v>
      </c>
      <c r="B179" s="986" t="s">
        <v>2298</v>
      </c>
      <c r="C179" s="860" t="s">
        <v>2517</v>
      </c>
      <c r="D179" s="863">
        <v>-7265200</v>
      </c>
      <c r="E179" t="s">
        <v>5</v>
      </c>
      <c r="F179" t="str">
        <f t="shared" si="4"/>
        <v/>
      </c>
    </row>
    <row r="180" spans="1:6">
      <c r="A180">
        <f t="shared" si="5"/>
        <v>8</v>
      </c>
      <c r="B180" s="986" t="s">
        <v>2675</v>
      </c>
      <c r="C180" s="860" t="s">
        <v>2518</v>
      </c>
      <c r="D180" s="863">
        <v>0</v>
      </c>
      <c r="E180" t="s">
        <v>5</v>
      </c>
      <c r="F180" t="str">
        <f t="shared" ref="F180:F243" si="6">IFERROR(IF(LEN(E180)=0,VLOOKUP(B180,Homologacion,5,0),VLOOKUP(CONCATENATE(B180,"_",E180),Homologacion,5,0)),"")</f>
        <v/>
      </c>
    </row>
    <row r="181" spans="1:6">
      <c r="A181">
        <f t="shared" si="5"/>
        <v>8</v>
      </c>
      <c r="B181" s="986" t="s">
        <v>2676</v>
      </c>
      <c r="C181" s="860" t="s">
        <v>2519</v>
      </c>
      <c r="D181" s="863">
        <v>0</v>
      </c>
      <c r="E181" t="s">
        <v>5</v>
      </c>
      <c r="F181" t="str">
        <f t="shared" si="6"/>
        <v/>
      </c>
    </row>
    <row r="182" spans="1:6">
      <c r="A182">
        <f t="shared" si="5"/>
        <v>8</v>
      </c>
      <c r="B182" s="986" t="s">
        <v>2677</v>
      </c>
      <c r="C182" s="860" t="s">
        <v>2520</v>
      </c>
      <c r="D182" s="863">
        <v>0</v>
      </c>
      <c r="E182" t="s">
        <v>5</v>
      </c>
      <c r="F182" t="str">
        <f t="shared" si="6"/>
        <v/>
      </c>
    </row>
    <row r="183" spans="1:6">
      <c r="A183">
        <f t="shared" si="5"/>
        <v>8</v>
      </c>
      <c r="B183" s="986" t="s">
        <v>2889</v>
      </c>
      <c r="C183" s="860" t="s">
        <v>2883</v>
      </c>
      <c r="D183" s="863">
        <v>-7265200</v>
      </c>
      <c r="E183" t="s">
        <v>5</v>
      </c>
      <c r="F183" t="str">
        <f t="shared" si="6"/>
        <v/>
      </c>
    </row>
    <row r="184" spans="1:6">
      <c r="A184" t="str">
        <f t="shared" si="5"/>
        <v/>
      </c>
      <c r="B184" s="986"/>
      <c r="C184" s="860"/>
      <c r="D184" s="863"/>
      <c r="E184" t="s">
        <v>5</v>
      </c>
      <c r="F184" t="str">
        <f t="shared" si="6"/>
        <v/>
      </c>
    </row>
    <row r="185" spans="1:6">
      <c r="A185">
        <f t="shared" si="5"/>
        <v>6</v>
      </c>
      <c r="B185" s="986" t="s">
        <v>3069</v>
      </c>
      <c r="C185" s="860" t="s">
        <v>3046</v>
      </c>
      <c r="D185" s="863">
        <v>-55210</v>
      </c>
      <c r="E185" t="s">
        <v>5</v>
      </c>
      <c r="F185" t="str">
        <f t="shared" si="6"/>
        <v/>
      </c>
    </row>
    <row r="186" spans="1:6">
      <c r="A186">
        <f t="shared" si="5"/>
        <v>8</v>
      </c>
      <c r="B186" s="986" t="s">
        <v>3047</v>
      </c>
      <c r="C186" s="860" t="s">
        <v>3046</v>
      </c>
      <c r="D186" s="863">
        <v>-55210</v>
      </c>
      <c r="E186" t="s">
        <v>5</v>
      </c>
      <c r="F186" t="str">
        <f t="shared" si="6"/>
        <v/>
      </c>
    </row>
    <row r="187" spans="1:6">
      <c r="A187" t="str">
        <f t="shared" si="5"/>
        <v/>
      </c>
      <c r="B187" s="986"/>
      <c r="C187" s="860"/>
      <c r="D187" s="863"/>
      <c r="E187" t="s">
        <v>5</v>
      </c>
      <c r="F187" t="str">
        <f t="shared" si="6"/>
        <v/>
      </c>
    </row>
    <row r="188" spans="1:6">
      <c r="A188" t="str">
        <f t="shared" si="5"/>
        <v/>
      </c>
      <c r="B188" s="986"/>
      <c r="C188" s="860"/>
      <c r="D188" s="863"/>
      <c r="E188" t="s">
        <v>5</v>
      </c>
      <c r="F188" t="str">
        <f t="shared" si="6"/>
        <v/>
      </c>
    </row>
    <row r="189" spans="1:6">
      <c r="A189">
        <f t="shared" si="5"/>
        <v>6</v>
      </c>
      <c r="B189" s="986" t="s">
        <v>2301</v>
      </c>
      <c r="C189" s="860" t="s">
        <v>2522</v>
      </c>
      <c r="D189" s="863">
        <v>-765933557578</v>
      </c>
      <c r="E189" t="s">
        <v>5</v>
      </c>
      <c r="F189" t="str">
        <f t="shared" si="6"/>
        <v/>
      </c>
    </row>
    <row r="190" spans="1:6">
      <c r="A190">
        <f t="shared" si="5"/>
        <v>8</v>
      </c>
      <c r="B190" s="986" t="s">
        <v>2890</v>
      </c>
      <c r="C190" s="860" t="s">
        <v>2891</v>
      </c>
      <c r="D190" s="863">
        <v>-765933346884</v>
      </c>
      <c r="E190" t="s">
        <v>5</v>
      </c>
      <c r="F190" t="str">
        <f t="shared" si="6"/>
        <v/>
      </c>
    </row>
    <row r="191" spans="1:6">
      <c r="A191">
        <f t="shared" si="5"/>
        <v>8</v>
      </c>
      <c r="B191" s="986" t="s">
        <v>3048</v>
      </c>
      <c r="C191" s="860" t="s">
        <v>3049</v>
      </c>
      <c r="D191" s="863">
        <v>-210694</v>
      </c>
      <c r="E191" t="s">
        <v>5</v>
      </c>
      <c r="F191" t="str">
        <f t="shared" si="6"/>
        <v/>
      </c>
    </row>
    <row r="192" spans="1:6">
      <c r="A192">
        <f t="shared" si="5"/>
        <v>6</v>
      </c>
      <c r="B192" s="986" t="s">
        <v>2302</v>
      </c>
      <c r="C192" s="860" t="s">
        <v>2523</v>
      </c>
      <c r="D192" s="863">
        <v>154944798.5</v>
      </c>
      <c r="E192" t="s">
        <v>5</v>
      </c>
      <c r="F192" t="str">
        <f t="shared" si="6"/>
        <v/>
      </c>
    </row>
    <row r="193" spans="1:6">
      <c r="A193">
        <f t="shared" si="5"/>
        <v>8</v>
      </c>
      <c r="B193" s="986" t="s">
        <v>2303</v>
      </c>
      <c r="C193" s="860" t="s">
        <v>2524</v>
      </c>
      <c r="D193" s="863">
        <v>671</v>
      </c>
      <c r="E193" t="s">
        <v>5</v>
      </c>
      <c r="F193" t="str">
        <f t="shared" si="6"/>
        <v/>
      </c>
    </row>
    <row r="194" spans="1:6">
      <c r="A194">
        <f t="shared" si="5"/>
        <v>8</v>
      </c>
      <c r="B194" s="986" t="s">
        <v>2892</v>
      </c>
      <c r="C194" s="860" t="s">
        <v>2893</v>
      </c>
      <c r="D194" s="863">
        <v>154898961.5</v>
      </c>
      <c r="E194" t="s">
        <v>5</v>
      </c>
      <c r="F194" t="str">
        <f t="shared" si="6"/>
        <v/>
      </c>
    </row>
    <row r="195" spans="1:6">
      <c r="A195">
        <f t="shared" ref="A195:A258" si="7">IF(LEN(B195)=0,"",LEN(B195))</f>
        <v>8</v>
      </c>
      <c r="B195" s="986" t="s">
        <v>2678</v>
      </c>
      <c r="C195" s="860" t="s">
        <v>2525</v>
      </c>
      <c r="D195" s="863">
        <v>45166</v>
      </c>
      <c r="E195" t="s">
        <v>5</v>
      </c>
      <c r="F195" t="str">
        <f t="shared" si="6"/>
        <v/>
      </c>
    </row>
    <row r="196" spans="1:6">
      <c r="A196">
        <f t="shared" si="7"/>
        <v>6</v>
      </c>
      <c r="B196" s="986" t="s">
        <v>2304</v>
      </c>
      <c r="C196" s="860" t="s">
        <v>2305</v>
      </c>
      <c r="D196" s="863">
        <v>56508149.210000001</v>
      </c>
      <c r="E196" t="s">
        <v>5</v>
      </c>
      <c r="F196" t="str">
        <f t="shared" si="6"/>
        <v/>
      </c>
    </row>
    <row r="197" spans="1:6">
      <c r="A197">
        <f t="shared" si="7"/>
        <v>8</v>
      </c>
      <c r="B197" s="986" t="s">
        <v>2306</v>
      </c>
      <c r="C197" s="860" t="s">
        <v>2526</v>
      </c>
      <c r="D197" s="863">
        <v>475000</v>
      </c>
      <c r="E197" t="s">
        <v>5</v>
      </c>
      <c r="F197" t="str">
        <f t="shared" si="6"/>
        <v/>
      </c>
    </row>
    <row r="198" spans="1:6">
      <c r="A198">
        <f t="shared" si="7"/>
        <v>8</v>
      </c>
      <c r="B198" s="986" t="s">
        <v>2894</v>
      </c>
      <c r="C198" s="860" t="s">
        <v>2895</v>
      </c>
      <c r="D198" s="863">
        <v>56033149.210000001</v>
      </c>
      <c r="E198" t="s">
        <v>5</v>
      </c>
      <c r="F198" t="str">
        <f t="shared" si="6"/>
        <v/>
      </c>
    </row>
    <row r="199" spans="1:6">
      <c r="A199">
        <f t="shared" si="7"/>
        <v>6</v>
      </c>
      <c r="B199" s="986" t="s">
        <v>2307</v>
      </c>
      <c r="C199" s="860" t="s">
        <v>2527</v>
      </c>
      <c r="D199" s="863">
        <v>-6740042</v>
      </c>
      <c r="E199" t="s">
        <v>5</v>
      </c>
      <c r="F199" t="str">
        <f t="shared" si="6"/>
        <v/>
      </c>
    </row>
    <row r="200" spans="1:6">
      <c r="A200">
        <f t="shared" si="7"/>
        <v>8</v>
      </c>
      <c r="B200" s="986" t="s">
        <v>2308</v>
      </c>
      <c r="C200" s="860" t="s">
        <v>2893</v>
      </c>
      <c r="D200" s="863">
        <v>-3865450</v>
      </c>
      <c r="E200" t="s">
        <v>5</v>
      </c>
      <c r="F200" t="str">
        <f t="shared" si="6"/>
        <v/>
      </c>
    </row>
    <row r="201" spans="1:6">
      <c r="A201">
        <f t="shared" si="7"/>
        <v>8</v>
      </c>
      <c r="B201" s="986" t="s">
        <v>2896</v>
      </c>
      <c r="C201" s="860" t="s">
        <v>2897</v>
      </c>
      <c r="D201" s="863">
        <v>-2874592</v>
      </c>
      <c r="E201" t="s">
        <v>5</v>
      </c>
      <c r="F201" t="str">
        <f t="shared" si="6"/>
        <v/>
      </c>
    </row>
    <row r="202" spans="1:6">
      <c r="A202">
        <f t="shared" si="7"/>
        <v>6</v>
      </c>
      <c r="B202" s="986" t="s">
        <v>2309</v>
      </c>
      <c r="C202" s="860" t="s">
        <v>2310</v>
      </c>
      <c r="D202" s="863">
        <v>765501575059</v>
      </c>
      <c r="E202" t="s">
        <v>5</v>
      </c>
      <c r="F202" t="str">
        <f t="shared" si="6"/>
        <v/>
      </c>
    </row>
    <row r="203" spans="1:6">
      <c r="A203">
        <f t="shared" si="7"/>
        <v>8</v>
      </c>
      <c r="B203" s="986" t="s">
        <v>2898</v>
      </c>
      <c r="C203" s="860" t="s">
        <v>2899</v>
      </c>
      <c r="D203" s="863">
        <v>765501575059</v>
      </c>
      <c r="E203" t="s">
        <v>5</v>
      </c>
      <c r="F203" t="str">
        <f t="shared" si="6"/>
        <v/>
      </c>
    </row>
    <row r="204" spans="1:6">
      <c r="A204">
        <f t="shared" si="7"/>
        <v>6</v>
      </c>
      <c r="B204" s="986" t="s">
        <v>2311</v>
      </c>
      <c r="C204" s="860" t="s">
        <v>2312</v>
      </c>
      <c r="D204" s="863">
        <v>35071613.289999999</v>
      </c>
      <c r="E204" t="s">
        <v>5</v>
      </c>
      <c r="F204" t="str">
        <f t="shared" si="6"/>
        <v/>
      </c>
    </row>
    <row r="205" spans="1:6">
      <c r="A205">
        <f t="shared" si="7"/>
        <v>8</v>
      </c>
      <c r="B205" s="986" t="s">
        <v>2313</v>
      </c>
      <c r="C205" s="860" t="s">
        <v>2528</v>
      </c>
      <c r="D205" s="863">
        <v>35071613.289999999</v>
      </c>
      <c r="E205" t="s">
        <v>5</v>
      </c>
      <c r="F205" t="str">
        <f t="shared" si="6"/>
        <v/>
      </c>
    </row>
    <row r="206" spans="1:6">
      <c r="A206">
        <f t="shared" si="7"/>
        <v>6</v>
      </c>
      <c r="B206" s="986" t="s">
        <v>2314</v>
      </c>
      <c r="C206" s="860" t="s">
        <v>2900</v>
      </c>
      <c r="D206" s="863">
        <v>175298000</v>
      </c>
      <c r="E206" t="s">
        <v>5</v>
      </c>
      <c r="F206" t="str">
        <f t="shared" si="6"/>
        <v/>
      </c>
    </row>
    <row r="207" spans="1:6">
      <c r="A207">
        <f t="shared" si="7"/>
        <v>6</v>
      </c>
      <c r="B207" s="986" t="s">
        <v>3050</v>
      </c>
      <c r="C207" s="860" t="s">
        <v>3051</v>
      </c>
      <c r="D207" s="863">
        <v>-59539000</v>
      </c>
      <c r="E207" t="s">
        <v>5</v>
      </c>
      <c r="F207" t="str">
        <f t="shared" si="6"/>
        <v/>
      </c>
    </row>
    <row r="208" spans="1:6">
      <c r="A208" t="str">
        <f t="shared" si="7"/>
        <v/>
      </c>
      <c r="B208" s="986"/>
      <c r="C208" s="860"/>
      <c r="D208" s="863"/>
      <c r="E208" t="s">
        <v>5</v>
      </c>
      <c r="F208" t="str">
        <f t="shared" si="6"/>
        <v/>
      </c>
    </row>
    <row r="209" spans="1:6">
      <c r="A209">
        <f t="shared" si="7"/>
        <v>6</v>
      </c>
      <c r="B209" s="986" t="s">
        <v>2316</v>
      </c>
      <c r="C209" s="860" t="s">
        <v>2300</v>
      </c>
      <c r="D209" s="863">
        <v>-16863073</v>
      </c>
      <c r="E209" t="s">
        <v>5</v>
      </c>
      <c r="F209" t="str">
        <f t="shared" si="6"/>
        <v/>
      </c>
    </row>
    <row r="210" spans="1:6">
      <c r="A210">
        <f t="shared" si="7"/>
        <v>8</v>
      </c>
      <c r="B210" s="986" t="s">
        <v>2317</v>
      </c>
      <c r="C210" s="860" t="s">
        <v>2529</v>
      </c>
      <c r="D210" s="863">
        <v>-18262547</v>
      </c>
      <c r="E210" t="s">
        <v>5</v>
      </c>
      <c r="F210" t="str">
        <f t="shared" si="6"/>
        <v/>
      </c>
    </row>
    <row r="211" spans="1:6">
      <c r="A211">
        <f t="shared" si="7"/>
        <v>8</v>
      </c>
      <c r="B211" s="986" t="s">
        <v>2318</v>
      </c>
      <c r="C211" s="860" t="s">
        <v>2530</v>
      </c>
      <c r="D211" s="863">
        <v>-1121562</v>
      </c>
      <c r="E211" t="s">
        <v>5</v>
      </c>
      <c r="F211" t="str">
        <f t="shared" si="6"/>
        <v/>
      </c>
    </row>
    <row r="212" spans="1:6">
      <c r="A212">
        <f t="shared" si="7"/>
        <v>8</v>
      </c>
      <c r="B212" s="986" t="s">
        <v>2319</v>
      </c>
      <c r="C212" s="860" t="s">
        <v>2531</v>
      </c>
      <c r="D212" s="863">
        <v>-146908</v>
      </c>
      <c r="E212" t="s">
        <v>5</v>
      </c>
      <c r="F212" t="str">
        <f t="shared" si="6"/>
        <v/>
      </c>
    </row>
    <row r="213" spans="1:6">
      <c r="A213">
        <f t="shared" si="7"/>
        <v>8</v>
      </c>
      <c r="B213" s="986" t="s">
        <v>2901</v>
      </c>
      <c r="C213" s="860" t="s">
        <v>2902</v>
      </c>
      <c r="D213" s="863">
        <v>2667944</v>
      </c>
      <c r="E213" t="s">
        <v>5</v>
      </c>
      <c r="F213" t="str">
        <f t="shared" si="6"/>
        <v/>
      </c>
    </row>
    <row r="214" spans="1:6">
      <c r="A214" t="str">
        <f t="shared" si="7"/>
        <v/>
      </c>
      <c r="B214" s="986"/>
      <c r="C214" s="860"/>
      <c r="D214" s="863"/>
      <c r="E214" t="s">
        <v>5</v>
      </c>
      <c r="F214" t="str">
        <f t="shared" si="6"/>
        <v/>
      </c>
    </row>
    <row r="215" spans="1:6">
      <c r="A215">
        <f t="shared" si="7"/>
        <v>6</v>
      </c>
      <c r="B215" s="986" t="s">
        <v>2321</v>
      </c>
      <c r="C215" s="860" t="s">
        <v>2562</v>
      </c>
      <c r="D215" s="863">
        <v>-39000</v>
      </c>
      <c r="E215" t="s">
        <v>5</v>
      </c>
      <c r="F215" t="str">
        <f t="shared" si="6"/>
        <v/>
      </c>
    </row>
    <row r="216" spans="1:6">
      <c r="A216">
        <f t="shared" si="7"/>
        <v>8</v>
      </c>
      <c r="B216" s="986" t="s">
        <v>2322</v>
      </c>
      <c r="C216" s="860" t="s">
        <v>2607</v>
      </c>
      <c r="D216" s="863">
        <v>-39000</v>
      </c>
      <c r="E216" t="s">
        <v>5</v>
      </c>
      <c r="F216" t="str">
        <f t="shared" si="6"/>
        <v/>
      </c>
    </row>
    <row r="217" spans="1:6">
      <c r="A217" t="str">
        <f t="shared" si="7"/>
        <v/>
      </c>
      <c r="B217" s="986"/>
      <c r="C217" s="860"/>
      <c r="D217" s="863"/>
      <c r="E217" t="s">
        <v>5</v>
      </c>
      <c r="F217" t="str">
        <f t="shared" si="6"/>
        <v/>
      </c>
    </row>
    <row r="218" spans="1:6">
      <c r="A218" t="str">
        <f t="shared" si="7"/>
        <v/>
      </c>
      <c r="B218" s="986"/>
      <c r="C218" s="860"/>
      <c r="D218" s="863"/>
      <c r="E218" t="s">
        <v>5</v>
      </c>
      <c r="F218" t="str">
        <f t="shared" si="6"/>
        <v/>
      </c>
    </row>
    <row r="219" spans="1:6">
      <c r="A219">
        <f t="shared" si="7"/>
        <v>6</v>
      </c>
      <c r="B219" s="986" t="s">
        <v>2324</v>
      </c>
      <c r="C219" s="860" t="s">
        <v>2532</v>
      </c>
      <c r="D219" s="863">
        <v>-5726660</v>
      </c>
      <c r="E219" t="s">
        <v>5</v>
      </c>
      <c r="F219" t="str">
        <f t="shared" si="6"/>
        <v/>
      </c>
    </row>
    <row r="220" spans="1:6">
      <c r="A220">
        <f t="shared" si="7"/>
        <v>8</v>
      </c>
      <c r="B220" s="986" t="s">
        <v>2679</v>
      </c>
      <c r="C220" s="860" t="s">
        <v>2545</v>
      </c>
      <c r="D220" s="863">
        <v>-5726660</v>
      </c>
      <c r="E220" t="s">
        <v>5</v>
      </c>
      <c r="F220" t="str">
        <f t="shared" si="6"/>
        <v/>
      </c>
    </row>
    <row r="221" spans="1:6">
      <c r="A221">
        <f t="shared" si="7"/>
        <v>8</v>
      </c>
      <c r="B221" s="986" t="s">
        <v>2680</v>
      </c>
      <c r="C221" s="860" t="s">
        <v>2323</v>
      </c>
      <c r="D221" s="863">
        <v>0</v>
      </c>
      <c r="E221" t="s">
        <v>5</v>
      </c>
      <c r="F221" t="str">
        <f t="shared" si="6"/>
        <v/>
      </c>
    </row>
    <row r="222" spans="1:6">
      <c r="A222" t="str">
        <f t="shared" si="7"/>
        <v/>
      </c>
      <c r="B222" s="986"/>
      <c r="C222" s="860"/>
      <c r="D222" s="863"/>
      <c r="E222" t="s">
        <v>5</v>
      </c>
      <c r="F222" t="str">
        <f t="shared" si="6"/>
        <v/>
      </c>
    </row>
    <row r="223" spans="1:6">
      <c r="A223">
        <f t="shared" si="7"/>
        <v>6</v>
      </c>
      <c r="B223" s="986" t="s">
        <v>2325</v>
      </c>
      <c r="C223" s="860" t="s">
        <v>2533</v>
      </c>
      <c r="D223" s="863">
        <v>-667666</v>
      </c>
      <c r="E223" t="s">
        <v>5</v>
      </c>
      <c r="F223" t="str">
        <f t="shared" si="6"/>
        <v/>
      </c>
    </row>
    <row r="224" spans="1:6">
      <c r="A224">
        <f t="shared" si="7"/>
        <v>8</v>
      </c>
      <c r="B224" s="986" t="s">
        <v>2681</v>
      </c>
      <c r="C224" s="860" t="s">
        <v>2533</v>
      </c>
      <c r="D224" s="863">
        <v>-667666</v>
      </c>
      <c r="E224" t="s">
        <v>5</v>
      </c>
      <c r="F224" t="str">
        <f t="shared" si="6"/>
        <v/>
      </c>
    </row>
    <row r="225" spans="1:6">
      <c r="A225">
        <f t="shared" si="7"/>
        <v>8</v>
      </c>
      <c r="B225" s="986" t="s">
        <v>2682</v>
      </c>
      <c r="C225" s="860" t="s">
        <v>2904</v>
      </c>
      <c r="D225" s="863">
        <v>0</v>
      </c>
      <c r="E225" t="s">
        <v>5</v>
      </c>
      <c r="F225" t="str">
        <f t="shared" si="6"/>
        <v/>
      </c>
    </row>
    <row r="226" spans="1:6">
      <c r="A226" t="str">
        <f t="shared" si="7"/>
        <v/>
      </c>
      <c r="B226" s="986"/>
      <c r="C226" s="860"/>
      <c r="D226" s="863"/>
      <c r="E226" t="s">
        <v>5</v>
      </c>
      <c r="F226" t="str">
        <f t="shared" si="6"/>
        <v/>
      </c>
    </row>
    <row r="227" spans="1:6">
      <c r="A227">
        <f t="shared" si="7"/>
        <v>6</v>
      </c>
      <c r="B227" s="986" t="s">
        <v>3070</v>
      </c>
      <c r="C227" s="860" t="s">
        <v>3052</v>
      </c>
      <c r="D227" s="863">
        <v>0</v>
      </c>
      <c r="E227" t="s">
        <v>5</v>
      </c>
      <c r="F227" t="str">
        <f t="shared" si="6"/>
        <v/>
      </c>
    </row>
    <row r="228" spans="1:6">
      <c r="A228">
        <f t="shared" si="7"/>
        <v>8</v>
      </c>
      <c r="B228" s="986" t="s">
        <v>3053</v>
      </c>
      <c r="C228" s="860" t="s">
        <v>3052</v>
      </c>
      <c r="D228" s="863">
        <v>0</v>
      </c>
      <c r="E228" t="s">
        <v>5</v>
      </c>
      <c r="F228" t="str">
        <f t="shared" si="6"/>
        <v/>
      </c>
    </row>
    <row r="229" spans="1:6">
      <c r="A229">
        <f t="shared" si="7"/>
        <v>6</v>
      </c>
      <c r="B229" s="986" t="s">
        <v>3012</v>
      </c>
      <c r="C229" s="860" t="s">
        <v>2547</v>
      </c>
      <c r="D229" s="863">
        <v>222071</v>
      </c>
      <c r="E229" t="s">
        <v>5</v>
      </c>
      <c r="F229" t="str">
        <f t="shared" si="6"/>
        <v/>
      </c>
    </row>
    <row r="230" spans="1:6">
      <c r="A230">
        <f t="shared" si="7"/>
        <v>8</v>
      </c>
      <c r="B230" s="986" t="s">
        <v>2905</v>
      </c>
      <c r="C230" s="860" t="s">
        <v>2906</v>
      </c>
      <c r="D230" s="863">
        <v>222071</v>
      </c>
      <c r="E230" t="s">
        <v>5</v>
      </c>
      <c r="F230" t="str">
        <f t="shared" si="6"/>
        <v/>
      </c>
    </row>
    <row r="231" spans="1:6">
      <c r="A231" t="str">
        <f t="shared" si="7"/>
        <v/>
      </c>
      <c r="B231" s="986"/>
      <c r="C231" s="860"/>
      <c r="D231" s="863"/>
      <c r="E231" t="s">
        <v>5</v>
      </c>
      <c r="F231" t="str">
        <f t="shared" si="6"/>
        <v/>
      </c>
    </row>
    <row r="232" spans="1:6">
      <c r="A232">
        <f t="shared" si="7"/>
        <v>6</v>
      </c>
      <c r="B232" s="986" t="s">
        <v>2327</v>
      </c>
      <c r="C232" s="860" t="s">
        <v>2326</v>
      </c>
      <c r="D232" s="863">
        <v>-2246071</v>
      </c>
      <c r="E232" t="s">
        <v>5</v>
      </c>
      <c r="F232" t="str">
        <f t="shared" si="6"/>
        <v/>
      </c>
    </row>
    <row r="233" spans="1:6">
      <c r="A233">
        <f t="shared" si="7"/>
        <v>8</v>
      </c>
      <c r="B233" s="986" t="s">
        <v>2683</v>
      </c>
      <c r="C233" s="860" t="s">
        <v>2548</v>
      </c>
      <c r="D233" s="863">
        <v>-2246071</v>
      </c>
      <c r="E233" t="s">
        <v>5</v>
      </c>
      <c r="F233" t="str">
        <f t="shared" si="6"/>
        <v/>
      </c>
    </row>
    <row r="234" spans="1:6">
      <c r="A234">
        <f t="shared" si="7"/>
        <v>8</v>
      </c>
      <c r="B234" s="986" t="s">
        <v>2684</v>
      </c>
      <c r="C234" s="860" t="s">
        <v>2326</v>
      </c>
      <c r="D234" s="863">
        <v>0</v>
      </c>
      <c r="E234" t="s">
        <v>5</v>
      </c>
      <c r="F234" t="str">
        <f t="shared" si="6"/>
        <v/>
      </c>
    </row>
    <row r="235" spans="1:6">
      <c r="A235" t="str">
        <f t="shared" si="7"/>
        <v/>
      </c>
      <c r="B235" s="986"/>
      <c r="C235" s="860"/>
      <c r="D235" s="863"/>
      <c r="E235" t="s">
        <v>5</v>
      </c>
      <c r="F235" t="str">
        <f t="shared" si="6"/>
        <v/>
      </c>
    </row>
    <row r="236" spans="1:6">
      <c r="A236" t="str">
        <f t="shared" si="7"/>
        <v/>
      </c>
      <c r="B236" s="986"/>
      <c r="C236" s="860"/>
      <c r="D236" s="863"/>
      <c r="E236" t="s">
        <v>5</v>
      </c>
      <c r="F236" t="str">
        <f t="shared" si="6"/>
        <v/>
      </c>
    </row>
    <row r="237" spans="1:6">
      <c r="A237">
        <f t="shared" si="7"/>
        <v>6</v>
      </c>
      <c r="B237" s="987" t="s">
        <v>2685</v>
      </c>
      <c r="C237" s="982" t="s">
        <v>2784</v>
      </c>
      <c r="D237" s="983">
        <v>0</v>
      </c>
      <c r="E237" t="s">
        <v>5</v>
      </c>
      <c r="F237" t="str">
        <f t="shared" si="6"/>
        <v/>
      </c>
    </row>
    <row r="238" spans="1:6">
      <c r="A238" t="str">
        <f t="shared" si="7"/>
        <v/>
      </c>
      <c r="B238" s="987"/>
      <c r="C238" s="982"/>
      <c r="D238" s="983"/>
      <c r="E238" t="s">
        <v>319</v>
      </c>
      <c r="F238" t="str">
        <f t="shared" si="6"/>
        <v/>
      </c>
    </row>
    <row r="239" spans="1:6">
      <c r="A239" t="str">
        <f t="shared" si="7"/>
        <v/>
      </c>
      <c r="B239" s="987"/>
      <c r="C239" s="982"/>
      <c r="D239" s="983"/>
      <c r="E239" t="s">
        <v>319</v>
      </c>
      <c r="F239" t="str">
        <f t="shared" si="6"/>
        <v/>
      </c>
    </row>
    <row r="240" spans="1:6">
      <c r="A240">
        <f t="shared" si="7"/>
        <v>6</v>
      </c>
      <c r="B240" s="987" t="s">
        <v>2168</v>
      </c>
      <c r="C240" s="982" t="s">
        <v>2469</v>
      </c>
      <c r="D240" s="983">
        <v>-4402691.37</v>
      </c>
      <c r="E240" t="s">
        <v>319</v>
      </c>
      <c r="F240" t="str">
        <f t="shared" si="6"/>
        <v/>
      </c>
    </row>
    <row r="241" spans="1:6">
      <c r="A241">
        <f t="shared" si="7"/>
        <v>6</v>
      </c>
      <c r="B241" s="987" t="s">
        <v>2173</v>
      </c>
      <c r="C241" s="982" t="s">
        <v>2534</v>
      </c>
      <c r="D241" s="983">
        <v>-16504631.25</v>
      </c>
      <c r="E241" t="s">
        <v>319</v>
      </c>
      <c r="F241" t="str">
        <f t="shared" si="6"/>
        <v/>
      </c>
    </row>
    <row r="242" spans="1:6">
      <c r="A242" t="str">
        <f t="shared" si="7"/>
        <v/>
      </c>
      <c r="B242" s="987"/>
      <c r="C242" s="982"/>
      <c r="D242" s="983"/>
      <c r="E242" t="s">
        <v>5</v>
      </c>
      <c r="F242" t="str">
        <f t="shared" si="6"/>
        <v/>
      </c>
    </row>
    <row r="243" spans="1:6">
      <c r="A243" t="str">
        <f t="shared" si="7"/>
        <v/>
      </c>
      <c r="B243" s="987"/>
      <c r="C243" s="982"/>
      <c r="D243" s="983"/>
      <c r="E243" t="s">
        <v>5</v>
      </c>
      <c r="F243" t="str">
        <f t="shared" si="6"/>
        <v/>
      </c>
    </row>
    <row r="244" spans="1:6">
      <c r="A244">
        <f t="shared" si="7"/>
        <v>6</v>
      </c>
      <c r="B244" s="987" t="s">
        <v>2686</v>
      </c>
      <c r="C244" s="982" t="s">
        <v>2535</v>
      </c>
      <c r="D244" s="983">
        <v>-122837</v>
      </c>
      <c r="E244" t="s">
        <v>5</v>
      </c>
      <c r="F244" t="str">
        <f t="shared" ref="F244:F307" si="8">IFERROR(IF(LEN(E244)=0,VLOOKUP(B244,Homologacion,5,0),VLOOKUP(CONCATENATE(B244,"_",E244),Homologacion,5,0)),"")</f>
        <v/>
      </c>
    </row>
    <row r="245" spans="1:6">
      <c r="A245" t="str">
        <f t="shared" si="7"/>
        <v/>
      </c>
      <c r="B245" s="986"/>
      <c r="C245" s="860"/>
      <c r="D245" s="863"/>
      <c r="F245" t="str">
        <f t="shared" si="8"/>
        <v/>
      </c>
    </row>
    <row r="246" spans="1:6">
      <c r="A246" t="str">
        <f t="shared" si="7"/>
        <v/>
      </c>
      <c r="B246" s="986"/>
      <c r="C246" s="860"/>
      <c r="D246" s="863"/>
      <c r="F246" t="str">
        <f t="shared" si="8"/>
        <v/>
      </c>
    </row>
    <row r="247" spans="1:6">
      <c r="A247" t="str">
        <f t="shared" si="7"/>
        <v/>
      </c>
      <c r="B247" s="986"/>
      <c r="C247" s="860"/>
      <c r="D247" s="863"/>
      <c r="F247" t="str">
        <f t="shared" si="8"/>
        <v/>
      </c>
    </row>
    <row r="248" spans="1:6">
      <c r="A248">
        <f t="shared" si="7"/>
        <v>6</v>
      </c>
      <c r="B248" s="986" t="s">
        <v>2328</v>
      </c>
      <c r="C248" s="860" t="s">
        <v>2329</v>
      </c>
      <c r="D248" s="863">
        <v>-500000000</v>
      </c>
      <c r="F248" t="str">
        <f t="shared" si="8"/>
        <v/>
      </c>
    </row>
    <row r="249" spans="1:6">
      <c r="A249">
        <f t="shared" si="7"/>
        <v>6</v>
      </c>
      <c r="B249" s="986" t="s">
        <v>2330</v>
      </c>
      <c r="C249" s="860" t="s">
        <v>2331</v>
      </c>
      <c r="D249" s="863">
        <v>493275863</v>
      </c>
      <c r="F249" t="str">
        <f t="shared" si="8"/>
        <v/>
      </c>
    </row>
    <row r="250" spans="1:6">
      <c r="A250" t="str">
        <f t="shared" si="7"/>
        <v/>
      </c>
      <c r="B250" s="986"/>
      <c r="C250" s="860"/>
      <c r="D250" s="863"/>
      <c r="F250" t="str">
        <f t="shared" si="8"/>
        <v/>
      </c>
    </row>
    <row r="251" spans="1:6">
      <c r="A251" t="str">
        <f t="shared" si="7"/>
        <v/>
      </c>
      <c r="B251" s="986"/>
      <c r="C251" s="860"/>
      <c r="D251" s="863"/>
      <c r="F251" t="str">
        <f t="shared" si="8"/>
        <v/>
      </c>
    </row>
    <row r="252" spans="1:6">
      <c r="A252">
        <f t="shared" si="7"/>
        <v>6</v>
      </c>
      <c r="B252" s="986" t="s">
        <v>2332</v>
      </c>
      <c r="C252" s="860" t="s">
        <v>2786</v>
      </c>
      <c r="D252" s="863">
        <v>-198275807</v>
      </c>
      <c r="F252" t="str">
        <f t="shared" si="8"/>
        <v/>
      </c>
    </row>
    <row r="253" spans="1:6">
      <c r="A253" t="str">
        <f t="shared" si="7"/>
        <v/>
      </c>
      <c r="B253" s="986"/>
      <c r="C253" s="860"/>
      <c r="D253" s="863"/>
      <c r="F253" t="str">
        <f t="shared" si="8"/>
        <v/>
      </c>
    </row>
    <row r="254" spans="1:6">
      <c r="A254" t="str">
        <f t="shared" si="7"/>
        <v/>
      </c>
      <c r="B254" s="986"/>
      <c r="C254" s="860"/>
      <c r="D254" s="863"/>
      <c r="F254" t="str">
        <f t="shared" si="8"/>
        <v/>
      </c>
    </row>
    <row r="255" spans="1:6">
      <c r="A255">
        <f t="shared" si="7"/>
        <v>6</v>
      </c>
      <c r="B255" s="986" t="s">
        <v>2333</v>
      </c>
      <c r="C255" s="860" t="s">
        <v>2334</v>
      </c>
      <c r="D255" s="863">
        <v>-2500000</v>
      </c>
      <c r="E255" s="378"/>
      <c r="F255" t="str">
        <f t="shared" si="8"/>
        <v/>
      </c>
    </row>
    <row r="256" spans="1:6">
      <c r="A256" t="str">
        <f t="shared" si="7"/>
        <v/>
      </c>
      <c r="B256" s="986"/>
      <c r="C256" s="860"/>
      <c r="D256" s="863"/>
      <c r="E256" s="378"/>
      <c r="F256" t="str">
        <f t="shared" si="8"/>
        <v/>
      </c>
    </row>
    <row r="257" spans="1:10">
      <c r="A257" t="str">
        <f t="shared" si="7"/>
        <v/>
      </c>
      <c r="B257" s="986"/>
      <c r="C257" s="860"/>
      <c r="D257" s="863"/>
      <c r="F257" t="str">
        <f t="shared" si="8"/>
        <v/>
      </c>
    </row>
    <row r="258" spans="1:10">
      <c r="A258">
        <f t="shared" si="7"/>
        <v>6</v>
      </c>
      <c r="B258" s="986" t="s">
        <v>3055</v>
      </c>
      <c r="C258" s="860" t="s">
        <v>3054</v>
      </c>
      <c r="D258" s="863">
        <v>65456002.829999998</v>
      </c>
      <c r="F258" t="str">
        <f t="shared" si="8"/>
        <v/>
      </c>
    </row>
    <row r="259" spans="1:10">
      <c r="A259" t="str">
        <f t="shared" ref="A259:A322" si="9">IF(LEN(B259)=0,"",LEN(B259))</f>
        <v/>
      </c>
      <c r="B259" s="986"/>
      <c r="C259" s="860"/>
      <c r="D259" s="863"/>
      <c r="F259" t="str">
        <f t="shared" si="8"/>
        <v/>
      </c>
    </row>
    <row r="260" spans="1:10">
      <c r="A260" t="str">
        <f t="shared" si="9"/>
        <v/>
      </c>
      <c r="B260" s="986"/>
      <c r="C260" s="860"/>
      <c r="D260" s="863"/>
      <c r="F260" t="str">
        <f t="shared" si="8"/>
        <v/>
      </c>
    </row>
    <row r="261" spans="1:10">
      <c r="A261">
        <f t="shared" si="9"/>
        <v>6</v>
      </c>
      <c r="B261" s="986" t="s">
        <v>2335</v>
      </c>
      <c r="C261" s="860" t="s">
        <v>2907</v>
      </c>
      <c r="D261" s="863">
        <v>-97475922.590000004</v>
      </c>
      <c r="F261" t="str">
        <f t="shared" si="8"/>
        <v/>
      </c>
    </row>
    <row r="262" spans="1:10">
      <c r="A262" t="str">
        <f t="shared" si="9"/>
        <v/>
      </c>
      <c r="B262" s="986"/>
      <c r="C262" s="860"/>
      <c r="D262" s="863"/>
      <c r="F262" t="str">
        <f t="shared" si="8"/>
        <v/>
      </c>
    </row>
    <row r="263" spans="1:10">
      <c r="A263" t="str">
        <f t="shared" si="9"/>
        <v/>
      </c>
      <c r="B263" s="986"/>
      <c r="C263" s="860"/>
      <c r="D263" s="863"/>
      <c r="F263" t="str">
        <f t="shared" si="8"/>
        <v/>
      </c>
    </row>
    <row r="264" spans="1:10">
      <c r="A264">
        <f t="shared" si="9"/>
        <v>6</v>
      </c>
      <c r="B264" s="986" t="s">
        <v>2336</v>
      </c>
      <c r="C264" s="860" t="s">
        <v>2787</v>
      </c>
      <c r="D264" s="863">
        <v>-116940891.95</v>
      </c>
      <c r="F264" t="str">
        <f t="shared" si="8"/>
        <v/>
      </c>
    </row>
    <row r="265" spans="1:10">
      <c r="A265">
        <f t="shared" si="9"/>
        <v>8</v>
      </c>
      <c r="B265" s="986" t="s">
        <v>2687</v>
      </c>
      <c r="C265" s="860" t="s">
        <v>2788</v>
      </c>
      <c r="D265" s="863">
        <v>-116940891.95</v>
      </c>
      <c r="E265" s="378"/>
      <c r="F265" t="str">
        <f t="shared" si="8"/>
        <v/>
      </c>
    </row>
    <row r="266" spans="1:10">
      <c r="A266">
        <f t="shared" si="9"/>
        <v>6</v>
      </c>
      <c r="B266" s="986" t="s">
        <v>3013</v>
      </c>
      <c r="C266" s="860" t="s">
        <v>2908</v>
      </c>
      <c r="D266" s="863">
        <v>-225058442</v>
      </c>
      <c r="F266" t="str">
        <f t="shared" si="8"/>
        <v/>
      </c>
    </row>
    <row r="267" spans="1:10">
      <c r="A267">
        <f t="shared" si="9"/>
        <v>8</v>
      </c>
      <c r="B267" s="986" t="s">
        <v>2909</v>
      </c>
      <c r="C267" s="860" t="s">
        <v>2910</v>
      </c>
      <c r="D267" s="863">
        <v>-225058442</v>
      </c>
      <c r="F267" t="str">
        <f t="shared" si="8"/>
        <v/>
      </c>
    </row>
    <row r="268" spans="1:10">
      <c r="A268" t="str">
        <f t="shared" si="9"/>
        <v/>
      </c>
      <c r="B268" s="986"/>
      <c r="C268" s="860"/>
      <c r="D268" s="863"/>
      <c r="F268" t="str">
        <f t="shared" si="8"/>
        <v/>
      </c>
      <c r="G268" s="1011" t="s">
        <v>3079</v>
      </c>
      <c r="H268" s="1011" t="s">
        <v>2536</v>
      </c>
      <c r="I268" s="1012">
        <v>-2277872691.6900001</v>
      </c>
      <c r="J268" s="380">
        <f>+I268-D268</f>
        <v>-2277872691.6900001</v>
      </c>
    </row>
    <row r="269" spans="1:10">
      <c r="A269" t="str">
        <f t="shared" si="9"/>
        <v/>
      </c>
      <c r="B269" s="986"/>
      <c r="C269" s="860"/>
      <c r="D269" s="863"/>
      <c r="F269" t="str">
        <f t="shared" si="8"/>
        <v/>
      </c>
      <c r="G269" s="1013" t="s">
        <v>3080</v>
      </c>
      <c r="H269" s="1013" t="s">
        <v>2537</v>
      </c>
      <c r="I269" s="1014">
        <v>-2273726047</v>
      </c>
      <c r="J269" s="380">
        <f t="shared" ref="J269:J332" si="10">+I269-D269</f>
        <v>-2273726047</v>
      </c>
    </row>
    <row r="270" spans="1:10" s="1029" customFormat="1">
      <c r="A270" s="1029" t="str">
        <f t="shared" si="9"/>
        <v/>
      </c>
      <c r="B270" s="1026"/>
      <c r="C270" s="1027"/>
      <c r="D270" s="1028"/>
      <c r="F270" s="1029" t="str">
        <f t="shared" si="8"/>
        <v/>
      </c>
      <c r="G270" s="1030"/>
      <c r="H270" s="1030"/>
      <c r="I270" s="1031"/>
      <c r="J270" s="1032"/>
    </row>
    <row r="271" spans="1:10">
      <c r="A271">
        <f t="shared" si="9"/>
        <v>6</v>
      </c>
      <c r="B271" s="986" t="s">
        <v>2816</v>
      </c>
      <c r="C271" s="860" t="s">
        <v>2421</v>
      </c>
      <c r="D271" s="863">
        <v>-873578329</v>
      </c>
      <c r="E271" s="378"/>
      <c r="F271" t="str">
        <f t="shared" si="8"/>
        <v/>
      </c>
      <c r="G271" s="1013" t="s">
        <v>3081</v>
      </c>
      <c r="H271" s="1013" t="s">
        <v>2421</v>
      </c>
      <c r="I271" s="1014">
        <v>-873578329</v>
      </c>
      <c r="J271" s="380">
        <f t="shared" si="10"/>
        <v>0</v>
      </c>
    </row>
    <row r="272" spans="1:10">
      <c r="A272">
        <f t="shared" si="9"/>
        <v>8</v>
      </c>
      <c r="B272" s="986" t="s">
        <v>2688</v>
      </c>
      <c r="C272" s="860" t="s">
        <v>2459</v>
      </c>
      <c r="D272" s="863">
        <v>-873578329</v>
      </c>
      <c r="F272" t="str">
        <f t="shared" si="8"/>
        <v/>
      </c>
      <c r="G272" s="1013" t="s">
        <v>2688</v>
      </c>
      <c r="H272" s="1013" t="s">
        <v>2459</v>
      </c>
      <c r="I272" s="1014">
        <v>-873578329</v>
      </c>
      <c r="J272" s="380">
        <f t="shared" si="10"/>
        <v>0</v>
      </c>
    </row>
    <row r="273" spans="1:10">
      <c r="A273" t="str">
        <f t="shared" si="9"/>
        <v/>
      </c>
      <c r="B273" s="986"/>
      <c r="C273" s="860"/>
      <c r="D273" s="863"/>
      <c r="F273" t="str">
        <f t="shared" si="8"/>
        <v/>
      </c>
      <c r="G273" s="1013"/>
      <c r="H273" s="1013"/>
      <c r="I273" s="1014"/>
      <c r="J273" s="380"/>
    </row>
    <row r="274" spans="1:10">
      <c r="A274">
        <f t="shared" si="9"/>
        <v>6</v>
      </c>
      <c r="B274" s="986" t="s">
        <v>2817</v>
      </c>
      <c r="C274" s="860" t="s">
        <v>2789</v>
      </c>
      <c r="D274" s="863">
        <v>-1485379108</v>
      </c>
      <c r="F274" t="str">
        <f t="shared" si="8"/>
        <v/>
      </c>
      <c r="G274" s="1013" t="s">
        <v>3082</v>
      </c>
      <c r="H274" s="1013" t="s">
        <v>2789</v>
      </c>
      <c r="I274" s="1014">
        <v>-1485379108</v>
      </c>
      <c r="J274" s="380">
        <f t="shared" si="10"/>
        <v>0</v>
      </c>
    </row>
    <row r="275" spans="1:10">
      <c r="A275">
        <f t="shared" si="9"/>
        <v>8</v>
      </c>
      <c r="B275" s="986" t="s">
        <v>2689</v>
      </c>
      <c r="C275" s="860" t="s">
        <v>2790</v>
      </c>
      <c r="D275" s="863">
        <v>-1485379108</v>
      </c>
      <c r="F275" t="str">
        <f t="shared" si="8"/>
        <v/>
      </c>
      <c r="G275" s="1013" t="s">
        <v>2689</v>
      </c>
      <c r="H275" s="1013" t="s">
        <v>2790</v>
      </c>
      <c r="I275" s="1014">
        <v>-1485379108</v>
      </c>
      <c r="J275" s="380">
        <f t="shared" si="10"/>
        <v>0</v>
      </c>
    </row>
    <row r="276" spans="1:10">
      <c r="A276">
        <f t="shared" si="9"/>
        <v>6</v>
      </c>
      <c r="B276" s="986" t="s">
        <v>3056</v>
      </c>
      <c r="C276" s="860" t="s">
        <v>2320</v>
      </c>
      <c r="D276" s="863">
        <v>-957200</v>
      </c>
      <c r="F276" t="str">
        <f t="shared" si="8"/>
        <v/>
      </c>
      <c r="G276" s="1013" t="s">
        <v>3056</v>
      </c>
      <c r="H276" s="1013" t="s">
        <v>2320</v>
      </c>
      <c r="I276" s="1014">
        <v>-957200</v>
      </c>
      <c r="J276" s="380">
        <f t="shared" si="10"/>
        <v>0</v>
      </c>
    </row>
    <row r="277" spans="1:10">
      <c r="A277" t="str">
        <f t="shared" si="9"/>
        <v/>
      </c>
      <c r="B277" s="986"/>
      <c r="C277" s="860"/>
      <c r="D277" s="863"/>
      <c r="F277" t="str">
        <f t="shared" si="8"/>
        <v/>
      </c>
      <c r="G277" s="1013"/>
      <c r="H277" s="1013"/>
      <c r="I277" s="1014"/>
      <c r="J277" s="380"/>
    </row>
    <row r="278" spans="1:10">
      <c r="A278">
        <f t="shared" si="9"/>
        <v>6</v>
      </c>
      <c r="B278" s="986" t="s">
        <v>3071</v>
      </c>
      <c r="C278" s="860" t="s">
        <v>2496</v>
      </c>
      <c r="D278" s="863">
        <v>-375180</v>
      </c>
      <c r="F278" t="str">
        <f t="shared" si="8"/>
        <v/>
      </c>
      <c r="G278" s="1013" t="s">
        <v>3083</v>
      </c>
      <c r="H278" s="1013" t="s">
        <v>2496</v>
      </c>
      <c r="I278" s="1014">
        <v>-375180</v>
      </c>
      <c r="J278" s="380">
        <f t="shared" si="10"/>
        <v>0</v>
      </c>
    </row>
    <row r="279" spans="1:10">
      <c r="A279">
        <f t="shared" si="9"/>
        <v>8</v>
      </c>
      <c r="B279" s="986" t="s">
        <v>3057</v>
      </c>
      <c r="C279" s="860" t="s">
        <v>2496</v>
      </c>
      <c r="D279" s="863">
        <v>-375180</v>
      </c>
      <c r="F279" t="str">
        <f t="shared" si="8"/>
        <v/>
      </c>
      <c r="G279" s="1013" t="s">
        <v>3057</v>
      </c>
      <c r="H279" s="1013" t="s">
        <v>2496</v>
      </c>
      <c r="I279" s="1014">
        <v>-375180</v>
      </c>
      <c r="J279" s="380">
        <f t="shared" si="10"/>
        <v>0</v>
      </c>
    </row>
    <row r="280" spans="1:10">
      <c r="A280" t="str">
        <f t="shared" si="9"/>
        <v/>
      </c>
      <c r="B280" s="986"/>
      <c r="C280" s="860"/>
      <c r="D280" s="863"/>
      <c r="F280" t="str">
        <f t="shared" si="8"/>
        <v/>
      </c>
      <c r="G280" s="1013"/>
      <c r="H280" s="1013"/>
      <c r="I280" s="1014"/>
      <c r="J280" s="380"/>
    </row>
    <row r="281" spans="1:10">
      <c r="A281">
        <f t="shared" si="9"/>
        <v>6</v>
      </c>
      <c r="B281" s="986" t="s">
        <v>2911</v>
      </c>
      <c r="C281" s="860" t="s">
        <v>2912</v>
      </c>
      <c r="D281" s="863">
        <v>51561412</v>
      </c>
      <c r="F281" t="str">
        <f t="shared" si="8"/>
        <v/>
      </c>
      <c r="G281" s="1013" t="s">
        <v>2337</v>
      </c>
      <c r="H281" s="1013" t="s">
        <v>2791</v>
      </c>
      <c r="I281" s="1014">
        <v>51561412</v>
      </c>
      <c r="J281" s="380">
        <f t="shared" si="10"/>
        <v>0</v>
      </c>
    </row>
    <row r="282" spans="1:10">
      <c r="A282">
        <f t="shared" si="9"/>
        <v>6</v>
      </c>
      <c r="B282" s="986" t="s">
        <v>2337</v>
      </c>
      <c r="C282" s="860" t="s">
        <v>2791</v>
      </c>
      <c r="D282" s="863">
        <v>35002358</v>
      </c>
      <c r="F282" t="str">
        <f t="shared" si="8"/>
        <v/>
      </c>
      <c r="G282" s="1013" t="s">
        <v>3084</v>
      </c>
      <c r="H282" s="1013" t="s">
        <v>3085</v>
      </c>
      <c r="I282" s="1014">
        <v>35002358</v>
      </c>
      <c r="J282" s="380">
        <f t="shared" si="10"/>
        <v>0</v>
      </c>
    </row>
    <row r="283" spans="1:10">
      <c r="A283" t="str">
        <f t="shared" si="9"/>
        <v/>
      </c>
      <c r="B283" s="986"/>
      <c r="C283" s="860"/>
      <c r="D283" s="863"/>
      <c r="F283" t="str">
        <f t="shared" si="8"/>
        <v/>
      </c>
      <c r="G283" s="1013" t="s">
        <v>3086</v>
      </c>
      <c r="H283" s="1013" t="s">
        <v>2792</v>
      </c>
      <c r="I283" s="1014">
        <v>-3943644.69</v>
      </c>
      <c r="J283" s="380">
        <f t="shared" si="10"/>
        <v>-3943644.69</v>
      </c>
    </row>
    <row r="284" spans="1:10">
      <c r="A284" t="str">
        <f t="shared" si="9"/>
        <v/>
      </c>
      <c r="B284" s="986"/>
      <c r="C284" s="860"/>
      <c r="D284" s="863"/>
      <c r="F284" t="str">
        <f t="shared" si="8"/>
        <v/>
      </c>
      <c r="G284" s="1013"/>
      <c r="H284" s="1013"/>
      <c r="I284" s="1014"/>
      <c r="J284" s="380"/>
    </row>
    <row r="285" spans="1:10">
      <c r="A285">
        <f t="shared" si="9"/>
        <v>6</v>
      </c>
      <c r="B285" s="986" t="s">
        <v>2818</v>
      </c>
      <c r="C285" s="860" t="s">
        <v>2793</v>
      </c>
      <c r="D285" s="863">
        <v>-349993.69</v>
      </c>
      <c r="F285" t="str">
        <f t="shared" si="8"/>
        <v/>
      </c>
      <c r="G285" s="1013" t="s">
        <v>3087</v>
      </c>
      <c r="H285" s="1013" t="s">
        <v>2793</v>
      </c>
      <c r="I285" s="1014">
        <v>-349993.69</v>
      </c>
      <c r="J285" s="380">
        <f t="shared" si="10"/>
        <v>0</v>
      </c>
    </row>
    <row r="286" spans="1:10">
      <c r="A286">
        <f t="shared" si="9"/>
        <v>8</v>
      </c>
      <c r="B286" s="986" t="s">
        <v>2690</v>
      </c>
      <c r="C286" s="860" t="s">
        <v>2794</v>
      </c>
      <c r="D286" s="863">
        <v>-349993.69</v>
      </c>
      <c r="F286" t="str">
        <f t="shared" si="8"/>
        <v/>
      </c>
      <c r="G286" s="1013" t="s">
        <v>2690</v>
      </c>
      <c r="H286" s="1013" t="s">
        <v>2794</v>
      </c>
      <c r="I286" s="1014">
        <v>-349993.69</v>
      </c>
      <c r="J286" s="380">
        <f t="shared" si="10"/>
        <v>0</v>
      </c>
    </row>
    <row r="287" spans="1:10">
      <c r="A287">
        <f t="shared" si="9"/>
        <v>6</v>
      </c>
      <c r="B287" s="986" t="s">
        <v>2691</v>
      </c>
      <c r="C287" s="860" t="s">
        <v>2795</v>
      </c>
      <c r="D287" s="863">
        <v>0</v>
      </c>
      <c r="F287" t="str">
        <f t="shared" si="8"/>
        <v/>
      </c>
      <c r="G287" s="1013"/>
      <c r="H287" s="1013"/>
      <c r="I287" s="1014"/>
      <c r="J287" s="380">
        <f t="shared" si="10"/>
        <v>0</v>
      </c>
    </row>
    <row r="288" spans="1:10">
      <c r="A288" t="str">
        <f t="shared" si="9"/>
        <v/>
      </c>
      <c r="B288" s="986"/>
      <c r="C288" s="860"/>
      <c r="D288" s="863"/>
      <c r="F288" t="str">
        <f t="shared" si="8"/>
        <v/>
      </c>
      <c r="G288" s="1013"/>
      <c r="H288" s="1013"/>
      <c r="I288" s="1014"/>
      <c r="J288" s="380"/>
    </row>
    <row r="289" spans="1:10">
      <c r="A289">
        <f t="shared" si="9"/>
        <v>6</v>
      </c>
      <c r="B289" s="986" t="s">
        <v>3072</v>
      </c>
      <c r="C289" s="860" t="s">
        <v>3058</v>
      </c>
      <c r="D289" s="863">
        <v>-1108916</v>
      </c>
      <c r="F289" t="str">
        <f t="shared" si="8"/>
        <v/>
      </c>
      <c r="G289" s="1013" t="s">
        <v>3088</v>
      </c>
      <c r="H289" s="1013" t="s">
        <v>3058</v>
      </c>
      <c r="I289" s="1014">
        <v>-1108916</v>
      </c>
      <c r="J289" s="380">
        <f t="shared" si="10"/>
        <v>0</v>
      </c>
    </row>
    <row r="290" spans="1:10">
      <c r="A290">
        <f t="shared" si="9"/>
        <v>8</v>
      </c>
      <c r="B290" s="986" t="s">
        <v>3059</v>
      </c>
      <c r="C290" s="860" t="s">
        <v>3060</v>
      </c>
      <c r="D290" s="863">
        <v>-1108916</v>
      </c>
      <c r="F290" t="str">
        <f t="shared" si="8"/>
        <v/>
      </c>
      <c r="G290" s="1013" t="s">
        <v>3059</v>
      </c>
      <c r="H290" s="1013" t="s">
        <v>3060</v>
      </c>
      <c r="I290" s="1014">
        <v>-1108916</v>
      </c>
      <c r="J290" s="380">
        <f t="shared" si="10"/>
        <v>0</v>
      </c>
    </row>
    <row r="291" spans="1:10">
      <c r="A291" t="str">
        <f t="shared" si="9"/>
        <v/>
      </c>
      <c r="B291" s="986"/>
      <c r="C291" s="860"/>
      <c r="D291" s="863"/>
      <c r="F291" t="str">
        <f t="shared" si="8"/>
        <v/>
      </c>
      <c r="G291" s="1013"/>
      <c r="H291" s="1013"/>
      <c r="I291" s="1014"/>
      <c r="J291" s="380"/>
    </row>
    <row r="292" spans="1:10">
      <c r="A292">
        <f t="shared" si="9"/>
        <v>6</v>
      </c>
      <c r="B292" s="986" t="s">
        <v>2914</v>
      </c>
      <c r="C292" s="860" t="s">
        <v>2913</v>
      </c>
      <c r="D292" s="863">
        <v>0</v>
      </c>
      <c r="F292" t="str">
        <f t="shared" si="8"/>
        <v/>
      </c>
      <c r="G292" s="1013"/>
      <c r="H292" s="1013"/>
      <c r="I292" s="1014"/>
      <c r="J292" s="380">
        <f t="shared" si="10"/>
        <v>0</v>
      </c>
    </row>
    <row r="293" spans="1:10">
      <c r="A293" t="str">
        <f t="shared" si="9"/>
        <v/>
      </c>
      <c r="B293" s="986"/>
      <c r="C293" s="860"/>
      <c r="D293" s="863"/>
      <c r="F293" t="str">
        <f t="shared" si="8"/>
        <v/>
      </c>
      <c r="G293" s="1013"/>
      <c r="H293" s="1013"/>
      <c r="I293" s="1014"/>
      <c r="J293" s="380"/>
    </row>
    <row r="294" spans="1:10">
      <c r="A294">
        <f t="shared" si="9"/>
        <v>6</v>
      </c>
      <c r="B294" s="986" t="s">
        <v>2692</v>
      </c>
      <c r="C294" s="860" t="s">
        <v>2796</v>
      </c>
      <c r="D294" s="863">
        <v>-2313938</v>
      </c>
      <c r="F294" t="str">
        <f t="shared" si="8"/>
        <v/>
      </c>
      <c r="G294" s="1013" t="s">
        <v>2692</v>
      </c>
      <c r="H294" s="1013" t="s">
        <v>2796</v>
      </c>
      <c r="I294" s="1014">
        <v>-2313938</v>
      </c>
      <c r="J294" s="380">
        <f t="shared" si="10"/>
        <v>0</v>
      </c>
    </row>
    <row r="295" spans="1:10">
      <c r="A295">
        <f t="shared" si="9"/>
        <v>6</v>
      </c>
      <c r="B295" s="986" t="s">
        <v>2693</v>
      </c>
      <c r="C295" s="860" t="s">
        <v>2538</v>
      </c>
      <c r="D295" s="863">
        <v>-170797</v>
      </c>
      <c r="F295" t="str">
        <f t="shared" si="8"/>
        <v/>
      </c>
      <c r="G295" s="1013" t="s">
        <v>2693</v>
      </c>
      <c r="H295" s="1013" t="s">
        <v>2538</v>
      </c>
      <c r="I295" s="1014">
        <v>-170797</v>
      </c>
      <c r="J295" s="380">
        <f t="shared" si="10"/>
        <v>0</v>
      </c>
    </row>
    <row r="296" spans="1:10">
      <c r="A296" t="str">
        <f t="shared" si="9"/>
        <v/>
      </c>
      <c r="B296" s="986"/>
      <c r="C296" s="860"/>
      <c r="D296" s="863"/>
      <c r="F296" t="str">
        <f t="shared" si="8"/>
        <v/>
      </c>
      <c r="G296" s="1013" t="s">
        <v>3089</v>
      </c>
      <c r="H296" s="1013" t="s">
        <v>2797</v>
      </c>
      <c r="I296" s="1014">
        <v>-203000</v>
      </c>
      <c r="J296" s="380">
        <f t="shared" si="10"/>
        <v>-203000</v>
      </c>
    </row>
    <row r="297" spans="1:10">
      <c r="A297" t="str">
        <f t="shared" si="9"/>
        <v/>
      </c>
      <c r="B297" s="986"/>
      <c r="C297" s="860"/>
      <c r="D297" s="863"/>
      <c r="F297" t="str">
        <f t="shared" si="8"/>
        <v/>
      </c>
      <c r="G297" s="1013"/>
      <c r="H297" s="1013"/>
      <c r="I297" s="1014"/>
      <c r="J297" s="380"/>
    </row>
    <row r="298" spans="1:10">
      <c r="A298">
        <f t="shared" si="9"/>
        <v>6</v>
      </c>
      <c r="B298" s="986" t="s">
        <v>3061</v>
      </c>
      <c r="C298" s="860" t="s">
        <v>3062</v>
      </c>
      <c r="D298" s="863">
        <v>-203000</v>
      </c>
      <c r="F298" t="str">
        <f t="shared" si="8"/>
        <v/>
      </c>
      <c r="G298" s="1013" t="s">
        <v>3061</v>
      </c>
      <c r="H298" s="1013" t="s">
        <v>3062</v>
      </c>
      <c r="I298" s="1014">
        <v>-203000</v>
      </c>
      <c r="J298" s="380">
        <f t="shared" si="10"/>
        <v>0</v>
      </c>
    </row>
    <row r="299" spans="1:10">
      <c r="A299" t="str">
        <f t="shared" si="9"/>
        <v/>
      </c>
      <c r="B299" s="986"/>
      <c r="C299" s="860"/>
      <c r="D299" s="863"/>
      <c r="F299" t="str">
        <f t="shared" si="8"/>
        <v/>
      </c>
      <c r="G299" s="1013" t="s">
        <v>3090</v>
      </c>
      <c r="H299" s="1013" t="s">
        <v>2539</v>
      </c>
      <c r="I299" s="1014">
        <v>810948967.05999994</v>
      </c>
      <c r="J299" s="380">
        <f t="shared" si="10"/>
        <v>810948967.05999994</v>
      </c>
    </row>
    <row r="300" spans="1:10">
      <c r="A300" t="str">
        <f t="shared" si="9"/>
        <v/>
      </c>
      <c r="B300" s="986"/>
      <c r="C300" s="860"/>
      <c r="D300" s="863"/>
      <c r="F300" t="str">
        <f t="shared" si="8"/>
        <v/>
      </c>
      <c r="G300" s="1013" t="s">
        <v>3091</v>
      </c>
      <c r="H300" s="1013" t="s">
        <v>2540</v>
      </c>
      <c r="I300" s="1014">
        <v>320918114.63999999</v>
      </c>
      <c r="J300" s="380">
        <f t="shared" si="10"/>
        <v>320918114.63999999</v>
      </c>
    </row>
    <row r="301" spans="1:10">
      <c r="A301" t="str">
        <f t="shared" si="9"/>
        <v/>
      </c>
      <c r="B301" s="986"/>
      <c r="C301" s="860"/>
      <c r="D301" s="863"/>
      <c r="F301" t="str">
        <f t="shared" si="8"/>
        <v/>
      </c>
      <c r="G301" s="1013"/>
      <c r="H301" s="1013"/>
      <c r="I301" s="1014"/>
      <c r="J301" s="380"/>
    </row>
    <row r="302" spans="1:10">
      <c r="A302">
        <f t="shared" si="9"/>
        <v>6</v>
      </c>
      <c r="B302" s="986" t="s">
        <v>2819</v>
      </c>
      <c r="C302" s="860" t="s">
        <v>2541</v>
      </c>
      <c r="D302" s="863">
        <v>43264548</v>
      </c>
      <c r="F302" t="str">
        <f t="shared" si="8"/>
        <v/>
      </c>
      <c r="G302" s="1013" t="s">
        <v>3092</v>
      </c>
      <c r="H302" s="1013" t="s">
        <v>2541</v>
      </c>
      <c r="I302" s="1014">
        <v>43264548</v>
      </c>
      <c r="J302" s="380">
        <f t="shared" si="10"/>
        <v>0</v>
      </c>
    </row>
    <row r="303" spans="1:10">
      <c r="A303">
        <f t="shared" si="9"/>
        <v>8</v>
      </c>
      <c r="B303" s="986" t="s">
        <v>2694</v>
      </c>
      <c r="C303" s="860" t="s">
        <v>2542</v>
      </c>
      <c r="D303" s="863">
        <v>41272383</v>
      </c>
      <c r="F303" t="str">
        <f t="shared" si="8"/>
        <v/>
      </c>
      <c r="G303" s="1013" t="s">
        <v>2694</v>
      </c>
      <c r="H303" s="1013" t="s">
        <v>2542</v>
      </c>
      <c r="I303" s="1014">
        <v>41272383</v>
      </c>
      <c r="J303" s="380">
        <f t="shared" si="10"/>
        <v>0</v>
      </c>
    </row>
    <row r="304" spans="1:10">
      <c r="A304">
        <f t="shared" si="9"/>
        <v>8</v>
      </c>
      <c r="B304" s="986" t="s">
        <v>2695</v>
      </c>
      <c r="C304" s="860" t="s">
        <v>2543</v>
      </c>
      <c r="D304" s="863">
        <v>1992165</v>
      </c>
      <c r="F304" t="str">
        <f t="shared" si="8"/>
        <v/>
      </c>
      <c r="G304" s="1013" t="s">
        <v>2695</v>
      </c>
      <c r="H304" s="1013" t="s">
        <v>2543</v>
      </c>
      <c r="I304" s="1014">
        <v>1992165</v>
      </c>
      <c r="J304" s="380">
        <f t="shared" si="10"/>
        <v>0</v>
      </c>
    </row>
    <row r="305" spans="1:10">
      <c r="A305">
        <f t="shared" si="9"/>
        <v>6</v>
      </c>
      <c r="B305" s="986" t="s">
        <v>3014</v>
      </c>
      <c r="C305" s="860" t="s">
        <v>3156</v>
      </c>
      <c r="D305" s="863">
        <v>-2398113</v>
      </c>
      <c r="F305" t="str">
        <f t="shared" si="8"/>
        <v/>
      </c>
      <c r="G305" s="1013" t="s">
        <v>3093</v>
      </c>
      <c r="H305" s="1013" t="s">
        <v>2915</v>
      </c>
      <c r="I305" s="1014">
        <v>-2398113</v>
      </c>
      <c r="J305" s="380">
        <f t="shared" si="10"/>
        <v>0</v>
      </c>
    </row>
    <row r="306" spans="1:10">
      <c r="A306">
        <f t="shared" si="9"/>
        <v>8</v>
      </c>
      <c r="B306" s="986" t="s">
        <v>2916</v>
      </c>
      <c r="C306" s="860" t="s">
        <v>3157</v>
      </c>
      <c r="D306" s="863">
        <v>-2398113</v>
      </c>
      <c r="F306" t="str">
        <f t="shared" si="8"/>
        <v/>
      </c>
      <c r="G306" s="1013" t="s">
        <v>2916</v>
      </c>
      <c r="H306" s="1013" t="s">
        <v>2586</v>
      </c>
      <c r="I306" s="1014">
        <v>-2398113</v>
      </c>
      <c r="J306" s="380">
        <f t="shared" si="10"/>
        <v>0</v>
      </c>
    </row>
    <row r="307" spans="1:10">
      <c r="A307">
        <f t="shared" si="9"/>
        <v>6</v>
      </c>
      <c r="B307" s="986" t="s">
        <v>2696</v>
      </c>
      <c r="C307" s="860" t="s">
        <v>2544</v>
      </c>
      <c r="D307" s="863">
        <v>976211</v>
      </c>
      <c r="F307" t="str">
        <f t="shared" si="8"/>
        <v/>
      </c>
      <c r="G307" s="1013" t="s">
        <v>2696</v>
      </c>
      <c r="H307" s="1013" t="s">
        <v>2544</v>
      </c>
      <c r="I307" s="1014">
        <v>976211</v>
      </c>
      <c r="J307" s="380">
        <f t="shared" si="10"/>
        <v>0</v>
      </c>
    </row>
    <row r="308" spans="1:10">
      <c r="A308">
        <f t="shared" si="9"/>
        <v>6</v>
      </c>
      <c r="B308" s="986" t="s">
        <v>2697</v>
      </c>
      <c r="C308" s="860" t="s">
        <v>2545</v>
      </c>
      <c r="D308" s="863">
        <v>3685252</v>
      </c>
      <c r="F308" t="str">
        <f t="shared" ref="F308:F371" si="11">IFERROR(IF(LEN(E308)=0,VLOOKUP(B308,Homologacion,5,0),VLOOKUP(CONCATENATE(B308,"_",E308),Homologacion,5,0)),"")</f>
        <v/>
      </c>
      <c r="G308" s="1013" t="s">
        <v>2697</v>
      </c>
      <c r="H308" s="1013" t="s">
        <v>2545</v>
      </c>
      <c r="I308" s="1014">
        <v>3685252</v>
      </c>
      <c r="J308" s="380">
        <f t="shared" si="10"/>
        <v>0</v>
      </c>
    </row>
    <row r="309" spans="1:10">
      <c r="A309">
        <f t="shared" si="9"/>
        <v>6</v>
      </c>
      <c r="B309" s="986" t="s">
        <v>2698</v>
      </c>
      <c r="C309" s="860" t="s">
        <v>2546</v>
      </c>
      <c r="D309" s="863">
        <v>41397</v>
      </c>
      <c r="F309" t="str">
        <f t="shared" si="11"/>
        <v/>
      </c>
      <c r="G309" s="1013" t="s">
        <v>2698</v>
      </c>
      <c r="H309" s="1013" t="s">
        <v>2546</v>
      </c>
      <c r="I309" s="1014">
        <v>41397</v>
      </c>
      <c r="J309" s="380">
        <f t="shared" si="10"/>
        <v>0</v>
      </c>
    </row>
    <row r="310" spans="1:10">
      <c r="A310">
        <f t="shared" si="9"/>
        <v>6</v>
      </c>
      <c r="B310" s="986" t="s">
        <v>2699</v>
      </c>
      <c r="C310" s="860" t="s">
        <v>2547</v>
      </c>
      <c r="D310" s="863">
        <v>3685252</v>
      </c>
      <c r="F310" t="str">
        <f t="shared" si="11"/>
        <v/>
      </c>
      <c r="G310" s="1013" t="s">
        <v>2699</v>
      </c>
      <c r="H310" s="1013" t="s">
        <v>2547</v>
      </c>
      <c r="I310" s="1014">
        <v>3685252</v>
      </c>
      <c r="J310" s="380">
        <f t="shared" si="10"/>
        <v>0</v>
      </c>
    </row>
    <row r="311" spans="1:10">
      <c r="A311">
        <f t="shared" si="9"/>
        <v>6</v>
      </c>
      <c r="B311" s="986" t="s">
        <v>2700</v>
      </c>
      <c r="C311" s="860" t="s">
        <v>2548</v>
      </c>
      <c r="D311" s="863">
        <v>1804134</v>
      </c>
      <c r="F311" t="str">
        <f t="shared" si="11"/>
        <v/>
      </c>
      <c r="G311" s="1013" t="s">
        <v>2700</v>
      </c>
      <c r="H311" s="1013" t="s">
        <v>2548</v>
      </c>
      <c r="I311" s="1014">
        <v>1804134</v>
      </c>
      <c r="J311" s="380">
        <f t="shared" si="10"/>
        <v>0</v>
      </c>
    </row>
    <row r="312" spans="1:10">
      <c r="A312">
        <f t="shared" si="9"/>
        <v>6</v>
      </c>
      <c r="B312" s="986" t="s">
        <v>2701</v>
      </c>
      <c r="C312" s="860" t="s">
        <v>2549</v>
      </c>
      <c r="D312" s="863">
        <v>3704000</v>
      </c>
      <c r="F312" t="str">
        <f t="shared" si="11"/>
        <v/>
      </c>
      <c r="G312" s="1013" t="s">
        <v>2701</v>
      </c>
      <c r="H312" s="1013" t="s">
        <v>2549</v>
      </c>
      <c r="I312" s="1014">
        <v>3704000</v>
      </c>
      <c r="J312" s="380">
        <f t="shared" si="10"/>
        <v>0</v>
      </c>
    </row>
    <row r="313" spans="1:10">
      <c r="A313">
        <f t="shared" si="9"/>
        <v>6</v>
      </c>
      <c r="B313" s="986" t="s">
        <v>2702</v>
      </c>
      <c r="C313" s="860" t="s">
        <v>2550</v>
      </c>
      <c r="D313" s="863">
        <v>22492</v>
      </c>
      <c r="F313" t="str">
        <f t="shared" si="11"/>
        <v/>
      </c>
      <c r="G313" s="1013" t="s">
        <v>2702</v>
      </c>
      <c r="H313" s="1013" t="s">
        <v>2550</v>
      </c>
      <c r="I313" s="1014">
        <v>22492</v>
      </c>
      <c r="J313" s="380">
        <f t="shared" si="10"/>
        <v>0</v>
      </c>
    </row>
    <row r="314" spans="1:10">
      <c r="A314">
        <f t="shared" si="9"/>
        <v>6</v>
      </c>
      <c r="B314" s="986" t="s">
        <v>2703</v>
      </c>
      <c r="C314" s="860" t="s">
        <v>2551</v>
      </c>
      <c r="D314" s="863">
        <v>5191741</v>
      </c>
      <c r="F314" t="str">
        <f t="shared" si="11"/>
        <v/>
      </c>
      <c r="G314" s="1013" t="s">
        <v>2703</v>
      </c>
      <c r="H314" s="1013" t="s">
        <v>2551</v>
      </c>
      <c r="I314" s="1014">
        <v>5191741</v>
      </c>
      <c r="J314" s="380">
        <f t="shared" si="10"/>
        <v>0</v>
      </c>
    </row>
    <row r="315" spans="1:10">
      <c r="A315">
        <f t="shared" si="9"/>
        <v>6</v>
      </c>
      <c r="B315" s="986" t="s">
        <v>2704</v>
      </c>
      <c r="C315" s="860" t="s">
        <v>2552</v>
      </c>
      <c r="D315" s="863">
        <v>1730579</v>
      </c>
      <c r="F315" t="str">
        <f t="shared" si="11"/>
        <v/>
      </c>
      <c r="G315" s="1013" t="s">
        <v>2704</v>
      </c>
      <c r="H315" s="1013" t="s">
        <v>2552</v>
      </c>
      <c r="I315" s="1014">
        <v>1730579</v>
      </c>
      <c r="J315" s="380">
        <f t="shared" si="10"/>
        <v>0</v>
      </c>
    </row>
    <row r="316" spans="1:10">
      <c r="A316">
        <f t="shared" si="9"/>
        <v>6</v>
      </c>
      <c r="B316" s="986" t="s">
        <v>2820</v>
      </c>
      <c r="C316" s="860" t="s">
        <v>2247</v>
      </c>
      <c r="D316" s="863">
        <v>13593841</v>
      </c>
      <c r="F316" t="str">
        <f t="shared" si="11"/>
        <v/>
      </c>
      <c r="G316" s="1013" t="s">
        <v>3094</v>
      </c>
      <c r="H316" s="1013" t="s">
        <v>2247</v>
      </c>
      <c r="I316" s="1014">
        <v>13593841</v>
      </c>
      <c r="J316" s="380">
        <f t="shared" si="10"/>
        <v>0</v>
      </c>
    </row>
    <row r="317" spans="1:10">
      <c r="A317">
        <f t="shared" si="9"/>
        <v>8</v>
      </c>
      <c r="B317" s="986" t="s">
        <v>2705</v>
      </c>
      <c r="C317" s="860" t="s">
        <v>2553</v>
      </c>
      <c r="D317" s="863">
        <v>799045</v>
      </c>
      <c r="F317" t="str">
        <f t="shared" si="11"/>
        <v/>
      </c>
      <c r="G317" s="1013" t="s">
        <v>2705</v>
      </c>
      <c r="H317" s="1013" t="s">
        <v>2553</v>
      </c>
      <c r="I317" s="1014">
        <v>799045</v>
      </c>
      <c r="J317" s="380">
        <f t="shared" si="10"/>
        <v>0</v>
      </c>
    </row>
    <row r="318" spans="1:10">
      <c r="A318">
        <f t="shared" si="9"/>
        <v>8</v>
      </c>
      <c r="B318" s="986" t="s">
        <v>2706</v>
      </c>
      <c r="C318" s="860" t="s">
        <v>2554</v>
      </c>
      <c r="D318" s="863">
        <v>15563</v>
      </c>
      <c r="F318" t="str">
        <f t="shared" si="11"/>
        <v/>
      </c>
      <c r="G318" s="1013" t="s">
        <v>2706</v>
      </c>
      <c r="H318" s="1013" t="s">
        <v>2554</v>
      </c>
      <c r="I318" s="1014">
        <v>15563</v>
      </c>
      <c r="J318" s="380">
        <f t="shared" si="10"/>
        <v>0</v>
      </c>
    </row>
    <row r="319" spans="1:10">
      <c r="A319">
        <f t="shared" si="9"/>
        <v>8</v>
      </c>
      <c r="B319" s="986" t="s">
        <v>2707</v>
      </c>
      <c r="C319" s="860" t="s">
        <v>2555</v>
      </c>
      <c r="D319" s="863">
        <v>2176749</v>
      </c>
      <c r="F319" t="str">
        <f t="shared" si="11"/>
        <v/>
      </c>
      <c r="G319" s="1013" t="s">
        <v>2707</v>
      </c>
      <c r="H319" s="1013" t="s">
        <v>2555</v>
      </c>
      <c r="I319" s="1014">
        <v>2176749</v>
      </c>
      <c r="J319" s="380">
        <f t="shared" si="10"/>
        <v>0</v>
      </c>
    </row>
    <row r="320" spans="1:10">
      <c r="A320">
        <f t="shared" si="9"/>
        <v>8</v>
      </c>
      <c r="B320" s="986" t="s">
        <v>2708</v>
      </c>
      <c r="C320" s="860" t="s">
        <v>2556</v>
      </c>
      <c r="D320" s="863">
        <v>10602484</v>
      </c>
      <c r="F320" t="str">
        <f t="shared" si="11"/>
        <v/>
      </c>
      <c r="G320" s="1013" t="s">
        <v>2708</v>
      </c>
      <c r="H320" s="1013" t="s">
        <v>2556</v>
      </c>
      <c r="I320" s="1014">
        <v>10602484</v>
      </c>
      <c r="J320" s="380">
        <f t="shared" si="10"/>
        <v>0</v>
      </c>
    </row>
    <row r="321" spans="1:10">
      <c r="A321" t="str">
        <f t="shared" si="9"/>
        <v/>
      </c>
      <c r="B321" s="986"/>
      <c r="C321" s="860"/>
      <c r="D321" s="863"/>
      <c r="F321" t="str">
        <f t="shared" si="11"/>
        <v/>
      </c>
      <c r="G321" s="1013"/>
      <c r="H321" s="1013"/>
      <c r="I321" s="1014"/>
      <c r="J321" s="380"/>
    </row>
    <row r="322" spans="1:10">
      <c r="A322">
        <f t="shared" si="9"/>
        <v>6</v>
      </c>
      <c r="B322" s="986" t="s">
        <v>2339</v>
      </c>
      <c r="C322" s="860" t="s">
        <v>2340</v>
      </c>
      <c r="D322" s="863">
        <v>9750000</v>
      </c>
      <c r="F322" t="str">
        <f t="shared" si="11"/>
        <v/>
      </c>
      <c r="G322" s="1013" t="s">
        <v>2339</v>
      </c>
      <c r="H322" s="1013" t="s">
        <v>2340</v>
      </c>
      <c r="I322" s="1014">
        <v>9750000</v>
      </c>
      <c r="J322" s="380">
        <f t="shared" si="10"/>
        <v>0</v>
      </c>
    </row>
    <row r="323" spans="1:10">
      <c r="A323">
        <f t="shared" ref="A323:A386" si="12">IF(LEN(B323)=0,"",LEN(B323))</f>
        <v>6</v>
      </c>
      <c r="B323" s="986" t="s">
        <v>2341</v>
      </c>
      <c r="C323" s="860" t="s">
        <v>2342</v>
      </c>
      <c r="D323" s="863">
        <v>6843432</v>
      </c>
      <c r="F323" t="str">
        <f t="shared" si="11"/>
        <v/>
      </c>
      <c r="G323" s="1013" t="s">
        <v>2341</v>
      </c>
      <c r="H323" s="1013" t="s">
        <v>2342</v>
      </c>
      <c r="I323" s="1014">
        <v>6843432</v>
      </c>
      <c r="J323" s="380">
        <f t="shared" si="10"/>
        <v>0</v>
      </c>
    </row>
    <row r="324" spans="1:10">
      <c r="A324">
        <f t="shared" si="12"/>
        <v>6</v>
      </c>
      <c r="B324" s="986" t="s">
        <v>2343</v>
      </c>
      <c r="C324" s="860" t="s">
        <v>2247</v>
      </c>
      <c r="D324" s="863">
        <v>13200000</v>
      </c>
      <c r="F324" t="str">
        <f t="shared" si="11"/>
        <v/>
      </c>
      <c r="G324" s="1013" t="s">
        <v>3095</v>
      </c>
      <c r="H324" s="1013" t="s">
        <v>2247</v>
      </c>
      <c r="I324" s="1014">
        <v>13200000</v>
      </c>
      <c r="J324" s="380">
        <f t="shared" si="10"/>
        <v>0</v>
      </c>
    </row>
    <row r="325" spans="1:10">
      <c r="A325">
        <f t="shared" si="12"/>
        <v>8</v>
      </c>
      <c r="B325" s="986" t="s">
        <v>2344</v>
      </c>
      <c r="C325" s="860" t="s">
        <v>2557</v>
      </c>
      <c r="D325" s="863">
        <v>13200000</v>
      </c>
      <c r="F325" t="str">
        <f t="shared" si="11"/>
        <v/>
      </c>
      <c r="G325" s="1013" t="s">
        <v>2344</v>
      </c>
      <c r="H325" s="1013" t="s">
        <v>2557</v>
      </c>
      <c r="I325" s="1014">
        <v>13200000</v>
      </c>
      <c r="J325" s="380">
        <f t="shared" si="10"/>
        <v>0</v>
      </c>
    </row>
    <row r="326" spans="1:10">
      <c r="A326" t="str">
        <f t="shared" si="12"/>
        <v/>
      </c>
      <c r="B326" s="986"/>
      <c r="C326" s="860"/>
      <c r="D326" s="863"/>
      <c r="F326" t="str">
        <f t="shared" si="11"/>
        <v/>
      </c>
      <c r="G326" s="1013"/>
      <c r="H326" s="1013"/>
      <c r="I326" s="1014"/>
      <c r="J326" s="380"/>
    </row>
    <row r="327" spans="1:10">
      <c r="A327">
        <f t="shared" si="12"/>
        <v>6</v>
      </c>
      <c r="B327" s="986" t="s">
        <v>2346</v>
      </c>
      <c r="C327" s="860" t="s">
        <v>2347</v>
      </c>
      <c r="D327" s="863">
        <v>455533</v>
      </c>
      <c r="F327" t="str">
        <f t="shared" si="11"/>
        <v/>
      </c>
      <c r="G327" s="1013" t="s">
        <v>3096</v>
      </c>
      <c r="H327" s="1013" t="s">
        <v>2347</v>
      </c>
      <c r="I327" s="1014">
        <v>455533</v>
      </c>
      <c r="J327" s="380">
        <f t="shared" si="10"/>
        <v>0</v>
      </c>
    </row>
    <row r="328" spans="1:10">
      <c r="A328">
        <f t="shared" si="12"/>
        <v>8</v>
      </c>
      <c r="B328" s="986" t="s">
        <v>2348</v>
      </c>
      <c r="C328" s="860" t="s">
        <v>2444</v>
      </c>
      <c r="D328" s="863">
        <v>455533</v>
      </c>
      <c r="F328" t="str">
        <f t="shared" si="11"/>
        <v/>
      </c>
      <c r="G328" s="1013" t="s">
        <v>2348</v>
      </c>
      <c r="H328" s="1013" t="s">
        <v>2444</v>
      </c>
      <c r="I328" s="1014">
        <v>455533</v>
      </c>
      <c r="J328" s="380">
        <f t="shared" si="10"/>
        <v>0</v>
      </c>
    </row>
    <row r="329" spans="1:10">
      <c r="A329">
        <f t="shared" si="12"/>
        <v>6</v>
      </c>
      <c r="B329" s="986" t="s">
        <v>2349</v>
      </c>
      <c r="C329" s="860" t="s">
        <v>2247</v>
      </c>
      <c r="D329" s="863">
        <v>7886778.6399999997</v>
      </c>
      <c r="F329" t="str">
        <f t="shared" si="11"/>
        <v/>
      </c>
      <c r="G329" s="1013" t="s">
        <v>3097</v>
      </c>
      <c r="H329" s="1013" t="s">
        <v>2247</v>
      </c>
      <c r="I329" s="1014">
        <v>7886778.6399999997</v>
      </c>
      <c r="J329" s="380">
        <f t="shared" si="10"/>
        <v>0</v>
      </c>
    </row>
    <row r="330" spans="1:10">
      <c r="A330">
        <f t="shared" si="12"/>
        <v>8</v>
      </c>
      <c r="B330" s="986" t="s">
        <v>2350</v>
      </c>
      <c r="C330" s="860" t="s">
        <v>2558</v>
      </c>
      <c r="D330" s="863">
        <v>7886778.6399999997</v>
      </c>
      <c r="F330" t="str">
        <f t="shared" si="11"/>
        <v/>
      </c>
      <c r="G330" s="1013" t="s">
        <v>2350</v>
      </c>
      <c r="H330" s="1013" t="s">
        <v>2558</v>
      </c>
      <c r="I330" s="1014">
        <v>7886778.6399999997</v>
      </c>
      <c r="J330" s="380">
        <f t="shared" si="10"/>
        <v>0</v>
      </c>
    </row>
    <row r="331" spans="1:10">
      <c r="A331" t="str">
        <f t="shared" si="12"/>
        <v/>
      </c>
      <c r="B331" s="986"/>
      <c r="C331" s="860"/>
      <c r="D331" s="863"/>
      <c r="F331" t="str">
        <f t="shared" si="11"/>
        <v/>
      </c>
      <c r="G331" s="1013"/>
      <c r="H331" s="1013"/>
      <c r="I331" s="1014"/>
      <c r="J331" s="380"/>
    </row>
    <row r="332" spans="1:10">
      <c r="A332">
        <f t="shared" si="12"/>
        <v>6</v>
      </c>
      <c r="B332" s="986" t="s">
        <v>2709</v>
      </c>
      <c r="C332" s="860" t="s">
        <v>2559</v>
      </c>
      <c r="D332" s="863">
        <v>5310566</v>
      </c>
      <c r="F332" t="str">
        <f t="shared" si="11"/>
        <v/>
      </c>
      <c r="G332" s="1013" t="s">
        <v>2709</v>
      </c>
      <c r="H332" s="1013" t="s">
        <v>2559</v>
      </c>
      <c r="I332" s="1014">
        <v>5310566</v>
      </c>
      <c r="J332" s="380">
        <f t="shared" si="10"/>
        <v>0</v>
      </c>
    </row>
    <row r="333" spans="1:10">
      <c r="A333">
        <f t="shared" si="12"/>
        <v>6</v>
      </c>
      <c r="B333" s="986" t="s">
        <v>2351</v>
      </c>
      <c r="C333" s="860" t="s">
        <v>2352</v>
      </c>
      <c r="D333" s="863">
        <v>2523540</v>
      </c>
      <c r="F333" t="str">
        <f t="shared" si="11"/>
        <v/>
      </c>
      <c r="G333" s="1013" t="s">
        <v>2351</v>
      </c>
      <c r="H333" s="1013" t="s">
        <v>2352</v>
      </c>
      <c r="I333" s="1014">
        <v>2523540</v>
      </c>
      <c r="J333" s="380">
        <f t="shared" ref="J333:J396" si="13">+I333-D333</f>
        <v>0</v>
      </c>
    </row>
    <row r="334" spans="1:10">
      <c r="A334">
        <f t="shared" si="12"/>
        <v>6</v>
      </c>
      <c r="B334" s="986" t="s">
        <v>3015</v>
      </c>
      <c r="C334" s="860" t="s">
        <v>2247</v>
      </c>
      <c r="D334" s="863">
        <v>124950</v>
      </c>
      <c r="F334" t="str">
        <f t="shared" si="11"/>
        <v/>
      </c>
      <c r="G334" s="1013" t="s">
        <v>3098</v>
      </c>
      <c r="H334" s="1013" t="s">
        <v>2247</v>
      </c>
      <c r="I334" s="1014">
        <v>124950</v>
      </c>
      <c r="J334" s="380">
        <f t="shared" si="13"/>
        <v>0</v>
      </c>
    </row>
    <row r="335" spans="1:10">
      <c r="A335">
        <f t="shared" si="12"/>
        <v>8</v>
      </c>
      <c r="B335" s="986" t="s">
        <v>2917</v>
      </c>
      <c r="C335" s="860" t="s">
        <v>2247</v>
      </c>
      <c r="D335" s="863">
        <v>124950</v>
      </c>
      <c r="F335" t="str">
        <f t="shared" si="11"/>
        <v/>
      </c>
      <c r="G335" s="1013" t="s">
        <v>2917</v>
      </c>
      <c r="H335" s="1013" t="s">
        <v>2247</v>
      </c>
      <c r="I335" s="1014">
        <v>124950</v>
      </c>
      <c r="J335" s="380">
        <f t="shared" si="13"/>
        <v>0</v>
      </c>
    </row>
    <row r="336" spans="1:10">
      <c r="A336" t="str">
        <f t="shared" si="12"/>
        <v/>
      </c>
      <c r="B336" s="986"/>
      <c r="C336" s="860"/>
      <c r="D336" s="863"/>
      <c r="F336" t="str">
        <f t="shared" si="11"/>
        <v/>
      </c>
      <c r="G336" s="1013"/>
      <c r="H336" s="1013"/>
      <c r="I336" s="1014"/>
      <c r="J336" s="380"/>
    </row>
    <row r="337" spans="1:10">
      <c r="A337">
        <f t="shared" si="12"/>
        <v>6</v>
      </c>
      <c r="B337" s="986" t="s">
        <v>2353</v>
      </c>
      <c r="C337" s="860" t="s">
        <v>2354</v>
      </c>
      <c r="D337" s="863">
        <v>2658300</v>
      </c>
      <c r="F337" t="str">
        <f t="shared" si="11"/>
        <v/>
      </c>
      <c r="G337" s="1013" t="s">
        <v>2353</v>
      </c>
      <c r="H337" s="1013" t="s">
        <v>2354</v>
      </c>
      <c r="I337" s="1014">
        <v>2658300</v>
      </c>
      <c r="J337" s="380">
        <f t="shared" si="13"/>
        <v>0</v>
      </c>
    </row>
    <row r="338" spans="1:10">
      <c r="A338">
        <f t="shared" si="12"/>
        <v>6</v>
      </c>
      <c r="B338" s="986" t="s">
        <v>2355</v>
      </c>
      <c r="C338" s="860" t="s">
        <v>2356</v>
      </c>
      <c r="D338" s="863">
        <v>3932963</v>
      </c>
      <c r="F338" t="str">
        <f t="shared" si="11"/>
        <v/>
      </c>
      <c r="G338" s="1013" t="s">
        <v>3099</v>
      </c>
      <c r="H338" s="1013" t="s">
        <v>2356</v>
      </c>
      <c r="I338" s="1014">
        <v>3932963</v>
      </c>
      <c r="J338" s="380">
        <f t="shared" si="13"/>
        <v>0</v>
      </c>
    </row>
    <row r="339" spans="1:10">
      <c r="A339">
        <f t="shared" si="12"/>
        <v>8</v>
      </c>
      <c r="B339" s="986" t="s">
        <v>2710</v>
      </c>
      <c r="C339" s="860" t="s">
        <v>2560</v>
      </c>
      <c r="D339" s="863">
        <v>995642</v>
      </c>
      <c r="F339" t="str">
        <f t="shared" si="11"/>
        <v/>
      </c>
      <c r="G339" s="1013" t="s">
        <v>2710</v>
      </c>
      <c r="H339" s="1013" t="s">
        <v>2560</v>
      </c>
      <c r="I339" s="1014">
        <v>995642</v>
      </c>
      <c r="J339" s="380">
        <f t="shared" si="13"/>
        <v>0</v>
      </c>
    </row>
    <row r="340" spans="1:10">
      <c r="A340">
        <f t="shared" si="12"/>
        <v>8</v>
      </c>
      <c r="B340" s="986" t="s">
        <v>2711</v>
      </c>
      <c r="C340" s="860" t="s">
        <v>2561</v>
      </c>
      <c r="D340" s="863">
        <v>2937321</v>
      </c>
      <c r="F340" t="str">
        <f t="shared" si="11"/>
        <v/>
      </c>
      <c r="G340" s="1013" t="s">
        <v>2711</v>
      </c>
      <c r="H340" s="1013" t="s">
        <v>2561</v>
      </c>
      <c r="I340" s="1014">
        <v>2937321</v>
      </c>
      <c r="J340" s="380">
        <f t="shared" si="13"/>
        <v>0</v>
      </c>
    </row>
    <row r="341" spans="1:10">
      <c r="A341">
        <f t="shared" si="12"/>
        <v>6</v>
      </c>
      <c r="B341" s="986" t="s">
        <v>2821</v>
      </c>
      <c r="C341" s="860" t="s">
        <v>2563</v>
      </c>
      <c r="D341" s="863">
        <v>64600</v>
      </c>
      <c r="F341" t="str">
        <f t="shared" si="11"/>
        <v/>
      </c>
      <c r="G341" s="1013" t="s">
        <v>3100</v>
      </c>
      <c r="H341" s="1013" t="s">
        <v>2563</v>
      </c>
      <c r="I341" s="1014">
        <v>64600</v>
      </c>
      <c r="J341" s="380">
        <f t="shared" si="13"/>
        <v>0</v>
      </c>
    </row>
    <row r="342" spans="1:10">
      <c r="A342">
        <f t="shared" si="12"/>
        <v>8</v>
      </c>
      <c r="B342" s="986" t="s">
        <v>2712</v>
      </c>
      <c r="C342" s="860" t="s">
        <v>2564</v>
      </c>
      <c r="D342" s="863">
        <v>64600</v>
      </c>
      <c r="F342" t="str">
        <f t="shared" si="11"/>
        <v/>
      </c>
      <c r="G342" s="1013" t="s">
        <v>2712</v>
      </c>
      <c r="H342" s="1013" t="s">
        <v>2564</v>
      </c>
      <c r="I342" s="1014">
        <v>64600</v>
      </c>
      <c r="J342" s="380">
        <f t="shared" si="13"/>
        <v>0</v>
      </c>
    </row>
    <row r="343" spans="1:10">
      <c r="A343">
        <f t="shared" si="12"/>
        <v>6</v>
      </c>
      <c r="B343" s="986" t="s">
        <v>2357</v>
      </c>
      <c r="C343" s="860" t="s">
        <v>2247</v>
      </c>
      <c r="D343" s="863">
        <v>11376680</v>
      </c>
      <c r="F343" t="str">
        <f t="shared" si="11"/>
        <v/>
      </c>
      <c r="G343" s="1013" t="s">
        <v>3101</v>
      </c>
      <c r="H343" s="1013" t="s">
        <v>2247</v>
      </c>
      <c r="I343" s="1014">
        <v>11376680</v>
      </c>
      <c r="J343" s="380">
        <f t="shared" si="13"/>
        <v>0</v>
      </c>
    </row>
    <row r="344" spans="1:10">
      <c r="A344">
        <f t="shared" si="12"/>
        <v>8</v>
      </c>
      <c r="B344" s="986" t="s">
        <v>2713</v>
      </c>
      <c r="C344" s="860" t="s">
        <v>2565</v>
      </c>
      <c r="D344" s="863">
        <v>2983606</v>
      </c>
      <c r="F344" t="str">
        <f t="shared" si="11"/>
        <v/>
      </c>
      <c r="G344" s="1013" t="s">
        <v>2713</v>
      </c>
      <c r="H344" s="1013" t="s">
        <v>2565</v>
      </c>
      <c r="I344" s="1014">
        <v>2983606</v>
      </c>
      <c r="J344" s="380">
        <f t="shared" si="13"/>
        <v>0</v>
      </c>
    </row>
    <row r="345" spans="1:10">
      <c r="A345">
        <f t="shared" si="12"/>
        <v>8</v>
      </c>
      <c r="B345" s="986" t="s">
        <v>2714</v>
      </c>
      <c r="C345" s="860" t="s">
        <v>2488</v>
      </c>
      <c r="D345" s="863">
        <v>8393074</v>
      </c>
      <c r="F345" t="str">
        <f t="shared" si="11"/>
        <v/>
      </c>
      <c r="G345" s="1013" t="s">
        <v>2714</v>
      </c>
      <c r="H345" s="1013" t="s">
        <v>2488</v>
      </c>
      <c r="I345" s="1014">
        <v>8393074</v>
      </c>
      <c r="J345" s="380">
        <f t="shared" si="13"/>
        <v>0</v>
      </c>
    </row>
    <row r="346" spans="1:10">
      <c r="A346" t="str">
        <f t="shared" si="12"/>
        <v/>
      </c>
      <c r="B346" s="986"/>
      <c r="C346" s="860"/>
      <c r="D346" s="863"/>
      <c r="F346" t="str">
        <f t="shared" si="11"/>
        <v/>
      </c>
      <c r="G346" s="1013"/>
      <c r="H346" s="1013"/>
      <c r="I346" s="1014"/>
      <c r="J346" s="380"/>
    </row>
    <row r="347" spans="1:10">
      <c r="A347">
        <f t="shared" si="12"/>
        <v>6</v>
      </c>
      <c r="B347" s="986" t="s">
        <v>2359</v>
      </c>
      <c r="C347" s="860" t="s">
        <v>2360</v>
      </c>
      <c r="D347" s="863">
        <v>2547500</v>
      </c>
      <c r="F347" t="str">
        <f t="shared" si="11"/>
        <v/>
      </c>
      <c r="G347" s="1013" t="s">
        <v>3102</v>
      </c>
      <c r="H347" s="1013" t="s">
        <v>2360</v>
      </c>
      <c r="I347" s="1014">
        <v>2547500</v>
      </c>
      <c r="J347" s="380">
        <f t="shared" si="13"/>
        <v>0</v>
      </c>
    </row>
    <row r="348" spans="1:10">
      <c r="A348">
        <f t="shared" si="12"/>
        <v>8</v>
      </c>
      <c r="B348" s="986" t="s">
        <v>2715</v>
      </c>
      <c r="C348" s="860" t="s">
        <v>2566</v>
      </c>
      <c r="D348" s="863">
        <v>2547500</v>
      </c>
      <c r="F348" t="str">
        <f t="shared" si="11"/>
        <v/>
      </c>
      <c r="G348" s="1013" t="s">
        <v>2715</v>
      </c>
      <c r="H348" s="1013" t="s">
        <v>2566</v>
      </c>
      <c r="I348" s="1014">
        <v>2547500</v>
      </c>
      <c r="J348" s="380">
        <f t="shared" si="13"/>
        <v>0</v>
      </c>
    </row>
    <row r="349" spans="1:10">
      <c r="A349">
        <f t="shared" si="12"/>
        <v>6</v>
      </c>
      <c r="B349" s="986" t="s">
        <v>2361</v>
      </c>
      <c r="C349" s="860" t="s">
        <v>2247</v>
      </c>
      <c r="D349" s="863">
        <v>633500</v>
      </c>
      <c r="F349" t="str">
        <f t="shared" si="11"/>
        <v/>
      </c>
      <c r="G349" s="1013" t="s">
        <v>2361</v>
      </c>
      <c r="H349" s="1013" t="s">
        <v>2247</v>
      </c>
      <c r="I349" s="1014">
        <v>633500</v>
      </c>
      <c r="J349" s="380">
        <f t="shared" si="13"/>
        <v>0</v>
      </c>
    </row>
    <row r="350" spans="1:10">
      <c r="A350" t="str">
        <f t="shared" si="12"/>
        <v/>
      </c>
      <c r="B350" s="986"/>
      <c r="C350" s="860"/>
      <c r="D350" s="863"/>
      <c r="F350" t="str">
        <f t="shared" si="11"/>
        <v/>
      </c>
      <c r="G350" s="1013"/>
      <c r="H350" s="1013"/>
      <c r="I350" s="1014"/>
      <c r="J350" s="380"/>
    </row>
    <row r="351" spans="1:10">
      <c r="A351">
        <f t="shared" si="12"/>
        <v>6</v>
      </c>
      <c r="B351" s="986" t="s">
        <v>2716</v>
      </c>
      <c r="C351" s="860" t="s">
        <v>2567</v>
      </c>
      <c r="D351" s="863">
        <v>3269039</v>
      </c>
      <c r="F351" t="str">
        <f t="shared" si="11"/>
        <v/>
      </c>
      <c r="G351" s="1013" t="s">
        <v>2716</v>
      </c>
      <c r="H351" s="1013" t="s">
        <v>2567</v>
      </c>
      <c r="I351" s="1014">
        <v>3269039</v>
      </c>
      <c r="J351" s="380">
        <f t="shared" si="13"/>
        <v>0</v>
      </c>
    </row>
    <row r="352" spans="1:10">
      <c r="A352" t="str">
        <f t="shared" si="12"/>
        <v/>
      </c>
      <c r="B352" s="986"/>
      <c r="C352" s="860"/>
      <c r="D352" s="863"/>
      <c r="F352" t="str">
        <f t="shared" si="11"/>
        <v/>
      </c>
      <c r="G352" s="1013"/>
      <c r="H352" s="1013"/>
      <c r="I352" s="1014"/>
      <c r="J352" s="380"/>
    </row>
    <row r="353" spans="1:10">
      <c r="A353">
        <f t="shared" si="12"/>
        <v>6</v>
      </c>
      <c r="B353" s="986" t="s">
        <v>2362</v>
      </c>
      <c r="C353" s="860" t="s">
        <v>2363</v>
      </c>
      <c r="D353" s="863">
        <v>258981</v>
      </c>
      <c r="F353" t="str">
        <f t="shared" si="11"/>
        <v/>
      </c>
      <c r="G353" s="1013" t="s">
        <v>2362</v>
      </c>
      <c r="H353" s="1013" t="s">
        <v>2363</v>
      </c>
      <c r="I353" s="1014">
        <v>258981</v>
      </c>
      <c r="J353" s="380">
        <f t="shared" si="13"/>
        <v>0</v>
      </c>
    </row>
    <row r="354" spans="1:10">
      <c r="A354">
        <f t="shared" si="12"/>
        <v>6</v>
      </c>
      <c r="B354" s="986" t="s">
        <v>2364</v>
      </c>
      <c r="C354" s="860" t="s">
        <v>2365</v>
      </c>
      <c r="D354" s="863">
        <v>6136913</v>
      </c>
      <c r="F354" t="str">
        <f t="shared" si="11"/>
        <v/>
      </c>
      <c r="G354" s="1013" t="s">
        <v>2364</v>
      </c>
      <c r="H354" s="1013" t="s">
        <v>2365</v>
      </c>
      <c r="I354" s="1014">
        <v>6136913</v>
      </c>
      <c r="J354" s="380">
        <f t="shared" si="13"/>
        <v>0</v>
      </c>
    </row>
    <row r="355" spans="1:10">
      <c r="A355" t="str">
        <f t="shared" si="12"/>
        <v/>
      </c>
      <c r="B355" s="986"/>
      <c r="C355" s="860"/>
      <c r="D355" s="863"/>
      <c r="F355" t="str">
        <f t="shared" si="11"/>
        <v/>
      </c>
      <c r="G355" s="1013"/>
      <c r="H355" s="1013"/>
      <c r="I355" s="1014"/>
      <c r="J355" s="380"/>
    </row>
    <row r="356" spans="1:10">
      <c r="A356">
        <f t="shared" si="12"/>
        <v>6</v>
      </c>
      <c r="B356" s="986" t="s">
        <v>2822</v>
      </c>
      <c r="C356" s="860" t="s">
        <v>2247</v>
      </c>
      <c r="D356" s="863">
        <v>14479189</v>
      </c>
      <c r="F356" t="str">
        <f t="shared" si="11"/>
        <v/>
      </c>
      <c r="G356" s="1013" t="s">
        <v>3103</v>
      </c>
      <c r="H356" s="1013" t="s">
        <v>2247</v>
      </c>
      <c r="I356" s="1014">
        <v>14479189</v>
      </c>
      <c r="J356" s="380">
        <f t="shared" si="13"/>
        <v>0</v>
      </c>
    </row>
    <row r="357" spans="1:10">
      <c r="A357">
        <f t="shared" si="12"/>
        <v>8</v>
      </c>
      <c r="B357" s="986" t="s">
        <v>2717</v>
      </c>
      <c r="C357" s="860" t="s">
        <v>2568</v>
      </c>
      <c r="D357" s="863">
        <v>4869261</v>
      </c>
      <c r="F357" t="str">
        <f t="shared" si="11"/>
        <v/>
      </c>
      <c r="G357" s="1013" t="s">
        <v>2717</v>
      </c>
      <c r="H357" s="1013" t="s">
        <v>2568</v>
      </c>
      <c r="I357" s="1014">
        <v>4869261</v>
      </c>
      <c r="J357" s="380">
        <f t="shared" si="13"/>
        <v>0</v>
      </c>
    </row>
    <row r="358" spans="1:10">
      <c r="A358">
        <f t="shared" si="12"/>
        <v>8</v>
      </c>
      <c r="B358" s="986" t="s">
        <v>2718</v>
      </c>
      <c r="C358" s="860" t="s">
        <v>2569</v>
      </c>
      <c r="D358" s="863">
        <v>498301</v>
      </c>
      <c r="F358" t="str">
        <f t="shared" si="11"/>
        <v/>
      </c>
      <c r="G358" s="1013" t="s">
        <v>2718</v>
      </c>
      <c r="H358" s="1013" t="s">
        <v>2569</v>
      </c>
      <c r="I358" s="1014">
        <v>498301</v>
      </c>
      <c r="J358" s="380">
        <f t="shared" si="13"/>
        <v>0</v>
      </c>
    </row>
    <row r="359" spans="1:10">
      <c r="A359">
        <f t="shared" si="12"/>
        <v>8</v>
      </c>
      <c r="B359" s="986" t="s">
        <v>2719</v>
      </c>
      <c r="C359" s="860" t="s">
        <v>2570</v>
      </c>
      <c r="D359" s="863">
        <v>9111627</v>
      </c>
      <c r="F359" t="str">
        <f t="shared" si="11"/>
        <v/>
      </c>
      <c r="G359" s="1013" t="s">
        <v>2719</v>
      </c>
      <c r="H359" s="1013" t="s">
        <v>2570</v>
      </c>
      <c r="I359" s="1014">
        <v>9111627</v>
      </c>
      <c r="J359" s="380">
        <f t="shared" si="13"/>
        <v>0</v>
      </c>
    </row>
    <row r="360" spans="1:10">
      <c r="A360" t="str">
        <f t="shared" si="12"/>
        <v/>
      </c>
      <c r="B360" s="986"/>
      <c r="C360" s="860"/>
      <c r="D360" s="863"/>
      <c r="F360" t="str">
        <f t="shared" si="11"/>
        <v/>
      </c>
      <c r="G360" s="1013"/>
      <c r="H360" s="1013"/>
      <c r="I360" s="1014"/>
      <c r="J360" s="380"/>
    </row>
    <row r="361" spans="1:10">
      <c r="A361">
        <f t="shared" si="12"/>
        <v>6</v>
      </c>
      <c r="B361" s="986" t="s">
        <v>2366</v>
      </c>
      <c r="C361" s="860" t="s">
        <v>2261</v>
      </c>
      <c r="D361" s="863">
        <v>1675848</v>
      </c>
      <c r="F361" t="str">
        <f t="shared" si="11"/>
        <v/>
      </c>
      <c r="G361" s="1013" t="s">
        <v>2366</v>
      </c>
      <c r="H361" s="1013" t="s">
        <v>2261</v>
      </c>
      <c r="I361" s="1014">
        <v>1675848</v>
      </c>
      <c r="J361" s="380">
        <f t="shared" si="13"/>
        <v>0</v>
      </c>
    </row>
    <row r="362" spans="1:10">
      <c r="A362" t="str">
        <f t="shared" si="12"/>
        <v/>
      </c>
      <c r="B362" s="986"/>
      <c r="C362" s="860"/>
      <c r="D362" s="863"/>
      <c r="F362" t="str">
        <f t="shared" si="11"/>
        <v/>
      </c>
      <c r="G362" s="1013"/>
      <c r="H362" s="1013"/>
      <c r="I362" s="1014"/>
      <c r="J362" s="380"/>
    </row>
    <row r="363" spans="1:10">
      <c r="A363">
        <f t="shared" si="12"/>
        <v>6</v>
      </c>
      <c r="B363" s="986" t="s">
        <v>2367</v>
      </c>
      <c r="C363" s="860" t="s">
        <v>2262</v>
      </c>
      <c r="D363" s="863">
        <v>94323388</v>
      </c>
      <c r="F363" t="str">
        <f t="shared" si="11"/>
        <v/>
      </c>
      <c r="G363" s="1013" t="s">
        <v>3104</v>
      </c>
      <c r="H363" s="1013" t="s">
        <v>2262</v>
      </c>
      <c r="I363" s="1014">
        <v>94323388</v>
      </c>
      <c r="J363" s="380">
        <f t="shared" si="13"/>
        <v>0</v>
      </c>
    </row>
    <row r="364" spans="1:10">
      <c r="A364">
        <f t="shared" si="12"/>
        <v>8</v>
      </c>
      <c r="B364" s="986" t="s">
        <v>2368</v>
      </c>
      <c r="C364" s="860" t="s">
        <v>2262</v>
      </c>
      <c r="D364" s="863">
        <v>94323388</v>
      </c>
      <c r="F364" t="str">
        <f t="shared" si="11"/>
        <v/>
      </c>
      <c r="G364" s="1013" t="s">
        <v>2368</v>
      </c>
      <c r="H364" s="1013" t="s">
        <v>2262</v>
      </c>
      <c r="I364" s="1014">
        <v>94323388</v>
      </c>
      <c r="J364" s="380">
        <f t="shared" si="13"/>
        <v>0</v>
      </c>
    </row>
    <row r="365" spans="1:10">
      <c r="A365">
        <f t="shared" si="12"/>
        <v>6</v>
      </c>
      <c r="B365" s="986" t="s">
        <v>2369</v>
      </c>
      <c r="C365" s="860" t="s">
        <v>2251</v>
      </c>
      <c r="D365" s="863">
        <v>6329571</v>
      </c>
      <c r="F365" t="str">
        <f t="shared" si="11"/>
        <v/>
      </c>
      <c r="G365" s="1013" t="s">
        <v>3105</v>
      </c>
      <c r="H365" s="1013" t="s">
        <v>2251</v>
      </c>
      <c r="I365" s="1014">
        <v>6329571</v>
      </c>
      <c r="J365" s="380">
        <f t="shared" si="13"/>
        <v>0</v>
      </c>
    </row>
    <row r="366" spans="1:10">
      <c r="A366">
        <f t="shared" si="12"/>
        <v>8</v>
      </c>
      <c r="B366" s="986" t="s">
        <v>2370</v>
      </c>
      <c r="C366" s="860" t="s">
        <v>2462</v>
      </c>
      <c r="D366" s="863">
        <v>6329571</v>
      </c>
      <c r="F366" t="str">
        <f t="shared" si="11"/>
        <v/>
      </c>
      <c r="G366" s="1013" t="s">
        <v>2370</v>
      </c>
      <c r="H366" s="1013" t="s">
        <v>2462</v>
      </c>
      <c r="I366" s="1014">
        <v>6329571</v>
      </c>
      <c r="J366" s="380">
        <f t="shared" si="13"/>
        <v>0</v>
      </c>
    </row>
    <row r="367" spans="1:10">
      <c r="A367" t="str">
        <f t="shared" si="12"/>
        <v/>
      </c>
      <c r="B367" s="986"/>
      <c r="C367" s="860"/>
      <c r="D367" s="863"/>
      <c r="F367" t="str">
        <f t="shared" si="11"/>
        <v/>
      </c>
      <c r="G367" s="1013"/>
      <c r="H367" s="1013"/>
      <c r="I367" s="1014"/>
      <c r="J367" s="380"/>
    </row>
    <row r="368" spans="1:10">
      <c r="A368">
        <f t="shared" si="12"/>
        <v>6</v>
      </c>
      <c r="B368" s="986" t="s">
        <v>2372</v>
      </c>
      <c r="C368" s="860" t="s">
        <v>2571</v>
      </c>
      <c r="D368" s="863">
        <v>12778386</v>
      </c>
      <c r="F368" t="str">
        <f t="shared" si="11"/>
        <v/>
      </c>
      <c r="G368" s="1013" t="s">
        <v>3106</v>
      </c>
      <c r="H368" s="1013" t="s">
        <v>2571</v>
      </c>
      <c r="I368" s="1014">
        <v>12778386</v>
      </c>
      <c r="J368" s="380">
        <f t="shared" si="13"/>
        <v>0</v>
      </c>
    </row>
    <row r="369" spans="1:10">
      <c r="A369">
        <f t="shared" si="12"/>
        <v>8</v>
      </c>
      <c r="B369" s="986" t="s">
        <v>2720</v>
      </c>
      <c r="C369" s="860" t="s">
        <v>2555</v>
      </c>
      <c r="D369" s="863">
        <v>10762218</v>
      </c>
      <c r="F369" t="str">
        <f t="shared" si="11"/>
        <v/>
      </c>
      <c r="G369" s="1013" t="s">
        <v>2720</v>
      </c>
      <c r="H369" s="1013" t="s">
        <v>2555</v>
      </c>
      <c r="I369" s="1014">
        <v>10762218</v>
      </c>
      <c r="J369" s="380">
        <f t="shared" si="13"/>
        <v>0</v>
      </c>
    </row>
    <row r="370" spans="1:10">
      <c r="A370">
        <f t="shared" si="12"/>
        <v>8</v>
      </c>
      <c r="B370" s="986" t="s">
        <v>3063</v>
      </c>
      <c r="C370" s="860" t="s">
        <v>3064</v>
      </c>
      <c r="D370" s="863">
        <v>38000</v>
      </c>
      <c r="F370" t="str">
        <f t="shared" si="11"/>
        <v/>
      </c>
      <c r="G370" s="1013" t="s">
        <v>3063</v>
      </c>
      <c r="H370" s="1013" t="s">
        <v>3064</v>
      </c>
      <c r="I370" s="1014">
        <v>38000</v>
      </c>
      <c r="J370" s="380">
        <f t="shared" si="13"/>
        <v>0</v>
      </c>
    </row>
    <row r="371" spans="1:10">
      <c r="A371">
        <f t="shared" si="12"/>
        <v>8</v>
      </c>
      <c r="B371" s="986" t="s">
        <v>3065</v>
      </c>
      <c r="C371" s="860" t="s">
        <v>2247</v>
      </c>
      <c r="D371" s="863">
        <v>1978168</v>
      </c>
      <c r="F371" t="str">
        <f t="shared" si="11"/>
        <v/>
      </c>
      <c r="G371" s="1013" t="s">
        <v>3065</v>
      </c>
      <c r="H371" s="1013" t="s">
        <v>2247</v>
      </c>
      <c r="I371" s="1014">
        <v>1978168</v>
      </c>
      <c r="J371" s="380">
        <f t="shared" si="13"/>
        <v>0</v>
      </c>
    </row>
    <row r="372" spans="1:10">
      <c r="A372">
        <f t="shared" si="12"/>
        <v>6</v>
      </c>
      <c r="B372" s="986" t="s">
        <v>2373</v>
      </c>
      <c r="C372" s="860" t="s">
        <v>2572</v>
      </c>
      <c r="D372" s="863">
        <v>3392054</v>
      </c>
      <c r="F372" t="str">
        <f t="shared" ref="F372:F435" si="14">IFERROR(IF(LEN(E372)=0,VLOOKUP(B372,Homologacion,5,0),VLOOKUP(CONCATENATE(B372,"_",E372),Homologacion,5,0)),"")</f>
        <v/>
      </c>
      <c r="G372" s="1013" t="s">
        <v>3107</v>
      </c>
      <c r="H372" s="1013" t="s">
        <v>2572</v>
      </c>
      <c r="I372" s="1014">
        <v>3392054</v>
      </c>
      <c r="J372" s="380">
        <f t="shared" si="13"/>
        <v>0</v>
      </c>
    </row>
    <row r="373" spans="1:10">
      <c r="A373">
        <f t="shared" si="12"/>
        <v>8</v>
      </c>
      <c r="B373" s="986" t="s">
        <v>2721</v>
      </c>
      <c r="C373" s="860" t="s">
        <v>2573</v>
      </c>
      <c r="D373" s="863">
        <v>2698328</v>
      </c>
      <c r="F373" t="str">
        <f t="shared" si="14"/>
        <v/>
      </c>
      <c r="G373" s="1013" t="s">
        <v>2721</v>
      </c>
      <c r="H373" s="1013" t="s">
        <v>2573</v>
      </c>
      <c r="I373" s="1014">
        <v>2698328</v>
      </c>
      <c r="J373" s="380">
        <f t="shared" si="13"/>
        <v>0</v>
      </c>
    </row>
    <row r="374" spans="1:10">
      <c r="A374">
        <f t="shared" si="12"/>
        <v>8</v>
      </c>
      <c r="B374" s="986" t="s">
        <v>2722</v>
      </c>
      <c r="C374" s="860" t="s">
        <v>2574</v>
      </c>
      <c r="D374" s="863">
        <v>693726</v>
      </c>
      <c r="F374" t="str">
        <f t="shared" si="14"/>
        <v/>
      </c>
      <c r="G374" s="1013" t="s">
        <v>2722</v>
      </c>
      <c r="H374" s="1013" t="s">
        <v>2574</v>
      </c>
      <c r="I374" s="1014">
        <v>693726</v>
      </c>
      <c r="J374" s="380">
        <f t="shared" si="13"/>
        <v>0</v>
      </c>
    </row>
    <row r="375" spans="1:10">
      <c r="A375">
        <f t="shared" si="12"/>
        <v>6</v>
      </c>
      <c r="B375" s="986" t="s">
        <v>2375</v>
      </c>
      <c r="C375" s="860" t="s">
        <v>2575</v>
      </c>
      <c r="D375" s="863">
        <v>4776760</v>
      </c>
      <c r="F375" t="str">
        <f t="shared" si="14"/>
        <v/>
      </c>
      <c r="G375" s="1013" t="s">
        <v>3108</v>
      </c>
      <c r="H375" s="1013" t="s">
        <v>2575</v>
      </c>
      <c r="I375" s="1014">
        <v>4776760</v>
      </c>
      <c r="J375" s="380">
        <f t="shared" si="13"/>
        <v>0</v>
      </c>
    </row>
    <row r="376" spans="1:10">
      <c r="A376">
        <f t="shared" si="12"/>
        <v>8</v>
      </c>
      <c r="B376" s="986" t="s">
        <v>2723</v>
      </c>
      <c r="C376" s="860" t="s">
        <v>2576</v>
      </c>
      <c r="D376" s="863">
        <v>4700160</v>
      </c>
      <c r="F376" t="str">
        <f t="shared" si="14"/>
        <v/>
      </c>
      <c r="G376" s="1013" t="s">
        <v>2723</v>
      </c>
      <c r="H376" s="1013" t="s">
        <v>2576</v>
      </c>
      <c r="I376" s="1014">
        <v>4700160</v>
      </c>
      <c r="J376" s="380">
        <f t="shared" si="13"/>
        <v>0</v>
      </c>
    </row>
    <row r="377" spans="1:10">
      <c r="A377">
        <f t="shared" si="12"/>
        <v>8</v>
      </c>
      <c r="B377" s="986" t="s">
        <v>2724</v>
      </c>
      <c r="C377" s="860" t="s">
        <v>2577</v>
      </c>
      <c r="D377" s="863">
        <v>76600</v>
      </c>
      <c r="F377" t="str">
        <f t="shared" si="14"/>
        <v/>
      </c>
      <c r="G377" s="1013" t="s">
        <v>2724</v>
      </c>
      <c r="H377" s="1013" t="s">
        <v>2577</v>
      </c>
      <c r="I377" s="1014">
        <v>76600</v>
      </c>
      <c r="J377" s="380">
        <f t="shared" si="13"/>
        <v>0</v>
      </c>
    </row>
    <row r="378" spans="1:10">
      <c r="A378">
        <f t="shared" si="12"/>
        <v>6</v>
      </c>
      <c r="B378" s="986" t="s">
        <v>2823</v>
      </c>
      <c r="C378" s="860" t="s">
        <v>2408</v>
      </c>
      <c r="D378" s="863">
        <v>150000</v>
      </c>
      <c r="F378" t="str">
        <f t="shared" si="14"/>
        <v/>
      </c>
      <c r="G378" s="1013" t="s">
        <v>3109</v>
      </c>
      <c r="H378" s="1013" t="s">
        <v>2408</v>
      </c>
      <c r="I378" s="1014">
        <v>150000</v>
      </c>
      <c r="J378" s="380">
        <f t="shared" si="13"/>
        <v>0</v>
      </c>
    </row>
    <row r="379" spans="1:10">
      <c r="A379">
        <f t="shared" si="12"/>
        <v>8</v>
      </c>
      <c r="B379" s="986" t="s">
        <v>2725</v>
      </c>
      <c r="C379" s="860" t="s">
        <v>2578</v>
      </c>
      <c r="D379" s="863">
        <v>78000</v>
      </c>
      <c r="F379" t="str">
        <f t="shared" si="14"/>
        <v/>
      </c>
      <c r="G379" s="1013" t="s">
        <v>2725</v>
      </c>
      <c r="H379" s="1013" t="s">
        <v>2578</v>
      </c>
      <c r="I379" s="1014">
        <v>78000</v>
      </c>
      <c r="J379" s="380">
        <f t="shared" si="13"/>
        <v>0</v>
      </c>
    </row>
    <row r="380" spans="1:10">
      <c r="A380">
        <f t="shared" si="12"/>
        <v>8</v>
      </c>
      <c r="B380" s="986" t="s">
        <v>2726</v>
      </c>
      <c r="C380" s="860" t="s">
        <v>2579</v>
      </c>
      <c r="D380" s="863">
        <v>72000</v>
      </c>
      <c r="F380" t="str">
        <f t="shared" si="14"/>
        <v/>
      </c>
      <c r="G380" s="1013" t="s">
        <v>2726</v>
      </c>
      <c r="H380" s="1013" t="s">
        <v>2579</v>
      </c>
      <c r="I380" s="1014">
        <v>72000</v>
      </c>
      <c r="J380" s="380">
        <f t="shared" si="13"/>
        <v>0</v>
      </c>
    </row>
    <row r="381" spans="1:10">
      <c r="A381">
        <f t="shared" si="12"/>
        <v>6</v>
      </c>
      <c r="B381" s="986" t="s">
        <v>2376</v>
      </c>
      <c r="C381" s="860" t="s">
        <v>2377</v>
      </c>
      <c r="D381" s="863">
        <v>778580</v>
      </c>
      <c r="F381" t="str">
        <f t="shared" si="14"/>
        <v/>
      </c>
      <c r="G381" s="1013" t="s">
        <v>3110</v>
      </c>
      <c r="H381" s="1013" t="s">
        <v>2377</v>
      </c>
      <c r="I381" s="1014">
        <v>778580</v>
      </c>
      <c r="J381" s="380">
        <f t="shared" si="13"/>
        <v>0</v>
      </c>
    </row>
    <row r="382" spans="1:10">
      <c r="A382">
        <f t="shared" si="12"/>
        <v>8</v>
      </c>
      <c r="B382" s="986" t="s">
        <v>2727</v>
      </c>
      <c r="C382" s="860" t="s">
        <v>2498</v>
      </c>
      <c r="D382" s="863">
        <v>777080</v>
      </c>
      <c r="F382" t="str">
        <f t="shared" si="14"/>
        <v/>
      </c>
      <c r="G382" s="1013" t="s">
        <v>2727</v>
      </c>
      <c r="H382" s="1013" t="s">
        <v>2498</v>
      </c>
      <c r="I382" s="1014">
        <v>777080</v>
      </c>
      <c r="J382" s="380">
        <f t="shared" si="13"/>
        <v>0</v>
      </c>
    </row>
    <row r="383" spans="1:10">
      <c r="A383">
        <f t="shared" si="12"/>
        <v>8</v>
      </c>
      <c r="B383" s="986" t="s">
        <v>2728</v>
      </c>
      <c r="C383" s="860" t="s">
        <v>2562</v>
      </c>
      <c r="D383" s="863">
        <v>1500</v>
      </c>
      <c r="F383" t="str">
        <f t="shared" si="14"/>
        <v/>
      </c>
      <c r="G383" s="1013" t="s">
        <v>2728</v>
      </c>
      <c r="H383" s="1013" t="s">
        <v>2562</v>
      </c>
      <c r="I383" s="1014">
        <v>1500</v>
      </c>
      <c r="J383" s="380">
        <f t="shared" si="13"/>
        <v>0</v>
      </c>
    </row>
    <row r="384" spans="1:10">
      <c r="A384">
        <f t="shared" si="12"/>
        <v>6</v>
      </c>
      <c r="B384" s="986" t="s">
        <v>2378</v>
      </c>
      <c r="C384" s="860" t="s">
        <v>2247</v>
      </c>
      <c r="D384" s="863">
        <v>29959729</v>
      </c>
      <c r="F384" t="str">
        <f t="shared" si="14"/>
        <v/>
      </c>
      <c r="G384" s="1013" t="s">
        <v>3111</v>
      </c>
      <c r="H384" s="1013" t="s">
        <v>2247</v>
      </c>
      <c r="I384" s="1014">
        <v>29959729</v>
      </c>
      <c r="J384" s="380">
        <f t="shared" si="13"/>
        <v>0</v>
      </c>
    </row>
    <row r="385" spans="1:10">
      <c r="A385">
        <f t="shared" si="12"/>
        <v>8</v>
      </c>
      <c r="B385" s="986" t="s">
        <v>2729</v>
      </c>
      <c r="C385" s="860" t="s">
        <v>2580</v>
      </c>
      <c r="D385" s="863">
        <v>1157800</v>
      </c>
      <c r="F385" t="str">
        <f t="shared" si="14"/>
        <v/>
      </c>
      <c r="G385" s="1013" t="s">
        <v>2729</v>
      </c>
      <c r="H385" s="1013" t="s">
        <v>2580</v>
      </c>
      <c r="I385" s="1014">
        <v>1157800</v>
      </c>
      <c r="J385" s="380">
        <f t="shared" si="13"/>
        <v>0</v>
      </c>
    </row>
    <row r="386" spans="1:10">
      <c r="A386">
        <f t="shared" si="12"/>
        <v>8</v>
      </c>
      <c r="B386" s="986" t="s">
        <v>2730</v>
      </c>
      <c r="C386" s="860" t="s">
        <v>2581</v>
      </c>
      <c r="D386" s="863">
        <v>1858344</v>
      </c>
      <c r="F386" t="str">
        <f t="shared" si="14"/>
        <v/>
      </c>
      <c r="G386" s="1013" t="s">
        <v>2730</v>
      </c>
      <c r="H386" s="1013" t="s">
        <v>2581</v>
      </c>
      <c r="I386" s="1014">
        <v>1858344</v>
      </c>
      <c r="J386" s="380">
        <f t="shared" si="13"/>
        <v>0</v>
      </c>
    </row>
    <row r="387" spans="1:10">
      <c r="A387">
        <f t="shared" ref="A387:A450" si="15">IF(LEN(B387)=0,"",LEN(B387))</f>
        <v>8</v>
      </c>
      <c r="B387" s="986" t="s">
        <v>2731</v>
      </c>
      <c r="C387" s="860" t="s">
        <v>2582</v>
      </c>
      <c r="D387" s="863">
        <v>30138</v>
      </c>
      <c r="F387" t="str">
        <f t="shared" si="14"/>
        <v/>
      </c>
      <c r="G387" s="1013" t="s">
        <v>2731</v>
      </c>
      <c r="H387" s="1013" t="s">
        <v>2582</v>
      </c>
      <c r="I387" s="1014">
        <v>30138</v>
      </c>
      <c r="J387" s="380">
        <f t="shared" si="13"/>
        <v>0</v>
      </c>
    </row>
    <row r="388" spans="1:10">
      <c r="A388">
        <f t="shared" si="15"/>
        <v>8</v>
      </c>
      <c r="B388" s="986" t="s">
        <v>2732</v>
      </c>
      <c r="C388" s="860" t="s">
        <v>2247</v>
      </c>
      <c r="D388" s="863">
        <v>26913447</v>
      </c>
      <c r="F388" t="str">
        <f t="shared" si="14"/>
        <v/>
      </c>
      <c r="G388" s="1013" t="s">
        <v>2732</v>
      </c>
      <c r="H388" s="1013" t="s">
        <v>2247</v>
      </c>
      <c r="I388" s="1014">
        <v>26913447</v>
      </c>
      <c r="J388" s="380">
        <f t="shared" si="13"/>
        <v>0</v>
      </c>
    </row>
    <row r="389" spans="1:10">
      <c r="A389" t="str">
        <f t="shared" si="15"/>
        <v/>
      </c>
      <c r="B389" s="986"/>
      <c r="C389" s="860"/>
      <c r="D389" s="863"/>
      <c r="F389" t="str">
        <f t="shared" si="14"/>
        <v/>
      </c>
      <c r="G389" s="1013" t="s">
        <v>3112</v>
      </c>
      <c r="H389" s="1013" t="s">
        <v>2379</v>
      </c>
      <c r="I389" s="1014">
        <v>424952636</v>
      </c>
      <c r="J389" s="380">
        <f t="shared" si="13"/>
        <v>424952636</v>
      </c>
    </row>
    <row r="390" spans="1:10">
      <c r="A390" t="str">
        <f t="shared" si="15"/>
        <v/>
      </c>
      <c r="B390" s="986"/>
      <c r="C390" s="860"/>
      <c r="D390" s="863"/>
      <c r="F390" t="str">
        <f t="shared" si="14"/>
        <v/>
      </c>
      <c r="G390" s="1013"/>
      <c r="H390" s="1013"/>
      <c r="I390" s="1014"/>
      <c r="J390" s="380"/>
    </row>
    <row r="391" spans="1:10">
      <c r="A391">
        <f t="shared" si="15"/>
        <v>6</v>
      </c>
      <c r="B391" s="986" t="s">
        <v>2733</v>
      </c>
      <c r="C391" s="860" t="s">
        <v>2541</v>
      </c>
      <c r="D391" s="863">
        <v>158417248</v>
      </c>
      <c r="F391" t="str">
        <f t="shared" si="14"/>
        <v/>
      </c>
      <c r="G391" s="1013" t="s">
        <v>2733</v>
      </c>
      <c r="H391" s="1013" t="s">
        <v>2541</v>
      </c>
      <c r="I391" s="1014">
        <v>158417248</v>
      </c>
      <c r="J391" s="380">
        <f t="shared" si="13"/>
        <v>0</v>
      </c>
    </row>
    <row r="392" spans="1:10">
      <c r="A392">
        <f t="shared" si="15"/>
        <v>6</v>
      </c>
      <c r="B392" s="986" t="s">
        <v>2734</v>
      </c>
      <c r="C392" s="860" t="s">
        <v>2583</v>
      </c>
      <c r="D392" s="863">
        <v>18092864</v>
      </c>
      <c r="F392" t="str">
        <f t="shared" si="14"/>
        <v/>
      </c>
      <c r="G392" s="1013" t="s">
        <v>2734</v>
      </c>
      <c r="H392" s="1013" t="s">
        <v>2583</v>
      </c>
      <c r="I392" s="1014">
        <v>18092864</v>
      </c>
      <c r="J392" s="380">
        <f t="shared" si="13"/>
        <v>0</v>
      </c>
    </row>
    <row r="393" spans="1:10">
      <c r="A393">
        <f t="shared" si="15"/>
        <v>6</v>
      </c>
      <c r="B393" s="986" t="s">
        <v>2735</v>
      </c>
      <c r="C393" s="860" t="s">
        <v>2401</v>
      </c>
      <c r="D393" s="863">
        <v>6383904</v>
      </c>
      <c r="F393" t="str">
        <f t="shared" si="14"/>
        <v/>
      </c>
      <c r="G393" s="1013" t="s">
        <v>2735</v>
      </c>
      <c r="H393" s="1013" t="s">
        <v>2401</v>
      </c>
      <c r="I393" s="1014">
        <v>6383904</v>
      </c>
      <c r="J393" s="380">
        <f t="shared" si="13"/>
        <v>0</v>
      </c>
    </row>
    <row r="394" spans="1:10">
      <c r="A394">
        <f t="shared" si="15"/>
        <v>6</v>
      </c>
      <c r="B394" s="986" t="s">
        <v>3066</v>
      </c>
      <c r="C394" s="860" t="s">
        <v>3067</v>
      </c>
      <c r="D394" s="863">
        <v>141000</v>
      </c>
      <c r="F394" t="str">
        <f t="shared" si="14"/>
        <v/>
      </c>
      <c r="G394" s="1013" t="s">
        <v>3066</v>
      </c>
      <c r="H394" s="1013" t="s">
        <v>3067</v>
      </c>
      <c r="I394" s="1014">
        <v>141000</v>
      </c>
      <c r="J394" s="380">
        <f t="shared" si="13"/>
        <v>0</v>
      </c>
    </row>
    <row r="395" spans="1:10">
      <c r="A395">
        <f t="shared" si="15"/>
        <v>6</v>
      </c>
      <c r="B395" s="986" t="s">
        <v>2824</v>
      </c>
      <c r="C395" s="860" t="s">
        <v>2584</v>
      </c>
      <c r="D395" s="863">
        <v>6828474</v>
      </c>
      <c r="F395" t="str">
        <f t="shared" si="14"/>
        <v/>
      </c>
      <c r="G395" s="1013" t="s">
        <v>3113</v>
      </c>
      <c r="H395" s="1013" t="s">
        <v>2584</v>
      </c>
      <c r="I395" s="1014">
        <v>6828474</v>
      </c>
      <c r="J395" s="380">
        <f t="shared" si="13"/>
        <v>0</v>
      </c>
    </row>
    <row r="396" spans="1:10">
      <c r="A396">
        <f t="shared" si="15"/>
        <v>8</v>
      </c>
      <c r="B396" s="986" t="s">
        <v>2736</v>
      </c>
      <c r="C396" s="860" t="s">
        <v>2585</v>
      </c>
      <c r="D396" s="863">
        <v>526456</v>
      </c>
      <c r="F396" t="str">
        <f t="shared" si="14"/>
        <v/>
      </c>
      <c r="G396" s="1013" t="s">
        <v>2736</v>
      </c>
      <c r="H396" s="1013" t="s">
        <v>2585</v>
      </c>
      <c r="I396" s="1014">
        <v>526456</v>
      </c>
      <c r="J396" s="380">
        <f t="shared" si="13"/>
        <v>0</v>
      </c>
    </row>
    <row r="397" spans="1:10">
      <c r="A397">
        <f t="shared" si="15"/>
        <v>8</v>
      </c>
      <c r="B397" s="986" t="s">
        <v>2737</v>
      </c>
      <c r="C397" s="860" t="s">
        <v>2586</v>
      </c>
      <c r="D397" s="863">
        <v>6302018</v>
      </c>
      <c r="F397" t="str">
        <f t="shared" si="14"/>
        <v/>
      </c>
      <c r="G397" s="1013" t="s">
        <v>2737</v>
      </c>
      <c r="H397" s="1013" t="s">
        <v>2586</v>
      </c>
      <c r="I397" s="1014">
        <v>6302018</v>
      </c>
      <c r="J397" s="380">
        <f t="shared" ref="J397:J460" si="16">+I397-D397</f>
        <v>0</v>
      </c>
    </row>
    <row r="398" spans="1:10">
      <c r="A398">
        <f t="shared" si="15"/>
        <v>6</v>
      </c>
      <c r="B398" s="986" t="s">
        <v>2738</v>
      </c>
      <c r="C398" s="860" t="s">
        <v>2544</v>
      </c>
      <c r="D398" s="863">
        <v>2041372</v>
      </c>
      <c r="F398" t="str">
        <f t="shared" si="14"/>
        <v/>
      </c>
      <c r="G398" s="1013" t="s">
        <v>2738</v>
      </c>
      <c r="H398" s="1013" t="s">
        <v>2544</v>
      </c>
      <c r="I398" s="1014">
        <v>2041372</v>
      </c>
      <c r="J398" s="380">
        <f t="shared" si="16"/>
        <v>0</v>
      </c>
    </row>
    <row r="399" spans="1:10">
      <c r="A399">
        <f t="shared" si="15"/>
        <v>6</v>
      </c>
      <c r="B399" s="986" t="s">
        <v>2739</v>
      </c>
      <c r="C399" s="860" t="s">
        <v>2545</v>
      </c>
      <c r="D399" s="863">
        <v>15985642</v>
      </c>
      <c r="F399" t="str">
        <f t="shared" si="14"/>
        <v/>
      </c>
      <c r="G399" s="1013" t="s">
        <v>2739</v>
      </c>
      <c r="H399" s="1013" t="s">
        <v>2545</v>
      </c>
      <c r="I399" s="1014">
        <v>15985642</v>
      </c>
      <c r="J399" s="380">
        <f t="shared" si="16"/>
        <v>0</v>
      </c>
    </row>
    <row r="400" spans="1:10">
      <c r="A400">
        <f t="shared" si="15"/>
        <v>6</v>
      </c>
      <c r="B400" s="986" t="s">
        <v>2740</v>
      </c>
      <c r="C400" s="860" t="s">
        <v>2546</v>
      </c>
      <c r="D400" s="863">
        <v>101299</v>
      </c>
      <c r="F400" t="str">
        <f t="shared" si="14"/>
        <v/>
      </c>
      <c r="G400" s="1013" t="s">
        <v>2740</v>
      </c>
      <c r="H400" s="1013" t="s">
        <v>2546</v>
      </c>
      <c r="I400" s="1014">
        <v>101299</v>
      </c>
      <c r="J400" s="380">
        <f t="shared" si="16"/>
        <v>0</v>
      </c>
    </row>
    <row r="401" spans="1:10">
      <c r="A401">
        <f t="shared" si="15"/>
        <v>6</v>
      </c>
      <c r="B401" s="986" t="s">
        <v>2741</v>
      </c>
      <c r="C401" s="860" t="s">
        <v>2587</v>
      </c>
      <c r="D401" s="863">
        <v>15985642</v>
      </c>
      <c r="F401" t="str">
        <f t="shared" si="14"/>
        <v/>
      </c>
      <c r="G401" s="1013" t="s">
        <v>2741</v>
      </c>
      <c r="H401" s="1013" t="s">
        <v>2587</v>
      </c>
      <c r="I401" s="1014">
        <v>15985642</v>
      </c>
      <c r="J401" s="380">
        <f t="shared" si="16"/>
        <v>0</v>
      </c>
    </row>
    <row r="402" spans="1:10">
      <c r="A402">
        <f t="shared" si="15"/>
        <v>6</v>
      </c>
      <c r="B402" s="986" t="s">
        <v>2742</v>
      </c>
      <c r="C402" s="860" t="s">
        <v>2548</v>
      </c>
      <c r="D402" s="863">
        <v>6606016</v>
      </c>
      <c r="F402" t="str">
        <f t="shared" si="14"/>
        <v/>
      </c>
      <c r="G402" s="1013" t="s">
        <v>2742</v>
      </c>
      <c r="H402" s="1013" t="s">
        <v>2548</v>
      </c>
      <c r="I402" s="1014">
        <v>6606016</v>
      </c>
      <c r="J402" s="380">
        <f t="shared" si="16"/>
        <v>0</v>
      </c>
    </row>
    <row r="403" spans="1:10">
      <c r="A403">
        <f t="shared" si="15"/>
        <v>6</v>
      </c>
      <c r="B403" s="986" t="s">
        <v>2918</v>
      </c>
      <c r="C403" s="860" t="s">
        <v>2549</v>
      </c>
      <c r="D403" s="863">
        <v>2899096</v>
      </c>
      <c r="F403" t="str">
        <f t="shared" si="14"/>
        <v/>
      </c>
      <c r="G403" s="1013" t="s">
        <v>2918</v>
      </c>
      <c r="H403" s="1013" t="s">
        <v>2549</v>
      </c>
      <c r="I403" s="1014">
        <v>2899096</v>
      </c>
      <c r="J403" s="380">
        <f t="shared" si="16"/>
        <v>0</v>
      </c>
    </row>
    <row r="404" spans="1:10">
      <c r="A404">
        <f t="shared" si="15"/>
        <v>6</v>
      </c>
      <c r="B404" s="986" t="s">
        <v>2743</v>
      </c>
      <c r="C404" s="860" t="s">
        <v>2588</v>
      </c>
      <c r="D404" s="863">
        <v>19010066</v>
      </c>
      <c r="F404" t="str">
        <f t="shared" si="14"/>
        <v/>
      </c>
      <c r="G404" s="1013" t="s">
        <v>2743</v>
      </c>
      <c r="H404" s="1013" t="s">
        <v>2588</v>
      </c>
      <c r="I404" s="1014">
        <v>19010066</v>
      </c>
      <c r="J404" s="380">
        <f t="shared" si="16"/>
        <v>0</v>
      </c>
    </row>
    <row r="405" spans="1:10">
      <c r="A405">
        <f t="shared" si="15"/>
        <v>6</v>
      </c>
      <c r="B405" s="986" t="s">
        <v>2744</v>
      </c>
      <c r="C405" s="860" t="s">
        <v>2589</v>
      </c>
      <c r="D405" s="863">
        <v>6346687</v>
      </c>
      <c r="F405" t="str">
        <f t="shared" si="14"/>
        <v/>
      </c>
      <c r="G405" s="1013" t="s">
        <v>2744</v>
      </c>
      <c r="H405" s="1013" t="s">
        <v>2589</v>
      </c>
      <c r="I405" s="1014">
        <v>6346687</v>
      </c>
      <c r="J405" s="380">
        <f t="shared" si="16"/>
        <v>0</v>
      </c>
    </row>
    <row r="406" spans="1:10">
      <c r="A406">
        <f t="shared" si="15"/>
        <v>6</v>
      </c>
      <c r="B406" s="986" t="s">
        <v>2825</v>
      </c>
      <c r="C406" s="860" t="s">
        <v>2247</v>
      </c>
      <c r="D406" s="863">
        <v>2626955</v>
      </c>
      <c r="F406" t="str">
        <f t="shared" si="14"/>
        <v/>
      </c>
      <c r="G406" s="1013" t="s">
        <v>3114</v>
      </c>
      <c r="H406" s="1013" t="s">
        <v>2247</v>
      </c>
      <c r="I406" s="1014">
        <v>2626955</v>
      </c>
      <c r="J406" s="380">
        <f t="shared" si="16"/>
        <v>0</v>
      </c>
    </row>
    <row r="407" spans="1:10">
      <c r="A407">
        <f t="shared" si="15"/>
        <v>8</v>
      </c>
      <c r="B407" s="986" t="s">
        <v>2745</v>
      </c>
      <c r="C407" s="860" t="s">
        <v>2590</v>
      </c>
      <c r="D407" s="863">
        <v>2177063</v>
      </c>
      <c r="F407" t="str">
        <f t="shared" si="14"/>
        <v/>
      </c>
      <c r="G407" s="1013" t="s">
        <v>2745</v>
      </c>
      <c r="H407" s="1013" t="s">
        <v>2590</v>
      </c>
      <c r="I407" s="1014">
        <v>2177063</v>
      </c>
      <c r="J407" s="380">
        <f t="shared" si="16"/>
        <v>0</v>
      </c>
    </row>
    <row r="408" spans="1:10">
      <c r="A408">
        <f t="shared" si="15"/>
        <v>8</v>
      </c>
      <c r="B408" s="986" t="s">
        <v>2746</v>
      </c>
      <c r="C408" s="860" t="s">
        <v>2591</v>
      </c>
      <c r="D408" s="863">
        <v>41452</v>
      </c>
      <c r="F408" t="str">
        <f t="shared" si="14"/>
        <v/>
      </c>
      <c r="G408" s="1013" t="s">
        <v>2746</v>
      </c>
      <c r="H408" s="1013" t="s">
        <v>2591</v>
      </c>
      <c r="I408" s="1014">
        <v>41452</v>
      </c>
      <c r="J408" s="380">
        <f t="shared" si="16"/>
        <v>0</v>
      </c>
    </row>
    <row r="409" spans="1:10">
      <c r="A409">
        <f t="shared" si="15"/>
        <v>8</v>
      </c>
      <c r="B409" s="986" t="s">
        <v>2747</v>
      </c>
      <c r="C409" s="860" t="s">
        <v>2555</v>
      </c>
      <c r="D409" s="863">
        <v>408440</v>
      </c>
      <c r="F409" t="str">
        <f t="shared" si="14"/>
        <v/>
      </c>
      <c r="G409" s="1013" t="s">
        <v>2747</v>
      </c>
      <c r="H409" s="1013" t="s">
        <v>2555</v>
      </c>
      <c r="I409" s="1014">
        <v>408440</v>
      </c>
      <c r="J409" s="380">
        <f t="shared" si="16"/>
        <v>0</v>
      </c>
    </row>
    <row r="410" spans="1:10">
      <c r="A410" t="str">
        <f t="shared" si="15"/>
        <v/>
      </c>
      <c r="B410" s="986"/>
      <c r="C410" s="860"/>
      <c r="D410" s="863"/>
      <c r="F410" t="str">
        <f t="shared" si="14"/>
        <v/>
      </c>
      <c r="G410" s="1013"/>
      <c r="H410" s="1013"/>
      <c r="I410" s="1014"/>
      <c r="J410" s="380"/>
    </row>
    <row r="411" spans="1:10">
      <c r="A411">
        <f t="shared" si="15"/>
        <v>6</v>
      </c>
      <c r="B411" s="986" t="s">
        <v>2380</v>
      </c>
      <c r="C411" s="860" t="s">
        <v>2347</v>
      </c>
      <c r="D411" s="863">
        <v>19849718</v>
      </c>
      <c r="F411" t="str">
        <f t="shared" si="14"/>
        <v/>
      </c>
      <c r="G411" s="1013" t="s">
        <v>3115</v>
      </c>
      <c r="H411" s="1013" t="s">
        <v>2347</v>
      </c>
      <c r="I411" s="1014">
        <v>19849718</v>
      </c>
      <c r="J411" s="380">
        <f t="shared" si="16"/>
        <v>0</v>
      </c>
    </row>
    <row r="412" spans="1:10">
      <c r="A412">
        <f t="shared" si="15"/>
        <v>8</v>
      </c>
      <c r="B412" s="986" t="s">
        <v>2748</v>
      </c>
      <c r="C412" s="860" t="s">
        <v>2347</v>
      </c>
      <c r="D412" s="863">
        <v>19615137</v>
      </c>
      <c r="F412" t="str">
        <f t="shared" si="14"/>
        <v/>
      </c>
      <c r="G412" s="1013" t="s">
        <v>2748</v>
      </c>
      <c r="H412" s="1013" t="s">
        <v>2347</v>
      </c>
      <c r="I412" s="1014">
        <v>19615137</v>
      </c>
      <c r="J412" s="380">
        <f t="shared" si="16"/>
        <v>0</v>
      </c>
    </row>
    <row r="413" spans="1:10">
      <c r="A413">
        <f t="shared" si="15"/>
        <v>8</v>
      </c>
      <c r="B413" s="986" t="s">
        <v>2749</v>
      </c>
      <c r="C413" s="860" t="s">
        <v>2592</v>
      </c>
      <c r="D413" s="863">
        <v>198384</v>
      </c>
      <c r="F413" t="str">
        <f t="shared" si="14"/>
        <v/>
      </c>
      <c r="G413" s="1013" t="s">
        <v>2749</v>
      </c>
      <c r="H413" s="1013" t="s">
        <v>2592</v>
      </c>
      <c r="I413" s="1014">
        <v>198384</v>
      </c>
      <c r="J413" s="380">
        <f t="shared" si="16"/>
        <v>0</v>
      </c>
    </row>
    <row r="414" spans="1:10">
      <c r="A414">
        <f t="shared" si="15"/>
        <v>8</v>
      </c>
      <c r="B414" s="986" t="s">
        <v>2750</v>
      </c>
      <c r="C414" s="860" t="s">
        <v>2247</v>
      </c>
      <c r="D414" s="863">
        <v>36197</v>
      </c>
      <c r="F414" t="str">
        <f t="shared" si="14"/>
        <v/>
      </c>
      <c r="G414" s="1013" t="s">
        <v>2750</v>
      </c>
      <c r="H414" s="1013" t="s">
        <v>2247</v>
      </c>
      <c r="I414" s="1014">
        <v>36197</v>
      </c>
      <c r="J414" s="380">
        <f t="shared" si="16"/>
        <v>0</v>
      </c>
    </row>
    <row r="415" spans="1:10">
      <c r="A415" t="str">
        <f t="shared" si="15"/>
        <v/>
      </c>
      <c r="B415" s="986"/>
      <c r="C415" s="860"/>
      <c r="D415" s="863"/>
      <c r="F415" t="str">
        <f t="shared" si="14"/>
        <v/>
      </c>
      <c r="G415" s="1013"/>
      <c r="H415" s="1013"/>
      <c r="I415" s="1014"/>
      <c r="J415" s="380"/>
    </row>
    <row r="416" spans="1:10">
      <c r="A416">
        <f t="shared" si="15"/>
        <v>6</v>
      </c>
      <c r="B416" s="986" t="s">
        <v>2382</v>
      </c>
      <c r="C416" s="860" t="s">
        <v>2593</v>
      </c>
      <c r="D416" s="863">
        <v>59794528</v>
      </c>
      <c r="F416" t="str">
        <f t="shared" si="14"/>
        <v/>
      </c>
      <c r="G416" s="1013" t="s">
        <v>3116</v>
      </c>
      <c r="H416" s="1013" t="s">
        <v>2593</v>
      </c>
      <c r="I416" s="1014">
        <v>59794528</v>
      </c>
      <c r="J416" s="380">
        <f t="shared" si="16"/>
        <v>0</v>
      </c>
    </row>
    <row r="417" spans="1:10">
      <c r="A417">
        <f t="shared" si="15"/>
        <v>8</v>
      </c>
      <c r="B417" s="986" t="s">
        <v>2751</v>
      </c>
      <c r="C417" s="860" t="s">
        <v>2594</v>
      </c>
      <c r="D417" s="863">
        <v>59794528</v>
      </c>
      <c r="F417" t="str">
        <f t="shared" si="14"/>
        <v/>
      </c>
      <c r="G417" s="1013" t="s">
        <v>2751</v>
      </c>
      <c r="H417" s="1013" t="s">
        <v>2594</v>
      </c>
      <c r="I417" s="1014">
        <v>59794528</v>
      </c>
      <c r="J417" s="380">
        <f t="shared" si="16"/>
        <v>0</v>
      </c>
    </row>
    <row r="418" spans="1:10">
      <c r="A418" t="str">
        <f t="shared" si="15"/>
        <v/>
      </c>
      <c r="B418" s="986"/>
      <c r="C418" s="860"/>
      <c r="D418" s="863"/>
      <c r="F418" t="str">
        <f t="shared" si="14"/>
        <v/>
      </c>
      <c r="G418" s="1013"/>
      <c r="H418" s="1013"/>
      <c r="I418" s="1014"/>
      <c r="J418" s="380"/>
    </row>
    <row r="419" spans="1:10">
      <c r="A419">
        <f t="shared" si="15"/>
        <v>6</v>
      </c>
      <c r="B419" s="986" t="s">
        <v>2384</v>
      </c>
      <c r="C419" s="860" t="s">
        <v>2595</v>
      </c>
      <c r="D419" s="863">
        <v>3855257</v>
      </c>
      <c r="F419" t="str">
        <f t="shared" si="14"/>
        <v/>
      </c>
      <c r="G419" s="1013" t="s">
        <v>3117</v>
      </c>
      <c r="H419" s="1013" t="s">
        <v>2595</v>
      </c>
      <c r="I419" s="1014">
        <v>3855257</v>
      </c>
      <c r="J419" s="380">
        <f t="shared" si="16"/>
        <v>0</v>
      </c>
    </row>
    <row r="420" spans="1:10">
      <c r="A420">
        <f t="shared" si="15"/>
        <v>8</v>
      </c>
      <c r="B420" s="986" t="s">
        <v>2752</v>
      </c>
      <c r="C420" s="860" t="s">
        <v>2596</v>
      </c>
      <c r="D420" s="863">
        <v>3808936</v>
      </c>
      <c r="F420" t="str">
        <f t="shared" si="14"/>
        <v/>
      </c>
      <c r="G420" s="1013" t="s">
        <v>2752</v>
      </c>
      <c r="H420" s="1013" t="s">
        <v>2596</v>
      </c>
      <c r="I420" s="1014">
        <v>3808936</v>
      </c>
      <c r="J420" s="380">
        <f t="shared" si="16"/>
        <v>0</v>
      </c>
    </row>
    <row r="421" spans="1:10">
      <c r="A421">
        <f t="shared" si="15"/>
        <v>8</v>
      </c>
      <c r="B421" s="986" t="s">
        <v>2753</v>
      </c>
      <c r="C421" s="860" t="s">
        <v>2597</v>
      </c>
      <c r="D421" s="863">
        <v>46321</v>
      </c>
      <c r="F421" t="str">
        <f t="shared" si="14"/>
        <v/>
      </c>
      <c r="G421" s="1013" t="s">
        <v>2753</v>
      </c>
      <c r="H421" s="1013" t="s">
        <v>2597</v>
      </c>
      <c r="I421" s="1014">
        <v>46321</v>
      </c>
      <c r="J421" s="380">
        <f t="shared" si="16"/>
        <v>0</v>
      </c>
    </row>
    <row r="422" spans="1:10">
      <c r="A422">
        <f t="shared" si="15"/>
        <v>6</v>
      </c>
      <c r="B422" s="986" t="s">
        <v>2385</v>
      </c>
      <c r="C422" s="860" t="s">
        <v>2598</v>
      </c>
      <c r="D422" s="863">
        <v>11320886</v>
      </c>
      <c r="F422" t="str">
        <f t="shared" si="14"/>
        <v/>
      </c>
      <c r="G422" s="1013" t="s">
        <v>3118</v>
      </c>
      <c r="H422" s="1013" t="s">
        <v>2598</v>
      </c>
      <c r="I422" s="1014">
        <v>11320886</v>
      </c>
      <c r="J422" s="380">
        <f t="shared" si="16"/>
        <v>0</v>
      </c>
    </row>
    <row r="423" spans="1:10">
      <c r="A423">
        <f t="shared" si="15"/>
        <v>8</v>
      </c>
      <c r="B423" s="986" t="s">
        <v>2754</v>
      </c>
      <c r="C423" s="860" t="s">
        <v>2599</v>
      </c>
      <c r="D423" s="863">
        <v>11320886</v>
      </c>
      <c r="F423" t="str">
        <f t="shared" si="14"/>
        <v/>
      </c>
      <c r="G423" s="1013" t="s">
        <v>2754</v>
      </c>
      <c r="H423" s="1013" t="s">
        <v>2599</v>
      </c>
      <c r="I423" s="1014">
        <v>11320886</v>
      </c>
      <c r="J423" s="380">
        <f t="shared" si="16"/>
        <v>0</v>
      </c>
    </row>
    <row r="424" spans="1:10">
      <c r="A424">
        <f t="shared" si="15"/>
        <v>6</v>
      </c>
      <c r="B424" s="986" t="s">
        <v>2387</v>
      </c>
      <c r="C424" s="860" t="s">
        <v>2356</v>
      </c>
      <c r="D424" s="863">
        <v>4578127</v>
      </c>
      <c r="F424" t="str">
        <f t="shared" si="14"/>
        <v/>
      </c>
      <c r="G424" s="1013" t="s">
        <v>3119</v>
      </c>
      <c r="H424" s="1013" t="s">
        <v>2356</v>
      </c>
      <c r="I424" s="1014">
        <v>4578127</v>
      </c>
      <c r="J424" s="380">
        <f t="shared" si="16"/>
        <v>0</v>
      </c>
    </row>
    <row r="425" spans="1:10">
      <c r="A425">
        <f t="shared" si="15"/>
        <v>8</v>
      </c>
      <c r="B425" s="986" t="s">
        <v>2755</v>
      </c>
      <c r="C425" s="860" t="s">
        <v>2560</v>
      </c>
      <c r="D425" s="863">
        <v>4578127</v>
      </c>
      <c r="F425" t="str">
        <f t="shared" si="14"/>
        <v/>
      </c>
      <c r="G425" s="1013" t="s">
        <v>2755</v>
      </c>
      <c r="H425" s="1013" t="s">
        <v>2560</v>
      </c>
      <c r="I425" s="1014">
        <v>4578127</v>
      </c>
      <c r="J425" s="380">
        <f t="shared" si="16"/>
        <v>0</v>
      </c>
    </row>
    <row r="426" spans="1:10">
      <c r="A426">
        <f t="shared" si="15"/>
        <v>6</v>
      </c>
      <c r="B426" s="986" t="s">
        <v>2388</v>
      </c>
      <c r="C426" s="860" t="s">
        <v>2389</v>
      </c>
      <c r="D426" s="863">
        <v>1648724</v>
      </c>
      <c r="F426" t="str">
        <f t="shared" si="14"/>
        <v/>
      </c>
      <c r="G426" s="1013" t="s">
        <v>3120</v>
      </c>
      <c r="H426" s="1013" t="s">
        <v>2389</v>
      </c>
      <c r="I426" s="1014">
        <v>1648724</v>
      </c>
      <c r="J426" s="380">
        <f t="shared" si="16"/>
        <v>0</v>
      </c>
    </row>
    <row r="427" spans="1:10">
      <c r="A427">
        <f t="shared" si="15"/>
        <v>8</v>
      </c>
      <c r="B427" s="986" t="s">
        <v>2756</v>
      </c>
      <c r="C427" s="860" t="s">
        <v>2564</v>
      </c>
      <c r="D427" s="863">
        <v>1648724</v>
      </c>
      <c r="F427" t="str">
        <f t="shared" si="14"/>
        <v/>
      </c>
      <c r="G427" s="1013" t="s">
        <v>2756</v>
      </c>
      <c r="H427" s="1013" t="s">
        <v>2564</v>
      </c>
      <c r="I427" s="1014">
        <v>1648724</v>
      </c>
      <c r="J427" s="380">
        <f t="shared" si="16"/>
        <v>0</v>
      </c>
    </row>
    <row r="428" spans="1:10">
      <c r="A428">
        <f t="shared" si="15"/>
        <v>6</v>
      </c>
      <c r="B428" s="986" t="s">
        <v>2390</v>
      </c>
      <c r="C428" s="860" t="s">
        <v>2391</v>
      </c>
      <c r="D428" s="863">
        <v>7064177</v>
      </c>
      <c r="F428" t="str">
        <f t="shared" si="14"/>
        <v/>
      </c>
      <c r="G428" s="1013" t="s">
        <v>3121</v>
      </c>
      <c r="H428" s="1013" t="s">
        <v>2391</v>
      </c>
      <c r="I428" s="1014">
        <v>7064177</v>
      </c>
      <c r="J428" s="380">
        <f t="shared" si="16"/>
        <v>0</v>
      </c>
    </row>
    <row r="429" spans="1:10">
      <c r="A429">
        <f t="shared" si="15"/>
        <v>8</v>
      </c>
      <c r="B429" s="986" t="s">
        <v>2757</v>
      </c>
      <c r="C429" s="860" t="s">
        <v>2600</v>
      </c>
      <c r="D429" s="863">
        <v>7064177</v>
      </c>
      <c r="F429" t="str">
        <f t="shared" si="14"/>
        <v/>
      </c>
      <c r="G429" s="1013" t="s">
        <v>2757</v>
      </c>
      <c r="H429" s="1013" t="s">
        <v>2600</v>
      </c>
      <c r="I429" s="1014">
        <v>7064177</v>
      </c>
      <c r="J429" s="380">
        <f t="shared" si="16"/>
        <v>0</v>
      </c>
    </row>
    <row r="430" spans="1:10">
      <c r="A430">
        <f t="shared" si="15"/>
        <v>6</v>
      </c>
      <c r="B430" s="986" t="s">
        <v>2392</v>
      </c>
      <c r="C430" s="860" t="s">
        <v>2601</v>
      </c>
      <c r="D430" s="863">
        <v>12939431</v>
      </c>
      <c r="F430" t="str">
        <f t="shared" si="14"/>
        <v/>
      </c>
      <c r="G430" s="1013" t="s">
        <v>3122</v>
      </c>
      <c r="H430" s="1013" t="s">
        <v>2601</v>
      </c>
      <c r="I430" s="1014">
        <v>12939431</v>
      </c>
      <c r="J430" s="380">
        <f t="shared" si="16"/>
        <v>0</v>
      </c>
    </row>
    <row r="431" spans="1:10">
      <c r="A431">
        <f t="shared" si="15"/>
        <v>8</v>
      </c>
      <c r="B431" s="986" t="s">
        <v>2758</v>
      </c>
      <c r="C431" s="860" t="s">
        <v>2602</v>
      </c>
      <c r="D431" s="863">
        <v>12939431</v>
      </c>
      <c r="F431" t="str">
        <f t="shared" si="14"/>
        <v/>
      </c>
      <c r="G431" s="1013" t="s">
        <v>2758</v>
      </c>
      <c r="H431" s="1013" t="s">
        <v>2602</v>
      </c>
      <c r="I431" s="1014">
        <v>12939431</v>
      </c>
      <c r="J431" s="380">
        <f t="shared" si="16"/>
        <v>0</v>
      </c>
    </row>
    <row r="432" spans="1:10">
      <c r="A432">
        <f t="shared" si="15"/>
        <v>6</v>
      </c>
      <c r="B432" s="986" t="s">
        <v>2393</v>
      </c>
      <c r="C432" s="860" t="s">
        <v>2247</v>
      </c>
      <c r="D432" s="863">
        <v>20638374</v>
      </c>
      <c r="F432" t="str">
        <f t="shared" si="14"/>
        <v/>
      </c>
      <c r="G432" s="1013" t="s">
        <v>3123</v>
      </c>
      <c r="H432" s="1013" t="s">
        <v>2247</v>
      </c>
      <c r="I432" s="1014">
        <v>20638374</v>
      </c>
      <c r="J432" s="380">
        <f t="shared" si="16"/>
        <v>0</v>
      </c>
    </row>
    <row r="433" spans="1:10">
      <c r="A433">
        <f t="shared" si="15"/>
        <v>8</v>
      </c>
      <c r="B433" s="986" t="s">
        <v>2759</v>
      </c>
      <c r="C433" s="860" t="s">
        <v>2603</v>
      </c>
      <c r="D433" s="863">
        <v>13467760</v>
      </c>
      <c r="F433" t="str">
        <f t="shared" si="14"/>
        <v/>
      </c>
      <c r="G433" s="1013" t="s">
        <v>2759</v>
      </c>
      <c r="H433" s="1013" t="s">
        <v>2603</v>
      </c>
      <c r="I433" s="1014">
        <v>13467760</v>
      </c>
      <c r="J433" s="380">
        <f t="shared" si="16"/>
        <v>0</v>
      </c>
    </row>
    <row r="434" spans="1:10">
      <c r="A434">
        <f t="shared" si="15"/>
        <v>8</v>
      </c>
      <c r="B434" s="986" t="s">
        <v>2760</v>
      </c>
      <c r="C434" s="860" t="s">
        <v>2565</v>
      </c>
      <c r="D434" s="863">
        <v>4015559</v>
      </c>
      <c r="F434" t="str">
        <f t="shared" si="14"/>
        <v/>
      </c>
      <c r="G434" s="1013" t="s">
        <v>2760</v>
      </c>
      <c r="H434" s="1013" t="s">
        <v>2565</v>
      </c>
      <c r="I434" s="1014">
        <v>4015559</v>
      </c>
      <c r="J434" s="380">
        <f t="shared" si="16"/>
        <v>0</v>
      </c>
    </row>
    <row r="435" spans="1:10">
      <c r="A435">
        <f t="shared" si="15"/>
        <v>8</v>
      </c>
      <c r="B435" s="986" t="s">
        <v>2761</v>
      </c>
      <c r="C435" s="860" t="s">
        <v>2247</v>
      </c>
      <c r="D435" s="863">
        <v>3155055</v>
      </c>
      <c r="F435" t="str">
        <f t="shared" si="14"/>
        <v/>
      </c>
      <c r="G435" s="1013" t="s">
        <v>2761</v>
      </c>
      <c r="H435" s="1013" t="s">
        <v>2247</v>
      </c>
      <c r="I435" s="1014">
        <v>3155055</v>
      </c>
      <c r="J435" s="380">
        <f t="shared" si="16"/>
        <v>0</v>
      </c>
    </row>
    <row r="436" spans="1:10">
      <c r="A436" t="str">
        <f t="shared" si="15"/>
        <v/>
      </c>
      <c r="B436" s="986"/>
      <c r="C436" s="860"/>
      <c r="D436" s="863"/>
      <c r="F436" t="str">
        <f t="shared" ref="F436:F499" si="17">IFERROR(IF(LEN(E436)=0,VLOOKUP(B436,Homologacion,5,0),VLOOKUP(CONCATENATE(B436,"_",E436),Homologacion,5,0)),"")</f>
        <v/>
      </c>
      <c r="G436" s="1013"/>
      <c r="H436" s="1013"/>
      <c r="I436" s="1014"/>
      <c r="J436" s="380"/>
    </row>
    <row r="437" spans="1:10">
      <c r="A437">
        <f t="shared" si="15"/>
        <v>6</v>
      </c>
      <c r="B437" s="986" t="s">
        <v>2394</v>
      </c>
      <c r="C437" s="860" t="s">
        <v>2363</v>
      </c>
      <c r="D437" s="863">
        <v>1289276</v>
      </c>
      <c r="F437" t="str">
        <f t="shared" si="17"/>
        <v/>
      </c>
      <c r="G437" s="1013" t="s">
        <v>2394</v>
      </c>
      <c r="H437" s="1013" t="s">
        <v>2363</v>
      </c>
      <c r="I437" s="1014">
        <v>1289276</v>
      </c>
      <c r="J437" s="380">
        <f t="shared" si="16"/>
        <v>0</v>
      </c>
    </row>
    <row r="438" spans="1:10">
      <c r="A438">
        <f t="shared" si="15"/>
        <v>6</v>
      </c>
      <c r="B438" s="986" t="s">
        <v>2395</v>
      </c>
      <c r="C438" s="860" t="s">
        <v>2365</v>
      </c>
      <c r="D438" s="863">
        <v>2913786</v>
      </c>
      <c r="F438" t="str">
        <f t="shared" si="17"/>
        <v/>
      </c>
      <c r="G438" s="1013" t="s">
        <v>2395</v>
      </c>
      <c r="H438" s="1013" t="s">
        <v>2365</v>
      </c>
      <c r="I438" s="1014">
        <v>2913786</v>
      </c>
      <c r="J438" s="380">
        <f t="shared" si="16"/>
        <v>0</v>
      </c>
    </row>
    <row r="439" spans="1:10">
      <c r="A439">
        <f t="shared" si="15"/>
        <v>6</v>
      </c>
      <c r="B439" s="986" t="s">
        <v>2762</v>
      </c>
      <c r="C439" s="860" t="s">
        <v>2247</v>
      </c>
      <c r="D439" s="863">
        <v>96979</v>
      </c>
      <c r="F439" t="str">
        <f t="shared" si="17"/>
        <v/>
      </c>
      <c r="G439" s="1013" t="s">
        <v>2762</v>
      </c>
      <c r="H439" s="1013" t="s">
        <v>2247</v>
      </c>
      <c r="I439" s="1014">
        <v>96979</v>
      </c>
      <c r="J439" s="380">
        <f t="shared" si="16"/>
        <v>0</v>
      </c>
    </row>
    <row r="440" spans="1:10">
      <c r="A440" t="str">
        <f t="shared" si="15"/>
        <v/>
      </c>
      <c r="B440" s="986"/>
      <c r="C440" s="860"/>
      <c r="D440" s="863"/>
      <c r="F440" t="str">
        <f t="shared" si="17"/>
        <v/>
      </c>
      <c r="G440" s="1013"/>
      <c r="H440" s="1013"/>
      <c r="I440" s="1014"/>
      <c r="J440" s="380"/>
    </row>
    <row r="441" spans="1:10">
      <c r="A441">
        <f t="shared" si="15"/>
        <v>6</v>
      </c>
      <c r="B441" s="986" t="s">
        <v>2398</v>
      </c>
      <c r="C441" s="860" t="s">
        <v>2604</v>
      </c>
      <c r="D441" s="863">
        <v>1150260</v>
      </c>
      <c r="F441" t="str">
        <f t="shared" si="17"/>
        <v/>
      </c>
      <c r="G441" s="1013" t="s">
        <v>3124</v>
      </c>
      <c r="H441" s="1013" t="s">
        <v>2604</v>
      </c>
      <c r="I441" s="1014">
        <v>1150260</v>
      </c>
      <c r="J441" s="380">
        <f t="shared" si="16"/>
        <v>0</v>
      </c>
    </row>
    <row r="442" spans="1:10">
      <c r="A442">
        <f t="shared" si="15"/>
        <v>8</v>
      </c>
      <c r="B442" s="986" t="s">
        <v>2399</v>
      </c>
      <c r="C442" s="860" t="s">
        <v>2605</v>
      </c>
      <c r="D442" s="863">
        <v>1150260</v>
      </c>
      <c r="F442" t="str">
        <f t="shared" si="17"/>
        <v/>
      </c>
      <c r="G442" s="1013" t="s">
        <v>2399</v>
      </c>
      <c r="H442" s="1013" t="s">
        <v>2605</v>
      </c>
      <c r="I442" s="1014">
        <v>1150260</v>
      </c>
      <c r="J442" s="380">
        <f t="shared" si="16"/>
        <v>0</v>
      </c>
    </row>
    <row r="443" spans="1:10">
      <c r="A443" t="str">
        <f t="shared" si="15"/>
        <v/>
      </c>
      <c r="B443" s="986"/>
      <c r="C443" s="860"/>
      <c r="D443" s="863"/>
      <c r="F443" t="str">
        <f t="shared" si="17"/>
        <v/>
      </c>
      <c r="G443" s="1013"/>
      <c r="H443" s="1013"/>
      <c r="I443" s="1014"/>
      <c r="J443" s="380"/>
    </row>
    <row r="444" spans="1:10">
      <c r="A444">
        <f t="shared" si="15"/>
        <v>6</v>
      </c>
      <c r="B444" s="986" t="s">
        <v>2402</v>
      </c>
      <c r="C444" s="860" t="s">
        <v>2572</v>
      </c>
      <c r="D444" s="863">
        <v>297746</v>
      </c>
      <c r="F444" t="str">
        <f t="shared" si="17"/>
        <v/>
      </c>
      <c r="G444" s="1013" t="s">
        <v>3125</v>
      </c>
      <c r="H444" s="1013" t="s">
        <v>2572</v>
      </c>
      <c r="I444" s="1014">
        <v>297746</v>
      </c>
      <c r="J444" s="380">
        <f t="shared" si="16"/>
        <v>0</v>
      </c>
    </row>
    <row r="445" spans="1:10">
      <c r="A445">
        <f t="shared" si="15"/>
        <v>8</v>
      </c>
      <c r="B445" s="986" t="s">
        <v>2763</v>
      </c>
      <c r="C445" s="860" t="s">
        <v>2573</v>
      </c>
      <c r="D445" s="863">
        <v>271903</v>
      </c>
      <c r="F445" t="str">
        <f t="shared" si="17"/>
        <v/>
      </c>
      <c r="G445" s="1013" t="s">
        <v>2763</v>
      </c>
      <c r="H445" s="1013" t="s">
        <v>2573</v>
      </c>
      <c r="I445" s="1014">
        <v>271903</v>
      </c>
      <c r="J445" s="380">
        <f t="shared" si="16"/>
        <v>0</v>
      </c>
    </row>
    <row r="446" spans="1:10">
      <c r="A446">
        <f t="shared" si="15"/>
        <v>8</v>
      </c>
      <c r="B446" s="986" t="s">
        <v>2764</v>
      </c>
      <c r="C446" s="860" t="s">
        <v>2606</v>
      </c>
      <c r="D446" s="863">
        <v>25843</v>
      </c>
      <c r="F446" t="str">
        <f t="shared" si="17"/>
        <v/>
      </c>
      <c r="G446" s="1013" t="s">
        <v>2764</v>
      </c>
      <c r="H446" s="1013" t="s">
        <v>2606</v>
      </c>
      <c r="I446" s="1014">
        <v>25843</v>
      </c>
      <c r="J446" s="380">
        <f t="shared" si="16"/>
        <v>0</v>
      </c>
    </row>
    <row r="447" spans="1:10">
      <c r="A447">
        <f t="shared" si="15"/>
        <v>6</v>
      </c>
      <c r="B447" s="986" t="s">
        <v>2403</v>
      </c>
      <c r="C447" s="860" t="s">
        <v>2404</v>
      </c>
      <c r="D447" s="863">
        <v>2419921</v>
      </c>
      <c r="F447" t="str">
        <f t="shared" si="17"/>
        <v/>
      </c>
      <c r="G447" s="1013" t="s">
        <v>3126</v>
      </c>
      <c r="H447" s="1013" t="s">
        <v>2404</v>
      </c>
      <c r="I447" s="1014">
        <v>2419921</v>
      </c>
      <c r="J447" s="380">
        <f t="shared" si="16"/>
        <v>0</v>
      </c>
    </row>
    <row r="448" spans="1:10">
      <c r="A448">
        <f t="shared" si="15"/>
        <v>8</v>
      </c>
      <c r="B448" s="986" t="s">
        <v>2765</v>
      </c>
      <c r="C448" s="860" t="s">
        <v>2576</v>
      </c>
      <c r="D448" s="863">
        <v>2419921</v>
      </c>
      <c r="F448" t="str">
        <f t="shared" si="17"/>
        <v/>
      </c>
      <c r="G448" s="1013" t="s">
        <v>2765</v>
      </c>
      <c r="H448" s="1013" t="s">
        <v>2576</v>
      </c>
      <c r="I448" s="1014">
        <v>2419921</v>
      </c>
      <c r="J448" s="380">
        <f t="shared" si="16"/>
        <v>0</v>
      </c>
    </row>
    <row r="449" spans="1:10">
      <c r="A449">
        <f t="shared" si="15"/>
        <v>6</v>
      </c>
      <c r="B449" s="986" t="s">
        <v>2405</v>
      </c>
      <c r="C449" s="860" t="s">
        <v>2406</v>
      </c>
      <c r="D449" s="863">
        <v>8293198</v>
      </c>
      <c r="F449" t="str">
        <f t="shared" si="17"/>
        <v/>
      </c>
      <c r="G449" s="1013" t="s">
        <v>3127</v>
      </c>
      <c r="H449" s="1013" t="s">
        <v>2406</v>
      </c>
      <c r="I449" s="1014">
        <v>8293198</v>
      </c>
      <c r="J449" s="380">
        <f t="shared" si="16"/>
        <v>0</v>
      </c>
    </row>
    <row r="450" spans="1:10">
      <c r="A450">
        <f t="shared" si="15"/>
        <v>8</v>
      </c>
      <c r="B450" s="986" t="s">
        <v>2766</v>
      </c>
      <c r="C450" s="860" t="s">
        <v>2607</v>
      </c>
      <c r="D450" s="863">
        <v>7405198</v>
      </c>
      <c r="F450" t="str">
        <f t="shared" si="17"/>
        <v/>
      </c>
      <c r="G450" s="1013" t="s">
        <v>2766</v>
      </c>
      <c r="H450" s="1013" t="s">
        <v>2607</v>
      </c>
      <c r="I450" s="1014">
        <v>7405198</v>
      </c>
      <c r="J450" s="380">
        <f t="shared" si="16"/>
        <v>0</v>
      </c>
    </row>
    <row r="451" spans="1:10">
      <c r="A451">
        <f t="shared" ref="A451:A514" si="18">IF(LEN(B451)=0,"",LEN(B451))</f>
        <v>8</v>
      </c>
      <c r="B451" s="986" t="s">
        <v>2767</v>
      </c>
      <c r="C451" s="860" t="s">
        <v>2608</v>
      </c>
      <c r="D451" s="863">
        <v>888000</v>
      </c>
      <c r="F451" t="str">
        <f t="shared" si="17"/>
        <v/>
      </c>
      <c r="G451" s="1013" t="s">
        <v>2767</v>
      </c>
      <c r="H451" s="1013" t="s">
        <v>2608</v>
      </c>
      <c r="I451" s="1014">
        <v>888000</v>
      </c>
      <c r="J451" s="380">
        <f t="shared" si="16"/>
        <v>0</v>
      </c>
    </row>
    <row r="452" spans="1:10">
      <c r="A452">
        <f t="shared" si="18"/>
        <v>6</v>
      </c>
      <c r="B452" s="986" t="s">
        <v>2407</v>
      </c>
      <c r="C452" s="860" t="s">
        <v>2408</v>
      </c>
      <c r="D452" s="863">
        <v>321200</v>
      </c>
      <c r="F452" t="str">
        <f t="shared" si="17"/>
        <v/>
      </c>
      <c r="G452" s="1013" t="s">
        <v>3128</v>
      </c>
      <c r="H452" s="1013" t="s">
        <v>2408</v>
      </c>
      <c r="I452" s="1014">
        <v>321200</v>
      </c>
      <c r="J452" s="380">
        <f t="shared" si="16"/>
        <v>0</v>
      </c>
    </row>
    <row r="453" spans="1:10">
      <c r="A453">
        <f t="shared" si="18"/>
        <v>8</v>
      </c>
      <c r="B453" s="986" t="s">
        <v>2768</v>
      </c>
      <c r="C453" s="860" t="s">
        <v>2408</v>
      </c>
      <c r="D453" s="863">
        <v>321200</v>
      </c>
      <c r="F453" t="str">
        <f t="shared" si="17"/>
        <v/>
      </c>
      <c r="G453" s="1013" t="s">
        <v>2768</v>
      </c>
      <c r="H453" s="1013" t="s">
        <v>2408</v>
      </c>
      <c r="I453" s="1014">
        <v>321200</v>
      </c>
      <c r="J453" s="380">
        <f t="shared" si="16"/>
        <v>0</v>
      </c>
    </row>
    <row r="454" spans="1:10">
      <c r="A454">
        <f t="shared" si="18"/>
        <v>6</v>
      </c>
      <c r="B454" s="986" t="s">
        <v>2409</v>
      </c>
      <c r="C454" s="860" t="s">
        <v>2247</v>
      </c>
      <c r="D454" s="863">
        <v>5014783</v>
      </c>
      <c r="F454" t="str">
        <f t="shared" si="17"/>
        <v/>
      </c>
      <c r="G454" s="1013" t="s">
        <v>3129</v>
      </c>
      <c r="H454" s="1013" t="s">
        <v>2247</v>
      </c>
      <c r="I454" s="1014">
        <v>5014783</v>
      </c>
      <c r="J454" s="380">
        <f t="shared" si="16"/>
        <v>0</v>
      </c>
    </row>
    <row r="455" spans="1:10">
      <c r="A455">
        <f t="shared" si="18"/>
        <v>8</v>
      </c>
      <c r="B455" s="986" t="s">
        <v>2769</v>
      </c>
      <c r="C455" s="860" t="s">
        <v>2247</v>
      </c>
      <c r="D455" s="863">
        <v>5014783</v>
      </c>
      <c r="F455" t="str">
        <f t="shared" si="17"/>
        <v/>
      </c>
      <c r="G455" s="1013" t="s">
        <v>2769</v>
      </c>
      <c r="H455" s="1013" t="s">
        <v>2247</v>
      </c>
      <c r="I455" s="1014">
        <v>5014783</v>
      </c>
      <c r="J455" s="380">
        <f t="shared" si="16"/>
        <v>0</v>
      </c>
    </row>
    <row r="456" spans="1:10">
      <c r="A456" t="str">
        <f t="shared" si="18"/>
        <v/>
      </c>
      <c r="B456" s="986"/>
      <c r="C456" s="860"/>
      <c r="D456" s="863"/>
      <c r="F456" t="str">
        <f t="shared" si="17"/>
        <v/>
      </c>
      <c r="G456" s="1013" t="s">
        <v>3130</v>
      </c>
      <c r="H456" s="1013" t="s">
        <v>2799</v>
      </c>
      <c r="I456" s="1014">
        <v>63921763.18</v>
      </c>
      <c r="J456" s="380">
        <f t="shared" si="16"/>
        <v>63921763.18</v>
      </c>
    </row>
    <row r="457" spans="1:10">
      <c r="A457" t="str">
        <f t="shared" si="18"/>
        <v/>
      </c>
      <c r="B457" s="986"/>
      <c r="C457" s="860"/>
      <c r="D457" s="863"/>
      <c r="F457" t="str">
        <f t="shared" si="17"/>
        <v/>
      </c>
      <c r="G457" s="1013"/>
      <c r="H457" s="1013"/>
      <c r="I457" s="1014"/>
      <c r="J457" s="380"/>
    </row>
    <row r="458" spans="1:10">
      <c r="A458">
        <f t="shared" si="18"/>
        <v>6</v>
      </c>
      <c r="B458" s="986" t="s">
        <v>2826</v>
      </c>
      <c r="C458" s="860" t="s">
        <v>2414</v>
      </c>
      <c r="D458" s="863">
        <v>3253147.83</v>
      </c>
      <c r="F458" t="str">
        <f t="shared" si="17"/>
        <v/>
      </c>
      <c r="G458" s="1013" t="s">
        <v>3131</v>
      </c>
      <c r="H458" s="1013" t="s">
        <v>2414</v>
      </c>
      <c r="I458" s="1014">
        <v>3253147.83</v>
      </c>
      <c r="J458" s="380">
        <f t="shared" si="16"/>
        <v>0</v>
      </c>
    </row>
    <row r="459" spans="1:10">
      <c r="A459">
        <f t="shared" si="18"/>
        <v>8</v>
      </c>
      <c r="B459" s="986" t="s">
        <v>2770</v>
      </c>
      <c r="C459" s="860" t="s">
        <v>2609</v>
      </c>
      <c r="D459" s="863">
        <v>790779.83</v>
      </c>
      <c r="F459" t="str">
        <f t="shared" si="17"/>
        <v/>
      </c>
      <c r="G459" s="1013" t="s">
        <v>2770</v>
      </c>
      <c r="H459" s="1013" t="s">
        <v>2609</v>
      </c>
      <c r="I459" s="1014">
        <v>790779.83</v>
      </c>
      <c r="J459" s="380">
        <f t="shared" si="16"/>
        <v>0</v>
      </c>
    </row>
    <row r="460" spans="1:10">
      <c r="A460">
        <f t="shared" si="18"/>
        <v>8</v>
      </c>
      <c r="B460" s="986" t="s">
        <v>2771</v>
      </c>
      <c r="C460" s="860" t="s">
        <v>2247</v>
      </c>
      <c r="D460" s="863">
        <v>2462368</v>
      </c>
      <c r="F460" t="str">
        <f t="shared" si="17"/>
        <v/>
      </c>
      <c r="G460" s="1013" t="s">
        <v>2771</v>
      </c>
      <c r="H460" s="1013" t="s">
        <v>2247</v>
      </c>
      <c r="I460" s="1014">
        <v>2462368</v>
      </c>
      <c r="J460" s="380">
        <f t="shared" si="16"/>
        <v>0</v>
      </c>
    </row>
    <row r="461" spans="1:10">
      <c r="A461">
        <f t="shared" si="18"/>
        <v>6</v>
      </c>
      <c r="B461" s="986" t="s">
        <v>2827</v>
      </c>
      <c r="C461" s="860" t="s">
        <v>2415</v>
      </c>
      <c r="D461" s="863">
        <v>18715927.530000001</v>
      </c>
      <c r="F461" t="str">
        <f t="shared" si="17"/>
        <v/>
      </c>
      <c r="G461" s="1013" t="s">
        <v>3132</v>
      </c>
      <c r="H461" s="1013" t="s">
        <v>2415</v>
      </c>
      <c r="I461" s="1014">
        <v>18715927.530000001</v>
      </c>
      <c r="J461" s="380">
        <f t="shared" ref="J461:J524" si="19">+I461-D461</f>
        <v>0</v>
      </c>
    </row>
    <row r="462" spans="1:10">
      <c r="A462">
        <f t="shared" si="18"/>
        <v>8</v>
      </c>
      <c r="B462" s="986" t="s">
        <v>2772</v>
      </c>
      <c r="C462" s="860" t="s">
        <v>2401</v>
      </c>
      <c r="D462" s="863">
        <v>8428978.5299999993</v>
      </c>
      <c r="F462" t="str">
        <f t="shared" si="17"/>
        <v/>
      </c>
      <c r="G462" s="1013" t="s">
        <v>2772</v>
      </c>
      <c r="H462" s="1013" t="s">
        <v>2401</v>
      </c>
      <c r="I462" s="1014">
        <v>8428978.5299999993</v>
      </c>
      <c r="J462" s="380">
        <f t="shared" si="19"/>
        <v>0</v>
      </c>
    </row>
    <row r="463" spans="1:10">
      <c r="A463">
        <f t="shared" si="18"/>
        <v>8</v>
      </c>
      <c r="B463" s="986" t="s">
        <v>2773</v>
      </c>
      <c r="C463" s="860" t="s">
        <v>2610</v>
      </c>
      <c r="D463" s="863">
        <v>10286949</v>
      </c>
      <c r="F463" t="str">
        <f t="shared" si="17"/>
        <v/>
      </c>
      <c r="G463" s="1013" t="s">
        <v>2773</v>
      </c>
      <c r="H463" s="1013" t="s">
        <v>2610</v>
      </c>
      <c r="I463" s="1014">
        <v>10286949</v>
      </c>
      <c r="J463" s="380">
        <f t="shared" si="19"/>
        <v>0</v>
      </c>
    </row>
    <row r="464" spans="1:10">
      <c r="A464">
        <f t="shared" si="18"/>
        <v>6</v>
      </c>
      <c r="B464" s="986" t="s">
        <v>2828</v>
      </c>
      <c r="C464" s="860" t="s">
        <v>2416</v>
      </c>
      <c r="D464" s="863">
        <v>30720326.109999999</v>
      </c>
      <c r="F464" t="str">
        <f t="shared" si="17"/>
        <v/>
      </c>
      <c r="G464" s="1013" t="s">
        <v>3133</v>
      </c>
      <c r="H464" s="1013" t="s">
        <v>2416</v>
      </c>
      <c r="I464" s="1014">
        <v>30720326.109999999</v>
      </c>
      <c r="J464" s="380">
        <f t="shared" si="19"/>
        <v>0</v>
      </c>
    </row>
    <row r="465" spans="1:10">
      <c r="A465">
        <f t="shared" si="18"/>
        <v>8</v>
      </c>
      <c r="B465" s="986" t="s">
        <v>2774</v>
      </c>
      <c r="C465" s="860" t="s">
        <v>2410</v>
      </c>
      <c r="D465" s="863">
        <v>17699549</v>
      </c>
      <c r="F465" t="str">
        <f t="shared" si="17"/>
        <v/>
      </c>
      <c r="G465" s="1013" t="s">
        <v>2774</v>
      </c>
      <c r="H465" s="1013" t="s">
        <v>2410</v>
      </c>
      <c r="I465" s="1014">
        <v>17699549</v>
      </c>
      <c r="J465" s="380">
        <f t="shared" si="19"/>
        <v>0</v>
      </c>
    </row>
    <row r="466" spans="1:10">
      <c r="A466">
        <f t="shared" si="18"/>
        <v>8</v>
      </c>
      <c r="B466" s="986" t="s">
        <v>2775</v>
      </c>
      <c r="C466" s="860" t="s">
        <v>2611</v>
      </c>
      <c r="D466" s="863">
        <v>1059448</v>
      </c>
      <c r="F466" t="str">
        <f t="shared" si="17"/>
        <v/>
      </c>
      <c r="G466" s="1013" t="s">
        <v>2775</v>
      </c>
      <c r="H466" s="1013" t="s">
        <v>2611</v>
      </c>
      <c r="I466" s="1014">
        <v>1059448</v>
      </c>
      <c r="J466" s="380">
        <f t="shared" si="19"/>
        <v>0</v>
      </c>
    </row>
    <row r="467" spans="1:10">
      <c r="A467">
        <f t="shared" si="18"/>
        <v>8</v>
      </c>
      <c r="B467" s="986" t="s">
        <v>2776</v>
      </c>
      <c r="C467" s="860" t="s">
        <v>2612</v>
      </c>
      <c r="D467" s="863">
        <v>3401329.11</v>
      </c>
      <c r="F467" t="str">
        <f t="shared" si="17"/>
        <v/>
      </c>
      <c r="G467" s="1013" t="s">
        <v>2776</v>
      </c>
      <c r="H467" s="1013" t="s">
        <v>2612</v>
      </c>
      <c r="I467" s="1014">
        <v>3401329.11</v>
      </c>
      <c r="J467" s="380">
        <f t="shared" si="19"/>
        <v>0</v>
      </c>
    </row>
    <row r="468" spans="1:10">
      <c r="A468">
        <f t="shared" si="18"/>
        <v>8</v>
      </c>
      <c r="B468" s="986" t="s">
        <v>2919</v>
      </c>
      <c r="C468" s="860" t="s">
        <v>2920</v>
      </c>
      <c r="D468" s="863">
        <v>8560000</v>
      </c>
      <c r="F468" t="str">
        <f t="shared" si="17"/>
        <v/>
      </c>
      <c r="G468" s="1013" t="s">
        <v>2919</v>
      </c>
      <c r="H468" s="1013" t="s">
        <v>2920</v>
      </c>
      <c r="I468" s="1014">
        <v>8560000</v>
      </c>
      <c r="J468" s="380">
        <f t="shared" si="19"/>
        <v>0</v>
      </c>
    </row>
    <row r="469" spans="1:10">
      <c r="A469">
        <f t="shared" si="18"/>
        <v>6</v>
      </c>
      <c r="B469" s="986" t="s">
        <v>2777</v>
      </c>
      <c r="C469" s="860" t="s">
        <v>2466</v>
      </c>
      <c r="D469" s="863">
        <v>0</v>
      </c>
      <c r="F469" t="str">
        <f t="shared" si="17"/>
        <v/>
      </c>
      <c r="G469" s="1013"/>
      <c r="H469" s="1013"/>
      <c r="I469" s="1014"/>
      <c r="J469" s="380">
        <f t="shared" si="19"/>
        <v>0</v>
      </c>
    </row>
    <row r="470" spans="1:10">
      <c r="A470">
        <f t="shared" si="18"/>
        <v>6</v>
      </c>
      <c r="B470" s="986" t="s">
        <v>2412</v>
      </c>
      <c r="C470" s="860" t="s">
        <v>2275</v>
      </c>
      <c r="D470" s="863">
        <v>2660000</v>
      </c>
      <c r="F470" t="str">
        <f t="shared" si="17"/>
        <v/>
      </c>
      <c r="G470" s="1013" t="s">
        <v>3134</v>
      </c>
      <c r="H470" s="1013" t="s">
        <v>2275</v>
      </c>
      <c r="I470" s="1014">
        <v>2660000</v>
      </c>
      <c r="J470" s="380">
        <f t="shared" si="19"/>
        <v>0</v>
      </c>
    </row>
    <row r="471" spans="1:10">
      <c r="A471">
        <f t="shared" si="18"/>
        <v>8</v>
      </c>
      <c r="B471" s="986" t="s">
        <v>2413</v>
      </c>
      <c r="C471" s="860" t="s">
        <v>2613</v>
      </c>
      <c r="D471" s="863">
        <v>2660000</v>
      </c>
      <c r="F471" t="str">
        <f t="shared" si="17"/>
        <v/>
      </c>
      <c r="G471" s="1013" t="s">
        <v>2413</v>
      </c>
      <c r="H471" s="1013" t="s">
        <v>2613</v>
      </c>
      <c r="I471" s="1014">
        <v>2660000</v>
      </c>
      <c r="J471" s="380">
        <f t="shared" si="19"/>
        <v>0</v>
      </c>
    </row>
    <row r="472" spans="1:10">
      <c r="A472" t="str">
        <f t="shared" si="18"/>
        <v/>
      </c>
      <c r="B472" s="986"/>
      <c r="C472" s="860"/>
      <c r="D472" s="863"/>
      <c r="F472" t="str">
        <f t="shared" si="17"/>
        <v/>
      </c>
      <c r="G472" s="1013"/>
      <c r="H472" s="1013"/>
      <c r="I472" s="1014"/>
      <c r="J472" s="380"/>
    </row>
    <row r="473" spans="1:10">
      <c r="A473">
        <f t="shared" si="18"/>
        <v>6</v>
      </c>
      <c r="B473" s="986" t="s">
        <v>2829</v>
      </c>
      <c r="C473" s="860" t="s">
        <v>2614</v>
      </c>
      <c r="D473" s="863">
        <v>334855.71000000002</v>
      </c>
      <c r="F473" t="str">
        <f t="shared" si="17"/>
        <v/>
      </c>
      <c r="G473" s="1013" t="s">
        <v>3135</v>
      </c>
      <c r="H473" s="1013" t="s">
        <v>2614</v>
      </c>
      <c r="I473" s="1014">
        <v>334855.71000000002</v>
      </c>
      <c r="J473" s="380">
        <f t="shared" si="19"/>
        <v>0</v>
      </c>
    </row>
    <row r="474" spans="1:10">
      <c r="A474">
        <f t="shared" si="18"/>
        <v>8</v>
      </c>
      <c r="B474" s="986" t="s">
        <v>2778</v>
      </c>
      <c r="C474" s="860" t="s">
        <v>2279</v>
      </c>
      <c r="D474" s="863">
        <v>181356</v>
      </c>
      <c r="F474" t="str">
        <f t="shared" si="17"/>
        <v/>
      </c>
      <c r="G474" s="1013" t="s">
        <v>2778</v>
      </c>
      <c r="H474" s="1013" t="s">
        <v>2279</v>
      </c>
      <c r="I474" s="1014">
        <v>181356</v>
      </c>
      <c r="J474" s="380">
        <f t="shared" si="19"/>
        <v>0</v>
      </c>
    </row>
    <row r="475" spans="1:10">
      <c r="A475">
        <f t="shared" si="18"/>
        <v>8</v>
      </c>
      <c r="B475" s="986" t="s">
        <v>2921</v>
      </c>
      <c r="C475" s="860" t="s">
        <v>2922</v>
      </c>
      <c r="D475" s="863">
        <v>153499.71</v>
      </c>
      <c r="F475" t="str">
        <f t="shared" si="17"/>
        <v/>
      </c>
      <c r="G475" s="1013" t="s">
        <v>2921</v>
      </c>
      <c r="H475" s="1013" t="s">
        <v>2922</v>
      </c>
      <c r="I475" s="1014">
        <v>153499.71</v>
      </c>
      <c r="J475" s="380">
        <f t="shared" si="19"/>
        <v>0</v>
      </c>
    </row>
    <row r="476" spans="1:10">
      <c r="A476" t="str">
        <f t="shared" si="18"/>
        <v/>
      </c>
      <c r="B476" s="986"/>
      <c r="C476" s="860"/>
      <c r="D476" s="863"/>
      <c r="F476" t="str">
        <f t="shared" si="17"/>
        <v/>
      </c>
      <c r="G476" s="1013"/>
      <c r="H476" s="1013"/>
      <c r="I476" s="1014"/>
      <c r="J476" s="380"/>
    </row>
    <row r="477" spans="1:10">
      <c r="A477">
        <f t="shared" si="18"/>
        <v>6</v>
      </c>
      <c r="B477" s="986" t="s">
        <v>2417</v>
      </c>
      <c r="C477" s="860" t="s">
        <v>2801</v>
      </c>
      <c r="D477" s="863">
        <v>242235</v>
      </c>
      <c r="F477" t="str">
        <f t="shared" si="17"/>
        <v/>
      </c>
      <c r="G477" s="1013" t="s">
        <v>3136</v>
      </c>
      <c r="H477" s="1013" t="s">
        <v>2801</v>
      </c>
      <c r="I477" s="1014">
        <v>242235</v>
      </c>
      <c r="J477" s="380">
        <f t="shared" si="19"/>
        <v>0</v>
      </c>
    </row>
    <row r="478" spans="1:10">
      <c r="A478">
        <f t="shared" si="18"/>
        <v>8</v>
      </c>
      <c r="B478" s="986" t="s">
        <v>2923</v>
      </c>
      <c r="C478" s="860" t="s">
        <v>2924</v>
      </c>
      <c r="D478" s="863">
        <v>242235</v>
      </c>
      <c r="F478" t="str">
        <f t="shared" si="17"/>
        <v/>
      </c>
      <c r="G478" s="1013" t="s">
        <v>2923</v>
      </c>
      <c r="H478" s="1013" t="s">
        <v>2924</v>
      </c>
      <c r="I478" s="1014">
        <v>242235</v>
      </c>
      <c r="J478" s="380">
        <f t="shared" si="19"/>
        <v>0</v>
      </c>
    </row>
    <row r="479" spans="1:10">
      <c r="A479">
        <f t="shared" si="18"/>
        <v>6</v>
      </c>
      <c r="B479" s="986" t="s">
        <v>2418</v>
      </c>
      <c r="C479" s="860" t="s">
        <v>2247</v>
      </c>
      <c r="D479" s="863">
        <v>7995271</v>
      </c>
      <c r="F479" t="str">
        <f t="shared" si="17"/>
        <v/>
      </c>
      <c r="G479" s="1013" t="s">
        <v>3137</v>
      </c>
      <c r="H479" s="1013" t="s">
        <v>2247</v>
      </c>
      <c r="I479" s="1014">
        <v>7995271</v>
      </c>
      <c r="J479" s="380">
        <f t="shared" si="19"/>
        <v>0</v>
      </c>
    </row>
    <row r="480" spans="1:10">
      <c r="A480">
        <f t="shared" si="18"/>
        <v>8</v>
      </c>
      <c r="B480" s="986" t="s">
        <v>2779</v>
      </c>
      <c r="C480" s="860" t="s">
        <v>2538</v>
      </c>
      <c r="D480" s="863">
        <v>2264588</v>
      </c>
      <c r="F480" t="str">
        <f t="shared" si="17"/>
        <v/>
      </c>
      <c r="G480" s="1013" t="s">
        <v>2779</v>
      </c>
      <c r="H480" s="1013" t="s">
        <v>2538</v>
      </c>
      <c r="I480" s="1014">
        <v>2264588</v>
      </c>
      <c r="J480" s="380">
        <f t="shared" si="19"/>
        <v>0</v>
      </c>
    </row>
    <row r="481" spans="1:10">
      <c r="A481">
        <f t="shared" si="18"/>
        <v>8</v>
      </c>
      <c r="B481" s="986" t="s">
        <v>2780</v>
      </c>
      <c r="C481" s="860" t="s">
        <v>2615</v>
      </c>
      <c r="D481" s="863">
        <v>3257763</v>
      </c>
      <c r="F481" t="str">
        <f t="shared" si="17"/>
        <v/>
      </c>
      <c r="G481" s="1013" t="s">
        <v>2780</v>
      </c>
      <c r="H481" s="1013" t="s">
        <v>2615</v>
      </c>
      <c r="I481" s="1014">
        <v>3257763</v>
      </c>
      <c r="J481" s="380">
        <f t="shared" si="19"/>
        <v>0</v>
      </c>
    </row>
    <row r="482" spans="1:10">
      <c r="A482">
        <f t="shared" si="18"/>
        <v>8</v>
      </c>
      <c r="B482" s="986" t="s">
        <v>2781</v>
      </c>
      <c r="C482" s="860" t="s">
        <v>2616</v>
      </c>
      <c r="D482" s="863">
        <v>2472920</v>
      </c>
      <c r="F482" t="str">
        <f t="shared" si="17"/>
        <v/>
      </c>
      <c r="G482" s="1013" t="s">
        <v>2781</v>
      </c>
      <c r="H482" s="1013" t="s">
        <v>2616</v>
      </c>
      <c r="I482" s="1014">
        <v>2472920</v>
      </c>
      <c r="J482" s="380">
        <f t="shared" si="19"/>
        <v>0</v>
      </c>
    </row>
    <row r="483" spans="1:10">
      <c r="A483" t="str">
        <f t="shared" si="18"/>
        <v/>
      </c>
      <c r="B483" s="986"/>
      <c r="C483" s="860"/>
      <c r="D483" s="863"/>
      <c r="F483" t="str">
        <f t="shared" si="17"/>
        <v/>
      </c>
      <c r="G483" s="1013" t="s">
        <v>3138</v>
      </c>
      <c r="H483" s="1013" t="s">
        <v>2617</v>
      </c>
      <c r="I483" s="1014">
        <v>1156453.24</v>
      </c>
      <c r="J483" s="380">
        <f t="shared" si="19"/>
        <v>1156453.24</v>
      </c>
    </row>
    <row r="484" spans="1:10">
      <c r="A484" t="str">
        <f t="shared" si="18"/>
        <v/>
      </c>
      <c r="B484" s="986"/>
      <c r="C484" s="860"/>
      <c r="D484" s="863"/>
      <c r="F484" t="str">
        <f t="shared" si="17"/>
        <v/>
      </c>
      <c r="G484" s="1013"/>
      <c r="H484" s="1013"/>
      <c r="I484" s="1014"/>
      <c r="J484" s="380"/>
    </row>
    <row r="485" spans="1:10">
      <c r="A485">
        <f t="shared" si="18"/>
        <v>6</v>
      </c>
      <c r="B485" s="986" t="s">
        <v>2782</v>
      </c>
      <c r="C485" s="860" t="s">
        <v>2618</v>
      </c>
      <c r="D485" s="863">
        <v>1156453.24</v>
      </c>
      <c r="F485" t="str">
        <f t="shared" si="17"/>
        <v/>
      </c>
      <c r="G485" s="1013" t="s">
        <v>2782</v>
      </c>
      <c r="H485" s="1013" t="s">
        <v>2618</v>
      </c>
      <c r="I485" s="1014">
        <v>1156453.24</v>
      </c>
      <c r="J485" s="380">
        <f t="shared" si="19"/>
        <v>0</v>
      </c>
    </row>
    <row r="486" spans="1:10">
      <c r="A486" t="str">
        <f t="shared" si="18"/>
        <v/>
      </c>
      <c r="B486" s="986"/>
      <c r="C486" s="860"/>
      <c r="D486" s="863"/>
      <c r="F486" t="str">
        <f t="shared" si="17"/>
        <v/>
      </c>
      <c r="G486" s="1013" t="s">
        <v>3139</v>
      </c>
      <c r="H486" s="1013" t="s">
        <v>2619</v>
      </c>
      <c r="I486" s="1014">
        <v>1570984792</v>
      </c>
      <c r="J486" s="380">
        <f t="shared" si="19"/>
        <v>1570984792</v>
      </c>
    </row>
    <row r="487" spans="1:10">
      <c r="A487" t="str">
        <f t="shared" si="18"/>
        <v/>
      </c>
      <c r="B487" s="986"/>
      <c r="C487" s="860"/>
      <c r="D487" s="863"/>
      <c r="F487" t="str">
        <f t="shared" si="17"/>
        <v/>
      </c>
      <c r="G487" s="1013" t="s">
        <v>3140</v>
      </c>
      <c r="H487" s="1013" t="s">
        <v>2802</v>
      </c>
      <c r="I487" s="1014">
        <v>1570984792</v>
      </c>
      <c r="J487" s="380">
        <f t="shared" si="19"/>
        <v>1570984792</v>
      </c>
    </row>
    <row r="488" spans="1:10">
      <c r="A488" t="str">
        <f t="shared" si="18"/>
        <v/>
      </c>
      <c r="B488" s="986"/>
      <c r="C488" s="860"/>
      <c r="D488" s="863"/>
      <c r="F488" t="str">
        <f t="shared" si="17"/>
        <v/>
      </c>
      <c r="G488" s="1013"/>
      <c r="H488" s="1013"/>
      <c r="I488" s="1014"/>
      <c r="J488" s="380"/>
    </row>
    <row r="489" spans="1:10">
      <c r="A489">
        <f t="shared" si="18"/>
        <v>6</v>
      </c>
      <c r="B489" s="986" t="s">
        <v>2420</v>
      </c>
      <c r="C489" s="860" t="s">
        <v>2421</v>
      </c>
      <c r="D489" s="863">
        <v>657561410</v>
      </c>
      <c r="F489" t="str">
        <f t="shared" si="17"/>
        <v/>
      </c>
      <c r="G489" s="1013" t="s">
        <v>2420</v>
      </c>
      <c r="H489" s="1013" t="s">
        <v>2421</v>
      </c>
      <c r="I489" s="1014">
        <v>657561410</v>
      </c>
      <c r="J489" s="380">
        <f t="shared" si="19"/>
        <v>0</v>
      </c>
    </row>
    <row r="490" spans="1:10">
      <c r="A490" t="str">
        <f t="shared" si="18"/>
        <v/>
      </c>
      <c r="B490" s="986"/>
      <c r="C490" s="860"/>
      <c r="D490" s="863"/>
      <c r="F490" t="str">
        <f t="shared" si="17"/>
        <v/>
      </c>
      <c r="G490" s="1013"/>
      <c r="H490" s="1013"/>
      <c r="I490" s="1014"/>
      <c r="J490" s="380"/>
    </row>
    <row r="491" spans="1:10">
      <c r="A491">
        <f t="shared" si="18"/>
        <v>6</v>
      </c>
      <c r="B491" s="986" t="s">
        <v>2422</v>
      </c>
      <c r="C491" s="860" t="s">
        <v>2423</v>
      </c>
      <c r="D491" s="863">
        <v>913423392</v>
      </c>
      <c r="F491" t="str">
        <f t="shared" si="17"/>
        <v/>
      </c>
      <c r="G491" s="1013" t="s">
        <v>3141</v>
      </c>
      <c r="H491" s="1013" t="s">
        <v>2423</v>
      </c>
      <c r="I491" s="1014">
        <v>913423382</v>
      </c>
      <c r="J491" s="380">
        <f t="shared" si="19"/>
        <v>-10</v>
      </c>
    </row>
    <row r="492" spans="1:10">
      <c r="A492">
        <f t="shared" si="18"/>
        <v>8</v>
      </c>
      <c r="B492" s="986" t="s">
        <v>2424</v>
      </c>
      <c r="C492" s="860" t="s">
        <v>2454</v>
      </c>
      <c r="D492" s="863">
        <v>1301484166</v>
      </c>
      <c r="F492" t="str">
        <f t="shared" si="17"/>
        <v/>
      </c>
      <c r="G492" s="1013" t="s">
        <v>2424</v>
      </c>
      <c r="H492" s="1013" t="s">
        <v>2454</v>
      </c>
      <c r="I492" s="1014">
        <v>1301484166</v>
      </c>
      <c r="J492" s="380">
        <f t="shared" si="19"/>
        <v>0</v>
      </c>
    </row>
    <row r="493" spans="1:10">
      <c r="A493">
        <f t="shared" si="18"/>
        <v>8</v>
      </c>
      <c r="B493" s="986" t="s">
        <v>2425</v>
      </c>
      <c r="C493" s="860" t="s">
        <v>2620</v>
      </c>
      <c r="D493" s="863">
        <v>-388060784</v>
      </c>
      <c r="F493" t="str">
        <f t="shared" si="17"/>
        <v/>
      </c>
      <c r="G493" s="1013" t="s">
        <v>2425</v>
      </c>
      <c r="H493" s="1013" t="s">
        <v>2620</v>
      </c>
      <c r="I493" s="1014">
        <v>-388060784</v>
      </c>
      <c r="J493" s="380">
        <f t="shared" si="19"/>
        <v>0</v>
      </c>
    </row>
    <row r="494" spans="1:10">
      <c r="A494" t="str">
        <f t="shared" si="18"/>
        <v/>
      </c>
      <c r="B494" s="986"/>
      <c r="C494" s="860"/>
      <c r="D494" s="863"/>
      <c r="F494" t="str">
        <f t="shared" si="17"/>
        <v/>
      </c>
      <c r="G494" s="1013" t="s">
        <v>3142</v>
      </c>
      <c r="H494" s="1013" t="s">
        <v>2925</v>
      </c>
      <c r="I494" s="1014">
        <v>0</v>
      </c>
      <c r="J494" s="380">
        <f t="shared" si="19"/>
        <v>0</v>
      </c>
    </row>
    <row r="495" spans="1:10">
      <c r="A495" t="str">
        <f t="shared" si="18"/>
        <v/>
      </c>
      <c r="B495" s="986"/>
      <c r="C495" s="860"/>
      <c r="D495" s="863"/>
      <c r="F495" t="str">
        <f t="shared" si="17"/>
        <v/>
      </c>
      <c r="G495" s="1013" t="s">
        <v>3143</v>
      </c>
      <c r="H495" s="1013" t="s">
        <v>2926</v>
      </c>
      <c r="I495" s="1014">
        <v>0</v>
      </c>
      <c r="J495" s="380">
        <f t="shared" si="19"/>
        <v>0</v>
      </c>
    </row>
    <row r="496" spans="1:10">
      <c r="A496" t="str">
        <f t="shared" si="18"/>
        <v/>
      </c>
      <c r="B496" s="986"/>
      <c r="C496" s="860"/>
      <c r="D496" s="863"/>
      <c r="F496" t="str">
        <f t="shared" si="17"/>
        <v/>
      </c>
      <c r="G496" s="1013"/>
      <c r="H496" s="1013"/>
      <c r="I496" s="1014"/>
      <c r="J496" s="380"/>
    </row>
    <row r="497" spans="1:10">
      <c r="A497">
        <f t="shared" si="18"/>
        <v>6</v>
      </c>
      <c r="B497" s="986" t="s">
        <v>2927</v>
      </c>
      <c r="C497" s="860" t="s">
        <v>2928</v>
      </c>
      <c r="D497" s="863">
        <v>128417162</v>
      </c>
      <c r="F497" t="str">
        <f t="shared" si="17"/>
        <v/>
      </c>
      <c r="G497" s="1013" t="s">
        <v>2927</v>
      </c>
      <c r="H497" s="1013" t="s">
        <v>2928</v>
      </c>
      <c r="I497" s="1014">
        <v>128417162</v>
      </c>
      <c r="J497" s="380">
        <f t="shared" si="19"/>
        <v>0</v>
      </c>
    </row>
    <row r="498" spans="1:10">
      <c r="A498">
        <f t="shared" si="18"/>
        <v>6</v>
      </c>
      <c r="B498" s="986" t="s">
        <v>2929</v>
      </c>
      <c r="C498" s="860" t="s">
        <v>2930</v>
      </c>
      <c r="D498" s="863">
        <v>402884103</v>
      </c>
      <c r="F498" t="str">
        <f t="shared" si="17"/>
        <v/>
      </c>
      <c r="G498" s="1013" t="s">
        <v>2929</v>
      </c>
      <c r="H498" s="1013" t="s">
        <v>2930</v>
      </c>
      <c r="I498" s="1014">
        <v>402884103</v>
      </c>
      <c r="J498" s="380">
        <f t="shared" si="19"/>
        <v>0</v>
      </c>
    </row>
    <row r="499" spans="1:10">
      <c r="A499">
        <f t="shared" si="18"/>
        <v>6</v>
      </c>
      <c r="B499" s="986" t="s">
        <v>2931</v>
      </c>
      <c r="C499" s="860" t="s">
        <v>2932</v>
      </c>
      <c r="D499" s="863">
        <v>-531301265</v>
      </c>
      <c r="F499" t="str">
        <f t="shared" si="17"/>
        <v/>
      </c>
      <c r="G499" s="1013" t="s">
        <v>2931</v>
      </c>
      <c r="H499" s="1013" t="s">
        <v>2932</v>
      </c>
      <c r="I499" s="1014">
        <v>-531301265</v>
      </c>
      <c r="J499" s="380">
        <f t="shared" si="19"/>
        <v>0</v>
      </c>
    </row>
    <row r="500" spans="1:10">
      <c r="A500" t="str">
        <f t="shared" si="18"/>
        <v/>
      </c>
      <c r="B500" s="986"/>
      <c r="C500" s="860"/>
      <c r="D500" s="863"/>
      <c r="F500" t="str">
        <f t="shared" ref="F500:F563" si="20">IFERROR(IF(LEN(E500)=0,VLOOKUP(B500,Homologacion,5,0),VLOOKUP(CONCATENATE(B500,"_",E500),Homologacion,5,0)),"")</f>
        <v/>
      </c>
      <c r="G500" s="1013" t="s">
        <v>3144</v>
      </c>
      <c r="H500" s="1013" t="s">
        <v>2933</v>
      </c>
      <c r="I500" s="1014">
        <v>0</v>
      </c>
      <c r="J500" s="380">
        <f t="shared" si="19"/>
        <v>0</v>
      </c>
    </row>
    <row r="501" spans="1:10">
      <c r="A501" t="str">
        <f t="shared" si="18"/>
        <v/>
      </c>
      <c r="B501" s="986"/>
      <c r="C501" s="860"/>
      <c r="D501" s="863"/>
      <c r="F501" t="str">
        <f t="shared" si="20"/>
        <v/>
      </c>
      <c r="G501" s="1013"/>
      <c r="H501" s="1013"/>
      <c r="I501" s="1014"/>
      <c r="J501" s="380"/>
    </row>
    <row r="502" spans="1:10">
      <c r="A502">
        <f t="shared" si="18"/>
        <v>6</v>
      </c>
      <c r="B502" s="986" t="s">
        <v>2934</v>
      </c>
      <c r="C502" s="860" t="s">
        <v>2903</v>
      </c>
      <c r="D502" s="863">
        <v>306283374</v>
      </c>
      <c r="F502" t="str">
        <f t="shared" si="20"/>
        <v/>
      </c>
      <c r="G502" s="1013" t="s">
        <v>2934</v>
      </c>
      <c r="H502" s="1013" t="s">
        <v>2903</v>
      </c>
      <c r="I502" s="1014">
        <v>306283374</v>
      </c>
      <c r="J502" s="380">
        <f t="shared" si="19"/>
        <v>0</v>
      </c>
    </row>
    <row r="503" spans="1:10">
      <c r="A503">
        <f t="shared" si="18"/>
        <v>6</v>
      </c>
      <c r="B503" s="986" t="s">
        <v>2935</v>
      </c>
      <c r="C503" s="860" t="s">
        <v>2936</v>
      </c>
      <c r="D503" s="863">
        <v>25278891</v>
      </c>
      <c r="F503" t="str">
        <f t="shared" si="20"/>
        <v/>
      </c>
      <c r="G503" s="1013" t="s">
        <v>2935</v>
      </c>
      <c r="H503" s="1013" t="s">
        <v>2936</v>
      </c>
      <c r="I503" s="1014">
        <v>25278891</v>
      </c>
      <c r="J503" s="380">
        <f t="shared" si="19"/>
        <v>0</v>
      </c>
    </row>
    <row r="504" spans="1:10">
      <c r="A504">
        <f t="shared" si="18"/>
        <v>6</v>
      </c>
      <c r="B504" s="986" t="s">
        <v>3016</v>
      </c>
      <c r="C504" s="860" t="s">
        <v>2584</v>
      </c>
      <c r="D504" s="863">
        <v>9825439</v>
      </c>
      <c r="F504" t="str">
        <f t="shared" si="20"/>
        <v/>
      </c>
      <c r="G504" s="1013" t="s">
        <v>3145</v>
      </c>
      <c r="H504" s="1013" t="s">
        <v>2584</v>
      </c>
      <c r="I504" s="1014">
        <v>9825439</v>
      </c>
      <c r="J504" s="380">
        <f t="shared" si="19"/>
        <v>0</v>
      </c>
    </row>
    <row r="505" spans="1:10">
      <c r="A505">
        <f t="shared" si="18"/>
        <v>8</v>
      </c>
      <c r="B505" s="986" t="s">
        <v>2937</v>
      </c>
      <c r="C505" s="860" t="s">
        <v>2585</v>
      </c>
      <c r="D505" s="863">
        <v>1075530</v>
      </c>
      <c r="F505" t="str">
        <f t="shared" si="20"/>
        <v/>
      </c>
      <c r="G505" s="1013" t="s">
        <v>2937</v>
      </c>
      <c r="H505" s="1013" t="s">
        <v>2585</v>
      </c>
      <c r="I505" s="1014">
        <v>1075530</v>
      </c>
      <c r="J505" s="380">
        <f t="shared" si="19"/>
        <v>0</v>
      </c>
    </row>
    <row r="506" spans="1:10">
      <c r="A506">
        <f t="shared" si="18"/>
        <v>8</v>
      </c>
      <c r="B506" s="986" t="s">
        <v>2938</v>
      </c>
      <c r="C506" s="860" t="s">
        <v>2586</v>
      </c>
      <c r="D506" s="863">
        <v>8749909</v>
      </c>
      <c r="F506" t="str">
        <f t="shared" si="20"/>
        <v/>
      </c>
      <c r="G506" s="1013" t="s">
        <v>2938</v>
      </c>
      <c r="H506" s="1013" t="s">
        <v>2586</v>
      </c>
      <c r="I506" s="1014">
        <v>8749909</v>
      </c>
      <c r="J506" s="380">
        <f t="shared" si="19"/>
        <v>0</v>
      </c>
    </row>
    <row r="507" spans="1:10">
      <c r="A507">
        <f t="shared" si="18"/>
        <v>6</v>
      </c>
      <c r="B507" s="986" t="s">
        <v>2939</v>
      </c>
      <c r="C507" s="860" t="s">
        <v>2544</v>
      </c>
      <c r="D507" s="863">
        <v>4375669</v>
      </c>
      <c r="F507" t="str">
        <f t="shared" si="20"/>
        <v/>
      </c>
      <c r="G507" s="1013" t="s">
        <v>2939</v>
      </c>
      <c r="H507" s="1013" t="s">
        <v>2544</v>
      </c>
      <c r="I507" s="1014">
        <v>4375669</v>
      </c>
      <c r="J507" s="380">
        <f t="shared" si="19"/>
        <v>0</v>
      </c>
    </row>
    <row r="508" spans="1:10">
      <c r="A508">
        <f t="shared" si="18"/>
        <v>6</v>
      </c>
      <c r="B508" s="986" t="s">
        <v>2940</v>
      </c>
      <c r="C508" s="860" t="s">
        <v>2545</v>
      </c>
      <c r="D508" s="863">
        <v>28802005</v>
      </c>
      <c r="F508" t="str">
        <f t="shared" si="20"/>
        <v/>
      </c>
      <c r="G508" s="1013" t="s">
        <v>2940</v>
      </c>
      <c r="H508" s="1013" t="s">
        <v>2545</v>
      </c>
      <c r="I508" s="1014">
        <v>28802005</v>
      </c>
      <c r="J508" s="380">
        <f t="shared" si="19"/>
        <v>0</v>
      </c>
    </row>
    <row r="509" spans="1:10">
      <c r="A509">
        <f t="shared" si="18"/>
        <v>6</v>
      </c>
      <c r="B509" s="986" t="s">
        <v>2941</v>
      </c>
      <c r="C509" s="860" t="s">
        <v>2942</v>
      </c>
      <c r="D509" s="863">
        <v>5491604</v>
      </c>
      <c r="F509" t="str">
        <f t="shared" si="20"/>
        <v/>
      </c>
      <c r="G509" s="1013" t="s">
        <v>2941</v>
      </c>
      <c r="H509" s="1013" t="s">
        <v>2942</v>
      </c>
      <c r="I509" s="1014">
        <v>5491604</v>
      </c>
      <c r="J509" s="380">
        <f t="shared" si="19"/>
        <v>0</v>
      </c>
    </row>
    <row r="510" spans="1:10">
      <c r="A510">
        <f t="shared" si="18"/>
        <v>6</v>
      </c>
      <c r="B510" s="986" t="s">
        <v>2943</v>
      </c>
      <c r="C510" s="860" t="s">
        <v>2906</v>
      </c>
      <c r="D510" s="863">
        <v>28802005</v>
      </c>
      <c r="F510" t="str">
        <f t="shared" si="20"/>
        <v/>
      </c>
      <c r="G510" s="1013" t="s">
        <v>2943</v>
      </c>
      <c r="H510" s="1013" t="s">
        <v>2906</v>
      </c>
      <c r="I510" s="1014">
        <v>28802005</v>
      </c>
      <c r="J510" s="380">
        <f t="shared" si="19"/>
        <v>0</v>
      </c>
    </row>
    <row r="511" spans="1:10">
      <c r="A511">
        <f t="shared" si="18"/>
        <v>6</v>
      </c>
      <c r="B511" s="986" t="s">
        <v>2944</v>
      </c>
      <c r="C511" s="860" t="s">
        <v>2548</v>
      </c>
      <c r="D511" s="863">
        <v>12772031</v>
      </c>
      <c r="F511" t="str">
        <f t="shared" si="20"/>
        <v/>
      </c>
      <c r="G511" s="1013" t="s">
        <v>2944</v>
      </c>
      <c r="H511" s="1013" t="s">
        <v>2548</v>
      </c>
      <c r="I511" s="1014">
        <v>12772031</v>
      </c>
      <c r="J511" s="380">
        <f t="shared" si="19"/>
        <v>0</v>
      </c>
    </row>
    <row r="512" spans="1:10">
      <c r="A512">
        <f t="shared" si="18"/>
        <v>6</v>
      </c>
      <c r="B512" s="860" t="s">
        <v>2945</v>
      </c>
      <c r="C512" s="860" t="s">
        <v>2549</v>
      </c>
      <c r="D512" s="863">
        <v>34574201</v>
      </c>
      <c r="F512" t="str">
        <f t="shared" si="20"/>
        <v/>
      </c>
      <c r="G512" s="1013" t="s">
        <v>2945</v>
      </c>
      <c r="H512" s="1013" t="s">
        <v>2549</v>
      </c>
      <c r="I512" s="1014">
        <v>34574201</v>
      </c>
      <c r="J512" s="380">
        <f t="shared" si="19"/>
        <v>0</v>
      </c>
    </row>
    <row r="513" spans="1:10">
      <c r="A513">
        <f t="shared" si="18"/>
        <v>6</v>
      </c>
      <c r="B513" s="860" t="s">
        <v>2946</v>
      </c>
      <c r="C513" s="860" t="s">
        <v>2947</v>
      </c>
      <c r="D513" s="863">
        <v>36726040</v>
      </c>
      <c r="F513" t="str">
        <f t="shared" si="20"/>
        <v/>
      </c>
      <c r="G513" s="1013" t="s">
        <v>2946</v>
      </c>
      <c r="H513" s="1013" t="s">
        <v>2947</v>
      </c>
      <c r="I513" s="1014">
        <v>36726040</v>
      </c>
      <c r="J513" s="380">
        <f t="shared" si="19"/>
        <v>0</v>
      </c>
    </row>
    <row r="514" spans="1:10">
      <c r="A514">
        <f t="shared" si="18"/>
        <v>6</v>
      </c>
      <c r="B514" s="860" t="s">
        <v>2948</v>
      </c>
      <c r="C514" s="860" t="s">
        <v>2949</v>
      </c>
      <c r="D514" s="863">
        <v>12241914.84</v>
      </c>
      <c r="F514" t="str">
        <f t="shared" si="20"/>
        <v/>
      </c>
      <c r="G514" s="1013" t="s">
        <v>2948</v>
      </c>
      <c r="H514" s="1013" t="s">
        <v>2949</v>
      </c>
      <c r="I514" s="1014">
        <v>12241914.84</v>
      </c>
      <c r="J514" s="380">
        <f t="shared" si="19"/>
        <v>0</v>
      </c>
    </row>
    <row r="515" spans="1:10">
      <c r="A515">
        <f t="shared" ref="A515:A576" si="21">IF(LEN(B515)=0,"",LEN(B515))</f>
        <v>6</v>
      </c>
      <c r="B515" s="860" t="s">
        <v>2950</v>
      </c>
      <c r="C515" s="860" t="s">
        <v>2951</v>
      </c>
      <c r="D515" s="863">
        <v>39000</v>
      </c>
      <c r="F515" t="str">
        <f t="shared" si="20"/>
        <v/>
      </c>
      <c r="G515" s="1013" t="s">
        <v>2950</v>
      </c>
      <c r="H515" s="1013" t="s">
        <v>2951</v>
      </c>
      <c r="I515" s="1014">
        <v>39000</v>
      </c>
      <c r="J515" s="380">
        <f t="shared" si="19"/>
        <v>0</v>
      </c>
    </row>
    <row r="516" spans="1:10">
      <c r="A516">
        <f t="shared" si="21"/>
        <v>6</v>
      </c>
      <c r="B516" s="860" t="s">
        <v>2952</v>
      </c>
      <c r="C516" s="860" t="s">
        <v>2932</v>
      </c>
      <c r="D516" s="863">
        <v>-505212173.83999997</v>
      </c>
      <c r="F516" t="str">
        <f t="shared" si="20"/>
        <v/>
      </c>
      <c r="G516" s="1013" t="s">
        <v>2952</v>
      </c>
      <c r="H516" s="1013" t="s">
        <v>2932</v>
      </c>
      <c r="I516" s="1014">
        <v>-505212173.83999997</v>
      </c>
      <c r="J516" s="380">
        <f t="shared" si="19"/>
        <v>0</v>
      </c>
    </row>
    <row r="517" spans="1:10">
      <c r="A517" t="str">
        <f t="shared" si="21"/>
        <v/>
      </c>
      <c r="B517" s="860"/>
      <c r="C517" s="860"/>
      <c r="D517" s="863"/>
      <c r="F517" t="str">
        <f t="shared" si="20"/>
        <v/>
      </c>
      <c r="G517" s="1013" t="s">
        <v>3146</v>
      </c>
      <c r="H517" s="1013" t="s">
        <v>2953</v>
      </c>
      <c r="I517" s="1014">
        <v>0</v>
      </c>
      <c r="J517" s="380">
        <f t="shared" si="19"/>
        <v>0</v>
      </c>
    </row>
    <row r="518" spans="1:10">
      <c r="A518" t="str">
        <f t="shared" si="21"/>
        <v/>
      </c>
      <c r="B518" s="860"/>
      <c r="C518" s="860"/>
      <c r="D518" s="863"/>
      <c r="F518" t="str">
        <f t="shared" si="20"/>
        <v/>
      </c>
      <c r="G518" s="1013"/>
      <c r="H518" s="1013"/>
      <c r="I518" s="1014"/>
      <c r="J518" s="380"/>
    </row>
    <row r="519" spans="1:10">
      <c r="A519">
        <f t="shared" si="21"/>
        <v>6</v>
      </c>
      <c r="B519" s="410" t="s">
        <v>2954</v>
      </c>
      <c r="C519" t="s">
        <v>2903</v>
      </c>
      <c r="D519" s="861">
        <v>65642873</v>
      </c>
      <c r="F519" t="str">
        <f t="shared" si="20"/>
        <v/>
      </c>
      <c r="G519" s="1013" t="s">
        <v>2954</v>
      </c>
      <c r="H519" s="1013" t="s">
        <v>2903</v>
      </c>
      <c r="I519" s="1014">
        <v>65642873</v>
      </c>
      <c r="J519" s="380">
        <f t="shared" si="19"/>
        <v>0</v>
      </c>
    </row>
    <row r="520" spans="1:10">
      <c r="A520">
        <f t="shared" si="21"/>
        <v>6</v>
      </c>
      <c r="B520" s="410" t="s">
        <v>2955</v>
      </c>
      <c r="C520" t="s">
        <v>2936</v>
      </c>
      <c r="D520" s="861">
        <v>3188994</v>
      </c>
      <c r="F520" t="str">
        <f t="shared" si="20"/>
        <v/>
      </c>
      <c r="G520" s="1013" t="s">
        <v>2955</v>
      </c>
      <c r="H520" s="1013" t="s">
        <v>2936</v>
      </c>
      <c r="I520" s="1014">
        <v>3188994</v>
      </c>
      <c r="J520" s="380">
        <f t="shared" si="19"/>
        <v>0</v>
      </c>
    </row>
    <row r="521" spans="1:10">
      <c r="A521">
        <f t="shared" si="21"/>
        <v>6</v>
      </c>
      <c r="B521" s="410" t="s">
        <v>2956</v>
      </c>
      <c r="C521" t="s">
        <v>2545</v>
      </c>
      <c r="D521" s="861">
        <v>5733692</v>
      </c>
      <c r="F521" t="str">
        <f t="shared" si="20"/>
        <v/>
      </c>
      <c r="G521" s="1013" t="s">
        <v>2956</v>
      </c>
      <c r="H521" s="1013" t="s">
        <v>2545</v>
      </c>
      <c r="I521" s="1014">
        <v>5733692</v>
      </c>
      <c r="J521" s="380">
        <f t="shared" si="19"/>
        <v>0</v>
      </c>
    </row>
    <row r="522" spans="1:10">
      <c r="A522">
        <f t="shared" si="21"/>
        <v>6</v>
      </c>
      <c r="B522" s="410" t="s">
        <v>2957</v>
      </c>
      <c r="C522" t="s">
        <v>2958</v>
      </c>
      <c r="D522" s="861">
        <v>9629</v>
      </c>
      <c r="F522" t="str">
        <f t="shared" si="20"/>
        <v/>
      </c>
      <c r="G522" s="1013" t="s">
        <v>2957</v>
      </c>
      <c r="H522" s="1013" t="s">
        <v>2958</v>
      </c>
      <c r="I522" s="1014">
        <v>9629</v>
      </c>
      <c r="J522" s="380">
        <f t="shared" si="19"/>
        <v>0</v>
      </c>
    </row>
    <row r="523" spans="1:10">
      <c r="A523">
        <f t="shared" si="21"/>
        <v>6</v>
      </c>
      <c r="B523" s="410" t="s">
        <v>2959</v>
      </c>
      <c r="C523" t="s">
        <v>2906</v>
      </c>
      <c r="D523" s="861">
        <v>5733692</v>
      </c>
      <c r="F523" t="str">
        <f t="shared" si="20"/>
        <v/>
      </c>
      <c r="G523" s="1013" t="s">
        <v>2959</v>
      </c>
      <c r="H523" s="1013" t="s">
        <v>2906</v>
      </c>
      <c r="I523" s="1014">
        <v>5733692</v>
      </c>
      <c r="J523" s="380">
        <f t="shared" si="19"/>
        <v>0</v>
      </c>
    </row>
    <row r="524" spans="1:10">
      <c r="A524">
        <f t="shared" si="21"/>
        <v>6</v>
      </c>
      <c r="B524" s="410" t="s">
        <v>2960</v>
      </c>
      <c r="C524" t="s">
        <v>2548</v>
      </c>
      <c r="D524" s="861">
        <v>2737311</v>
      </c>
      <c r="F524" t="str">
        <f t="shared" si="20"/>
        <v/>
      </c>
      <c r="G524" s="1013" t="s">
        <v>2960</v>
      </c>
      <c r="H524" s="1013" t="s">
        <v>2548</v>
      </c>
      <c r="I524" s="1014">
        <v>2737311</v>
      </c>
      <c r="J524" s="380">
        <f t="shared" si="19"/>
        <v>0</v>
      </c>
    </row>
    <row r="525" spans="1:10">
      <c r="A525">
        <f t="shared" si="21"/>
        <v>6</v>
      </c>
      <c r="B525" s="410" t="s">
        <v>2961</v>
      </c>
      <c r="C525" t="s">
        <v>2549</v>
      </c>
      <c r="D525" s="861">
        <v>560354</v>
      </c>
      <c r="F525" t="str">
        <f t="shared" si="20"/>
        <v/>
      </c>
      <c r="G525" s="1013" t="s">
        <v>2961</v>
      </c>
      <c r="H525" s="1013" t="s">
        <v>2549</v>
      </c>
      <c r="I525" s="1014">
        <v>560354</v>
      </c>
      <c r="J525" s="380">
        <f t="shared" ref="J525:J576" si="22">+I525-D525</f>
        <v>0</v>
      </c>
    </row>
    <row r="526" spans="1:10">
      <c r="A526">
        <f t="shared" si="21"/>
        <v>6</v>
      </c>
      <c r="B526" s="410" t="s">
        <v>2962</v>
      </c>
      <c r="C526" t="s">
        <v>2963</v>
      </c>
      <c r="D526" s="861">
        <v>2080000</v>
      </c>
      <c r="F526" t="str">
        <f t="shared" si="20"/>
        <v/>
      </c>
      <c r="G526" s="1013" t="s">
        <v>2962</v>
      </c>
      <c r="H526" s="1013" t="s">
        <v>2963</v>
      </c>
      <c r="I526" s="1014">
        <v>2080000</v>
      </c>
      <c r="J526" s="380">
        <f t="shared" si="22"/>
        <v>0</v>
      </c>
    </row>
    <row r="527" spans="1:10">
      <c r="A527">
        <f t="shared" si="21"/>
        <v>6</v>
      </c>
      <c r="B527" s="410" t="s">
        <v>2964</v>
      </c>
      <c r="C527" t="s">
        <v>2951</v>
      </c>
      <c r="D527" s="861">
        <v>3122667</v>
      </c>
      <c r="F527" t="str">
        <f t="shared" si="20"/>
        <v/>
      </c>
      <c r="G527" s="1013" t="s">
        <v>2964</v>
      </c>
      <c r="H527" s="1013" t="s">
        <v>2951</v>
      </c>
      <c r="I527" s="1014">
        <v>3122667</v>
      </c>
      <c r="J527" s="380">
        <f t="shared" si="22"/>
        <v>0</v>
      </c>
    </row>
    <row r="528" spans="1:10">
      <c r="A528">
        <f t="shared" si="21"/>
        <v>6</v>
      </c>
      <c r="B528" s="410" t="s">
        <v>3017</v>
      </c>
      <c r="C528" t="s">
        <v>2247</v>
      </c>
      <c r="D528" s="861">
        <v>1979766</v>
      </c>
      <c r="F528" t="str">
        <f t="shared" si="20"/>
        <v/>
      </c>
      <c r="G528" s="1013" t="s">
        <v>3147</v>
      </c>
      <c r="H528" s="1013" t="s">
        <v>2247</v>
      </c>
      <c r="I528" s="1014">
        <v>1979766</v>
      </c>
      <c r="J528" s="380">
        <f t="shared" si="22"/>
        <v>0</v>
      </c>
    </row>
    <row r="529" spans="1:10">
      <c r="A529">
        <f t="shared" si="21"/>
        <v>8</v>
      </c>
      <c r="B529" s="410" t="s">
        <v>2965</v>
      </c>
      <c r="C529" t="s">
        <v>2590</v>
      </c>
      <c r="D529" s="861">
        <v>543945</v>
      </c>
      <c r="F529" t="str">
        <f t="shared" si="20"/>
        <v/>
      </c>
      <c r="G529" s="1013" t="s">
        <v>2965</v>
      </c>
      <c r="H529" s="1013" t="s">
        <v>2590</v>
      </c>
      <c r="I529" s="1014">
        <v>543945</v>
      </c>
      <c r="J529" s="380">
        <f t="shared" si="22"/>
        <v>0</v>
      </c>
    </row>
    <row r="530" spans="1:10">
      <c r="A530">
        <f t="shared" si="21"/>
        <v>8</v>
      </c>
      <c r="B530" s="410" t="s">
        <v>2966</v>
      </c>
      <c r="C530" t="s">
        <v>2555</v>
      </c>
      <c r="D530" s="861">
        <v>1435821</v>
      </c>
      <c r="F530" t="str">
        <f t="shared" si="20"/>
        <v/>
      </c>
      <c r="G530" s="1013" t="s">
        <v>2966</v>
      </c>
      <c r="H530" s="1013" t="s">
        <v>2555</v>
      </c>
      <c r="I530" s="1014">
        <v>1435821</v>
      </c>
      <c r="J530" s="380">
        <f t="shared" si="22"/>
        <v>0</v>
      </c>
    </row>
    <row r="531" spans="1:10">
      <c r="A531">
        <f t="shared" si="21"/>
        <v>6</v>
      </c>
      <c r="B531" s="410" t="s">
        <v>2967</v>
      </c>
      <c r="C531" t="s">
        <v>2932</v>
      </c>
      <c r="D531" s="861">
        <v>-90788978</v>
      </c>
      <c r="F531" t="str">
        <f t="shared" si="20"/>
        <v/>
      </c>
      <c r="G531" s="1013" t="s">
        <v>2967</v>
      </c>
      <c r="H531" s="1013" t="s">
        <v>2932</v>
      </c>
      <c r="I531" s="1014">
        <v>-90788978</v>
      </c>
      <c r="J531" s="380">
        <f t="shared" si="22"/>
        <v>0</v>
      </c>
    </row>
    <row r="532" spans="1:10">
      <c r="A532" t="str">
        <f t="shared" si="21"/>
        <v/>
      </c>
      <c r="B532" s="410"/>
      <c r="D532" s="861"/>
      <c r="F532" t="str">
        <f t="shared" si="20"/>
        <v/>
      </c>
      <c r="G532" s="1013"/>
      <c r="H532" s="1013"/>
      <c r="I532" s="1014"/>
      <c r="J532" s="380"/>
    </row>
    <row r="533" spans="1:10">
      <c r="A533">
        <f t="shared" si="21"/>
        <v>6</v>
      </c>
      <c r="B533" s="410" t="s">
        <v>3018</v>
      </c>
      <c r="C533" t="s">
        <v>2928</v>
      </c>
      <c r="D533" s="861">
        <v>6284110</v>
      </c>
      <c r="F533" t="str">
        <f t="shared" si="20"/>
        <v/>
      </c>
      <c r="G533" s="1013" t="s">
        <v>3148</v>
      </c>
      <c r="H533" s="1013" t="s">
        <v>2928</v>
      </c>
      <c r="I533" s="1014">
        <v>6284110</v>
      </c>
      <c r="J533" s="380">
        <f t="shared" si="22"/>
        <v>0</v>
      </c>
    </row>
    <row r="534" spans="1:10">
      <c r="A534">
        <f t="shared" si="21"/>
        <v>8</v>
      </c>
      <c r="B534" s="410" t="s">
        <v>2968</v>
      </c>
      <c r="C534" t="s">
        <v>2969</v>
      </c>
      <c r="D534" s="861">
        <v>6284110</v>
      </c>
      <c r="F534" t="str">
        <f t="shared" si="20"/>
        <v/>
      </c>
      <c r="G534" s="1013" t="s">
        <v>2968</v>
      </c>
      <c r="H534" s="1013" t="s">
        <v>2969</v>
      </c>
      <c r="I534" s="1014">
        <v>6284110</v>
      </c>
      <c r="J534" s="380">
        <f t="shared" si="22"/>
        <v>0</v>
      </c>
    </row>
    <row r="535" spans="1:10">
      <c r="A535">
        <f t="shared" si="21"/>
        <v>6</v>
      </c>
      <c r="B535" s="410" t="s">
        <v>2970</v>
      </c>
      <c r="C535" t="s">
        <v>2932</v>
      </c>
      <c r="D535" s="861">
        <v>-6284110</v>
      </c>
      <c r="F535" t="str">
        <f t="shared" si="20"/>
        <v/>
      </c>
      <c r="G535" s="1013" t="s">
        <v>2970</v>
      </c>
      <c r="H535" s="1013" t="s">
        <v>2932</v>
      </c>
      <c r="I535" s="1014">
        <v>-6284110</v>
      </c>
      <c r="J535" s="380">
        <f t="shared" si="22"/>
        <v>0</v>
      </c>
    </row>
    <row r="536" spans="1:10">
      <c r="A536" t="str">
        <f t="shared" si="21"/>
        <v/>
      </c>
      <c r="B536" s="410"/>
      <c r="D536" s="861"/>
      <c r="F536" t="str">
        <f t="shared" si="20"/>
        <v/>
      </c>
      <c r="G536" s="1013"/>
      <c r="H536" s="1013"/>
      <c r="I536" s="1014"/>
      <c r="J536" s="380"/>
    </row>
    <row r="537" spans="1:10">
      <c r="A537">
        <f t="shared" si="21"/>
        <v>6</v>
      </c>
      <c r="B537" s="410" t="s">
        <v>2971</v>
      </c>
      <c r="C537" t="s">
        <v>2593</v>
      </c>
      <c r="D537" s="861">
        <v>18800000</v>
      </c>
      <c r="F537" t="str">
        <f t="shared" si="20"/>
        <v/>
      </c>
      <c r="G537" s="1013" t="s">
        <v>2971</v>
      </c>
      <c r="H537" s="1013" t="s">
        <v>2593</v>
      </c>
      <c r="I537" s="1014">
        <v>18800000</v>
      </c>
      <c r="J537" s="380">
        <f t="shared" si="22"/>
        <v>0</v>
      </c>
    </row>
    <row r="538" spans="1:10">
      <c r="A538">
        <f t="shared" si="21"/>
        <v>6</v>
      </c>
      <c r="B538" s="410" t="s">
        <v>2972</v>
      </c>
      <c r="C538" t="s">
        <v>2932</v>
      </c>
      <c r="D538" s="861">
        <v>-18800000</v>
      </c>
      <c r="F538" t="str">
        <f t="shared" si="20"/>
        <v/>
      </c>
      <c r="G538" s="1013" t="s">
        <v>2972</v>
      </c>
      <c r="H538" s="1013" t="s">
        <v>2932</v>
      </c>
      <c r="I538" s="1014">
        <v>-18800000</v>
      </c>
      <c r="J538" s="380">
        <f t="shared" si="22"/>
        <v>0</v>
      </c>
    </row>
    <row r="539" spans="1:10">
      <c r="A539" t="str">
        <f t="shared" si="21"/>
        <v/>
      </c>
      <c r="B539" s="410"/>
      <c r="D539" s="861"/>
      <c r="F539" t="str">
        <f t="shared" si="20"/>
        <v/>
      </c>
      <c r="G539" s="1013"/>
      <c r="H539" s="1013"/>
      <c r="I539" s="1014"/>
      <c r="J539" s="380"/>
    </row>
    <row r="540" spans="1:10">
      <c r="A540">
        <f t="shared" si="21"/>
        <v>6</v>
      </c>
      <c r="B540" s="410" t="s">
        <v>3019</v>
      </c>
      <c r="C540" t="s">
        <v>2595</v>
      </c>
      <c r="D540" s="861">
        <v>750753</v>
      </c>
      <c r="F540" t="str">
        <f t="shared" si="20"/>
        <v/>
      </c>
      <c r="G540" s="1013" t="s">
        <v>3149</v>
      </c>
      <c r="H540" s="1013" t="s">
        <v>2595</v>
      </c>
      <c r="I540" s="1014">
        <v>750753</v>
      </c>
      <c r="J540" s="380">
        <f t="shared" si="22"/>
        <v>0</v>
      </c>
    </row>
    <row r="541" spans="1:10">
      <c r="A541">
        <f t="shared" si="21"/>
        <v>8</v>
      </c>
      <c r="B541" s="410" t="s">
        <v>2973</v>
      </c>
      <c r="C541" t="s">
        <v>2596</v>
      </c>
      <c r="D541" s="861">
        <v>750753</v>
      </c>
      <c r="F541" t="str">
        <f t="shared" si="20"/>
        <v/>
      </c>
      <c r="G541" s="1013" t="s">
        <v>2973</v>
      </c>
      <c r="H541" s="1013" t="s">
        <v>2596</v>
      </c>
      <c r="I541" s="1014">
        <v>750753</v>
      </c>
      <c r="J541" s="380">
        <f t="shared" si="22"/>
        <v>0</v>
      </c>
    </row>
    <row r="542" spans="1:10">
      <c r="A542">
        <f t="shared" si="21"/>
        <v>6</v>
      </c>
      <c r="B542" s="410" t="s">
        <v>2974</v>
      </c>
      <c r="C542" t="s">
        <v>2386</v>
      </c>
      <c r="D542" s="861">
        <v>15679307</v>
      </c>
      <c r="F542" t="str">
        <f t="shared" si="20"/>
        <v/>
      </c>
      <c r="G542" s="1013" t="s">
        <v>2974</v>
      </c>
      <c r="H542" s="1013" t="s">
        <v>2386</v>
      </c>
      <c r="I542" s="1014">
        <v>15679307</v>
      </c>
      <c r="J542" s="380">
        <f t="shared" si="22"/>
        <v>0</v>
      </c>
    </row>
    <row r="543" spans="1:10">
      <c r="A543">
        <f t="shared" si="21"/>
        <v>6</v>
      </c>
      <c r="B543" s="410" t="s">
        <v>2975</v>
      </c>
      <c r="C543" t="s">
        <v>2976</v>
      </c>
      <c r="D543" s="861">
        <v>10500</v>
      </c>
      <c r="F543" t="str">
        <f t="shared" si="20"/>
        <v/>
      </c>
      <c r="G543" s="1013" t="s">
        <v>2975</v>
      </c>
      <c r="H543" s="1013" t="s">
        <v>2976</v>
      </c>
      <c r="I543" s="1014">
        <v>10500</v>
      </c>
      <c r="J543" s="380">
        <f t="shared" si="22"/>
        <v>0</v>
      </c>
    </row>
    <row r="544" spans="1:10">
      <c r="A544">
        <f t="shared" si="21"/>
        <v>6</v>
      </c>
      <c r="B544" s="410" t="s">
        <v>2977</v>
      </c>
      <c r="C544" t="s">
        <v>2978</v>
      </c>
      <c r="D544" s="861">
        <v>8858258</v>
      </c>
      <c r="F544" t="str">
        <f t="shared" si="20"/>
        <v/>
      </c>
      <c r="G544" s="1013" t="s">
        <v>2977</v>
      </c>
      <c r="H544" s="1013" t="s">
        <v>2978</v>
      </c>
      <c r="I544" s="1014">
        <v>8858258</v>
      </c>
      <c r="J544" s="380">
        <f t="shared" si="22"/>
        <v>0</v>
      </c>
    </row>
    <row r="545" spans="1:10">
      <c r="A545">
        <f t="shared" si="21"/>
        <v>6</v>
      </c>
      <c r="B545" s="410" t="s">
        <v>2979</v>
      </c>
      <c r="C545" t="s">
        <v>2932</v>
      </c>
      <c r="D545" s="861">
        <v>-25298818</v>
      </c>
      <c r="F545" t="str">
        <f t="shared" si="20"/>
        <v/>
      </c>
      <c r="G545" s="1013" t="s">
        <v>2979</v>
      </c>
      <c r="H545" s="1013" t="s">
        <v>2932</v>
      </c>
      <c r="I545" s="1014">
        <v>-25298818</v>
      </c>
      <c r="J545" s="380">
        <f t="shared" si="22"/>
        <v>0</v>
      </c>
    </row>
    <row r="546" spans="1:10">
      <c r="A546" t="str">
        <f t="shared" si="21"/>
        <v/>
      </c>
      <c r="B546" s="410"/>
      <c r="D546" s="861"/>
      <c r="F546" t="str">
        <f t="shared" si="20"/>
        <v/>
      </c>
      <c r="G546" s="1013"/>
      <c r="H546" s="1013"/>
      <c r="I546" s="1014"/>
      <c r="J546" s="380"/>
    </row>
    <row r="547" spans="1:10">
      <c r="A547">
        <f t="shared" si="21"/>
        <v>6</v>
      </c>
      <c r="B547" s="410" t="s">
        <v>2980</v>
      </c>
      <c r="C547" t="s">
        <v>2981</v>
      </c>
      <c r="D547" s="861">
        <v>9670066</v>
      </c>
      <c r="F547" t="str">
        <f t="shared" si="20"/>
        <v/>
      </c>
      <c r="G547" s="1013" t="s">
        <v>2980</v>
      </c>
      <c r="H547" s="1013" t="s">
        <v>2981</v>
      </c>
      <c r="I547" s="1014">
        <v>9670066</v>
      </c>
      <c r="J547" s="380">
        <f t="shared" si="22"/>
        <v>0</v>
      </c>
    </row>
    <row r="548" spans="1:10">
      <c r="A548">
        <f t="shared" si="21"/>
        <v>6</v>
      </c>
      <c r="B548" s="410" t="s">
        <v>2982</v>
      </c>
      <c r="C548" t="s">
        <v>2932</v>
      </c>
      <c r="D548" s="861">
        <v>-9670066</v>
      </c>
      <c r="F548" t="str">
        <f t="shared" si="20"/>
        <v/>
      </c>
      <c r="G548" s="1013" t="s">
        <v>2982</v>
      </c>
      <c r="H548" s="1013" t="s">
        <v>2932</v>
      </c>
      <c r="I548" s="1014">
        <v>-9670066</v>
      </c>
      <c r="J548" s="380">
        <f t="shared" si="22"/>
        <v>0</v>
      </c>
    </row>
    <row r="549" spans="1:10">
      <c r="A549" t="str">
        <f t="shared" si="21"/>
        <v/>
      </c>
      <c r="B549" s="410"/>
      <c r="D549" s="861"/>
      <c r="F549" t="str">
        <f t="shared" si="20"/>
        <v/>
      </c>
      <c r="G549" s="1013"/>
      <c r="H549" s="1013"/>
      <c r="I549" s="1014"/>
      <c r="J549" s="380"/>
    </row>
    <row r="550" spans="1:10">
      <c r="A550">
        <f t="shared" si="21"/>
        <v>6</v>
      </c>
      <c r="B550" s="410" t="s">
        <v>2983</v>
      </c>
      <c r="C550" t="s">
        <v>2363</v>
      </c>
      <c r="D550" s="861">
        <v>250587</v>
      </c>
      <c r="F550" t="str">
        <f t="shared" si="20"/>
        <v/>
      </c>
      <c r="G550" s="1013" t="s">
        <v>2983</v>
      </c>
      <c r="H550" s="1013" t="s">
        <v>2363</v>
      </c>
      <c r="I550" s="1014">
        <v>250587</v>
      </c>
      <c r="J550" s="380">
        <f t="shared" si="22"/>
        <v>0</v>
      </c>
    </row>
    <row r="551" spans="1:10">
      <c r="A551">
        <f t="shared" si="21"/>
        <v>6</v>
      </c>
      <c r="B551" s="410" t="s">
        <v>2984</v>
      </c>
      <c r="C551" t="s">
        <v>2932</v>
      </c>
      <c r="D551" s="861">
        <v>-250587</v>
      </c>
      <c r="F551" t="str">
        <f t="shared" si="20"/>
        <v/>
      </c>
      <c r="G551" s="1013" t="s">
        <v>2984</v>
      </c>
      <c r="H551" s="1013" t="s">
        <v>2932</v>
      </c>
      <c r="I551" s="1014">
        <v>-250587</v>
      </c>
      <c r="J551" s="380">
        <f t="shared" si="22"/>
        <v>0</v>
      </c>
    </row>
    <row r="552" spans="1:10">
      <c r="A552" t="str">
        <f t="shared" si="21"/>
        <v/>
      </c>
      <c r="B552" s="410"/>
      <c r="D552" s="861"/>
      <c r="F552" t="str">
        <f t="shared" si="20"/>
        <v/>
      </c>
      <c r="G552" s="1013"/>
      <c r="H552" s="1013"/>
      <c r="I552" s="1014"/>
      <c r="J552" s="380"/>
    </row>
    <row r="553" spans="1:10">
      <c r="A553">
        <f t="shared" si="21"/>
        <v>6</v>
      </c>
      <c r="B553" s="410" t="s">
        <v>2985</v>
      </c>
      <c r="C553" t="s">
        <v>2470</v>
      </c>
      <c r="D553" s="861">
        <v>14125784</v>
      </c>
      <c r="F553" t="str">
        <f t="shared" si="20"/>
        <v/>
      </c>
      <c r="G553" s="1013" t="s">
        <v>2985</v>
      </c>
      <c r="H553" s="1013" t="s">
        <v>2470</v>
      </c>
      <c r="I553" s="1014">
        <v>14125784</v>
      </c>
      <c r="J553" s="380">
        <f t="shared" si="22"/>
        <v>0</v>
      </c>
    </row>
    <row r="554" spans="1:10">
      <c r="A554">
        <f t="shared" si="21"/>
        <v>6</v>
      </c>
      <c r="B554" s="410" t="s">
        <v>2986</v>
      </c>
      <c r="C554" t="s">
        <v>2932</v>
      </c>
      <c r="D554" s="861">
        <v>-14125784</v>
      </c>
      <c r="F554" t="str">
        <f t="shared" si="20"/>
        <v/>
      </c>
      <c r="G554" s="1013" t="s">
        <v>2986</v>
      </c>
      <c r="H554" s="1013" t="s">
        <v>2932</v>
      </c>
      <c r="I554" s="1014">
        <v>-14125784</v>
      </c>
      <c r="J554" s="380">
        <f t="shared" si="22"/>
        <v>0</v>
      </c>
    </row>
    <row r="555" spans="1:10">
      <c r="A555" t="str">
        <f t="shared" si="21"/>
        <v/>
      </c>
      <c r="B555" s="410"/>
      <c r="D555" s="861"/>
      <c r="F555" t="str">
        <f t="shared" si="20"/>
        <v/>
      </c>
      <c r="G555" s="1013"/>
      <c r="H555" s="1013"/>
      <c r="I555" s="1014"/>
      <c r="J555" s="380"/>
    </row>
    <row r="556" spans="1:10">
      <c r="A556">
        <f t="shared" si="21"/>
        <v>6</v>
      </c>
      <c r="B556" s="410" t="s">
        <v>3020</v>
      </c>
      <c r="C556" t="s">
        <v>2374</v>
      </c>
      <c r="D556" s="861">
        <v>352944</v>
      </c>
      <c r="F556" t="str">
        <f t="shared" si="20"/>
        <v/>
      </c>
      <c r="G556" s="1013" t="s">
        <v>3150</v>
      </c>
      <c r="H556" s="1013" t="s">
        <v>2374</v>
      </c>
      <c r="I556" s="1014">
        <v>352944</v>
      </c>
      <c r="J556" s="380">
        <f t="shared" si="22"/>
        <v>0</v>
      </c>
    </row>
    <row r="557" spans="1:10">
      <c r="A557">
        <f t="shared" si="21"/>
        <v>8</v>
      </c>
      <c r="B557" s="410" t="s">
        <v>2987</v>
      </c>
      <c r="C557" t="s">
        <v>2988</v>
      </c>
      <c r="D557" s="861">
        <v>352944</v>
      </c>
      <c r="F557" t="str">
        <f t="shared" si="20"/>
        <v/>
      </c>
      <c r="G557" s="1013" t="s">
        <v>2987</v>
      </c>
      <c r="H557" s="1013" t="s">
        <v>2988</v>
      </c>
      <c r="I557" s="1014">
        <v>352944</v>
      </c>
      <c r="J557" s="380">
        <f t="shared" si="22"/>
        <v>0</v>
      </c>
    </row>
    <row r="558" spans="1:10">
      <c r="A558">
        <f t="shared" si="21"/>
        <v>6</v>
      </c>
      <c r="B558" s="410" t="s">
        <v>3021</v>
      </c>
      <c r="C558" t="s">
        <v>2989</v>
      </c>
      <c r="D558" s="861">
        <v>11303</v>
      </c>
      <c r="F558" t="str">
        <f t="shared" si="20"/>
        <v/>
      </c>
      <c r="G558" s="1013" t="s">
        <v>3151</v>
      </c>
      <c r="H558" s="1013" t="s">
        <v>2989</v>
      </c>
      <c r="I558" s="1014">
        <v>11303</v>
      </c>
      <c r="J558" s="380">
        <f t="shared" si="22"/>
        <v>0</v>
      </c>
    </row>
    <row r="559" spans="1:10">
      <c r="A559">
        <f t="shared" si="21"/>
        <v>8</v>
      </c>
      <c r="B559" s="410" t="s">
        <v>2990</v>
      </c>
      <c r="C559" t="s">
        <v>2576</v>
      </c>
      <c r="D559" s="861">
        <v>11303</v>
      </c>
      <c r="F559" t="str">
        <f t="shared" si="20"/>
        <v/>
      </c>
      <c r="G559" s="1013" t="s">
        <v>2990</v>
      </c>
      <c r="H559" s="1013" t="s">
        <v>2576</v>
      </c>
      <c r="I559" s="1014">
        <v>11303</v>
      </c>
      <c r="J559" s="380">
        <f t="shared" si="22"/>
        <v>0</v>
      </c>
    </row>
    <row r="560" spans="1:10">
      <c r="A560">
        <f t="shared" si="21"/>
        <v>6</v>
      </c>
      <c r="B560" s="410" t="s">
        <v>3022</v>
      </c>
      <c r="C560" t="s">
        <v>2247</v>
      </c>
      <c r="D560" s="861">
        <v>2790252</v>
      </c>
      <c r="F560" t="str">
        <f t="shared" si="20"/>
        <v/>
      </c>
      <c r="G560" s="1013" t="s">
        <v>3152</v>
      </c>
      <c r="H560" s="1013" t="s">
        <v>2247</v>
      </c>
      <c r="I560" s="1014">
        <v>2790252</v>
      </c>
      <c r="J560" s="380">
        <f t="shared" si="22"/>
        <v>0</v>
      </c>
    </row>
    <row r="561" spans="1:10">
      <c r="A561">
        <f t="shared" si="21"/>
        <v>8</v>
      </c>
      <c r="B561" s="410" t="s">
        <v>2991</v>
      </c>
      <c r="C561" t="s">
        <v>2992</v>
      </c>
      <c r="D561" s="861">
        <v>2217176</v>
      </c>
      <c r="F561" t="str">
        <f t="shared" si="20"/>
        <v/>
      </c>
      <c r="G561" s="1013" t="s">
        <v>2991</v>
      </c>
      <c r="H561" s="1013" t="s">
        <v>2992</v>
      </c>
      <c r="I561" s="1014">
        <v>2217176</v>
      </c>
      <c r="J561" s="380">
        <f t="shared" si="22"/>
        <v>0</v>
      </c>
    </row>
    <row r="562" spans="1:10">
      <c r="A562">
        <f t="shared" si="21"/>
        <v>8</v>
      </c>
      <c r="B562" s="410" t="s">
        <v>2993</v>
      </c>
      <c r="C562" t="s">
        <v>2247</v>
      </c>
      <c r="D562" s="861">
        <v>573076</v>
      </c>
      <c r="F562" t="str">
        <f t="shared" si="20"/>
        <v/>
      </c>
      <c r="G562" s="1013" t="s">
        <v>2993</v>
      </c>
      <c r="H562" s="1013" t="s">
        <v>2247</v>
      </c>
      <c r="I562" s="1014">
        <v>573076</v>
      </c>
      <c r="J562" s="380">
        <f t="shared" si="22"/>
        <v>0</v>
      </c>
    </row>
    <row r="563" spans="1:10">
      <c r="A563">
        <f t="shared" si="21"/>
        <v>6</v>
      </c>
      <c r="B563" s="410" t="s">
        <v>2994</v>
      </c>
      <c r="C563" t="s">
        <v>2932</v>
      </c>
      <c r="D563" s="861">
        <v>-3154499</v>
      </c>
      <c r="F563" t="str">
        <f t="shared" si="20"/>
        <v/>
      </c>
      <c r="G563" s="1013" t="s">
        <v>2994</v>
      </c>
      <c r="H563" s="1013" t="s">
        <v>2932</v>
      </c>
      <c r="I563" s="1014">
        <v>-3154499</v>
      </c>
      <c r="J563" s="380">
        <f t="shared" si="22"/>
        <v>0</v>
      </c>
    </row>
    <row r="564" spans="1:10">
      <c r="A564" t="str">
        <f t="shared" si="21"/>
        <v/>
      </c>
      <c r="B564" s="410"/>
      <c r="D564" s="861"/>
      <c r="F564" t="str">
        <f t="shared" ref="F564:F576" si="23">IFERROR(IF(LEN(E564)=0,VLOOKUP(B564,Homologacion,5,0),VLOOKUP(CONCATENATE(B564,"_",E564),Homologacion,5,0)),"")</f>
        <v/>
      </c>
      <c r="G564" s="1013" t="s">
        <v>3153</v>
      </c>
      <c r="H564" s="1013" t="s">
        <v>2458</v>
      </c>
      <c r="I564" s="1014">
        <v>0</v>
      </c>
      <c r="J564" s="380">
        <f t="shared" si="22"/>
        <v>0</v>
      </c>
    </row>
    <row r="565" spans="1:10">
      <c r="A565" t="str">
        <f t="shared" si="21"/>
        <v/>
      </c>
      <c r="B565" s="410"/>
      <c r="D565" s="861"/>
      <c r="F565" t="str">
        <f t="shared" si="23"/>
        <v/>
      </c>
      <c r="G565" s="1013"/>
      <c r="H565" s="1013"/>
      <c r="I565" s="1014"/>
      <c r="J565" s="380"/>
    </row>
    <row r="566" spans="1:10">
      <c r="A566">
        <f t="shared" si="21"/>
        <v>6</v>
      </c>
      <c r="B566" s="410" t="s">
        <v>3023</v>
      </c>
      <c r="C566" t="s">
        <v>2995</v>
      </c>
      <c r="D566" s="861">
        <v>207510581</v>
      </c>
      <c r="F566" t="str">
        <f t="shared" si="23"/>
        <v/>
      </c>
      <c r="G566" s="1013" t="s">
        <v>3154</v>
      </c>
      <c r="H566" s="1013" t="s">
        <v>2995</v>
      </c>
      <c r="I566" s="1014">
        <v>207510581</v>
      </c>
      <c r="J566" s="380">
        <f t="shared" si="22"/>
        <v>0</v>
      </c>
    </row>
    <row r="567" spans="1:10">
      <c r="A567">
        <f t="shared" si="21"/>
        <v>8</v>
      </c>
      <c r="B567" s="410" t="s">
        <v>2996</v>
      </c>
      <c r="C567" t="s">
        <v>2507</v>
      </c>
      <c r="D567" s="861">
        <v>78649488</v>
      </c>
      <c r="F567" t="str">
        <f t="shared" si="23"/>
        <v/>
      </c>
      <c r="G567" s="1013" t="s">
        <v>2996</v>
      </c>
      <c r="H567" s="1013" t="s">
        <v>2507</v>
      </c>
      <c r="I567" s="1014">
        <v>78649488</v>
      </c>
      <c r="J567" s="380">
        <f t="shared" si="22"/>
        <v>0</v>
      </c>
    </row>
    <row r="568" spans="1:10">
      <c r="A568">
        <f t="shared" si="21"/>
        <v>8</v>
      </c>
      <c r="B568" s="410" t="s">
        <v>2997</v>
      </c>
      <c r="C568" t="s">
        <v>2871</v>
      </c>
      <c r="D568" s="861">
        <v>128861093</v>
      </c>
      <c r="F568" t="str">
        <f t="shared" si="23"/>
        <v/>
      </c>
      <c r="G568" s="1013" t="s">
        <v>2997</v>
      </c>
      <c r="H568" s="1013" t="s">
        <v>2871</v>
      </c>
      <c r="I568" s="1014">
        <v>128861093</v>
      </c>
      <c r="J568" s="380">
        <f t="shared" si="22"/>
        <v>0</v>
      </c>
    </row>
    <row r="569" spans="1:10">
      <c r="A569">
        <f t="shared" si="21"/>
        <v>6</v>
      </c>
      <c r="B569" s="410" t="s">
        <v>2998</v>
      </c>
      <c r="C569" t="s">
        <v>2999</v>
      </c>
      <c r="D569" s="861">
        <v>67899919</v>
      </c>
      <c r="F569" t="str">
        <f t="shared" si="23"/>
        <v/>
      </c>
      <c r="G569" s="1013" t="s">
        <v>2998</v>
      </c>
      <c r="H569" s="1013" t="s">
        <v>2999</v>
      </c>
      <c r="I569" s="1014">
        <v>67899919</v>
      </c>
      <c r="J569" s="380">
        <f t="shared" si="22"/>
        <v>0</v>
      </c>
    </row>
    <row r="570" spans="1:10">
      <c r="A570">
        <f t="shared" si="21"/>
        <v>6</v>
      </c>
      <c r="B570" s="410" t="s">
        <v>3000</v>
      </c>
      <c r="C570" t="s">
        <v>3001</v>
      </c>
      <c r="D570" s="861">
        <v>5966633</v>
      </c>
      <c r="F570" t="str">
        <f t="shared" si="23"/>
        <v/>
      </c>
      <c r="G570" s="1013" t="s">
        <v>3000</v>
      </c>
      <c r="H570" s="1013" t="s">
        <v>3001</v>
      </c>
      <c r="I570" s="1014">
        <v>5966633</v>
      </c>
      <c r="J570" s="380">
        <f t="shared" si="22"/>
        <v>0</v>
      </c>
    </row>
    <row r="571" spans="1:10">
      <c r="A571">
        <f t="shared" si="21"/>
        <v>6</v>
      </c>
      <c r="B571" s="410" t="s">
        <v>3002</v>
      </c>
      <c r="C571" t="s">
        <v>3003</v>
      </c>
      <c r="D571" s="861">
        <v>20360854</v>
      </c>
      <c r="F571" t="str">
        <f t="shared" si="23"/>
        <v/>
      </c>
      <c r="G571" s="1013" t="s">
        <v>3002</v>
      </c>
      <c r="H571" s="1013" t="s">
        <v>3003</v>
      </c>
      <c r="I571" s="1014">
        <v>20360854</v>
      </c>
      <c r="J571" s="380">
        <f t="shared" si="22"/>
        <v>0</v>
      </c>
    </row>
    <row r="572" spans="1:10">
      <c r="A572">
        <f t="shared" si="21"/>
        <v>6</v>
      </c>
      <c r="B572" s="410" t="s">
        <v>3004</v>
      </c>
      <c r="C572" t="s">
        <v>2932</v>
      </c>
      <c r="D572" s="861">
        <v>-301737987</v>
      </c>
      <c r="F572" t="str">
        <f t="shared" si="23"/>
        <v/>
      </c>
      <c r="G572" s="1013" t="s">
        <v>3004</v>
      </c>
      <c r="H572" s="1013" t="s">
        <v>2932</v>
      </c>
      <c r="I572" s="1014">
        <v>-301737987</v>
      </c>
      <c r="J572" s="380">
        <f t="shared" si="22"/>
        <v>0</v>
      </c>
    </row>
    <row r="573" spans="1:10">
      <c r="A573">
        <f t="shared" si="21"/>
        <v>4</v>
      </c>
      <c r="B573" s="410" t="s">
        <v>3024</v>
      </c>
      <c r="C573" t="s">
        <v>3005</v>
      </c>
      <c r="D573" s="861">
        <v>0</v>
      </c>
      <c r="F573" t="str">
        <f t="shared" si="23"/>
        <v/>
      </c>
      <c r="G573" s="1013"/>
      <c r="H573" s="1013"/>
      <c r="I573" s="1014"/>
      <c r="J573" s="380"/>
    </row>
    <row r="574" spans="1:10">
      <c r="A574">
        <f t="shared" si="21"/>
        <v>6</v>
      </c>
      <c r="B574" s="410" t="s">
        <v>3025</v>
      </c>
      <c r="C574" t="s">
        <v>2284</v>
      </c>
      <c r="D574" s="861">
        <v>450000</v>
      </c>
      <c r="F574" t="str">
        <f t="shared" si="23"/>
        <v/>
      </c>
      <c r="G574" s="1013" t="s">
        <v>3155</v>
      </c>
      <c r="H574" s="1013" t="s">
        <v>2284</v>
      </c>
      <c r="I574" s="1014">
        <v>450000</v>
      </c>
      <c r="J574" s="380">
        <f t="shared" si="22"/>
        <v>0</v>
      </c>
    </row>
    <row r="575" spans="1:10">
      <c r="A575">
        <f t="shared" si="21"/>
        <v>8</v>
      </c>
      <c r="B575" s="410" t="s">
        <v>3006</v>
      </c>
      <c r="C575" t="s">
        <v>3007</v>
      </c>
      <c r="D575" s="861">
        <v>450000</v>
      </c>
      <c r="F575" t="str">
        <f t="shared" si="23"/>
        <v/>
      </c>
      <c r="G575" s="1013" t="s">
        <v>3006</v>
      </c>
      <c r="H575" s="1013" t="s">
        <v>3007</v>
      </c>
      <c r="I575" s="1014">
        <v>450000</v>
      </c>
      <c r="J575" s="380">
        <f t="shared" si="22"/>
        <v>0</v>
      </c>
    </row>
    <row r="576" spans="1:10">
      <c r="A576">
        <f t="shared" si="21"/>
        <v>6</v>
      </c>
      <c r="B576" s="410" t="s">
        <v>3008</v>
      </c>
      <c r="C576" t="s">
        <v>2932</v>
      </c>
      <c r="D576" s="861">
        <v>-450000</v>
      </c>
      <c r="F576" t="str">
        <f t="shared" si="23"/>
        <v/>
      </c>
      <c r="G576" s="1013" t="s">
        <v>3008</v>
      </c>
      <c r="H576" s="1013" t="s">
        <v>2932</v>
      </c>
      <c r="I576" s="1014">
        <v>-450000</v>
      </c>
      <c r="J576" s="380">
        <f t="shared" si="22"/>
        <v>0</v>
      </c>
    </row>
    <row r="577" spans="2:4">
      <c r="B577" s="410"/>
      <c r="D577"/>
    </row>
    <row r="578" spans="2:4">
      <c r="B578" s="410"/>
      <c r="D578"/>
    </row>
    <row r="579" spans="2:4">
      <c r="B579" s="410"/>
      <c r="D579"/>
    </row>
    <row r="580" spans="2:4">
      <c r="B580" s="410"/>
      <c r="D580"/>
    </row>
    <row r="581" spans="2:4">
      <c r="B581" s="410"/>
      <c r="D581"/>
    </row>
    <row r="582" spans="2:4">
      <c r="B582" s="410"/>
      <c r="D582"/>
    </row>
    <row r="583" spans="2:4">
      <c r="B583" s="410"/>
      <c r="D583"/>
    </row>
    <row r="584" spans="2:4">
      <c r="B584" s="410"/>
      <c r="D584"/>
    </row>
    <row r="585" spans="2:4">
      <c r="B585" s="410"/>
      <c r="D585"/>
    </row>
    <row r="586" spans="2:4">
      <c r="B586" s="410"/>
      <c r="D586"/>
    </row>
    <row r="587" spans="2:4">
      <c r="B587" s="410"/>
      <c r="D587"/>
    </row>
    <row r="588" spans="2:4">
      <c r="B588" s="410"/>
      <c r="D588"/>
    </row>
    <row r="589" spans="2:4">
      <c r="B589" s="410"/>
      <c r="D589"/>
    </row>
    <row r="590" spans="2:4">
      <c r="B590" s="410"/>
      <c r="D590"/>
    </row>
    <row r="591" spans="2:4">
      <c r="B591" s="410"/>
      <c r="D591"/>
    </row>
    <row r="592" spans="2:4">
      <c r="B592" s="410"/>
      <c r="D592"/>
    </row>
    <row r="593" spans="2:4">
      <c r="B593" s="410"/>
      <c r="D593"/>
    </row>
    <row r="594" spans="2:4">
      <c r="B594" s="410"/>
      <c r="D594"/>
    </row>
    <row r="595" spans="2:4">
      <c r="B595" s="410"/>
      <c r="D595"/>
    </row>
    <row r="596" spans="2:4">
      <c r="B596" s="410"/>
      <c r="D596"/>
    </row>
    <row r="597" spans="2:4">
      <c r="B597" s="410"/>
      <c r="D597"/>
    </row>
    <row r="598" spans="2:4">
      <c r="B598" s="410"/>
      <c r="D598"/>
    </row>
    <row r="599" spans="2:4">
      <c r="B599" s="410"/>
      <c r="D599"/>
    </row>
    <row r="600" spans="2:4">
      <c r="B600" s="410"/>
      <c r="D600"/>
    </row>
    <row r="601" spans="2:4">
      <c r="B601" s="410"/>
      <c r="D601"/>
    </row>
    <row r="602" spans="2:4">
      <c r="B602" s="410"/>
      <c r="D602"/>
    </row>
    <row r="603" spans="2:4">
      <c r="B603" s="410"/>
      <c r="D603"/>
    </row>
    <row r="604" spans="2:4">
      <c r="B604" s="410"/>
      <c r="D604"/>
    </row>
    <row r="605" spans="2:4">
      <c r="B605" s="410"/>
      <c r="D605"/>
    </row>
    <row r="606" spans="2:4">
      <c r="B606" s="410"/>
      <c r="D606"/>
    </row>
    <row r="607" spans="2:4">
      <c r="B607" s="410"/>
      <c r="D607"/>
    </row>
    <row r="608" spans="2:4">
      <c r="B608" s="410"/>
      <c r="D608"/>
    </row>
    <row r="609" spans="2:4">
      <c r="B609" s="410"/>
      <c r="D609"/>
    </row>
    <row r="610" spans="2:4">
      <c r="B610" s="410"/>
      <c r="D610"/>
    </row>
    <row r="611" spans="2:4">
      <c r="B611" s="410"/>
      <c r="D611"/>
    </row>
    <row r="612" spans="2:4">
      <c r="B612" s="410"/>
      <c r="D612"/>
    </row>
    <row r="613" spans="2:4">
      <c r="B613" s="410"/>
      <c r="D613"/>
    </row>
    <row r="614" spans="2:4">
      <c r="B614" s="410"/>
      <c r="D614"/>
    </row>
    <row r="615" spans="2:4">
      <c r="B615" s="410"/>
      <c r="D615"/>
    </row>
    <row r="616" spans="2:4">
      <c r="B616" s="410"/>
      <c r="D616"/>
    </row>
    <row r="617" spans="2:4">
      <c r="B617" s="410"/>
      <c r="D617"/>
    </row>
    <row r="618" spans="2:4">
      <c r="B618" s="410"/>
      <c r="D618"/>
    </row>
    <row r="619" spans="2:4">
      <c r="B619" s="410"/>
      <c r="D619"/>
    </row>
    <row r="620" spans="2:4">
      <c r="B620" s="410"/>
      <c r="D620"/>
    </row>
    <row r="621" spans="2:4">
      <c r="B621" s="410"/>
      <c r="D621"/>
    </row>
    <row r="622" spans="2:4">
      <c r="B622" s="410"/>
      <c r="D622"/>
    </row>
    <row r="623" spans="2:4">
      <c r="B623" s="410"/>
      <c r="D623"/>
    </row>
    <row r="624" spans="2:4">
      <c r="B624" s="410"/>
      <c r="D624"/>
    </row>
    <row r="625" spans="2:4">
      <c r="B625" s="410"/>
      <c r="D625"/>
    </row>
    <row r="626" spans="2:4">
      <c r="B626" s="410"/>
      <c r="D626"/>
    </row>
    <row r="627" spans="2:4">
      <c r="B627" s="410"/>
      <c r="D627"/>
    </row>
    <row r="628" spans="2:4">
      <c r="B628" s="410"/>
      <c r="D628"/>
    </row>
    <row r="629" spans="2:4">
      <c r="B629" s="410"/>
      <c r="D629"/>
    </row>
    <row r="630" spans="2:4">
      <c r="B630" s="410"/>
      <c r="D630"/>
    </row>
    <row r="631" spans="2:4">
      <c r="B631" s="410"/>
      <c r="D631"/>
    </row>
    <row r="632" spans="2:4">
      <c r="B632" s="410"/>
      <c r="D632"/>
    </row>
    <row r="633" spans="2:4">
      <c r="B633" s="410"/>
      <c r="D633"/>
    </row>
    <row r="634" spans="2:4">
      <c r="B634" s="410"/>
      <c r="D634"/>
    </row>
    <row r="635" spans="2:4">
      <c r="D635"/>
    </row>
    <row r="636" spans="2:4">
      <c r="D636"/>
    </row>
    <row r="637" spans="2:4">
      <c r="D637"/>
    </row>
    <row r="638" spans="2:4">
      <c r="D638"/>
    </row>
    <row r="639" spans="2:4">
      <c r="D639"/>
    </row>
    <row r="640" spans="2:4">
      <c r="D640"/>
    </row>
    <row r="641" spans="4:4">
      <c r="D641"/>
    </row>
    <row r="642" spans="4:4">
      <c r="D642"/>
    </row>
    <row r="643" spans="4:4">
      <c r="D643"/>
    </row>
    <row r="644" spans="4:4">
      <c r="D644"/>
    </row>
    <row r="645" spans="4:4">
      <c r="D645"/>
    </row>
    <row r="646" spans="4:4">
      <c r="D646"/>
    </row>
    <row r="647" spans="4:4">
      <c r="D647"/>
    </row>
    <row r="648" spans="4:4">
      <c r="D648"/>
    </row>
    <row r="649" spans="4:4">
      <c r="D649"/>
    </row>
    <row r="650" spans="4:4">
      <c r="D650"/>
    </row>
    <row r="651" spans="4:4">
      <c r="D651"/>
    </row>
    <row r="652" spans="4:4">
      <c r="D652"/>
    </row>
    <row r="653" spans="4:4">
      <c r="D653"/>
    </row>
    <row r="654" spans="4:4">
      <c r="D654"/>
    </row>
    <row r="655" spans="4:4">
      <c r="D655"/>
    </row>
    <row r="656" spans="4:4">
      <c r="D656"/>
    </row>
    <row r="657" spans="4:4">
      <c r="D657"/>
    </row>
    <row r="658" spans="4:4">
      <c r="D658"/>
    </row>
    <row r="659" spans="4:4">
      <c r="D659"/>
    </row>
    <row r="660" spans="4:4">
      <c r="D660"/>
    </row>
    <row r="661" spans="4:4">
      <c r="D661"/>
    </row>
    <row r="662" spans="4:4">
      <c r="D662"/>
    </row>
    <row r="663" spans="4:4">
      <c r="D663"/>
    </row>
    <row r="664" spans="4:4">
      <c r="D664"/>
    </row>
    <row r="665" spans="4:4">
      <c r="D665"/>
    </row>
    <row r="666" spans="4:4">
      <c r="D666"/>
    </row>
    <row r="667" spans="4:4">
      <c r="D667"/>
    </row>
    <row r="668" spans="4:4">
      <c r="D668"/>
    </row>
    <row r="669" spans="4:4">
      <c r="D669"/>
    </row>
    <row r="670" spans="4:4">
      <c r="D670"/>
    </row>
    <row r="671" spans="4:4">
      <c r="D671"/>
    </row>
    <row r="672" spans="4:4">
      <c r="D672"/>
    </row>
    <row r="673" spans="4:4">
      <c r="D673"/>
    </row>
    <row r="674" spans="4:4">
      <c r="D674"/>
    </row>
    <row r="675" spans="4:4">
      <c r="D675"/>
    </row>
    <row r="676" spans="4:4">
      <c r="D676"/>
    </row>
    <row r="677" spans="4:4">
      <c r="D677"/>
    </row>
    <row r="678" spans="4:4">
      <c r="D678"/>
    </row>
    <row r="679" spans="4:4">
      <c r="D679"/>
    </row>
    <row r="680" spans="4:4">
      <c r="D680"/>
    </row>
    <row r="681" spans="4:4">
      <c r="D681"/>
    </row>
    <row r="682" spans="4:4">
      <c r="D682"/>
    </row>
    <row r="683" spans="4:4">
      <c r="D683"/>
    </row>
    <row r="684" spans="4:4">
      <c r="D684"/>
    </row>
    <row r="685" spans="4:4">
      <c r="D685"/>
    </row>
    <row r="686" spans="4:4">
      <c r="D686"/>
    </row>
    <row r="687" spans="4:4">
      <c r="D687"/>
    </row>
    <row r="688" spans="4:4">
      <c r="D688"/>
    </row>
    <row r="689" spans="4:4">
      <c r="D689"/>
    </row>
    <row r="690" spans="4:4">
      <c r="D690"/>
    </row>
    <row r="691" spans="4:4">
      <c r="D691"/>
    </row>
    <row r="692" spans="4:4">
      <c r="D692"/>
    </row>
    <row r="693" spans="4:4">
      <c r="D693"/>
    </row>
    <row r="694" spans="4:4">
      <c r="D694"/>
    </row>
    <row r="695" spans="4:4">
      <c r="D695"/>
    </row>
    <row r="696" spans="4:4">
      <c r="D696"/>
    </row>
    <row r="697" spans="4:4">
      <c r="D697"/>
    </row>
    <row r="698" spans="4:4">
      <c r="D698"/>
    </row>
    <row r="699" spans="4:4">
      <c r="D699"/>
    </row>
    <row r="700" spans="4:4">
      <c r="D700"/>
    </row>
    <row r="701" spans="4:4">
      <c r="D701"/>
    </row>
    <row r="702" spans="4:4">
      <c r="D702"/>
    </row>
    <row r="703" spans="4:4">
      <c r="D703"/>
    </row>
    <row r="704" spans="4:4">
      <c r="D704"/>
    </row>
    <row r="705" spans="4:4">
      <c r="D705"/>
    </row>
    <row r="706" spans="4:4">
      <c r="D706"/>
    </row>
    <row r="707" spans="4:4">
      <c r="D707"/>
    </row>
    <row r="708" spans="4:4">
      <c r="D708"/>
    </row>
    <row r="709" spans="4:4">
      <c r="D709"/>
    </row>
    <row r="710" spans="4:4">
      <c r="D710"/>
    </row>
    <row r="711" spans="4:4">
      <c r="D711"/>
    </row>
    <row r="712" spans="4:4">
      <c r="D712"/>
    </row>
    <row r="713" spans="4:4">
      <c r="D713"/>
    </row>
    <row r="714" spans="4:4">
      <c r="D714"/>
    </row>
    <row r="715" spans="4:4">
      <c r="D715"/>
    </row>
    <row r="716" spans="4:4">
      <c r="D716"/>
    </row>
    <row r="717" spans="4:4">
      <c r="D717"/>
    </row>
    <row r="718" spans="4:4">
      <c r="D718"/>
    </row>
    <row r="719" spans="4:4">
      <c r="D719"/>
    </row>
    <row r="720" spans="4:4">
      <c r="D720"/>
    </row>
    <row r="721" spans="4:4">
      <c r="D721"/>
    </row>
    <row r="722" spans="4:4">
      <c r="D722"/>
    </row>
    <row r="723" spans="4:4">
      <c r="D723"/>
    </row>
    <row r="724" spans="4:4">
      <c r="D724"/>
    </row>
    <row r="725" spans="4:4">
      <c r="D725"/>
    </row>
    <row r="726" spans="4:4">
      <c r="D726"/>
    </row>
    <row r="727" spans="4:4">
      <c r="D727"/>
    </row>
    <row r="728" spans="4:4">
      <c r="D728"/>
    </row>
    <row r="729" spans="4:4">
      <c r="D729"/>
    </row>
    <row r="730" spans="4:4">
      <c r="D730"/>
    </row>
    <row r="731" spans="4:4">
      <c r="D731"/>
    </row>
    <row r="732" spans="4:4">
      <c r="D732"/>
    </row>
    <row r="733" spans="4:4">
      <c r="D733"/>
    </row>
    <row r="734" spans="4:4">
      <c r="D734"/>
    </row>
    <row r="735" spans="4:4">
      <c r="D735"/>
    </row>
    <row r="736" spans="4:4">
      <c r="D736"/>
    </row>
    <row r="737" spans="4:4">
      <c r="D737"/>
    </row>
    <row r="738" spans="4:4">
      <c r="D738"/>
    </row>
    <row r="739" spans="4:4">
      <c r="D739"/>
    </row>
    <row r="740" spans="4:4">
      <c r="D740"/>
    </row>
    <row r="741" spans="4:4">
      <c r="D741"/>
    </row>
    <row r="742" spans="4:4">
      <c r="D742"/>
    </row>
    <row r="743" spans="4:4">
      <c r="D743"/>
    </row>
    <row r="744" spans="4:4">
      <c r="D744"/>
    </row>
    <row r="745" spans="4:4">
      <c r="D745"/>
    </row>
    <row r="746" spans="4:4">
      <c r="D746"/>
    </row>
    <row r="747" spans="4:4">
      <c r="D747"/>
    </row>
    <row r="748" spans="4:4">
      <c r="D748"/>
    </row>
    <row r="749" spans="4:4">
      <c r="D749"/>
    </row>
    <row r="750" spans="4:4">
      <c r="D750"/>
    </row>
    <row r="751" spans="4:4">
      <c r="D751"/>
    </row>
    <row r="752" spans="4:4">
      <c r="D752"/>
    </row>
    <row r="753" spans="4:4">
      <c r="D753"/>
    </row>
    <row r="754" spans="4:4">
      <c r="D754"/>
    </row>
    <row r="755" spans="4:4">
      <c r="D755"/>
    </row>
    <row r="756" spans="4:4">
      <c r="D756"/>
    </row>
    <row r="757" spans="4:4">
      <c r="D757"/>
    </row>
    <row r="758" spans="4:4">
      <c r="D758"/>
    </row>
    <row r="759" spans="4:4">
      <c r="D759"/>
    </row>
    <row r="760" spans="4:4">
      <c r="D760"/>
    </row>
    <row r="761" spans="4:4">
      <c r="D761"/>
    </row>
    <row r="762" spans="4:4">
      <c r="D762"/>
    </row>
    <row r="763" spans="4:4">
      <c r="D763"/>
    </row>
    <row r="764" spans="4:4">
      <c r="D764"/>
    </row>
    <row r="765" spans="4:4">
      <c r="D765"/>
    </row>
    <row r="766" spans="4:4">
      <c r="D766"/>
    </row>
    <row r="767" spans="4:4">
      <c r="D767"/>
    </row>
    <row r="768" spans="4:4">
      <c r="D768"/>
    </row>
    <row r="769" spans="4:4">
      <c r="D769"/>
    </row>
    <row r="770" spans="4:4">
      <c r="D770"/>
    </row>
    <row r="771" spans="4:4">
      <c r="D771"/>
    </row>
    <row r="772" spans="4:4">
      <c r="D772"/>
    </row>
    <row r="773" spans="4:4">
      <c r="D773"/>
    </row>
    <row r="774" spans="4:4">
      <c r="D774"/>
    </row>
    <row r="775" spans="4:4">
      <c r="D775"/>
    </row>
    <row r="776" spans="4:4">
      <c r="D776"/>
    </row>
    <row r="777" spans="4:4">
      <c r="D777"/>
    </row>
    <row r="778" spans="4:4">
      <c r="D778"/>
    </row>
    <row r="779" spans="4:4">
      <c r="D779"/>
    </row>
    <row r="780" spans="4:4">
      <c r="D780"/>
    </row>
    <row r="781" spans="4:4">
      <c r="D781"/>
    </row>
    <row r="782" spans="4:4">
      <c r="D782"/>
    </row>
    <row r="783" spans="4:4">
      <c r="D783"/>
    </row>
    <row r="784" spans="4:4">
      <c r="D784"/>
    </row>
    <row r="785" spans="4:4">
      <c r="D785"/>
    </row>
    <row r="786" spans="4:4">
      <c r="D786"/>
    </row>
    <row r="787" spans="4:4">
      <c r="D787"/>
    </row>
    <row r="788" spans="4:4">
      <c r="D788"/>
    </row>
    <row r="789" spans="4:4">
      <c r="D789"/>
    </row>
    <row r="790" spans="4:4">
      <c r="D790"/>
    </row>
    <row r="791" spans="4:4">
      <c r="D791"/>
    </row>
    <row r="792" spans="4:4">
      <c r="D792"/>
    </row>
    <row r="793" spans="4:4">
      <c r="D793"/>
    </row>
    <row r="794" spans="4:4">
      <c r="D794"/>
    </row>
    <row r="795" spans="4:4">
      <c r="D795"/>
    </row>
    <row r="796" spans="4:4">
      <c r="D796"/>
    </row>
    <row r="797" spans="4:4">
      <c r="D797"/>
    </row>
    <row r="798" spans="4:4">
      <c r="D798"/>
    </row>
    <row r="799" spans="4:4">
      <c r="D799"/>
    </row>
    <row r="800" spans="4:4">
      <c r="D800"/>
    </row>
    <row r="801" spans="4:4">
      <c r="D801"/>
    </row>
    <row r="802" spans="4:4">
      <c r="D802"/>
    </row>
    <row r="803" spans="4:4">
      <c r="D803"/>
    </row>
    <row r="804" spans="4:4">
      <c r="D804"/>
    </row>
    <row r="805" spans="4:4">
      <c r="D805"/>
    </row>
    <row r="806" spans="4:4">
      <c r="D806"/>
    </row>
    <row r="807" spans="4:4">
      <c r="D807"/>
    </row>
    <row r="808" spans="4:4">
      <c r="D808"/>
    </row>
    <row r="809" spans="4:4">
      <c r="D809"/>
    </row>
    <row r="810" spans="4:4">
      <c r="D810"/>
    </row>
    <row r="811" spans="4:4">
      <c r="D811"/>
    </row>
    <row r="812" spans="4:4">
      <c r="D812"/>
    </row>
    <row r="813" spans="4:4">
      <c r="D813"/>
    </row>
    <row r="814" spans="4:4">
      <c r="D814"/>
    </row>
    <row r="815" spans="4:4">
      <c r="D815"/>
    </row>
    <row r="816" spans="4:4">
      <c r="D816"/>
    </row>
    <row r="817" spans="4:4">
      <c r="D817"/>
    </row>
    <row r="818" spans="4:4">
      <c r="D818"/>
    </row>
    <row r="819" spans="4:4">
      <c r="D819"/>
    </row>
    <row r="820" spans="4:4">
      <c r="D820"/>
    </row>
    <row r="821" spans="4:4">
      <c r="D821"/>
    </row>
    <row r="822" spans="4:4">
      <c r="D822"/>
    </row>
    <row r="823" spans="4:4">
      <c r="D823"/>
    </row>
    <row r="824" spans="4:4">
      <c r="D824"/>
    </row>
    <row r="825" spans="4:4">
      <c r="D825"/>
    </row>
    <row r="826" spans="4:4">
      <c r="D826"/>
    </row>
    <row r="827" spans="4:4">
      <c r="D827"/>
    </row>
    <row r="828" spans="4:4">
      <c r="D828"/>
    </row>
    <row r="829" spans="4:4">
      <c r="D829"/>
    </row>
    <row r="830" spans="4:4">
      <c r="D830"/>
    </row>
    <row r="831" spans="4:4">
      <c r="D831"/>
    </row>
    <row r="832" spans="4:4">
      <c r="D832"/>
    </row>
    <row r="833" spans="4:4">
      <c r="D833"/>
    </row>
    <row r="834" spans="4:4">
      <c r="D834"/>
    </row>
    <row r="835" spans="4:4">
      <c r="D835"/>
    </row>
    <row r="836" spans="4:4">
      <c r="D836"/>
    </row>
    <row r="837" spans="4:4">
      <c r="D837"/>
    </row>
    <row r="838" spans="4:4">
      <c r="D838"/>
    </row>
    <row r="839" spans="4:4">
      <c r="D839"/>
    </row>
    <row r="840" spans="4:4">
      <c r="D840"/>
    </row>
    <row r="841" spans="4:4">
      <c r="D841"/>
    </row>
    <row r="842" spans="4:4">
      <c r="D842"/>
    </row>
    <row r="843" spans="4:4">
      <c r="D843"/>
    </row>
    <row r="844" spans="4:4">
      <c r="D844"/>
    </row>
    <row r="845" spans="4:4">
      <c r="D845"/>
    </row>
    <row r="846" spans="4:4">
      <c r="D846"/>
    </row>
    <row r="847" spans="4:4">
      <c r="D847"/>
    </row>
    <row r="848" spans="4:4">
      <c r="D848"/>
    </row>
    <row r="849" spans="4:4">
      <c r="D849"/>
    </row>
    <row r="850" spans="4:4">
      <c r="D850"/>
    </row>
    <row r="851" spans="4:4">
      <c r="D851"/>
    </row>
    <row r="852" spans="4:4">
      <c r="D852"/>
    </row>
    <row r="853" spans="4:4">
      <c r="D853"/>
    </row>
    <row r="854" spans="4:4">
      <c r="D854"/>
    </row>
    <row r="855" spans="4:4">
      <c r="D855"/>
    </row>
    <row r="856" spans="4:4">
      <c r="D856"/>
    </row>
    <row r="857" spans="4:4">
      <c r="D857"/>
    </row>
    <row r="858" spans="4:4">
      <c r="D858"/>
    </row>
    <row r="859" spans="4:4">
      <c r="D859"/>
    </row>
    <row r="860" spans="4:4">
      <c r="D860"/>
    </row>
    <row r="861" spans="4:4">
      <c r="D861"/>
    </row>
    <row r="862" spans="4:4">
      <c r="D862"/>
    </row>
    <row r="863" spans="4:4">
      <c r="D863"/>
    </row>
    <row r="864" spans="4:4">
      <c r="D864"/>
    </row>
    <row r="865" spans="4:4">
      <c r="D865"/>
    </row>
    <row r="866" spans="4:4">
      <c r="D866"/>
    </row>
    <row r="867" spans="4:4">
      <c r="D867"/>
    </row>
    <row r="868" spans="4:4">
      <c r="D868"/>
    </row>
    <row r="869" spans="4:4">
      <c r="D869"/>
    </row>
    <row r="870" spans="4:4">
      <c r="D870"/>
    </row>
    <row r="871" spans="4:4">
      <c r="D871"/>
    </row>
    <row r="872" spans="4:4">
      <c r="D872"/>
    </row>
    <row r="873" spans="4:4">
      <c r="D873"/>
    </row>
    <row r="874" spans="4:4">
      <c r="D874"/>
    </row>
    <row r="875" spans="4:4">
      <c r="D875"/>
    </row>
    <row r="876" spans="4:4">
      <c r="D876"/>
    </row>
    <row r="877" spans="4:4">
      <c r="D877"/>
    </row>
    <row r="878" spans="4:4">
      <c r="D878"/>
    </row>
    <row r="879" spans="4:4">
      <c r="D879"/>
    </row>
    <row r="880" spans="4:4">
      <c r="D880"/>
    </row>
    <row r="881" spans="4:4">
      <c r="D881"/>
    </row>
    <row r="882" spans="4:4">
      <c r="D882"/>
    </row>
    <row r="883" spans="4:4">
      <c r="D883"/>
    </row>
    <row r="884" spans="4:4">
      <c r="D884"/>
    </row>
    <row r="885" spans="4:4">
      <c r="D885"/>
    </row>
    <row r="886" spans="4:4">
      <c r="D886"/>
    </row>
    <row r="887" spans="4:4">
      <c r="D887"/>
    </row>
    <row r="888" spans="4:4">
      <c r="D888"/>
    </row>
    <row r="889" spans="4:4">
      <c r="D889"/>
    </row>
    <row r="890" spans="4:4">
      <c r="D890"/>
    </row>
    <row r="891" spans="4:4">
      <c r="D891"/>
    </row>
    <row r="892" spans="4:4">
      <c r="D892"/>
    </row>
    <row r="893" spans="4:4">
      <c r="D893"/>
    </row>
    <row r="894" spans="4:4">
      <c r="D894"/>
    </row>
    <row r="895" spans="4:4">
      <c r="D895"/>
    </row>
    <row r="896" spans="4:4">
      <c r="D896"/>
    </row>
    <row r="897" spans="4:4">
      <c r="D897"/>
    </row>
    <row r="898" spans="4:4">
      <c r="D898"/>
    </row>
    <row r="899" spans="4:4">
      <c r="D899"/>
    </row>
    <row r="900" spans="4:4">
      <c r="D900"/>
    </row>
    <row r="901" spans="4:4">
      <c r="D901"/>
    </row>
    <row r="902" spans="4:4">
      <c r="D902"/>
    </row>
    <row r="903" spans="4:4">
      <c r="D903"/>
    </row>
    <row r="904" spans="4:4">
      <c r="D904"/>
    </row>
    <row r="905" spans="4:4">
      <c r="D905"/>
    </row>
    <row r="906" spans="4:4">
      <c r="D906"/>
    </row>
    <row r="907" spans="4:4">
      <c r="D907"/>
    </row>
    <row r="908" spans="4:4">
      <c r="D908"/>
    </row>
    <row r="909" spans="4:4">
      <c r="D909"/>
    </row>
    <row r="910" spans="4:4">
      <c r="D910"/>
    </row>
    <row r="911" spans="4:4">
      <c r="D911"/>
    </row>
    <row r="912" spans="4:4">
      <c r="D912"/>
    </row>
    <row r="913" spans="4:4">
      <c r="D913"/>
    </row>
    <row r="914" spans="4:4">
      <c r="D914"/>
    </row>
    <row r="915" spans="4:4">
      <c r="D915"/>
    </row>
    <row r="916" spans="4:4">
      <c r="D916"/>
    </row>
    <row r="917" spans="4:4">
      <c r="D917"/>
    </row>
    <row r="918" spans="4:4">
      <c r="D918"/>
    </row>
    <row r="919" spans="4:4">
      <c r="D919"/>
    </row>
    <row r="920" spans="4:4">
      <c r="D920"/>
    </row>
    <row r="921" spans="4:4">
      <c r="D921"/>
    </row>
    <row r="922" spans="4:4">
      <c r="D922"/>
    </row>
    <row r="923" spans="4:4">
      <c r="D923"/>
    </row>
    <row r="924" spans="4:4">
      <c r="D924"/>
    </row>
    <row r="925" spans="4:4">
      <c r="D925"/>
    </row>
    <row r="926" spans="4:4">
      <c r="D926"/>
    </row>
    <row r="927" spans="4:4">
      <c r="D927"/>
    </row>
    <row r="928" spans="4:4">
      <c r="D928"/>
    </row>
    <row r="929" spans="4:4">
      <c r="D929"/>
    </row>
    <row r="930" spans="4:4">
      <c r="D930"/>
    </row>
    <row r="931" spans="4:4">
      <c r="D931"/>
    </row>
    <row r="932" spans="4:4">
      <c r="D932"/>
    </row>
    <row r="933" spans="4:4">
      <c r="D933"/>
    </row>
    <row r="934" spans="4:4">
      <c r="D934"/>
    </row>
    <row r="935" spans="4:4">
      <c r="D935"/>
    </row>
    <row r="936" spans="4:4">
      <c r="D936"/>
    </row>
    <row r="937" spans="4:4">
      <c r="D937"/>
    </row>
    <row r="938" spans="4:4">
      <c r="D938"/>
    </row>
    <row r="939" spans="4:4">
      <c r="D939"/>
    </row>
    <row r="940" spans="4:4">
      <c r="D940"/>
    </row>
    <row r="941" spans="4:4">
      <c r="D941"/>
    </row>
    <row r="942" spans="4:4">
      <c r="D942"/>
    </row>
    <row r="943" spans="4:4">
      <c r="D943"/>
    </row>
    <row r="944" spans="4:4">
      <c r="D944"/>
    </row>
    <row r="945" spans="4:4">
      <c r="D945"/>
    </row>
    <row r="946" spans="4:4">
      <c r="D946"/>
    </row>
    <row r="947" spans="4:4">
      <c r="D947"/>
    </row>
    <row r="948" spans="4:4">
      <c r="D948"/>
    </row>
    <row r="949" spans="4:4">
      <c r="D949"/>
    </row>
    <row r="950" spans="4:4">
      <c r="D950"/>
    </row>
    <row r="951" spans="4:4">
      <c r="D951"/>
    </row>
    <row r="952" spans="4:4">
      <c r="D952"/>
    </row>
    <row r="953" spans="4:4">
      <c r="D953"/>
    </row>
    <row r="954" spans="4:4">
      <c r="D954"/>
    </row>
    <row r="955" spans="4:4">
      <c r="D955"/>
    </row>
    <row r="956" spans="4:4">
      <c r="D956"/>
    </row>
    <row r="957" spans="4:4">
      <c r="D957"/>
    </row>
    <row r="958" spans="4:4">
      <c r="D958"/>
    </row>
    <row r="959" spans="4:4">
      <c r="D959"/>
    </row>
    <row r="960" spans="4:4">
      <c r="D960"/>
    </row>
    <row r="961" spans="4:4">
      <c r="D961"/>
    </row>
    <row r="962" spans="4:4">
      <c r="D962"/>
    </row>
    <row r="963" spans="4:4">
      <c r="D963"/>
    </row>
    <row r="964" spans="4:4">
      <c r="D964"/>
    </row>
    <row r="965" spans="4:4">
      <c r="D965"/>
    </row>
    <row r="966" spans="4:4">
      <c r="D966"/>
    </row>
    <row r="967" spans="4:4">
      <c r="D967"/>
    </row>
    <row r="968" spans="4:4">
      <c r="D968"/>
    </row>
    <row r="969" spans="4:4">
      <c r="D969"/>
    </row>
    <row r="970" spans="4:4">
      <c r="D970"/>
    </row>
    <row r="971" spans="4:4">
      <c r="D971"/>
    </row>
    <row r="972" spans="4:4">
      <c r="D972"/>
    </row>
    <row r="973" spans="4:4">
      <c r="D973"/>
    </row>
    <row r="974" spans="4:4">
      <c r="D974"/>
    </row>
    <row r="975" spans="4:4">
      <c r="D975"/>
    </row>
    <row r="976" spans="4:4">
      <c r="D976"/>
    </row>
    <row r="977" spans="4:4">
      <c r="D977"/>
    </row>
    <row r="978" spans="4:4">
      <c r="D978"/>
    </row>
    <row r="979" spans="4:4">
      <c r="D979"/>
    </row>
    <row r="980" spans="4:4">
      <c r="D980"/>
    </row>
    <row r="981" spans="4:4">
      <c r="D981"/>
    </row>
    <row r="982" spans="4:4">
      <c r="D982"/>
    </row>
    <row r="983" spans="4:4">
      <c r="D983"/>
    </row>
    <row r="984" spans="4:4">
      <c r="D984"/>
    </row>
    <row r="985" spans="4:4">
      <c r="D985"/>
    </row>
    <row r="986" spans="4:4">
      <c r="D986"/>
    </row>
    <row r="987" spans="4:4">
      <c r="D987"/>
    </row>
    <row r="988" spans="4:4">
      <c r="D988"/>
    </row>
    <row r="989" spans="4:4">
      <c r="D989"/>
    </row>
    <row r="990" spans="4:4">
      <c r="D990"/>
    </row>
    <row r="991" spans="4:4">
      <c r="D991"/>
    </row>
    <row r="992" spans="4:4">
      <c r="D992"/>
    </row>
    <row r="993" spans="4:4">
      <c r="D993"/>
    </row>
    <row r="994" spans="4:4">
      <c r="D994"/>
    </row>
    <row r="995" spans="4:4">
      <c r="D995"/>
    </row>
    <row r="996" spans="4:4">
      <c r="D996"/>
    </row>
    <row r="997" spans="4:4">
      <c r="D997"/>
    </row>
    <row r="998" spans="4:4">
      <c r="D998"/>
    </row>
    <row r="999" spans="4:4">
      <c r="D999"/>
    </row>
    <row r="1000" spans="4:4">
      <c r="D1000"/>
    </row>
    <row r="1001" spans="4:4">
      <c r="D1001"/>
    </row>
    <row r="1002" spans="4:4">
      <c r="D1002"/>
    </row>
    <row r="1003" spans="4:4">
      <c r="D1003"/>
    </row>
    <row r="1004" spans="4:4">
      <c r="D1004"/>
    </row>
    <row r="1005" spans="4:4">
      <c r="D1005"/>
    </row>
    <row r="1006" spans="4:4">
      <c r="D1006"/>
    </row>
    <row r="1007" spans="4:4">
      <c r="D1007"/>
    </row>
    <row r="1008" spans="4:4">
      <c r="D1008"/>
    </row>
    <row r="1009" spans="4:4">
      <c r="D1009"/>
    </row>
    <row r="1010" spans="4:4">
      <c r="D1010"/>
    </row>
    <row r="1011" spans="4:4">
      <c r="D1011"/>
    </row>
    <row r="1012" spans="4:4">
      <c r="D1012"/>
    </row>
    <row r="1013" spans="4:4">
      <c r="D1013"/>
    </row>
    <row r="1014" spans="4:4">
      <c r="D1014"/>
    </row>
    <row r="1015" spans="4:4">
      <c r="D1015"/>
    </row>
    <row r="1016" spans="4:4">
      <c r="D1016"/>
    </row>
    <row r="1017" spans="4:4">
      <c r="D1017"/>
    </row>
    <row r="1018" spans="4:4">
      <c r="D1018"/>
    </row>
    <row r="1019" spans="4:4">
      <c r="D1019"/>
    </row>
    <row r="1020" spans="4:4">
      <c r="D1020"/>
    </row>
    <row r="1021" spans="4:4">
      <c r="D1021"/>
    </row>
    <row r="1022" spans="4:4">
      <c r="D1022"/>
    </row>
    <row r="1023" spans="4:4">
      <c r="D1023"/>
    </row>
    <row r="1024" spans="4:4">
      <c r="D1024"/>
    </row>
    <row r="1025" spans="4:4">
      <c r="D1025"/>
    </row>
    <row r="1026" spans="4:4">
      <c r="D1026"/>
    </row>
    <row r="1027" spans="4:4">
      <c r="D1027"/>
    </row>
    <row r="1028" spans="4:4">
      <c r="D1028"/>
    </row>
    <row r="1029" spans="4:4">
      <c r="D1029"/>
    </row>
    <row r="1030" spans="4:4">
      <c r="D1030"/>
    </row>
    <row r="1031" spans="4:4">
      <c r="D1031"/>
    </row>
    <row r="1032" spans="4:4">
      <c r="D1032"/>
    </row>
    <row r="1033" spans="4:4">
      <c r="D1033"/>
    </row>
    <row r="1034" spans="4:4">
      <c r="D1034"/>
    </row>
    <row r="1035" spans="4:4">
      <c r="D1035"/>
    </row>
    <row r="1036" spans="4:4">
      <c r="D1036"/>
    </row>
    <row r="1037" spans="4:4">
      <c r="D1037"/>
    </row>
    <row r="1038" spans="4:4">
      <c r="D1038"/>
    </row>
    <row r="1039" spans="4:4">
      <c r="D1039"/>
    </row>
    <row r="1040" spans="4:4">
      <c r="D1040"/>
    </row>
    <row r="1041" spans="4:4">
      <c r="D1041"/>
    </row>
    <row r="1042" spans="4:4">
      <c r="D1042"/>
    </row>
    <row r="1043" spans="4:4">
      <c r="D1043"/>
    </row>
    <row r="1044" spans="4:4">
      <c r="D1044"/>
    </row>
    <row r="1045" spans="4:4">
      <c r="D1045"/>
    </row>
    <row r="1046" spans="4:4">
      <c r="D1046"/>
    </row>
    <row r="1047" spans="4:4">
      <c r="D1047"/>
    </row>
    <row r="1048" spans="4:4">
      <c r="D1048"/>
    </row>
    <row r="1049" spans="4:4">
      <c r="D1049"/>
    </row>
    <row r="1050" spans="4:4">
      <c r="D1050"/>
    </row>
    <row r="1051" spans="4:4">
      <c r="D1051"/>
    </row>
    <row r="1052" spans="4:4">
      <c r="D1052"/>
    </row>
    <row r="1053" spans="4:4">
      <c r="D1053"/>
    </row>
    <row r="1054" spans="4:4">
      <c r="D1054"/>
    </row>
    <row r="1055" spans="4:4">
      <c r="D1055"/>
    </row>
    <row r="1056" spans="4:4">
      <c r="D1056"/>
    </row>
    <row r="1057" spans="4:4">
      <c r="D1057"/>
    </row>
    <row r="1058" spans="4:4">
      <c r="D1058"/>
    </row>
    <row r="1059" spans="4:4">
      <c r="D1059"/>
    </row>
    <row r="1060" spans="4:4">
      <c r="D1060"/>
    </row>
    <row r="1061" spans="4:4">
      <c r="D1061"/>
    </row>
    <row r="1062" spans="4:4">
      <c r="D1062"/>
    </row>
    <row r="1063" spans="4:4">
      <c r="D1063"/>
    </row>
    <row r="1064" spans="4:4">
      <c r="D1064"/>
    </row>
    <row r="1065" spans="4:4">
      <c r="D1065"/>
    </row>
    <row r="1066" spans="4:4">
      <c r="D1066"/>
    </row>
    <row r="1067" spans="4:4">
      <c r="D1067"/>
    </row>
    <row r="1068" spans="4:4">
      <c r="D1068"/>
    </row>
    <row r="1069" spans="4:4">
      <c r="D1069"/>
    </row>
    <row r="1070" spans="4:4">
      <c r="D1070"/>
    </row>
    <row r="1071" spans="4:4">
      <c r="D1071"/>
    </row>
    <row r="1072" spans="4:4">
      <c r="D1072"/>
    </row>
    <row r="1073" spans="4:4">
      <c r="D1073"/>
    </row>
    <row r="1074" spans="4:4">
      <c r="D1074"/>
    </row>
    <row r="1075" spans="4:4">
      <c r="D1075"/>
    </row>
    <row r="1076" spans="4:4">
      <c r="D1076"/>
    </row>
    <row r="1077" spans="4:4">
      <c r="D1077"/>
    </row>
    <row r="1078" spans="4:4">
      <c r="D1078"/>
    </row>
    <row r="1079" spans="4:4">
      <c r="D1079"/>
    </row>
    <row r="1080" spans="4:4">
      <c r="D1080"/>
    </row>
    <row r="1081" spans="4:4">
      <c r="D1081"/>
    </row>
    <row r="1082" spans="4:4">
      <c r="D1082"/>
    </row>
    <row r="1083" spans="4:4">
      <c r="D1083"/>
    </row>
    <row r="1084" spans="4:4">
      <c r="D1084"/>
    </row>
    <row r="1085" spans="4:4">
      <c r="D1085"/>
    </row>
    <row r="1086" spans="4:4">
      <c r="D1086"/>
    </row>
    <row r="1087" spans="4:4">
      <c r="D1087"/>
    </row>
    <row r="1088" spans="4:4">
      <c r="D1088"/>
    </row>
    <row r="1089" spans="4:4">
      <c r="D1089"/>
    </row>
    <row r="1090" spans="4:4">
      <c r="D1090"/>
    </row>
    <row r="1091" spans="4:4">
      <c r="D1091"/>
    </row>
    <row r="1092" spans="4:4">
      <c r="D1092"/>
    </row>
    <row r="1093" spans="4:4">
      <c r="D1093"/>
    </row>
    <row r="1094" spans="4:4">
      <c r="D1094"/>
    </row>
    <row r="1095" spans="4:4">
      <c r="D1095"/>
    </row>
    <row r="1096" spans="4:4">
      <c r="D1096"/>
    </row>
    <row r="1097" spans="4:4">
      <c r="D1097"/>
    </row>
    <row r="1098" spans="4:4">
      <c r="D1098"/>
    </row>
    <row r="1099" spans="4:4">
      <c r="D1099"/>
    </row>
    <row r="1100" spans="4:4">
      <c r="D1100"/>
    </row>
    <row r="1101" spans="4:4">
      <c r="D1101"/>
    </row>
    <row r="1102" spans="4:4">
      <c r="D1102"/>
    </row>
  </sheetData>
  <autoFilter ref="A1:F632" xr:uid="{00000000-0009-0000-0000-000003000000}"/>
  <customSheetViews>
    <customSheetView guid="{53E78593-0C5F-472F-9131-960BCABD6F9A}">
      <pageMargins left="0.7" right="0.7" top="0.75" bottom="0.75" header="0.3" footer="0.3"/>
    </customSheetView>
  </customSheetViews>
  <dataValidations count="1">
    <dataValidation type="list" allowBlank="1" showInputMessage="1" showErrorMessage="1" sqref="E575:E613 E2:E509" xr:uid="{00000000-0002-0000-0300-000000000000}">
      <formula1>"Corriente, No Corriente"</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XFC75"/>
  <sheetViews>
    <sheetView zoomScale="80" zoomScaleNormal="80" workbookViewId="0">
      <selection activeCell="A2" sqref="A2"/>
    </sheetView>
  </sheetViews>
  <sheetFormatPr baseColWidth="10" defaultColWidth="0" defaultRowHeight="15" zeroHeight="1"/>
  <cols>
    <col min="1" max="1" width="1.5703125" style="367" customWidth="1"/>
    <col min="2" max="2" width="19.7109375" style="370" customWidth="1"/>
    <col min="3" max="3" width="26.28515625" style="370" customWidth="1"/>
    <col min="4" max="4" width="11.42578125" style="367" customWidth="1"/>
    <col min="5" max="16383" width="11.42578125" style="367" hidden="1"/>
    <col min="16384" max="16384" width="2.5703125" style="367" hidden="1"/>
  </cols>
  <sheetData>
    <row r="1" spans="1:4" ht="21.75" customHeight="1">
      <c r="A1" s="1104" t="s">
        <v>1485</v>
      </c>
      <c r="B1" s="1104"/>
      <c r="C1" s="1104"/>
      <c r="D1" s="1104"/>
    </row>
    <row r="2" spans="1:4">
      <c r="A2" s="368"/>
      <c r="B2" s="369"/>
    </row>
    <row r="3" spans="1:4" ht="28.5" customHeight="1">
      <c r="A3" s="368"/>
      <c r="B3" s="674" t="s">
        <v>1487</v>
      </c>
      <c r="C3" s="675" t="s">
        <v>1486</v>
      </c>
    </row>
    <row r="4" spans="1:4">
      <c r="A4" s="368"/>
      <c r="B4" s="371" t="s">
        <v>389</v>
      </c>
      <c r="C4" s="374" t="e">
        <f>IF(A!#REF!=A!#REF!,"Conciliado","No Conciliado")</f>
        <v>#REF!</v>
      </c>
    </row>
    <row r="5" spans="1:4">
      <c r="B5" s="372" t="s">
        <v>945</v>
      </c>
      <c r="C5" s="374" t="e">
        <f>IF(AND(B!#REF!=B!#REF!,B!#REF!=B!#REF!),"Conciliado","No Conciliado")</f>
        <v>#REF!</v>
      </c>
    </row>
    <row r="6" spans="1:4">
      <c r="B6" s="372" t="s">
        <v>366</v>
      </c>
      <c r="C6" s="374" t="str">
        <f ca="1">IF(AND('C'!F53='C'!H53),"Conciliado","No Conciliado")</f>
        <v>No Conciliado</v>
      </c>
    </row>
    <row r="7" spans="1:4">
      <c r="B7" s="372" t="s">
        <v>440</v>
      </c>
      <c r="C7" s="374" t="e">
        <f>IF(AND(D!#REF!=D!#REF!,D!#REF!=D!#REF!,D!#REF!=D!#REF!,D!#REF!=D!#REF!,D!#REF!=D!#REF!,D!#REF!=D!#REF!,D!#REF!=D!#REF!,D!#REF!=D!#REF!),"Conciliado","No Conciliado")</f>
        <v>#REF!</v>
      </c>
    </row>
    <row r="8" spans="1:4">
      <c r="B8" s="372" t="s">
        <v>1186</v>
      </c>
      <c r="C8" s="374" t="str">
        <f ca="1">IF(AND(E!J90=E!L90,E!J94=E!L94),"Conciliado","No Conciliado")</f>
        <v>No Conciliado</v>
      </c>
    </row>
    <row r="9" spans="1:4"/>
    <row r="10" spans="1:4"/>
    <row r="11" spans="1:4">
      <c r="B11" s="674" t="s">
        <v>1488</v>
      </c>
      <c r="C11" s="675" t="s">
        <v>1486</v>
      </c>
    </row>
    <row r="12" spans="1:4">
      <c r="B12" s="372">
        <v>0</v>
      </c>
      <c r="C12" s="374" t="str">
        <f ca="1">IF(AND('0'!F167='0'!F169,'0'!F169='0'!F171),"Conciliado","No Conciliado")</f>
        <v>Conciliado</v>
      </c>
    </row>
    <row r="13" spans="1:4">
      <c r="B13" s="372">
        <v>1</v>
      </c>
      <c r="C13" s="374" t="str">
        <f ca="1">IF(AND('1'!F34="Conciliado",'1'!F34='1'!F36),"Conciliado","No Conciliado")</f>
        <v>No Conciliado</v>
      </c>
    </row>
    <row r="14" spans="1:4">
      <c r="B14" s="372">
        <v>3</v>
      </c>
      <c r="C14" s="374" t="str">
        <f ca="1">IF('3'!D24='3'!F24,"Conciliado","No Conciliado")</f>
        <v>Conciliado</v>
      </c>
    </row>
    <row r="15" spans="1:4">
      <c r="B15" s="372">
        <v>5</v>
      </c>
      <c r="C15" s="374" t="str">
        <f ca="1">IF(AND('5'!D26='5'!F26,'5'!H26='5'!J26,'5'!D30='5'!F30,'5'!H30='5'!J30),"Conciliado","No Conciliado")</f>
        <v>Conciliado</v>
      </c>
    </row>
    <row r="16" spans="1:4">
      <c r="B16" s="372">
        <v>6</v>
      </c>
      <c r="C16" s="374" t="str">
        <f ca="1">IF(AND('6'!D17='6'!F17,'6'!H17='6'!J17),"Conciliado","No Conciliado")</f>
        <v>Conciliado</v>
      </c>
    </row>
    <row r="17" spans="2:3">
      <c r="B17" s="372">
        <v>7</v>
      </c>
      <c r="C17" s="374" t="str">
        <f ca="1">IF(AND('7'!D16='7'!F16,'7'!H16='7'!J16),"Conciliado","No Conciliado")</f>
        <v>Conciliado</v>
      </c>
    </row>
    <row r="18" spans="2:3">
      <c r="B18" s="372">
        <v>8</v>
      </c>
      <c r="C18" s="374" t="str">
        <f ca="1">IF(AND('8'!F19='8'!H19,'8'!J19='8'!L19),"Conciliado","No Conciliado")</f>
        <v>Conciliado</v>
      </c>
    </row>
    <row r="19" spans="2:3">
      <c r="B19" s="372">
        <v>9</v>
      </c>
      <c r="C19" s="374" t="str">
        <f ca="1">IF(AND('9'!D17='9'!F17,'9'!H17='9'!J17),"Conciliado","No Conciliado")</f>
        <v>Conciliado</v>
      </c>
    </row>
    <row r="20" spans="2:3">
      <c r="B20" s="372">
        <v>10</v>
      </c>
      <c r="C20" s="374" t="str">
        <f ca="1">IF(AND('10'!J18='10'!L18,'10'!N18='10'!P18),"Conciliado","No Conciliado")</f>
        <v>Conciliado</v>
      </c>
    </row>
    <row r="21" spans="2:3">
      <c r="B21" s="372">
        <v>11</v>
      </c>
      <c r="C21" s="374" t="str">
        <f>IF(AND('11'!L22='11'!N22,'11'!P22='11'!R22),"Conciliado","No Conciliado")</f>
        <v>Conciliado</v>
      </c>
    </row>
    <row r="22" spans="2:3">
      <c r="B22" s="372">
        <v>15</v>
      </c>
      <c r="C22" s="374" t="str">
        <f ca="1">IF('15'!R18='15'!R36,"Conciliado","No Conciliado")</f>
        <v>Conciliado</v>
      </c>
    </row>
    <row r="23" spans="2:3">
      <c r="B23" s="372">
        <v>16</v>
      </c>
      <c r="C23" s="374" t="str">
        <f>IF('16'!D15='16'!F15,"Conciliado","No Conciliado")</f>
        <v>Conciliado</v>
      </c>
    </row>
    <row r="24" spans="2:3">
      <c r="B24" s="372">
        <v>18</v>
      </c>
      <c r="C24" s="374" t="str">
        <f ca="1">IF('18'!R18='18'!R36,"Conciliado","No Conciliado")</f>
        <v>Conciliado</v>
      </c>
    </row>
    <row r="25" spans="2:3">
      <c r="B25" s="372">
        <v>20</v>
      </c>
      <c r="C25" s="374" t="str">
        <f>IF('20'!D14='20'!F14,"Conciliado","No Conciliado")</f>
        <v>Conciliado</v>
      </c>
    </row>
    <row r="26" spans="2:3">
      <c r="B26" s="372">
        <v>21</v>
      </c>
      <c r="C26" s="374" t="str">
        <f ca="1">IF(AND('21'!D19='21'!F19,'21'!H19='21'!J19,'21'!F19='21'!H19),"Conciliado","No Conciliado")</f>
        <v>Conciliado</v>
      </c>
    </row>
    <row r="27" spans="2:3">
      <c r="B27" s="372">
        <v>22</v>
      </c>
      <c r="C27" s="374" t="str">
        <f ca="1">IF(AND('22'!D39='22'!F39,'22'!H39='22'!J39,'22'!F39='22'!H39),"Conciliado","No Conciliado")</f>
        <v>Conciliado</v>
      </c>
    </row>
    <row r="28" spans="2:3">
      <c r="B28" s="372">
        <v>23</v>
      </c>
      <c r="C28" s="374" t="str">
        <f>IF(AND('23'!D12='23'!F12,'23'!D16='23'!F16),"Conciliado","No Conciliado")</f>
        <v>Conciliado</v>
      </c>
    </row>
    <row r="29" spans="2:3">
      <c r="B29" s="372">
        <v>24</v>
      </c>
      <c r="C29" s="374" t="str">
        <f>IF(AND('24'!D15="Conciliado",'24'!D15='24'!F15),"Conciliado","No Conciliado")</f>
        <v>Conciliado</v>
      </c>
    </row>
    <row r="30" spans="2:3">
      <c r="B30" s="372">
        <v>25</v>
      </c>
      <c r="C30" s="374" t="str">
        <f ca="1">IF(AND('25'!S15='25'!U15,'25'!U15='25'!S19,'25'!S19='25'!S34,'25'!S34='25'!U34,'25'!U34='25'!S38,'25'!S38='25'!S19),"Conciliado","No Conciliado")</f>
        <v>No Conciliado</v>
      </c>
    </row>
    <row r="31" spans="2:3">
      <c r="B31" s="372">
        <v>26</v>
      </c>
      <c r="C31" s="374" t="str">
        <f ca="1">IF(AND('26'!D22='26'!F22,'26'!H22='26'!J22,'26'!F22='26'!H22),"Conciliado","No Conciliado")</f>
        <v>Conciliado</v>
      </c>
    </row>
    <row r="32" spans="2:3">
      <c r="B32" s="372">
        <v>28</v>
      </c>
      <c r="C32" s="374" t="str">
        <f>IF(AND('28'!D21='28'!F21,'28'!F21='28'!H21,'28'!H21='28'!J21,'28'!J21='28'!D21),"Conciliado","No Conciliado")</f>
        <v>Conciliado</v>
      </c>
    </row>
    <row r="33" spans="2:3">
      <c r="B33" s="372">
        <v>29</v>
      </c>
      <c r="C33" s="374" t="str">
        <f ca="1">IF('29'!D24="Conciliado","Conciliado","No Conciliado")</f>
        <v>Conciliado</v>
      </c>
    </row>
    <row r="34" spans="2:3">
      <c r="B34" s="372">
        <v>32</v>
      </c>
      <c r="C34" s="374" t="str">
        <f ca="1">IF('32'!J62='32'!J30,"Conciliado","No Conciliado")</f>
        <v>No Conciliado</v>
      </c>
    </row>
    <row r="35" spans="2:3">
      <c r="B35" s="372">
        <v>33</v>
      </c>
      <c r="C35" s="374" t="str">
        <f>IF(AND('33'!F29='33'!H29,'33'!J29='33'!L29,'33'!N29='33'!P29,'33'!R29='33'!T29,'33'!V29='33'!X29,'33'!Z29='33'!AB29,'33'!AD29='33'!AF29,'33'!AH29='33'!AJ29,'33'!AL29='33'!AN29),"Conciliado","No Conciliado")</f>
        <v>Conciliado</v>
      </c>
    </row>
    <row r="36" spans="2:3">
      <c r="B36" s="372">
        <v>36</v>
      </c>
      <c r="C36" s="374" t="str">
        <f>IF(AND('36'!D15='36'!F15,'36'!F15='36'!D15),"Conciliado","No Conciliado")</f>
        <v>Conciliado</v>
      </c>
    </row>
    <row r="37" spans="2:3">
      <c r="B37" s="372">
        <v>37</v>
      </c>
      <c r="C37" s="374" t="str">
        <f>IF('37'!D21="Conciliado","Conciliado","No Conciliado")</f>
        <v>Conciliado</v>
      </c>
    </row>
    <row r="38" spans="2:3">
      <c r="B38" s="372">
        <v>38</v>
      </c>
      <c r="C38" s="374" t="str">
        <f ca="1">IF('38'!K18='38'!K36,"Conciliado","No Conciliado")</f>
        <v>Conciliado</v>
      </c>
    </row>
    <row r="39" spans="2:3">
      <c r="B39" s="372">
        <v>40</v>
      </c>
      <c r="C39" s="374" t="str">
        <f>IF('40'!U28="Conciliado","Conciliado","No Conciliado")</f>
        <v>Conciliado</v>
      </c>
    </row>
    <row r="40" spans="2:3">
      <c r="B40" s="372">
        <v>41</v>
      </c>
      <c r="C40" s="374" t="str">
        <f>IF(AND('41'!D13='41'!F13),"Conciliado","No Conciliado")</f>
        <v>Conciliado</v>
      </c>
    </row>
    <row r="41" spans="2:3">
      <c r="B41" s="372">
        <v>43</v>
      </c>
      <c r="C41" s="374" t="str">
        <f ca="1">IF(AND('43'!D13='43'!F13),"Conciliado","No Conciliado")</f>
        <v>Conciliado</v>
      </c>
    </row>
    <row r="42" spans="2:3">
      <c r="B42" s="372">
        <v>44</v>
      </c>
      <c r="C42" s="374" t="str">
        <f ca="1">IF(AND('44'!F31='44'!H31,'44'!F35='44'!H35),"Conciliado","No Conciliado")</f>
        <v>Conciliado</v>
      </c>
    </row>
    <row r="43" spans="2:3">
      <c r="B43" s="372">
        <v>46</v>
      </c>
      <c r="C43" s="374" t="str">
        <f>IF(AND('46'!D14='46'!F14),"Conciliado","No Conciliado")</f>
        <v>Conciliado</v>
      </c>
    </row>
    <row r="44" spans="2:3">
      <c r="B44" s="372">
        <v>47</v>
      </c>
      <c r="C44" s="374" t="str">
        <f>IF(AND('47'!D26='47'!F26),"Conciliado","No Conciliado")</f>
        <v>No Conciliado</v>
      </c>
    </row>
    <row r="45" spans="2:3">
      <c r="B45" s="372">
        <v>48</v>
      </c>
      <c r="C45" s="374" t="str">
        <f>IF('48'!D27='48'!F27,"Conciliado","No Conciliado")</f>
        <v>No Conciliado</v>
      </c>
    </row>
    <row r="46" spans="2:3">
      <c r="B46" s="372">
        <v>49</v>
      </c>
      <c r="C46" s="374" t="str">
        <f>IF(AND('49'!D19="Conciliado",'49'!D19='49'!F19),"Conciliado","No Conciliado")</f>
        <v>Conciliado</v>
      </c>
    </row>
    <row r="47" spans="2:3">
      <c r="B47" s="372">
        <v>50</v>
      </c>
      <c r="C47" s="374" t="str">
        <f>IF(AND('50'!D19="Conciliado",'50'!D19='50'!F19),"Conciliado","No Conciliado")</f>
        <v>Conciliado</v>
      </c>
    </row>
    <row r="48" spans="2:3">
      <c r="B48" s="372">
        <v>51</v>
      </c>
      <c r="C48" s="374" t="str">
        <f ca="1">IF(AND('51'!H14='51'!N14,'51'!H18='51'!N18),"Conciliado","No Conciliado")</f>
        <v>Conciliado</v>
      </c>
    </row>
    <row r="49" spans="2:3">
      <c r="B49" s="372">
        <v>53</v>
      </c>
      <c r="C49" s="374" t="str">
        <f ca="1">IF('53'!D17="Conciliado","Conciliado","No Conciliado")</f>
        <v>Conciliado</v>
      </c>
    </row>
    <row r="50" spans="2:3">
      <c r="B50" s="372">
        <v>54</v>
      </c>
      <c r="C50" s="374" t="str">
        <f>IF('54'!H19='54'!H39,"Conciliado","No Conciliado")</f>
        <v>Conciliado</v>
      </c>
    </row>
    <row r="51" spans="2:3">
      <c r="B51" s="372">
        <v>55</v>
      </c>
      <c r="C51" s="374" t="str">
        <f ca="1">IF(AND('55'!H30='55'!J30,'55'!L30='55'!N30,'55'!H34='55'!J34),"Conciliado","No Conciliado")</f>
        <v>Conciliado</v>
      </c>
    </row>
    <row r="52" spans="2:3">
      <c r="B52" s="372">
        <v>56</v>
      </c>
      <c r="C52" s="374" t="str">
        <f ca="1">IF('56'!X26='56'!AF26,"Conciliado","No Conciliado")</f>
        <v>Conciliado</v>
      </c>
    </row>
    <row r="53" spans="2:3">
      <c r="B53" s="372">
        <v>58</v>
      </c>
      <c r="C53" s="374" t="str">
        <f>IF('58'!H15='58'!N15,"Conciliado","No Conciliado")</f>
        <v>Conciliado</v>
      </c>
    </row>
    <row r="54" spans="2:3">
      <c r="B54" s="372">
        <v>60</v>
      </c>
      <c r="C54" s="374" t="str">
        <f ca="1">IF(AND('60'!D36='60'!F36,'60'!H36='60'!J36,'60'!D52='60'!F52,'60'!H52='60'!J52),"Conciliado","No Conciliado")</f>
        <v>Conciliado</v>
      </c>
    </row>
    <row r="55" spans="2:3">
      <c r="B55" s="372">
        <v>62</v>
      </c>
      <c r="C55" s="374" t="str">
        <f ca="1">IF(AND('62'!D17='62'!F17,'62'!H17='62'!J17),"Conciliado","No Conciliado")</f>
        <v>No Conciliado</v>
      </c>
    </row>
    <row r="56" spans="2:3">
      <c r="B56" s="372">
        <v>63</v>
      </c>
      <c r="C56" s="374" t="str">
        <f ca="1">IF(AND('63'!E20='63'!G20,'63'!G20='63'!I20,'63'!I20='63'!K20,'63'!M20='63'!P20,'63'!E48='63'!G48,'63'!I48='63'!K48,'63'!M48='63'!P48),"Conciliado","No Conciliado")</f>
        <v>Conciliado</v>
      </c>
    </row>
    <row r="57" spans="2:3">
      <c r="B57" s="372">
        <v>64</v>
      </c>
      <c r="C57" s="374" t="str">
        <f ca="1">IF(AND('64'!D13='64'!F13,'64'!H13='64'!J13),"Conciliado","No Conciliado")</f>
        <v>No Conciliado</v>
      </c>
    </row>
    <row r="58" spans="2:3">
      <c r="B58" s="372">
        <v>65</v>
      </c>
      <c r="C58" s="374" t="str">
        <f ca="1">IF(AND('65'!D13='65'!F13,'65'!H13='65'!J13),"Conciliado","No Conciliado")</f>
        <v>No Conciliado</v>
      </c>
    </row>
    <row r="59" spans="2:3">
      <c r="B59" s="372">
        <v>66</v>
      </c>
      <c r="C59" s="374" t="str">
        <f>IF(AND('66'!D25='66'!H25,'66'!F25='66'!J25,'66'!L25='66'!J25,'66'!N25='66'!L25),"Conciliado","No Conciliado")</f>
        <v>Conciliado</v>
      </c>
    </row>
    <row r="60" spans="2:3">
      <c r="B60" s="372">
        <v>67</v>
      </c>
      <c r="C60" s="374" t="str">
        <f>IF(AND('67'!D19='67'!F19,'67'!F19='67'!D34),"Conciliado","No Conciliado")</f>
        <v>Conciliado</v>
      </c>
    </row>
    <row r="61" spans="2:3">
      <c r="B61" s="372">
        <v>70</v>
      </c>
      <c r="C61" s="374" t="str">
        <f ca="1">IF(AND('70'!D26='70'!F26,'70'!H26='70'!J26,'70'!D30='70'!F30,'70'!H30='70'!J30),"Conciliado","No Conciliado")</f>
        <v>Conciliado</v>
      </c>
    </row>
    <row r="62" spans="2:3">
      <c r="B62" s="372">
        <v>71</v>
      </c>
      <c r="C62" s="374" t="str">
        <f ca="1">IF(AND('71'!E29='71'!G29,'71'!E33='71'!G33),"Conciliado","No Conciliado")</f>
        <v>No Conciliado</v>
      </c>
    </row>
    <row r="63" spans="2:3">
      <c r="B63" s="372">
        <v>73</v>
      </c>
      <c r="C63" s="374" t="str">
        <f ca="1">IF(AND('73'!D67='73'!H67),"Conciliado","No Conciliado")</f>
        <v>Conciliado</v>
      </c>
    </row>
    <row r="64" spans="2:3">
      <c r="B64" s="372">
        <v>74</v>
      </c>
      <c r="C64" s="374" t="str">
        <f ca="1">IF(AND('74'!D16='74'!F16,'74'!H16='74'!J16),"Conciliado","No Conciliado")</f>
        <v>Conciliado</v>
      </c>
    </row>
    <row r="65" spans="2:3">
      <c r="B65" s="372">
        <v>77</v>
      </c>
      <c r="C65" s="374" t="str">
        <f ca="1">IF(AND('77'!D33='77'!F33,'77'!D37='77'!F37),"Conciliado","No Conciliado")</f>
        <v>No Conciliado</v>
      </c>
    </row>
    <row r="66" spans="2:3">
      <c r="B66" s="372">
        <v>78</v>
      </c>
      <c r="C66" s="374" t="str">
        <f ca="1">IF(AND('78'!D14='78'!F14,'78'!D18='78'!F18),"Conciliado","No Conciliado")</f>
        <v>Conciliado</v>
      </c>
    </row>
    <row r="67" spans="2:3">
      <c r="B67" s="372">
        <v>80</v>
      </c>
      <c r="C67" s="374" t="str">
        <f ca="1">IF(AND('80'!D19='80'!F19),"Conciliado","No Conciliado")</f>
        <v>Conciliado</v>
      </c>
    </row>
    <row r="68" spans="2:3">
      <c r="B68" s="372">
        <v>81</v>
      </c>
      <c r="C68" s="374" t="str">
        <f>IF(AND('81'!D25='81'!F25,'81'!H25='81'!J25,'81'!L25='81'!N25,'81'!F25='81'!H25),"Conciliado","No Conciliado")</f>
        <v>No Conciliado</v>
      </c>
    </row>
    <row r="69" spans="2:3">
      <c r="B69" s="372">
        <v>84</v>
      </c>
      <c r="C69" s="374" t="str">
        <f ca="1">IF(AND('84'!D15='84'!F15,'84'!D19='84'!F19),"Conciliado","No Conciliado")</f>
        <v>No Conciliado</v>
      </c>
    </row>
    <row r="70" spans="2:3">
      <c r="B70" s="372">
        <v>85</v>
      </c>
      <c r="C70" s="374" t="str">
        <f ca="1">IF(AND('85'!P22='85'!R22,'85'!T22='85'!V22),"Conciliado","No Conciliado")</f>
        <v>Conciliado</v>
      </c>
    </row>
    <row r="71" spans="2:3">
      <c r="B71" s="372">
        <v>86</v>
      </c>
      <c r="C71" s="374" t="str">
        <f ca="1">IF(AND('86'!P22='86'!R22,'86'!T22='86'!V22),"Conciliado","No Conciliado")</f>
        <v>No Conciliado</v>
      </c>
    </row>
    <row r="72" spans="2:3"/>
    <row r="73" spans="2:3" hidden="1"/>
    <row r="74" spans="2:3" hidden="1"/>
    <row r="75" spans="2:3"/>
  </sheetData>
  <sheetProtection password="8EB9" sheet="1" objects="1" scenarios="1" formatCells="0" formatColumns="0" formatRows="0" insertRows="0" deleteRows="0"/>
  <customSheetViews>
    <customSheetView guid="{53E78593-0C5F-472F-9131-960BCABD6F9A}">
      <selection activeCell="D14" sqref="D14"/>
      <pageMargins left="0.7" right="0.7" top="0.75" bottom="0.75" header="0.3" footer="0.3"/>
    </customSheetView>
  </customSheetViews>
  <mergeCells count="1">
    <mergeCell ref="A1:D1"/>
  </mergeCells>
  <conditionalFormatting sqref="C4">
    <cfRule type="expression" dxfId="297" priority="80">
      <formula>IF($C4="No Conciliado",1,0)</formula>
    </cfRule>
  </conditionalFormatting>
  <conditionalFormatting sqref="C5">
    <cfRule type="expression" dxfId="296" priority="78">
      <formula>IF($C5="No Conciliado",1,0)</formula>
    </cfRule>
  </conditionalFormatting>
  <conditionalFormatting sqref="C6">
    <cfRule type="expression" dxfId="295" priority="77">
      <formula>IF($C6="No Conciliado",1,0)</formula>
    </cfRule>
  </conditionalFormatting>
  <conditionalFormatting sqref="C7">
    <cfRule type="expression" dxfId="294" priority="76">
      <formula>IF($C7="No Conciliado",1,0)</formula>
    </cfRule>
  </conditionalFormatting>
  <conditionalFormatting sqref="C8">
    <cfRule type="expression" dxfId="293" priority="75">
      <formula>IF($C8="No Conciliado",1,0)</formula>
    </cfRule>
  </conditionalFormatting>
  <conditionalFormatting sqref="C12">
    <cfRule type="expression" dxfId="292" priority="73">
      <formula>IF(C12="No Conciliado",1,0)</formula>
    </cfRule>
  </conditionalFormatting>
  <conditionalFormatting sqref="C13">
    <cfRule type="expression" dxfId="291" priority="72">
      <formula>IF(C13="No Conciliado",1,0)</formula>
    </cfRule>
  </conditionalFormatting>
  <conditionalFormatting sqref="C30">
    <cfRule type="expression" dxfId="290" priority="45">
      <formula>IF(C30="No Conciliado",1,0)</formula>
    </cfRule>
  </conditionalFormatting>
  <conditionalFormatting sqref="C14">
    <cfRule type="expression" dxfId="289" priority="69">
      <formula>IF(C14="No Conciliado",1,0)</formula>
    </cfRule>
  </conditionalFormatting>
  <conditionalFormatting sqref="C31">
    <cfRule type="expression" dxfId="288" priority="44">
      <formula>IF(C31="No Conciliado",1,0)</formula>
    </cfRule>
  </conditionalFormatting>
  <conditionalFormatting sqref="C15">
    <cfRule type="expression" dxfId="287" priority="66">
      <formula>IF(C15="No Conciliado",1,0)</formula>
    </cfRule>
  </conditionalFormatting>
  <conditionalFormatting sqref="C16">
    <cfRule type="expression" dxfId="286" priority="65">
      <formula>IF(C16="No Conciliado",1,0)</formula>
    </cfRule>
  </conditionalFormatting>
  <conditionalFormatting sqref="C17">
    <cfRule type="expression" dxfId="285" priority="64">
      <formula>IF(C17="No Conciliado",1,0)</formula>
    </cfRule>
  </conditionalFormatting>
  <conditionalFormatting sqref="C18">
    <cfRule type="expression" dxfId="284" priority="63">
      <formula>IF(C18="No Conciliado",1,0)</formula>
    </cfRule>
  </conditionalFormatting>
  <conditionalFormatting sqref="C19">
    <cfRule type="expression" dxfId="283" priority="62">
      <formula>IF(C19="No Conciliado",1,0)</formula>
    </cfRule>
  </conditionalFormatting>
  <conditionalFormatting sqref="C20">
    <cfRule type="expression" dxfId="282" priority="61">
      <formula>IF(C20="No Conciliado",1,0)</formula>
    </cfRule>
  </conditionalFormatting>
  <conditionalFormatting sqref="C21">
    <cfRule type="expression" dxfId="281" priority="60">
      <formula>IF(C21="No Conciliado",1,0)</formula>
    </cfRule>
  </conditionalFormatting>
  <conditionalFormatting sqref="C22">
    <cfRule type="expression" dxfId="280" priority="58">
      <formula>IF(C22="No Conciliado",1,0)</formula>
    </cfRule>
  </conditionalFormatting>
  <conditionalFormatting sqref="C23">
    <cfRule type="expression" dxfId="279" priority="57">
      <formula>IF(C23="No Conciliado",1,0)</formula>
    </cfRule>
  </conditionalFormatting>
  <conditionalFormatting sqref="C24">
    <cfRule type="expression" dxfId="278" priority="55">
      <formula>IF(C24="No Conciliado",1,0)</formula>
    </cfRule>
  </conditionalFormatting>
  <conditionalFormatting sqref="C25">
    <cfRule type="expression" dxfId="277" priority="53">
      <formula>IF(C25="No Conciliado",1,0)</formula>
    </cfRule>
  </conditionalFormatting>
  <conditionalFormatting sqref="C26">
    <cfRule type="expression" dxfId="276" priority="52">
      <formula>IF(C26="No Conciliado",1,0)</formula>
    </cfRule>
  </conditionalFormatting>
  <conditionalFormatting sqref="C27">
    <cfRule type="expression" dxfId="275" priority="51">
      <formula>IF(C27="No Conciliado",1,0)</formula>
    </cfRule>
  </conditionalFormatting>
  <conditionalFormatting sqref="C28">
    <cfRule type="expression" dxfId="274" priority="50">
      <formula>IF(C28="No Conciliado",1,0)</formula>
    </cfRule>
  </conditionalFormatting>
  <conditionalFormatting sqref="C29">
    <cfRule type="expression" dxfId="273" priority="47">
      <formula>IF(C29="No Conciliado",1,0)</formula>
    </cfRule>
  </conditionalFormatting>
  <conditionalFormatting sqref="C32">
    <cfRule type="expression" dxfId="272" priority="42">
      <formula>IF(C32="No Conciliado",1,0)</formula>
    </cfRule>
  </conditionalFormatting>
  <conditionalFormatting sqref="C33">
    <cfRule type="expression" dxfId="271" priority="41">
      <formula>IF(C33="No Conciliado",1,0)</formula>
    </cfRule>
  </conditionalFormatting>
  <conditionalFormatting sqref="C34">
    <cfRule type="expression" dxfId="270" priority="40">
      <formula>IF(C34="No Conciliado",1,0)</formula>
    </cfRule>
  </conditionalFormatting>
  <conditionalFormatting sqref="C37">
    <cfRule type="expression" dxfId="269" priority="39">
      <formula>IF(C37="No Conciliado",1,0)</formula>
    </cfRule>
  </conditionalFormatting>
  <conditionalFormatting sqref="C38">
    <cfRule type="expression" dxfId="268" priority="38">
      <formula>IF(C38="No Conciliado",1,0)</formula>
    </cfRule>
  </conditionalFormatting>
  <conditionalFormatting sqref="C39">
    <cfRule type="expression" dxfId="267" priority="37">
      <formula>IF(C39="No Conciliado",1,0)</formula>
    </cfRule>
  </conditionalFormatting>
  <conditionalFormatting sqref="C44">
    <cfRule type="expression" dxfId="266" priority="36">
      <formula>IF(C44="No Conciliado",1,0)</formula>
    </cfRule>
  </conditionalFormatting>
  <conditionalFormatting sqref="C47">
    <cfRule type="expression" dxfId="265" priority="32">
      <formula>IF(C47="No Conciliado",1,0)</formula>
    </cfRule>
  </conditionalFormatting>
  <conditionalFormatting sqref="C45">
    <cfRule type="expression" dxfId="264" priority="34">
      <formula>IF(C45="No Conciliado",1,0)</formula>
    </cfRule>
  </conditionalFormatting>
  <conditionalFormatting sqref="C46">
    <cfRule type="expression" dxfId="263" priority="33">
      <formula>IF(C46="No Conciliado",1,0)</formula>
    </cfRule>
  </conditionalFormatting>
  <conditionalFormatting sqref="C49">
    <cfRule type="expression" dxfId="262" priority="31">
      <formula>IF(C49="No Conciliado",1,0)</formula>
    </cfRule>
  </conditionalFormatting>
  <conditionalFormatting sqref="C52">
    <cfRule type="expression" dxfId="261" priority="30">
      <formula>IF(C52="No Conciliado",1,0)</formula>
    </cfRule>
  </conditionalFormatting>
  <conditionalFormatting sqref="C53">
    <cfRule type="expression" dxfId="260" priority="29">
      <formula>IF(C53="No Conciliado",1,0)</formula>
    </cfRule>
  </conditionalFormatting>
  <conditionalFormatting sqref="C56">
    <cfRule type="expression" dxfId="259" priority="28">
      <formula>IF(C56="No Conciliado",1,0)</formula>
    </cfRule>
  </conditionalFormatting>
  <conditionalFormatting sqref="C59">
    <cfRule type="expression" dxfId="258" priority="27">
      <formula>IF(C59="No Conciliado",1,0)</formula>
    </cfRule>
  </conditionalFormatting>
  <conditionalFormatting sqref="C68">
    <cfRule type="expression" dxfId="257" priority="26">
      <formula>IF(C68="No Conciliado",1,0)</formula>
    </cfRule>
  </conditionalFormatting>
  <conditionalFormatting sqref="C35">
    <cfRule type="expression" dxfId="256" priority="25">
      <formula>IF(C35="No Conciliado",1,0)</formula>
    </cfRule>
  </conditionalFormatting>
  <conditionalFormatting sqref="C40">
    <cfRule type="expression" dxfId="255" priority="24">
      <formula>IF(C40="No Conciliado",1,0)</formula>
    </cfRule>
  </conditionalFormatting>
  <conditionalFormatting sqref="C41">
    <cfRule type="expression" dxfId="254" priority="23">
      <formula>IF(C41="No Conciliado",1,0)</formula>
    </cfRule>
  </conditionalFormatting>
  <conditionalFormatting sqref="C42">
    <cfRule type="expression" dxfId="253" priority="22">
      <formula>IF(C42="No Conciliado",1,0)</formula>
    </cfRule>
  </conditionalFormatting>
  <conditionalFormatting sqref="C43">
    <cfRule type="expression" dxfId="252" priority="21">
      <formula>IF(C43="No Conciliado",1,0)</formula>
    </cfRule>
  </conditionalFormatting>
  <conditionalFormatting sqref="C48">
    <cfRule type="expression" dxfId="251" priority="20">
      <formula>IF(C48="No Conciliado",1,0)</formula>
    </cfRule>
  </conditionalFormatting>
  <conditionalFormatting sqref="C50">
    <cfRule type="expression" dxfId="250" priority="19">
      <formula>IF(C50="No Conciliado",1,0)</formula>
    </cfRule>
  </conditionalFormatting>
  <conditionalFormatting sqref="C71">
    <cfRule type="expression" dxfId="249" priority="2">
      <formula>IF(C71="No Conciliado",1,0)</formula>
    </cfRule>
  </conditionalFormatting>
  <conditionalFormatting sqref="C51">
    <cfRule type="expression" dxfId="248" priority="17">
      <formula>IF(C51="No Conciliado",1,0)</formula>
    </cfRule>
  </conditionalFormatting>
  <conditionalFormatting sqref="C54">
    <cfRule type="expression" dxfId="247" priority="16">
      <formula>IF(C54="No Conciliado",1,0)</formula>
    </cfRule>
  </conditionalFormatting>
  <conditionalFormatting sqref="C55">
    <cfRule type="expression" dxfId="246" priority="15">
      <formula>IF(C55="No Conciliado",1,0)</formula>
    </cfRule>
  </conditionalFormatting>
  <conditionalFormatting sqref="C57">
    <cfRule type="expression" dxfId="245" priority="14">
      <formula>IF(C57="No Conciliado",1,0)</formula>
    </cfRule>
  </conditionalFormatting>
  <conditionalFormatting sqref="C58">
    <cfRule type="expression" dxfId="244" priority="13">
      <formula>IF(C58="No Conciliado",1,0)</formula>
    </cfRule>
  </conditionalFormatting>
  <conditionalFormatting sqref="C60">
    <cfRule type="expression" dxfId="243" priority="12">
      <formula>IF(C60="No Conciliado",1,0)</formula>
    </cfRule>
  </conditionalFormatting>
  <conditionalFormatting sqref="C61">
    <cfRule type="expression" dxfId="242" priority="11">
      <formula>IF(C61="No Conciliado",1,0)</formula>
    </cfRule>
  </conditionalFormatting>
  <conditionalFormatting sqref="C62">
    <cfRule type="expression" dxfId="241" priority="10">
      <formula>IF(C62="No Conciliado",1,0)</formula>
    </cfRule>
  </conditionalFormatting>
  <conditionalFormatting sqref="C63">
    <cfRule type="expression" dxfId="240" priority="9">
      <formula>IF(C63="No Conciliado",1,0)</formula>
    </cfRule>
  </conditionalFormatting>
  <conditionalFormatting sqref="C64">
    <cfRule type="expression" dxfId="239" priority="8">
      <formula>IF(C64="No Conciliado",1,0)</formula>
    </cfRule>
  </conditionalFormatting>
  <conditionalFormatting sqref="C65">
    <cfRule type="expression" dxfId="238" priority="7">
      <formula>IF(C65="No Conciliado",1,0)</formula>
    </cfRule>
  </conditionalFormatting>
  <conditionalFormatting sqref="C66">
    <cfRule type="expression" dxfId="237" priority="6">
      <formula>IF(C66="No Conciliado",1,0)</formula>
    </cfRule>
  </conditionalFormatting>
  <conditionalFormatting sqref="C67">
    <cfRule type="expression" dxfId="236" priority="5">
      <formula>IF(C67="No Conciliado",1,0)</formula>
    </cfRule>
  </conditionalFormatting>
  <conditionalFormatting sqref="C69">
    <cfRule type="expression" dxfId="235" priority="4">
      <formula>IF(C69="No Conciliado",1,0)</formula>
    </cfRule>
  </conditionalFormatting>
  <conditionalFormatting sqref="C70">
    <cfRule type="expression" dxfId="234" priority="3">
      <formula>IF(C70="No Conciliado",1,0)</formula>
    </cfRule>
  </conditionalFormatting>
  <conditionalFormatting sqref="C36">
    <cfRule type="expression" dxfId="233" priority="1">
      <formula>IF(C36="No Conciliado",1,0)</formula>
    </cfRule>
  </conditionalFormatting>
  <hyperlinks>
    <hyperlink ref="C12" location="'0'!A1" display="'0'!A1" xr:uid="{00000000-0004-0000-0400-000000000000}"/>
    <hyperlink ref="C13" location="'1'!A1" display="'1'!A1" xr:uid="{00000000-0004-0000-0400-000001000000}"/>
    <hyperlink ref="C14" location="'3'!A1" display="'3'!A1" xr:uid="{00000000-0004-0000-0400-000002000000}"/>
    <hyperlink ref="C15" location="'5'!A1" display="'5'!A1" xr:uid="{00000000-0004-0000-0400-000003000000}"/>
    <hyperlink ref="C16" location="'6'!A1" display="'6'!A1" xr:uid="{00000000-0004-0000-0400-000004000000}"/>
    <hyperlink ref="C17" location="'7'!A1" display="'7'!A1" xr:uid="{00000000-0004-0000-0400-000005000000}"/>
    <hyperlink ref="C18" location="'8'!A1" display="'8'!A1" xr:uid="{00000000-0004-0000-0400-000006000000}"/>
    <hyperlink ref="C19" location="'9'!A1" display="'9'!A1" xr:uid="{00000000-0004-0000-0400-000007000000}"/>
    <hyperlink ref="C20" location="'10'!A1" display="'10'!A1" xr:uid="{00000000-0004-0000-0400-000008000000}"/>
    <hyperlink ref="C21" location="'11'!A1" display="'11'!A1" xr:uid="{00000000-0004-0000-0400-000009000000}"/>
    <hyperlink ref="C22" location="'14'!A1" display="'14'!A1" xr:uid="{00000000-0004-0000-0400-00000A000000}"/>
    <hyperlink ref="C23" location="'16'!A1" display="'16'!A1" xr:uid="{00000000-0004-0000-0400-00000B000000}"/>
    <hyperlink ref="C24" location="'18'!A1" display="'18'!A1" xr:uid="{00000000-0004-0000-0400-00000C000000}"/>
    <hyperlink ref="C25" location="'20'!A1" display="'20'!A1" xr:uid="{00000000-0004-0000-0400-00000D000000}"/>
    <hyperlink ref="C26" location="'21'!A1" display="'21'!A1" xr:uid="{00000000-0004-0000-0400-00000E000000}"/>
    <hyperlink ref="C27" location="'22'!A1" display="'22'!A1" xr:uid="{00000000-0004-0000-0400-00000F000000}"/>
    <hyperlink ref="C28" location="'23'!A1" display="'23'!A1" xr:uid="{00000000-0004-0000-0400-000010000000}"/>
    <hyperlink ref="C29" location="'24'!A1" display="'24'!A1" xr:uid="{00000000-0004-0000-0400-000011000000}"/>
    <hyperlink ref="C30" location="'25'!A1" display="'25'!A1" xr:uid="{00000000-0004-0000-0400-000012000000}"/>
    <hyperlink ref="C31" location="'26'!A1" display="'26'!A1" xr:uid="{00000000-0004-0000-0400-000013000000}"/>
    <hyperlink ref="C32" location="'28'!A1" display="'28'!A1" xr:uid="{00000000-0004-0000-0400-000014000000}"/>
    <hyperlink ref="C33" location="'29'!A1" display="'29'!A1" xr:uid="{00000000-0004-0000-0400-000015000000}"/>
    <hyperlink ref="C34" location="'32'!A1" display="'32'!A1" xr:uid="{00000000-0004-0000-0400-000016000000}"/>
    <hyperlink ref="C35" location="'33'!A1" display="'33'!A1" xr:uid="{00000000-0004-0000-0400-000017000000}"/>
    <hyperlink ref="C36" location="'36'!A1" display="Pendiente" xr:uid="{00000000-0004-0000-0400-000018000000}"/>
    <hyperlink ref="C37" location="'37'!A1" display="'37'!A1" xr:uid="{00000000-0004-0000-0400-000019000000}"/>
    <hyperlink ref="C38" location="'38'!A1" display="'38'!A1" xr:uid="{00000000-0004-0000-0400-00001A000000}"/>
    <hyperlink ref="C39" location="'40'!A1" display="'40'!A1" xr:uid="{00000000-0004-0000-0400-00001B000000}"/>
    <hyperlink ref="C40" location="'41'!A1" display="'41'!A1" xr:uid="{00000000-0004-0000-0400-00001C000000}"/>
    <hyperlink ref="C41" location="'43'!A1" display="'43'!A1" xr:uid="{00000000-0004-0000-0400-00001D000000}"/>
    <hyperlink ref="C42" location="'44'!A1" display="'44'!A1" xr:uid="{00000000-0004-0000-0400-00001E000000}"/>
    <hyperlink ref="C43" location="'46'!A1" display="'46'!A1" xr:uid="{00000000-0004-0000-0400-00001F000000}"/>
    <hyperlink ref="C44" location="'47'!A1" display="'47'!A1" xr:uid="{00000000-0004-0000-0400-000020000000}"/>
    <hyperlink ref="C45" location="'48'!A1" display="'48'!A1" xr:uid="{00000000-0004-0000-0400-000021000000}"/>
    <hyperlink ref="C46" location="'49'!A1" display="'49'!A1" xr:uid="{00000000-0004-0000-0400-000022000000}"/>
    <hyperlink ref="C47" location="'50'!A1" display="'50'!A1" xr:uid="{00000000-0004-0000-0400-000023000000}"/>
    <hyperlink ref="C48" location="'51'!A1" display="'51'!A1" xr:uid="{00000000-0004-0000-0400-000024000000}"/>
    <hyperlink ref="C49" location="'53'!A1" display="'53'!A1" xr:uid="{00000000-0004-0000-0400-000025000000}"/>
    <hyperlink ref="C50" location="'54'!A1" display="'54'!A1" xr:uid="{00000000-0004-0000-0400-000026000000}"/>
    <hyperlink ref="C51" location="'55'!A1" display="'55'!A1" xr:uid="{00000000-0004-0000-0400-000027000000}"/>
    <hyperlink ref="C52" location="'56'!A1" display="'56'!A1" xr:uid="{00000000-0004-0000-0400-000028000000}"/>
    <hyperlink ref="C53" location="'58'!A1" display="'58'!A1" xr:uid="{00000000-0004-0000-0400-000029000000}"/>
    <hyperlink ref="C54" location="'60'!A1" display="'60'!A1" xr:uid="{00000000-0004-0000-0400-00002A000000}"/>
    <hyperlink ref="C55" location="'62'!A1" display="'62'!A1" xr:uid="{00000000-0004-0000-0400-00002B000000}"/>
    <hyperlink ref="C56" location="'63'!A1" display="'63'!A1" xr:uid="{00000000-0004-0000-0400-00002C000000}"/>
    <hyperlink ref="C57" location="'64'!A1" display="'64'!A1" xr:uid="{00000000-0004-0000-0400-00002D000000}"/>
    <hyperlink ref="C58" location="'65'!A1" display="'65'!A1" xr:uid="{00000000-0004-0000-0400-00002E000000}"/>
    <hyperlink ref="C59" location="'66'!A1" display="'66'!A1" xr:uid="{00000000-0004-0000-0400-00002F000000}"/>
    <hyperlink ref="C60" location="'67'!A1" display="'67'!A1" xr:uid="{00000000-0004-0000-0400-000030000000}"/>
    <hyperlink ref="C61" location="'70'!A1" display="'70'!A1" xr:uid="{00000000-0004-0000-0400-000031000000}"/>
    <hyperlink ref="C62" location="'71'!A1" display="'71'!A1" xr:uid="{00000000-0004-0000-0400-000032000000}"/>
    <hyperlink ref="C63" location="'73'!A1" display="'73'!A1" xr:uid="{00000000-0004-0000-0400-000033000000}"/>
    <hyperlink ref="C64" location="'74'!A1" display="'74'!A1" xr:uid="{00000000-0004-0000-0400-000034000000}"/>
    <hyperlink ref="C65" location="'77'!A1" display="'77'!A1" xr:uid="{00000000-0004-0000-0400-000035000000}"/>
    <hyperlink ref="C66" location="'78'!A1" display="'78'!A1" xr:uid="{00000000-0004-0000-0400-000036000000}"/>
    <hyperlink ref="C67" location="'80'!A1" display="'80'!A1" xr:uid="{00000000-0004-0000-0400-000037000000}"/>
    <hyperlink ref="C68" location="'81'!A1" display="'81'!A1" xr:uid="{00000000-0004-0000-0400-000038000000}"/>
    <hyperlink ref="C4" location="A!A1" display="A!A1" xr:uid="{00000000-0004-0000-0400-000039000000}"/>
    <hyperlink ref="C5" location="B!A1" display="B!A1" xr:uid="{00000000-0004-0000-0400-00003A000000}"/>
    <hyperlink ref="C6" location="'C'!A1" display="'C'!A1" xr:uid="{00000000-0004-0000-0400-00003B000000}"/>
    <hyperlink ref="C7" location="D!A1" display="D!A1" xr:uid="{00000000-0004-0000-0400-00003C000000}"/>
    <hyperlink ref="C8" location="E!A1" display="E!A1" xr:uid="{00000000-0004-0000-0400-00003D000000}"/>
    <hyperlink ref="C69" location="'84'!B2:F12" display="'84'!B2:F12" xr:uid="{00000000-0004-0000-0400-00003E000000}"/>
    <hyperlink ref="C70" location="'85'!A1" display="'85'!A1" xr:uid="{00000000-0004-0000-0400-00003F000000}"/>
    <hyperlink ref="C71" location="'86'!A1" display="'86'!A1" xr:uid="{00000000-0004-0000-0400-000040000000}"/>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K235"/>
  <sheetViews>
    <sheetView topLeftCell="A217" zoomScale="70" zoomScaleNormal="70" workbookViewId="0">
      <selection activeCell="A2" sqref="A2"/>
    </sheetView>
  </sheetViews>
  <sheetFormatPr baseColWidth="10" defaultColWidth="11.42578125" defaultRowHeight="12.75"/>
  <cols>
    <col min="1" max="3" width="15.5703125" style="387" customWidth="1"/>
    <col min="4" max="4" width="12" style="388" customWidth="1"/>
    <col min="5" max="5" width="18.28515625" style="389" customWidth="1"/>
    <col min="6" max="6" width="33.28515625" style="389" customWidth="1"/>
    <col min="7" max="7" width="14.5703125" style="390" bestFit="1" customWidth="1"/>
    <col min="8" max="8" width="78.5703125" style="391" customWidth="1"/>
    <col min="9" max="9" width="16.140625" style="387" customWidth="1"/>
    <col min="10" max="10" width="14.42578125" style="392" customWidth="1"/>
    <col min="11" max="11" width="16.42578125" style="393" customWidth="1"/>
    <col min="12" max="16384" width="11.42578125" style="5"/>
  </cols>
  <sheetData>
    <row r="1" spans="1:11" s="4" customFormat="1">
      <c r="A1" s="670" t="s">
        <v>0</v>
      </c>
      <c r="B1" s="670" t="s">
        <v>320</v>
      </c>
      <c r="C1" s="671" t="s">
        <v>1489</v>
      </c>
      <c r="D1" s="670" t="s">
        <v>321</v>
      </c>
      <c r="E1" s="670" t="s">
        <v>322</v>
      </c>
      <c r="F1" s="670" t="s">
        <v>323</v>
      </c>
      <c r="G1" s="672" t="s">
        <v>324</v>
      </c>
      <c r="H1" s="673" t="s">
        <v>325</v>
      </c>
      <c r="I1" s="670" t="s">
        <v>326</v>
      </c>
      <c r="J1" s="670" t="s">
        <v>327</v>
      </c>
      <c r="K1" s="670" t="s">
        <v>328</v>
      </c>
    </row>
    <row r="2" spans="1:11" ht="63.75">
      <c r="A2" s="246" t="s">
        <v>329</v>
      </c>
      <c r="B2" s="246"/>
      <c r="C2" s="246" t="s">
        <v>2184</v>
      </c>
      <c r="D2" s="382" t="s">
        <v>330</v>
      </c>
      <c r="E2" s="383" t="s">
        <v>331</v>
      </c>
      <c r="F2" s="383" t="s">
        <v>332</v>
      </c>
      <c r="G2" s="384" t="s">
        <v>333</v>
      </c>
      <c r="H2" s="385" t="s">
        <v>334</v>
      </c>
      <c r="I2" s="246"/>
      <c r="J2" s="248" t="s">
        <v>2110</v>
      </c>
      <c r="K2" s="386"/>
    </row>
    <row r="3" spans="1:11" ht="165.75">
      <c r="A3" s="246" t="s">
        <v>344</v>
      </c>
      <c r="B3" s="248" t="s">
        <v>2111</v>
      </c>
      <c r="C3" s="246"/>
      <c r="D3" s="382" t="s">
        <v>330</v>
      </c>
      <c r="E3" s="383" t="s">
        <v>331</v>
      </c>
      <c r="F3" s="383" t="s">
        <v>332</v>
      </c>
      <c r="G3" s="384" t="s">
        <v>335</v>
      </c>
      <c r="H3" s="385" t="s">
        <v>336</v>
      </c>
      <c r="I3" s="246"/>
      <c r="J3" s="248" t="s">
        <v>327</v>
      </c>
      <c r="K3" s="386"/>
    </row>
    <row r="4" spans="1:11" ht="38.25">
      <c r="A4" s="411"/>
      <c r="B4" s="248" t="s">
        <v>2111</v>
      </c>
      <c r="C4" s="246">
        <f>+C3</f>
        <v>0</v>
      </c>
      <c r="D4" s="382" t="s">
        <v>330</v>
      </c>
      <c r="E4" s="383" t="s">
        <v>331</v>
      </c>
      <c r="F4" s="383" t="s">
        <v>332</v>
      </c>
      <c r="G4" s="384" t="s">
        <v>337</v>
      </c>
      <c r="H4" s="385" t="s">
        <v>338</v>
      </c>
      <c r="I4" s="246"/>
      <c r="J4" s="248" t="s">
        <v>327</v>
      </c>
      <c r="K4" s="386"/>
    </row>
    <row r="5" spans="1:11" ht="178.5">
      <c r="A5" s="411"/>
      <c r="B5" s="248" t="s">
        <v>2111</v>
      </c>
      <c r="C5" s="246">
        <f>+C3</f>
        <v>0</v>
      </c>
      <c r="D5" s="382" t="s">
        <v>330</v>
      </c>
      <c r="E5" s="383" t="s">
        <v>331</v>
      </c>
      <c r="F5" s="383" t="s">
        <v>332</v>
      </c>
      <c r="G5" s="384" t="s">
        <v>339</v>
      </c>
      <c r="H5" s="385" t="s">
        <v>340</v>
      </c>
      <c r="I5" s="246"/>
      <c r="J5" s="248" t="s">
        <v>327</v>
      </c>
      <c r="K5" s="386"/>
    </row>
    <row r="6" spans="1:11" ht="89.25">
      <c r="A6" s="246" t="s">
        <v>344</v>
      </c>
      <c r="B6" s="248" t="s">
        <v>2112</v>
      </c>
      <c r="C6" s="246"/>
      <c r="D6" s="382" t="s">
        <v>330</v>
      </c>
      <c r="E6" s="383" t="s">
        <v>331</v>
      </c>
      <c r="F6" s="383" t="s">
        <v>341</v>
      </c>
      <c r="G6" s="384" t="s">
        <v>342</v>
      </c>
      <c r="H6" s="385" t="s">
        <v>343</v>
      </c>
      <c r="I6" s="246"/>
      <c r="J6" s="248" t="s">
        <v>327</v>
      </c>
      <c r="K6" s="386"/>
    </row>
    <row r="7" spans="1:11" ht="140.25">
      <c r="A7" s="246" t="s">
        <v>344</v>
      </c>
      <c r="B7" s="248" t="s">
        <v>2113</v>
      </c>
      <c r="C7" s="246"/>
      <c r="D7" s="382" t="s">
        <v>330</v>
      </c>
      <c r="E7" s="383" t="s">
        <v>331</v>
      </c>
      <c r="F7" s="383" t="s">
        <v>345</v>
      </c>
      <c r="G7" s="384" t="s">
        <v>346</v>
      </c>
      <c r="H7" s="385" t="s">
        <v>347</v>
      </c>
      <c r="I7" s="246"/>
      <c r="J7" s="248" t="s">
        <v>327</v>
      </c>
      <c r="K7" s="386"/>
    </row>
    <row r="8" spans="1:11" ht="127.5">
      <c r="A8" s="246" t="s">
        <v>344</v>
      </c>
      <c r="B8" s="248" t="s">
        <v>348</v>
      </c>
      <c r="C8" s="246"/>
      <c r="D8" s="382" t="s">
        <v>330</v>
      </c>
      <c r="E8" s="383" t="s">
        <v>331</v>
      </c>
      <c r="F8" s="383" t="s">
        <v>349</v>
      </c>
      <c r="G8" s="384" t="s">
        <v>350</v>
      </c>
      <c r="H8" s="385" t="s">
        <v>351</v>
      </c>
      <c r="I8" s="246"/>
      <c r="J8" s="248" t="s">
        <v>327</v>
      </c>
      <c r="K8" s="386"/>
    </row>
    <row r="9" spans="1:11" ht="38.25">
      <c r="A9" s="411"/>
      <c r="B9" s="248" t="s">
        <v>348</v>
      </c>
      <c r="C9" s="246">
        <f>+C8</f>
        <v>0</v>
      </c>
      <c r="D9" s="382" t="s">
        <v>330</v>
      </c>
      <c r="E9" s="383" t="s">
        <v>331</v>
      </c>
      <c r="F9" s="383" t="s">
        <v>349</v>
      </c>
      <c r="G9" s="384" t="s">
        <v>352</v>
      </c>
      <c r="H9" s="385" t="s">
        <v>353</v>
      </c>
      <c r="I9" s="246"/>
      <c r="J9" s="248" t="s">
        <v>327</v>
      </c>
      <c r="K9" s="386"/>
    </row>
    <row r="10" spans="1:11" ht="63.75">
      <c r="A10" s="246" t="s">
        <v>329</v>
      </c>
      <c r="B10" s="246"/>
      <c r="C10" s="246" t="s">
        <v>2184</v>
      </c>
      <c r="D10" s="382" t="s">
        <v>330</v>
      </c>
      <c r="E10" s="383" t="s">
        <v>331</v>
      </c>
      <c r="F10" s="383" t="s">
        <v>354</v>
      </c>
      <c r="G10" s="384" t="s">
        <v>355</v>
      </c>
      <c r="H10" s="385" t="s">
        <v>356</v>
      </c>
      <c r="I10" s="246"/>
      <c r="J10" s="248" t="s">
        <v>357</v>
      </c>
      <c r="K10" s="386"/>
    </row>
    <row r="11" spans="1:11" ht="38.25">
      <c r="A11" s="246" t="s">
        <v>329</v>
      </c>
      <c r="B11" s="246"/>
      <c r="C11" s="246" t="s">
        <v>2184</v>
      </c>
      <c r="D11" s="382" t="s">
        <v>330</v>
      </c>
      <c r="E11" s="383" t="s">
        <v>331</v>
      </c>
      <c r="F11" s="383" t="s">
        <v>358</v>
      </c>
      <c r="G11" s="384" t="s">
        <v>359</v>
      </c>
      <c r="H11" s="385" t="s">
        <v>360</v>
      </c>
      <c r="I11" s="246"/>
      <c r="J11" s="248" t="s">
        <v>357</v>
      </c>
      <c r="K11" s="386"/>
    </row>
    <row r="12" spans="1:11" ht="255">
      <c r="A12" s="246" t="s">
        <v>329</v>
      </c>
      <c r="B12" s="246"/>
      <c r="C12" s="246" t="s">
        <v>2184</v>
      </c>
      <c r="D12" s="382" t="s">
        <v>330</v>
      </c>
      <c r="E12" s="383" t="s">
        <v>331</v>
      </c>
      <c r="F12" s="383" t="s">
        <v>361</v>
      </c>
      <c r="G12" s="384" t="s">
        <v>362</v>
      </c>
      <c r="H12" s="385" t="s">
        <v>363</v>
      </c>
      <c r="I12" s="246"/>
      <c r="J12" s="248" t="s">
        <v>357</v>
      </c>
      <c r="K12" s="386"/>
    </row>
    <row r="13" spans="1:11" ht="63.75">
      <c r="A13" s="246" t="s">
        <v>329</v>
      </c>
      <c r="B13" s="246"/>
      <c r="C13" s="246" t="s">
        <v>2184</v>
      </c>
      <c r="D13" s="382" t="s">
        <v>330</v>
      </c>
      <c r="E13" s="383" t="s">
        <v>331</v>
      </c>
      <c r="F13" s="383" t="s">
        <v>361</v>
      </c>
      <c r="G13" s="384" t="s">
        <v>364</v>
      </c>
      <c r="H13" s="385" t="s">
        <v>365</v>
      </c>
      <c r="I13" s="246"/>
      <c r="J13" s="248" t="s">
        <v>366</v>
      </c>
      <c r="K13" s="386"/>
    </row>
    <row r="14" spans="1:11" ht="38.25">
      <c r="A14" s="246" t="s">
        <v>329</v>
      </c>
      <c r="B14" s="246"/>
      <c r="C14" s="246" t="s">
        <v>2184</v>
      </c>
      <c r="D14" s="382" t="s">
        <v>330</v>
      </c>
      <c r="E14" s="383" t="s">
        <v>331</v>
      </c>
      <c r="F14" s="383" t="s">
        <v>361</v>
      </c>
      <c r="G14" s="384" t="s">
        <v>367</v>
      </c>
      <c r="H14" s="385" t="s">
        <v>368</v>
      </c>
      <c r="I14" s="246"/>
      <c r="J14" s="248" t="s">
        <v>369</v>
      </c>
      <c r="K14" s="386"/>
    </row>
    <row r="15" spans="1:11" ht="51">
      <c r="A15" s="246" t="s">
        <v>329</v>
      </c>
      <c r="B15" s="246"/>
      <c r="C15" s="246" t="s">
        <v>2184</v>
      </c>
      <c r="D15" s="382" t="s">
        <v>330</v>
      </c>
      <c r="E15" s="383" t="s">
        <v>331</v>
      </c>
      <c r="F15" s="383" t="s">
        <v>361</v>
      </c>
      <c r="G15" s="384" t="s">
        <v>370</v>
      </c>
      <c r="H15" s="385" t="s">
        <v>371</v>
      </c>
      <c r="I15" s="246"/>
      <c r="J15" s="248" t="s">
        <v>357</v>
      </c>
      <c r="K15" s="386"/>
    </row>
    <row r="16" spans="1:11" ht="38.25">
      <c r="A16" s="246" t="s">
        <v>329</v>
      </c>
      <c r="B16" s="246"/>
      <c r="C16" s="246" t="s">
        <v>2184</v>
      </c>
      <c r="D16" s="382" t="s">
        <v>330</v>
      </c>
      <c r="E16" s="383" t="s">
        <v>331</v>
      </c>
      <c r="F16" s="383" t="s">
        <v>361</v>
      </c>
      <c r="G16" s="384" t="s">
        <v>372</v>
      </c>
      <c r="H16" s="385" t="s">
        <v>373</v>
      </c>
      <c r="I16" s="246"/>
      <c r="J16" s="248" t="s">
        <v>357</v>
      </c>
      <c r="K16" s="386"/>
    </row>
    <row r="17" spans="1:11" ht="229.5">
      <c r="A17" s="246" t="s">
        <v>329</v>
      </c>
      <c r="B17" s="246"/>
      <c r="C17" s="246" t="s">
        <v>2184</v>
      </c>
      <c r="D17" s="382" t="s">
        <v>330</v>
      </c>
      <c r="E17" s="383" t="s">
        <v>331</v>
      </c>
      <c r="F17" s="383" t="s">
        <v>374</v>
      </c>
      <c r="G17" s="384" t="s">
        <v>375</v>
      </c>
      <c r="H17" s="385" t="s">
        <v>376</v>
      </c>
      <c r="I17" s="246"/>
      <c r="J17" s="248" t="s">
        <v>357</v>
      </c>
      <c r="K17" s="386"/>
    </row>
    <row r="18" spans="1:11" ht="102">
      <c r="A18" s="246" t="s">
        <v>329</v>
      </c>
      <c r="B18" s="246"/>
      <c r="C18" s="246" t="s">
        <v>2184</v>
      </c>
      <c r="D18" s="382" t="s">
        <v>330</v>
      </c>
      <c r="E18" s="383" t="s">
        <v>331</v>
      </c>
      <c r="F18" s="383" t="s">
        <v>374</v>
      </c>
      <c r="G18" s="384" t="s">
        <v>377</v>
      </c>
      <c r="H18" s="385" t="s">
        <v>378</v>
      </c>
      <c r="I18" s="246"/>
      <c r="J18" s="248" t="s">
        <v>2114</v>
      </c>
      <c r="K18" s="386"/>
    </row>
    <row r="19" spans="1:11" ht="51">
      <c r="A19" s="246" t="s">
        <v>379</v>
      </c>
      <c r="B19" s="248" t="s">
        <v>380</v>
      </c>
      <c r="C19" s="246"/>
      <c r="D19" s="382" t="s">
        <v>330</v>
      </c>
      <c r="E19" s="383" t="s">
        <v>331</v>
      </c>
      <c r="F19" s="383" t="s">
        <v>381</v>
      </c>
      <c r="G19" s="384" t="s">
        <v>382</v>
      </c>
      <c r="H19" s="385" t="s">
        <v>383</v>
      </c>
      <c r="I19" s="246"/>
      <c r="J19" s="248" t="s">
        <v>327</v>
      </c>
      <c r="K19" s="386"/>
    </row>
    <row r="20" spans="1:11" ht="409.5">
      <c r="A20" s="246" t="s">
        <v>329</v>
      </c>
      <c r="B20" s="246"/>
      <c r="C20" s="246" t="s">
        <v>2184</v>
      </c>
      <c r="D20" s="382" t="s">
        <v>384</v>
      </c>
      <c r="E20" s="383" t="s">
        <v>385</v>
      </c>
      <c r="F20" s="383" t="s">
        <v>386</v>
      </c>
      <c r="G20" s="384" t="s">
        <v>387</v>
      </c>
      <c r="H20" s="385" t="s">
        <v>388</v>
      </c>
      <c r="I20" s="246"/>
      <c r="J20" s="248" t="s">
        <v>389</v>
      </c>
      <c r="K20" s="386"/>
    </row>
    <row r="21" spans="1:11" ht="38.25">
      <c r="A21" s="246" t="s">
        <v>329</v>
      </c>
      <c r="B21" s="246"/>
      <c r="C21" s="246" t="s">
        <v>2184</v>
      </c>
      <c r="D21" s="382" t="s">
        <v>384</v>
      </c>
      <c r="E21" s="383" t="s">
        <v>385</v>
      </c>
      <c r="F21" s="383" t="s">
        <v>386</v>
      </c>
      <c r="G21" s="384" t="s">
        <v>390</v>
      </c>
      <c r="H21" s="385" t="s">
        <v>391</v>
      </c>
      <c r="I21" s="246"/>
      <c r="J21" s="248" t="s">
        <v>389</v>
      </c>
      <c r="K21" s="386"/>
    </row>
    <row r="22" spans="1:11" ht="76.5">
      <c r="A22" s="246" t="s">
        <v>329</v>
      </c>
      <c r="B22" s="246"/>
      <c r="C22" s="246" t="s">
        <v>2184</v>
      </c>
      <c r="D22" s="382" t="s">
        <v>384</v>
      </c>
      <c r="E22" s="383" t="s">
        <v>385</v>
      </c>
      <c r="F22" s="383" t="s">
        <v>392</v>
      </c>
      <c r="G22" s="384" t="s">
        <v>393</v>
      </c>
      <c r="H22" s="385" t="s">
        <v>394</v>
      </c>
      <c r="I22" s="246"/>
      <c r="J22" s="248" t="s">
        <v>389</v>
      </c>
      <c r="K22" s="386"/>
    </row>
    <row r="23" spans="1:11" ht="165.75">
      <c r="A23" s="246" t="s">
        <v>329</v>
      </c>
      <c r="B23" s="246"/>
      <c r="C23" s="246" t="s">
        <v>2184</v>
      </c>
      <c r="D23" s="382" t="s">
        <v>384</v>
      </c>
      <c r="E23" s="383" t="s">
        <v>385</v>
      </c>
      <c r="F23" s="383" t="s">
        <v>395</v>
      </c>
      <c r="G23" s="384" t="s">
        <v>396</v>
      </c>
      <c r="H23" s="385" t="s">
        <v>397</v>
      </c>
      <c r="I23" s="246"/>
      <c r="J23" s="248" t="s">
        <v>389</v>
      </c>
      <c r="K23" s="386"/>
    </row>
    <row r="24" spans="1:11" ht="51">
      <c r="A24" s="246">
        <v>15</v>
      </c>
      <c r="B24" s="246"/>
      <c r="C24" s="246" t="s">
        <v>2184</v>
      </c>
      <c r="D24" s="382" t="s">
        <v>384</v>
      </c>
      <c r="E24" s="383" t="s">
        <v>385</v>
      </c>
      <c r="F24" s="383" t="s">
        <v>398</v>
      </c>
      <c r="G24" s="384" t="s">
        <v>399</v>
      </c>
      <c r="H24" s="385" t="s">
        <v>400</v>
      </c>
      <c r="I24" s="246">
        <v>32</v>
      </c>
      <c r="J24" s="248"/>
      <c r="K24" s="386"/>
    </row>
    <row r="25" spans="1:11" ht="38.25">
      <c r="A25" s="246">
        <v>13</v>
      </c>
      <c r="B25" s="246"/>
      <c r="C25" s="246" t="s">
        <v>2184</v>
      </c>
      <c r="D25" s="382"/>
      <c r="E25" s="383"/>
      <c r="F25" s="383"/>
      <c r="G25" s="384"/>
      <c r="H25" s="385" t="s">
        <v>401</v>
      </c>
      <c r="I25" s="246">
        <v>21</v>
      </c>
      <c r="J25" s="248"/>
      <c r="K25" s="386"/>
    </row>
    <row r="26" spans="1:11" ht="38.25">
      <c r="A26" s="246">
        <v>13</v>
      </c>
      <c r="B26" s="246"/>
      <c r="C26" s="246" t="s">
        <v>2184</v>
      </c>
      <c r="D26" s="382"/>
      <c r="E26" s="383"/>
      <c r="F26" s="383"/>
      <c r="G26" s="384"/>
      <c r="H26" s="385" t="s">
        <v>401</v>
      </c>
      <c r="I26" s="246">
        <v>22</v>
      </c>
      <c r="J26" s="248"/>
      <c r="K26" s="386"/>
    </row>
    <row r="27" spans="1:11" ht="102">
      <c r="A27" s="246">
        <v>14</v>
      </c>
      <c r="B27" s="246"/>
      <c r="C27" s="246" t="s">
        <v>2184</v>
      </c>
      <c r="D27" s="382"/>
      <c r="E27" s="383"/>
      <c r="F27" s="383"/>
      <c r="G27" s="384"/>
      <c r="H27" s="385" t="s">
        <v>402</v>
      </c>
      <c r="I27" s="246">
        <v>26</v>
      </c>
      <c r="J27" s="248"/>
      <c r="K27" s="386"/>
    </row>
    <row r="28" spans="1:11" ht="38.25">
      <c r="A28" s="246">
        <v>23</v>
      </c>
      <c r="B28" s="246"/>
      <c r="C28" s="246" t="s">
        <v>2184</v>
      </c>
      <c r="D28" s="382"/>
      <c r="E28" s="383"/>
      <c r="F28" s="383"/>
      <c r="G28" s="384"/>
      <c r="H28" s="385" t="s">
        <v>403</v>
      </c>
      <c r="I28" s="246">
        <v>60</v>
      </c>
      <c r="J28" s="248"/>
      <c r="K28" s="386"/>
    </row>
    <row r="29" spans="1:11" ht="25.5">
      <c r="A29" s="246">
        <v>26</v>
      </c>
      <c r="B29" s="246"/>
      <c r="C29" s="246" t="s">
        <v>2184</v>
      </c>
      <c r="D29" s="382"/>
      <c r="E29" s="383"/>
      <c r="F29" s="383"/>
      <c r="G29" s="384"/>
      <c r="H29" s="385" t="s">
        <v>404</v>
      </c>
      <c r="I29" s="246">
        <v>62</v>
      </c>
      <c r="J29" s="248"/>
      <c r="K29" s="386"/>
    </row>
    <row r="30" spans="1:11" ht="25.5">
      <c r="A30" s="246">
        <v>26</v>
      </c>
      <c r="B30" s="246"/>
      <c r="C30" s="246" t="s">
        <v>2184</v>
      </c>
      <c r="D30" s="382"/>
      <c r="E30" s="383"/>
      <c r="F30" s="383"/>
      <c r="G30" s="384"/>
      <c r="H30" s="385" t="s">
        <v>404</v>
      </c>
      <c r="I30" s="246">
        <v>63</v>
      </c>
      <c r="J30" s="248"/>
      <c r="K30" s="386"/>
    </row>
    <row r="31" spans="1:11" ht="38.25">
      <c r="A31" s="246">
        <v>3</v>
      </c>
      <c r="B31" s="246"/>
      <c r="C31" s="246" t="s">
        <v>2184</v>
      </c>
      <c r="D31" s="382"/>
      <c r="E31" s="383"/>
      <c r="F31" s="383"/>
      <c r="G31" s="384"/>
      <c r="H31" s="385" t="s">
        <v>405</v>
      </c>
      <c r="I31" s="246">
        <v>75</v>
      </c>
      <c r="J31" s="248"/>
      <c r="K31" s="386"/>
    </row>
    <row r="32" spans="1:11" ht="165.75">
      <c r="A32" s="246">
        <v>31</v>
      </c>
      <c r="B32" s="246"/>
      <c r="C32" s="246" t="s">
        <v>2184</v>
      </c>
      <c r="D32" s="382" t="s">
        <v>384</v>
      </c>
      <c r="E32" s="383" t="s">
        <v>385</v>
      </c>
      <c r="F32" s="383" t="s">
        <v>398</v>
      </c>
      <c r="G32" s="384" t="s">
        <v>406</v>
      </c>
      <c r="H32" s="385" t="s">
        <v>407</v>
      </c>
      <c r="I32" s="246">
        <v>76</v>
      </c>
      <c r="J32" s="248"/>
      <c r="K32" s="386"/>
    </row>
    <row r="33" spans="1:11" ht="165.75">
      <c r="A33" s="246">
        <v>31</v>
      </c>
      <c r="B33" s="246"/>
      <c r="C33" s="246" t="s">
        <v>2184</v>
      </c>
      <c r="D33" s="382"/>
      <c r="E33" s="383"/>
      <c r="F33" s="383"/>
      <c r="G33" s="384"/>
      <c r="H33" s="385" t="s">
        <v>408</v>
      </c>
      <c r="I33" s="246">
        <v>76</v>
      </c>
      <c r="J33" s="248"/>
      <c r="K33" s="386"/>
    </row>
    <row r="34" spans="1:11" ht="51">
      <c r="A34" s="246" t="s">
        <v>328</v>
      </c>
      <c r="B34" s="248" t="s">
        <v>2115</v>
      </c>
      <c r="C34" s="246"/>
      <c r="D34" s="382" t="s">
        <v>384</v>
      </c>
      <c r="E34" s="383" t="s">
        <v>385</v>
      </c>
      <c r="F34" s="383" t="s">
        <v>398</v>
      </c>
      <c r="G34" s="384" t="s">
        <v>409</v>
      </c>
      <c r="H34" s="385" t="s">
        <v>410</v>
      </c>
      <c r="I34" s="246"/>
      <c r="J34" s="248"/>
      <c r="K34" s="386" t="s">
        <v>328</v>
      </c>
    </row>
    <row r="35" spans="1:11" ht="127.5">
      <c r="A35" s="246" t="s">
        <v>344</v>
      </c>
      <c r="B35" s="248" t="s">
        <v>411</v>
      </c>
      <c r="C35" s="247"/>
      <c r="D35" s="382" t="s">
        <v>384</v>
      </c>
      <c r="E35" s="383" t="s">
        <v>385</v>
      </c>
      <c r="F35" s="383" t="s">
        <v>398</v>
      </c>
      <c r="G35" s="384" t="s">
        <v>412</v>
      </c>
      <c r="H35" s="385" t="s">
        <v>413</v>
      </c>
      <c r="I35" s="246"/>
      <c r="J35" s="248" t="s">
        <v>414</v>
      </c>
      <c r="K35" s="386"/>
    </row>
    <row r="36" spans="1:11" ht="114.75">
      <c r="A36" s="246" t="s">
        <v>2185</v>
      </c>
      <c r="B36" s="246"/>
      <c r="C36" s="246"/>
      <c r="D36" s="382" t="s">
        <v>415</v>
      </c>
      <c r="E36" s="383" t="s">
        <v>416</v>
      </c>
      <c r="F36" s="383" t="s">
        <v>417</v>
      </c>
      <c r="G36" s="384" t="s">
        <v>418</v>
      </c>
      <c r="H36" s="385" t="s">
        <v>419</v>
      </c>
      <c r="I36" s="246"/>
      <c r="J36" s="248" t="s">
        <v>369</v>
      </c>
      <c r="K36" s="386"/>
    </row>
    <row r="37" spans="1:11" ht="409.5">
      <c r="A37" s="246" t="s">
        <v>329</v>
      </c>
      <c r="B37" s="246"/>
      <c r="C37" s="246" t="s">
        <v>2184</v>
      </c>
      <c r="D37" s="382" t="s">
        <v>415</v>
      </c>
      <c r="E37" s="383" t="s">
        <v>416</v>
      </c>
      <c r="F37" s="383" t="s">
        <v>417</v>
      </c>
      <c r="G37" s="384" t="s">
        <v>420</v>
      </c>
      <c r="H37" s="385" t="s">
        <v>421</v>
      </c>
      <c r="I37" s="246"/>
      <c r="J37" s="248" t="s">
        <v>369</v>
      </c>
      <c r="K37" s="386"/>
    </row>
    <row r="38" spans="1:11" ht="178.5">
      <c r="A38" s="246" t="s">
        <v>329</v>
      </c>
      <c r="B38" s="246"/>
      <c r="C38" s="246" t="s">
        <v>2184</v>
      </c>
      <c r="D38" s="382" t="s">
        <v>415</v>
      </c>
      <c r="E38" s="383" t="s">
        <v>416</v>
      </c>
      <c r="F38" s="383" t="s">
        <v>417</v>
      </c>
      <c r="G38" s="384" t="s">
        <v>422</v>
      </c>
      <c r="H38" s="385" t="s">
        <v>423</v>
      </c>
      <c r="I38" s="246"/>
      <c r="J38" s="248" t="s">
        <v>369</v>
      </c>
      <c r="K38" s="386"/>
    </row>
    <row r="39" spans="1:11" ht="51">
      <c r="A39" s="246" t="s">
        <v>328</v>
      </c>
      <c r="B39" s="246"/>
      <c r="C39" s="246"/>
      <c r="D39" s="382" t="s">
        <v>415</v>
      </c>
      <c r="E39" s="383" t="s">
        <v>416</v>
      </c>
      <c r="F39" s="383" t="s">
        <v>424</v>
      </c>
      <c r="G39" s="384" t="s">
        <v>425</v>
      </c>
      <c r="H39" s="385" t="s">
        <v>426</v>
      </c>
      <c r="I39" s="246"/>
      <c r="J39" s="248"/>
      <c r="K39" s="386" t="s">
        <v>427</v>
      </c>
    </row>
    <row r="40" spans="1:11" ht="51">
      <c r="A40" s="246" t="s">
        <v>328</v>
      </c>
      <c r="B40" s="246"/>
      <c r="C40" s="246"/>
      <c r="D40" s="382" t="s">
        <v>415</v>
      </c>
      <c r="E40" s="383" t="s">
        <v>416</v>
      </c>
      <c r="F40" s="383" t="s">
        <v>424</v>
      </c>
      <c r="G40" s="384" t="s">
        <v>428</v>
      </c>
      <c r="H40" s="385" t="s">
        <v>429</v>
      </c>
      <c r="I40" s="246"/>
      <c r="J40" s="248"/>
      <c r="K40" s="386" t="s">
        <v>427</v>
      </c>
    </row>
    <row r="41" spans="1:11" ht="51">
      <c r="A41" s="246">
        <v>42</v>
      </c>
      <c r="B41" s="246"/>
      <c r="C41" s="246" t="s">
        <v>2184</v>
      </c>
      <c r="D41" s="382" t="s">
        <v>415</v>
      </c>
      <c r="E41" s="383" t="s">
        <v>416</v>
      </c>
      <c r="F41" s="383" t="s">
        <v>424</v>
      </c>
      <c r="G41" s="384" t="s">
        <v>430</v>
      </c>
      <c r="H41" s="385" t="s">
        <v>431</v>
      </c>
      <c r="I41" s="246">
        <v>78</v>
      </c>
      <c r="J41" s="248"/>
      <c r="K41" s="386"/>
    </row>
    <row r="42" spans="1:11" ht="51">
      <c r="A42" s="246">
        <v>43</v>
      </c>
      <c r="B42" s="246"/>
      <c r="C42" s="246" t="s">
        <v>2184</v>
      </c>
      <c r="D42" s="382" t="s">
        <v>415</v>
      </c>
      <c r="E42" s="383" t="s">
        <v>416</v>
      </c>
      <c r="F42" s="383" t="s">
        <v>424</v>
      </c>
      <c r="G42" s="384" t="s">
        <v>430</v>
      </c>
      <c r="H42" s="385" t="s">
        <v>431</v>
      </c>
      <c r="I42" s="246">
        <v>84</v>
      </c>
      <c r="J42" s="248"/>
      <c r="K42" s="386"/>
    </row>
    <row r="43" spans="1:11" ht="51">
      <c r="A43" s="246">
        <v>53</v>
      </c>
      <c r="B43" s="246"/>
      <c r="C43" s="246" t="s">
        <v>2184</v>
      </c>
      <c r="D43" s="382" t="s">
        <v>415</v>
      </c>
      <c r="E43" s="383" t="s">
        <v>416</v>
      </c>
      <c r="F43" s="383" t="s">
        <v>424</v>
      </c>
      <c r="G43" s="384" t="s">
        <v>430</v>
      </c>
      <c r="H43" s="385" t="s">
        <v>431</v>
      </c>
      <c r="I43" s="246">
        <v>84</v>
      </c>
      <c r="J43" s="248"/>
      <c r="K43" s="386"/>
    </row>
    <row r="44" spans="1:11" ht="165.75">
      <c r="A44" s="246">
        <v>5</v>
      </c>
      <c r="B44" s="246"/>
      <c r="C44" s="246" t="s">
        <v>2184</v>
      </c>
      <c r="D44" s="382" t="s">
        <v>415</v>
      </c>
      <c r="E44" s="383" t="s">
        <v>416</v>
      </c>
      <c r="F44" s="383" t="s">
        <v>432</v>
      </c>
      <c r="G44" s="384" t="s">
        <v>433</v>
      </c>
      <c r="H44" s="385" t="s">
        <v>434</v>
      </c>
      <c r="I44" s="246">
        <v>80</v>
      </c>
      <c r="J44" s="248"/>
      <c r="K44" s="386"/>
    </row>
    <row r="45" spans="1:11" ht="267.75">
      <c r="A45" s="246" t="s">
        <v>329</v>
      </c>
      <c r="B45" s="246"/>
      <c r="C45" s="246" t="s">
        <v>2184</v>
      </c>
      <c r="D45" s="382" t="s">
        <v>435</v>
      </c>
      <c r="E45" s="383" t="s">
        <v>436</v>
      </c>
      <c r="F45" s="383" t="s">
        <v>437</v>
      </c>
      <c r="G45" s="384" t="s">
        <v>438</v>
      </c>
      <c r="H45" s="385" t="s">
        <v>439</v>
      </c>
      <c r="I45" s="246"/>
      <c r="J45" s="248" t="s">
        <v>440</v>
      </c>
      <c r="K45" s="386"/>
    </row>
    <row r="46" spans="1:11" ht="178.5">
      <c r="A46" s="246" t="s">
        <v>329</v>
      </c>
      <c r="B46" s="246"/>
      <c r="C46" s="246" t="s">
        <v>2184</v>
      </c>
      <c r="D46" s="382" t="s">
        <v>435</v>
      </c>
      <c r="E46" s="383" t="s">
        <v>436</v>
      </c>
      <c r="F46" s="383" t="s">
        <v>441</v>
      </c>
      <c r="G46" s="384" t="s">
        <v>442</v>
      </c>
      <c r="H46" s="385" t="s">
        <v>443</v>
      </c>
      <c r="I46" s="246"/>
      <c r="J46" s="248" t="s">
        <v>366</v>
      </c>
      <c r="K46" s="386"/>
    </row>
    <row r="47" spans="1:11" ht="38.25">
      <c r="A47" s="246" t="s">
        <v>329</v>
      </c>
      <c r="B47" s="246"/>
      <c r="C47" s="246" t="s">
        <v>2184</v>
      </c>
      <c r="D47" s="382" t="s">
        <v>444</v>
      </c>
      <c r="E47" s="383" t="s">
        <v>445</v>
      </c>
      <c r="F47" s="383" t="s">
        <v>446</v>
      </c>
      <c r="G47" s="384" t="s">
        <v>447</v>
      </c>
      <c r="H47" s="385" t="s">
        <v>448</v>
      </c>
      <c r="I47" s="246"/>
      <c r="J47" s="248" t="s">
        <v>449</v>
      </c>
      <c r="K47" s="386"/>
    </row>
    <row r="48" spans="1:11" ht="127.5">
      <c r="A48" s="246" t="s">
        <v>329</v>
      </c>
      <c r="B48" s="246"/>
      <c r="C48" s="246" t="s">
        <v>2184</v>
      </c>
      <c r="D48" s="382" t="s">
        <v>444</v>
      </c>
      <c r="E48" s="383" t="s">
        <v>445</v>
      </c>
      <c r="F48" s="383" t="s">
        <v>450</v>
      </c>
      <c r="G48" s="384" t="s">
        <v>451</v>
      </c>
      <c r="H48" s="385" t="s">
        <v>452</v>
      </c>
      <c r="I48" s="246"/>
      <c r="J48" s="248" t="s">
        <v>449</v>
      </c>
      <c r="K48" s="386"/>
    </row>
    <row r="49" spans="1:11" ht="51">
      <c r="A49" s="246" t="s">
        <v>329</v>
      </c>
      <c r="B49" s="246"/>
      <c r="C49" s="246" t="s">
        <v>2184</v>
      </c>
      <c r="D49" s="382" t="s">
        <v>444</v>
      </c>
      <c r="E49" s="383" t="s">
        <v>445</v>
      </c>
      <c r="F49" s="383" t="s">
        <v>453</v>
      </c>
      <c r="G49" s="384" t="s">
        <v>454</v>
      </c>
      <c r="H49" s="385" t="s">
        <v>455</v>
      </c>
      <c r="I49" s="246"/>
      <c r="J49" s="248" t="s">
        <v>449</v>
      </c>
      <c r="K49" s="386"/>
    </row>
    <row r="50" spans="1:11" ht="51">
      <c r="A50" s="246" t="s">
        <v>329</v>
      </c>
      <c r="B50" s="246"/>
      <c r="C50" s="246" t="s">
        <v>2184</v>
      </c>
      <c r="D50" s="382" t="s">
        <v>444</v>
      </c>
      <c r="E50" s="383" t="s">
        <v>445</v>
      </c>
      <c r="F50" s="383" t="s">
        <v>456</v>
      </c>
      <c r="G50" s="384" t="s">
        <v>457</v>
      </c>
      <c r="H50" s="385" t="s">
        <v>458</v>
      </c>
      <c r="I50" s="246"/>
      <c r="J50" s="248" t="s">
        <v>449</v>
      </c>
      <c r="K50" s="386"/>
    </row>
    <row r="51" spans="1:11" ht="63.75">
      <c r="A51" s="246" t="s">
        <v>329</v>
      </c>
      <c r="B51" s="246"/>
      <c r="C51" s="246" t="s">
        <v>2184</v>
      </c>
      <c r="D51" s="382" t="s">
        <v>444</v>
      </c>
      <c r="E51" s="383" t="s">
        <v>445</v>
      </c>
      <c r="F51" s="383" t="s">
        <v>459</v>
      </c>
      <c r="G51" s="384" t="s">
        <v>460</v>
      </c>
      <c r="H51" s="385" t="s">
        <v>461</v>
      </c>
      <c r="I51" s="246"/>
      <c r="J51" s="248" t="s">
        <v>449</v>
      </c>
      <c r="K51" s="386"/>
    </row>
    <row r="52" spans="1:11" ht="63.75">
      <c r="A52" s="246" t="s">
        <v>329</v>
      </c>
      <c r="B52" s="246"/>
      <c r="C52" s="246" t="s">
        <v>2184</v>
      </c>
      <c r="D52" s="382" t="s">
        <v>444</v>
      </c>
      <c r="E52" s="383" t="s">
        <v>445</v>
      </c>
      <c r="F52" s="383" t="s">
        <v>462</v>
      </c>
      <c r="G52" s="384" t="s">
        <v>463</v>
      </c>
      <c r="H52" s="385" t="s">
        <v>464</v>
      </c>
      <c r="I52" s="246"/>
      <c r="J52" s="248" t="s">
        <v>449</v>
      </c>
      <c r="K52" s="386"/>
    </row>
    <row r="53" spans="1:11" ht="76.5">
      <c r="A53" s="246">
        <v>11</v>
      </c>
      <c r="B53" s="246"/>
      <c r="C53" s="246" t="s">
        <v>2184</v>
      </c>
      <c r="D53" s="382" t="s">
        <v>444</v>
      </c>
      <c r="E53" s="383" t="s">
        <v>445</v>
      </c>
      <c r="F53" s="383" t="s">
        <v>465</v>
      </c>
      <c r="G53" s="384" t="s">
        <v>466</v>
      </c>
      <c r="H53" s="385" t="s">
        <v>467</v>
      </c>
      <c r="I53" s="246">
        <v>3</v>
      </c>
      <c r="J53" s="248"/>
      <c r="K53" s="386"/>
    </row>
    <row r="54" spans="1:11" ht="63.75">
      <c r="A54" s="246" t="s">
        <v>344</v>
      </c>
      <c r="B54" s="248" t="s">
        <v>2116</v>
      </c>
      <c r="C54" s="246"/>
      <c r="D54" s="382" t="s">
        <v>444</v>
      </c>
      <c r="E54" s="383" t="s">
        <v>445</v>
      </c>
      <c r="F54" s="383" t="s">
        <v>468</v>
      </c>
      <c r="G54" s="384" t="s">
        <v>469</v>
      </c>
      <c r="H54" s="385" t="s">
        <v>470</v>
      </c>
      <c r="I54" s="246">
        <v>4</v>
      </c>
      <c r="J54" s="248"/>
      <c r="K54" s="386"/>
    </row>
    <row r="55" spans="1:11" ht="140.25">
      <c r="A55" s="246" t="s">
        <v>328</v>
      </c>
      <c r="B55" s="246"/>
      <c r="C55" s="246"/>
      <c r="D55" s="382" t="s">
        <v>471</v>
      </c>
      <c r="E55" s="383" t="s">
        <v>472</v>
      </c>
      <c r="F55" s="383" t="s">
        <v>473</v>
      </c>
      <c r="G55" s="384" t="s">
        <v>474</v>
      </c>
      <c r="H55" s="385" t="s">
        <v>475</v>
      </c>
      <c r="I55" s="246"/>
      <c r="J55" s="248"/>
      <c r="K55" s="386" t="s">
        <v>476</v>
      </c>
    </row>
    <row r="56" spans="1:11" ht="38.25">
      <c r="A56" s="246" t="s">
        <v>328</v>
      </c>
      <c r="B56" s="246"/>
      <c r="C56" s="246"/>
      <c r="D56" s="382" t="s">
        <v>471</v>
      </c>
      <c r="E56" s="383" t="s">
        <v>472</v>
      </c>
      <c r="F56" s="383" t="s">
        <v>473</v>
      </c>
      <c r="G56" s="384" t="s">
        <v>477</v>
      </c>
      <c r="H56" s="385" t="s">
        <v>478</v>
      </c>
      <c r="I56" s="246"/>
      <c r="J56" s="248"/>
      <c r="K56" s="386" t="s">
        <v>476</v>
      </c>
    </row>
    <row r="57" spans="1:11" ht="140.25">
      <c r="A57" s="246" t="s">
        <v>329</v>
      </c>
      <c r="B57" s="246"/>
      <c r="C57" s="246" t="s">
        <v>2184</v>
      </c>
      <c r="D57" s="382" t="s">
        <v>471</v>
      </c>
      <c r="E57" s="383" t="s">
        <v>472</v>
      </c>
      <c r="F57" s="383" t="s">
        <v>473</v>
      </c>
      <c r="G57" s="384" t="s">
        <v>479</v>
      </c>
      <c r="H57" s="385" t="s">
        <v>480</v>
      </c>
      <c r="I57" s="246"/>
      <c r="J57" s="248"/>
      <c r="K57" s="386" t="s">
        <v>476</v>
      </c>
    </row>
    <row r="58" spans="1:11" ht="76.5">
      <c r="A58" s="246" t="s">
        <v>329</v>
      </c>
      <c r="B58" s="246"/>
      <c r="C58" s="246" t="s">
        <v>2184</v>
      </c>
      <c r="D58" s="382" t="s">
        <v>471</v>
      </c>
      <c r="E58" s="383" t="s">
        <v>472</v>
      </c>
      <c r="F58" s="383" t="s">
        <v>481</v>
      </c>
      <c r="G58" s="384" t="s">
        <v>482</v>
      </c>
      <c r="H58" s="385" t="s">
        <v>483</v>
      </c>
      <c r="I58" s="246"/>
      <c r="J58" s="248" t="s">
        <v>484</v>
      </c>
      <c r="K58" s="386"/>
    </row>
    <row r="59" spans="1:11" ht="63.75">
      <c r="A59" s="246" t="s">
        <v>329</v>
      </c>
      <c r="B59" s="246"/>
      <c r="C59" s="246" t="s">
        <v>2184</v>
      </c>
      <c r="D59" s="382" t="s">
        <v>471</v>
      </c>
      <c r="E59" s="383" t="s">
        <v>472</v>
      </c>
      <c r="F59" s="383" t="s">
        <v>485</v>
      </c>
      <c r="G59" s="384" t="s">
        <v>486</v>
      </c>
      <c r="H59" s="385" t="s">
        <v>487</v>
      </c>
      <c r="I59" s="246"/>
      <c r="J59" s="248" t="s">
        <v>2117</v>
      </c>
      <c r="K59" s="386"/>
    </row>
    <row r="60" spans="1:11" ht="114.75">
      <c r="A60" s="246" t="s">
        <v>329</v>
      </c>
      <c r="B60" s="246"/>
      <c r="C60" s="246" t="s">
        <v>2184</v>
      </c>
      <c r="D60" s="382" t="s">
        <v>471</v>
      </c>
      <c r="E60" s="383" t="s">
        <v>472</v>
      </c>
      <c r="F60" s="383" t="s">
        <v>488</v>
      </c>
      <c r="G60" s="384" t="s">
        <v>489</v>
      </c>
      <c r="H60" s="385" t="s">
        <v>490</v>
      </c>
      <c r="I60" s="246"/>
      <c r="J60" s="248" t="s">
        <v>2117</v>
      </c>
      <c r="K60" s="386"/>
    </row>
    <row r="61" spans="1:11" ht="51">
      <c r="A61" s="246" t="s">
        <v>328</v>
      </c>
      <c r="B61" s="246" t="s">
        <v>491</v>
      </c>
      <c r="C61" s="246"/>
      <c r="D61" s="382" t="s">
        <v>492</v>
      </c>
      <c r="E61" s="383" t="s">
        <v>493</v>
      </c>
      <c r="F61" s="383" t="s">
        <v>494</v>
      </c>
      <c r="G61" s="384" t="s">
        <v>495</v>
      </c>
      <c r="H61" s="385" t="s">
        <v>496</v>
      </c>
      <c r="I61" s="246"/>
      <c r="J61" s="248"/>
      <c r="K61" s="386" t="s">
        <v>491</v>
      </c>
    </row>
    <row r="62" spans="1:11" ht="102">
      <c r="A62" s="246" t="s">
        <v>328</v>
      </c>
      <c r="B62" s="246" t="s">
        <v>491</v>
      </c>
      <c r="C62" s="246"/>
      <c r="D62" s="382" t="s">
        <v>492</v>
      </c>
      <c r="E62" s="383" t="s">
        <v>493</v>
      </c>
      <c r="F62" s="383" t="s">
        <v>494</v>
      </c>
      <c r="G62" s="384" t="s">
        <v>497</v>
      </c>
      <c r="H62" s="385" t="s">
        <v>498</v>
      </c>
      <c r="I62" s="246"/>
      <c r="J62" s="248"/>
      <c r="K62" s="386" t="s">
        <v>491</v>
      </c>
    </row>
    <row r="63" spans="1:11" ht="51">
      <c r="A63" s="246" t="s">
        <v>328</v>
      </c>
      <c r="B63" s="246" t="s">
        <v>491</v>
      </c>
      <c r="C63" s="246"/>
      <c r="D63" s="382" t="s">
        <v>492</v>
      </c>
      <c r="E63" s="383" t="s">
        <v>493</v>
      </c>
      <c r="F63" s="383" t="s">
        <v>494</v>
      </c>
      <c r="G63" s="384" t="s">
        <v>499</v>
      </c>
      <c r="H63" s="385" t="s">
        <v>500</v>
      </c>
      <c r="I63" s="246"/>
      <c r="J63" s="248"/>
      <c r="K63" s="386" t="s">
        <v>491</v>
      </c>
    </row>
    <row r="64" spans="1:11" ht="51">
      <c r="A64" s="246" t="s">
        <v>328</v>
      </c>
      <c r="B64" s="246" t="s">
        <v>491</v>
      </c>
      <c r="C64" s="246"/>
      <c r="D64" s="382" t="s">
        <v>492</v>
      </c>
      <c r="E64" s="383" t="s">
        <v>493</v>
      </c>
      <c r="F64" s="383" t="s">
        <v>501</v>
      </c>
      <c r="G64" s="384" t="s">
        <v>502</v>
      </c>
      <c r="H64" s="385" t="s">
        <v>503</v>
      </c>
      <c r="I64" s="246"/>
      <c r="J64" s="248"/>
      <c r="K64" s="386" t="s">
        <v>491</v>
      </c>
    </row>
    <row r="65" spans="1:11" ht="51">
      <c r="A65" s="246" t="s">
        <v>328</v>
      </c>
      <c r="B65" s="246" t="s">
        <v>491</v>
      </c>
      <c r="C65" s="246"/>
      <c r="D65" s="382" t="s">
        <v>492</v>
      </c>
      <c r="E65" s="383" t="s">
        <v>493</v>
      </c>
      <c r="F65" s="383" t="s">
        <v>501</v>
      </c>
      <c r="G65" s="384" t="s">
        <v>504</v>
      </c>
      <c r="H65" s="385" t="s">
        <v>505</v>
      </c>
      <c r="I65" s="246"/>
      <c r="J65" s="248"/>
      <c r="K65" s="386" t="s">
        <v>491</v>
      </c>
    </row>
    <row r="66" spans="1:11" ht="191.25">
      <c r="A66" s="246" t="s">
        <v>328</v>
      </c>
      <c r="B66" s="246" t="s">
        <v>491</v>
      </c>
      <c r="C66" s="246"/>
      <c r="D66" s="382" t="s">
        <v>492</v>
      </c>
      <c r="E66" s="383" t="s">
        <v>493</v>
      </c>
      <c r="F66" s="383" t="s">
        <v>506</v>
      </c>
      <c r="G66" s="384" t="s">
        <v>507</v>
      </c>
      <c r="H66" s="385" t="s">
        <v>508</v>
      </c>
      <c r="I66" s="246"/>
      <c r="J66" s="248"/>
      <c r="K66" s="386" t="s">
        <v>491</v>
      </c>
    </row>
    <row r="67" spans="1:11" ht="51">
      <c r="A67" s="246" t="s">
        <v>328</v>
      </c>
      <c r="B67" s="246" t="s">
        <v>491</v>
      </c>
      <c r="C67" s="246"/>
      <c r="D67" s="382" t="s">
        <v>492</v>
      </c>
      <c r="E67" s="383" t="s">
        <v>493</v>
      </c>
      <c r="F67" s="383" t="s">
        <v>506</v>
      </c>
      <c r="G67" s="384" t="s">
        <v>509</v>
      </c>
      <c r="H67" s="385" t="s">
        <v>510</v>
      </c>
      <c r="I67" s="246"/>
      <c r="J67" s="248"/>
      <c r="K67" s="386" t="s">
        <v>491</v>
      </c>
    </row>
    <row r="68" spans="1:11" ht="127.5">
      <c r="A68" s="246" t="s">
        <v>328</v>
      </c>
      <c r="B68" s="246" t="s">
        <v>491</v>
      </c>
      <c r="C68" s="246"/>
      <c r="D68" s="382" t="s">
        <v>492</v>
      </c>
      <c r="E68" s="383" t="s">
        <v>493</v>
      </c>
      <c r="F68" s="383" t="s">
        <v>511</v>
      </c>
      <c r="G68" s="384" t="s">
        <v>512</v>
      </c>
      <c r="H68" s="385" t="s">
        <v>513</v>
      </c>
      <c r="I68" s="246"/>
      <c r="J68" s="248"/>
      <c r="K68" s="386" t="s">
        <v>491</v>
      </c>
    </row>
    <row r="69" spans="1:11" ht="165.75">
      <c r="A69" s="246" t="s">
        <v>328</v>
      </c>
      <c r="B69" s="246" t="s">
        <v>514</v>
      </c>
      <c r="C69" s="246"/>
      <c r="D69" s="382" t="s">
        <v>492</v>
      </c>
      <c r="E69" s="383" t="s">
        <v>493</v>
      </c>
      <c r="F69" s="383" t="s">
        <v>515</v>
      </c>
      <c r="G69" s="384" t="s">
        <v>516</v>
      </c>
      <c r="H69" s="385" t="s">
        <v>517</v>
      </c>
      <c r="I69" s="246"/>
      <c r="J69" s="248"/>
      <c r="K69" s="386" t="s">
        <v>491</v>
      </c>
    </row>
    <row r="70" spans="1:11" ht="216.75">
      <c r="A70" s="246" t="s">
        <v>344</v>
      </c>
      <c r="B70" s="248" t="s">
        <v>518</v>
      </c>
      <c r="C70" s="246"/>
      <c r="D70" s="382" t="s">
        <v>519</v>
      </c>
      <c r="E70" s="383" t="s">
        <v>520</v>
      </c>
      <c r="F70" s="383" t="s">
        <v>521</v>
      </c>
      <c r="G70" s="384" t="s">
        <v>522</v>
      </c>
      <c r="H70" s="385" t="s">
        <v>523</v>
      </c>
      <c r="I70" s="246"/>
      <c r="J70" s="248" t="s">
        <v>524</v>
      </c>
      <c r="K70" s="386"/>
    </row>
    <row r="71" spans="1:11" ht="280.5">
      <c r="A71" s="246" t="s">
        <v>344</v>
      </c>
      <c r="B71" s="248" t="s">
        <v>525</v>
      </c>
      <c r="C71" s="246"/>
      <c r="D71" s="382" t="s">
        <v>519</v>
      </c>
      <c r="E71" s="383" t="s">
        <v>520</v>
      </c>
      <c r="F71" s="383" t="s">
        <v>521</v>
      </c>
      <c r="G71" s="384" t="s">
        <v>526</v>
      </c>
      <c r="H71" s="385" t="s">
        <v>527</v>
      </c>
      <c r="I71" s="246"/>
      <c r="J71" s="248" t="s">
        <v>528</v>
      </c>
      <c r="K71" s="386"/>
    </row>
    <row r="72" spans="1:11" ht="51">
      <c r="A72" s="246" t="s">
        <v>344</v>
      </c>
      <c r="B72" s="248" t="s">
        <v>529</v>
      </c>
      <c r="C72" s="246"/>
      <c r="D72" s="382" t="s">
        <v>519</v>
      </c>
      <c r="E72" s="383" t="s">
        <v>520</v>
      </c>
      <c r="F72" s="383" t="s">
        <v>530</v>
      </c>
      <c r="G72" s="384" t="s">
        <v>531</v>
      </c>
      <c r="H72" s="385" t="s">
        <v>532</v>
      </c>
      <c r="I72" s="246"/>
      <c r="J72" s="248" t="s">
        <v>529</v>
      </c>
      <c r="K72" s="386"/>
    </row>
    <row r="73" spans="1:11" ht="191.25">
      <c r="A73" s="246" t="s">
        <v>344</v>
      </c>
      <c r="B73" s="248" t="s">
        <v>533</v>
      </c>
      <c r="C73" s="246"/>
      <c r="D73" s="382" t="s">
        <v>519</v>
      </c>
      <c r="E73" s="383" t="s">
        <v>520</v>
      </c>
      <c r="F73" s="383" t="s">
        <v>534</v>
      </c>
      <c r="G73" s="384" t="s">
        <v>535</v>
      </c>
      <c r="H73" s="385" t="s">
        <v>536</v>
      </c>
      <c r="I73" s="246"/>
      <c r="J73" s="248" t="s">
        <v>533</v>
      </c>
      <c r="K73" s="386"/>
    </row>
    <row r="74" spans="1:11" ht="76.5">
      <c r="A74" s="246">
        <v>1120</v>
      </c>
      <c r="B74" s="246"/>
      <c r="C74" s="246" t="s">
        <v>2184</v>
      </c>
      <c r="D74" s="382" t="s">
        <v>537</v>
      </c>
      <c r="E74" s="383" t="s">
        <v>538</v>
      </c>
      <c r="F74" s="383" t="s">
        <v>539</v>
      </c>
      <c r="G74" s="384" t="s">
        <v>540</v>
      </c>
      <c r="H74" s="385" t="s">
        <v>541</v>
      </c>
      <c r="I74" s="246"/>
      <c r="J74" s="248"/>
      <c r="K74" s="386" t="s">
        <v>542</v>
      </c>
    </row>
    <row r="75" spans="1:11" ht="51">
      <c r="A75" s="246" t="s">
        <v>329</v>
      </c>
      <c r="B75" s="246"/>
      <c r="C75" s="246" t="s">
        <v>2184</v>
      </c>
      <c r="D75" s="382" t="s">
        <v>537</v>
      </c>
      <c r="E75" s="383" t="s">
        <v>538</v>
      </c>
      <c r="F75" s="383" t="s">
        <v>543</v>
      </c>
      <c r="G75" s="384" t="s">
        <v>544</v>
      </c>
      <c r="H75" s="385" t="s">
        <v>545</v>
      </c>
      <c r="I75" s="246"/>
      <c r="J75" s="248" t="s">
        <v>546</v>
      </c>
      <c r="K75" s="386"/>
    </row>
    <row r="76" spans="1:11" ht="38.25">
      <c r="A76" s="246" t="s">
        <v>329</v>
      </c>
      <c r="B76" s="246"/>
      <c r="C76" s="246" t="s">
        <v>2184</v>
      </c>
      <c r="D76" s="382" t="s">
        <v>537</v>
      </c>
      <c r="E76" s="383" t="s">
        <v>538</v>
      </c>
      <c r="F76" s="383" t="s">
        <v>547</v>
      </c>
      <c r="G76" s="384" t="s">
        <v>548</v>
      </c>
      <c r="H76" s="385" t="s">
        <v>549</v>
      </c>
      <c r="I76" s="246">
        <v>5</v>
      </c>
      <c r="J76" s="248"/>
      <c r="K76" s="386"/>
    </row>
    <row r="77" spans="1:11" ht="38.25">
      <c r="A77" s="246">
        <v>12</v>
      </c>
      <c r="B77" s="246"/>
      <c r="C77" s="246"/>
      <c r="D77" s="382" t="s">
        <v>537</v>
      </c>
      <c r="E77" s="383" t="s">
        <v>538</v>
      </c>
      <c r="F77" s="383" t="s">
        <v>547</v>
      </c>
      <c r="G77" s="384" t="s">
        <v>548</v>
      </c>
      <c r="H77" s="385" t="s">
        <v>550</v>
      </c>
      <c r="I77" s="246">
        <v>6</v>
      </c>
      <c r="J77" s="248"/>
      <c r="K77" s="386"/>
    </row>
    <row r="78" spans="1:11" ht="38.25">
      <c r="A78" s="246">
        <v>12</v>
      </c>
      <c r="B78" s="246"/>
      <c r="C78" s="246"/>
      <c r="D78" s="382" t="s">
        <v>537</v>
      </c>
      <c r="E78" s="383" t="s">
        <v>538</v>
      </c>
      <c r="F78" s="383" t="s">
        <v>547</v>
      </c>
      <c r="G78" s="384" t="s">
        <v>548</v>
      </c>
      <c r="H78" s="385" t="s">
        <v>551</v>
      </c>
      <c r="I78" s="246">
        <v>7</v>
      </c>
      <c r="J78" s="248"/>
      <c r="K78" s="386"/>
    </row>
    <row r="79" spans="1:11" ht="38.25">
      <c r="A79" s="246">
        <v>13</v>
      </c>
      <c r="B79" s="246"/>
      <c r="C79" s="246" t="s">
        <v>2184</v>
      </c>
      <c r="D79" s="382" t="s">
        <v>537</v>
      </c>
      <c r="E79" s="383" t="s">
        <v>538</v>
      </c>
      <c r="F79" s="383" t="s">
        <v>547</v>
      </c>
      <c r="G79" s="384" t="s">
        <v>548</v>
      </c>
      <c r="H79" s="385" t="s">
        <v>551</v>
      </c>
      <c r="I79" s="246">
        <v>7</v>
      </c>
      <c r="J79" s="248"/>
      <c r="K79" s="386"/>
    </row>
    <row r="80" spans="1:11" ht="38.25">
      <c r="A80" s="246">
        <v>12</v>
      </c>
      <c r="B80" s="246"/>
      <c r="C80" s="246"/>
      <c r="D80" s="382" t="s">
        <v>537</v>
      </c>
      <c r="E80" s="383" t="s">
        <v>538</v>
      </c>
      <c r="F80" s="383" t="s">
        <v>547</v>
      </c>
      <c r="G80" s="384" t="s">
        <v>548</v>
      </c>
      <c r="H80" s="385" t="s">
        <v>552</v>
      </c>
      <c r="I80" s="246">
        <v>8</v>
      </c>
      <c r="J80" s="248"/>
      <c r="K80" s="386"/>
    </row>
    <row r="81" spans="1:11" ht="38.25">
      <c r="A81" s="246">
        <v>21</v>
      </c>
      <c r="B81" s="246"/>
      <c r="C81" s="246" t="s">
        <v>2184</v>
      </c>
      <c r="D81" s="382" t="s">
        <v>537</v>
      </c>
      <c r="E81" s="383" t="s">
        <v>538</v>
      </c>
      <c r="F81" s="383" t="s">
        <v>547</v>
      </c>
      <c r="G81" s="384" t="s">
        <v>548</v>
      </c>
      <c r="H81" s="385" t="s">
        <v>553</v>
      </c>
      <c r="I81" s="246">
        <v>9</v>
      </c>
      <c r="J81" s="248"/>
      <c r="K81" s="386"/>
    </row>
    <row r="82" spans="1:11" ht="38.25">
      <c r="A82" s="246">
        <v>2</v>
      </c>
      <c r="B82" s="246"/>
      <c r="C82" s="246" t="s">
        <v>2184</v>
      </c>
      <c r="D82" s="382" t="s">
        <v>537</v>
      </c>
      <c r="E82" s="383" t="s">
        <v>538</v>
      </c>
      <c r="F82" s="383" t="s">
        <v>547</v>
      </c>
      <c r="G82" s="384" t="s">
        <v>548</v>
      </c>
      <c r="H82" s="385" t="s">
        <v>554</v>
      </c>
      <c r="I82" s="246">
        <v>55</v>
      </c>
      <c r="J82" s="248"/>
      <c r="K82" s="386"/>
    </row>
    <row r="83" spans="1:11" ht="76.5">
      <c r="A83" s="246">
        <v>13</v>
      </c>
      <c r="B83" s="246"/>
      <c r="C83" s="246" t="s">
        <v>2184</v>
      </c>
      <c r="D83" s="382" t="s">
        <v>537</v>
      </c>
      <c r="E83" s="383" t="s">
        <v>538</v>
      </c>
      <c r="F83" s="383" t="s">
        <v>547</v>
      </c>
      <c r="G83" s="384" t="s">
        <v>555</v>
      </c>
      <c r="H83" s="385" t="s">
        <v>556</v>
      </c>
      <c r="I83" s="246">
        <v>25</v>
      </c>
      <c r="J83" s="248"/>
      <c r="K83" s="386"/>
    </row>
    <row r="84" spans="1:11" ht="76.5">
      <c r="A84" s="246">
        <v>21</v>
      </c>
      <c r="B84" s="246"/>
      <c r="C84" s="246" t="s">
        <v>2184</v>
      </c>
      <c r="D84" s="382" t="s">
        <v>537</v>
      </c>
      <c r="E84" s="383" t="s">
        <v>538</v>
      </c>
      <c r="F84" s="383" t="s">
        <v>547</v>
      </c>
      <c r="G84" s="384" t="s">
        <v>555</v>
      </c>
      <c r="H84" s="385" t="s">
        <v>556</v>
      </c>
      <c r="I84" s="246">
        <v>56</v>
      </c>
      <c r="J84" s="248"/>
      <c r="K84" s="386"/>
    </row>
    <row r="85" spans="1:11" ht="102">
      <c r="A85" s="246" t="s">
        <v>329</v>
      </c>
      <c r="B85" s="246"/>
      <c r="C85" s="246" t="s">
        <v>2184</v>
      </c>
      <c r="D85" s="382" t="s">
        <v>537</v>
      </c>
      <c r="E85" s="383" t="s">
        <v>538</v>
      </c>
      <c r="F85" s="383" t="s">
        <v>547</v>
      </c>
      <c r="G85" s="384" t="s">
        <v>557</v>
      </c>
      <c r="H85" s="385" t="s">
        <v>558</v>
      </c>
      <c r="I85" s="246"/>
      <c r="J85" s="248" t="s">
        <v>559</v>
      </c>
      <c r="K85" s="386"/>
    </row>
    <row r="86" spans="1:11" ht="89.25">
      <c r="A86" s="246" t="s">
        <v>344</v>
      </c>
      <c r="B86" s="248" t="s">
        <v>560</v>
      </c>
      <c r="C86" s="246"/>
      <c r="D86" s="382" t="s">
        <v>537</v>
      </c>
      <c r="E86" s="383" t="s">
        <v>538</v>
      </c>
      <c r="F86" s="383" t="s">
        <v>547</v>
      </c>
      <c r="G86" s="384" t="s">
        <v>561</v>
      </c>
      <c r="H86" s="385" t="s">
        <v>562</v>
      </c>
      <c r="I86" s="246">
        <v>8</v>
      </c>
      <c r="J86" s="248"/>
      <c r="K86" s="386"/>
    </row>
    <row r="87" spans="1:11" ht="140.25">
      <c r="A87" s="246" t="s">
        <v>344</v>
      </c>
      <c r="B87" s="248" t="s">
        <v>563</v>
      </c>
      <c r="C87" s="246"/>
      <c r="D87" s="382" t="s">
        <v>537</v>
      </c>
      <c r="E87" s="383" t="s">
        <v>538</v>
      </c>
      <c r="F87" s="383" t="s">
        <v>564</v>
      </c>
      <c r="G87" s="384" t="s">
        <v>565</v>
      </c>
      <c r="H87" s="385" t="s">
        <v>566</v>
      </c>
      <c r="I87" s="246"/>
      <c r="J87" s="248" t="s">
        <v>563</v>
      </c>
      <c r="K87" s="386"/>
    </row>
    <row r="88" spans="1:11" ht="76.5">
      <c r="A88" s="246" t="s">
        <v>344</v>
      </c>
      <c r="B88" s="248" t="s">
        <v>567</v>
      </c>
      <c r="C88" s="246"/>
      <c r="D88" s="382" t="s">
        <v>537</v>
      </c>
      <c r="E88" s="383" t="s">
        <v>538</v>
      </c>
      <c r="F88" s="383" t="s">
        <v>568</v>
      </c>
      <c r="G88" s="384" t="s">
        <v>569</v>
      </c>
      <c r="H88" s="385" t="s">
        <v>570</v>
      </c>
      <c r="I88" s="246">
        <v>14</v>
      </c>
      <c r="J88" s="248"/>
      <c r="K88" s="386"/>
    </row>
    <row r="89" spans="1:11" ht="165.75">
      <c r="A89" s="246" t="s">
        <v>344</v>
      </c>
      <c r="B89" s="248" t="s">
        <v>571</v>
      </c>
      <c r="C89" s="246"/>
      <c r="D89" s="382" t="s">
        <v>537</v>
      </c>
      <c r="E89" s="383" t="s">
        <v>538</v>
      </c>
      <c r="F89" s="383" t="s">
        <v>571</v>
      </c>
      <c r="G89" s="384" t="s">
        <v>572</v>
      </c>
      <c r="H89" s="385" t="s">
        <v>573</v>
      </c>
      <c r="I89" s="246">
        <v>61</v>
      </c>
      <c r="J89" s="248"/>
      <c r="K89" s="386"/>
    </row>
    <row r="90" spans="1:11" ht="229.5">
      <c r="A90" s="246" t="s">
        <v>329</v>
      </c>
      <c r="B90" s="246"/>
      <c r="C90" s="246" t="s">
        <v>2184</v>
      </c>
      <c r="D90" s="382" t="s">
        <v>537</v>
      </c>
      <c r="E90" s="383" t="s">
        <v>538</v>
      </c>
      <c r="F90" s="383" t="s">
        <v>574</v>
      </c>
      <c r="G90" s="384" t="s">
        <v>575</v>
      </c>
      <c r="H90" s="385" t="s">
        <v>576</v>
      </c>
      <c r="I90" s="246">
        <v>13</v>
      </c>
      <c r="J90" s="248"/>
      <c r="K90" s="386"/>
    </row>
    <row r="91" spans="1:11" ht="98.25" customHeight="1">
      <c r="A91" s="246">
        <v>13</v>
      </c>
      <c r="B91" s="246"/>
      <c r="C91" s="246" t="s">
        <v>2184</v>
      </c>
      <c r="D91" s="382" t="s">
        <v>537</v>
      </c>
      <c r="E91" s="383" t="s">
        <v>538</v>
      </c>
      <c r="F91" s="383" t="s">
        <v>30</v>
      </c>
      <c r="G91" s="384"/>
      <c r="H91" s="385" t="s">
        <v>577</v>
      </c>
      <c r="I91" s="246">
        <v>23</v>
      </c>
      <c r="J91" s="248"/>
      <c r="K91" s="386"/>
    </row>
    <row r="92" spans="1:11" ht="38.25">
      <c r="A92" s="246">
        <v>13</v>
      </c>
      <c r="B92" s="246"/>
      <c r="C92" s="246" t="s">
        <v>2184</v>
      </c>
      <c r="D92" s="382" t="s">
        <v>537</v>
      </c>
      <c r="E92" s="383" t="s">
        <v>538</v>
      </c>
      <c r="F92" s="383" t="s">
        <v>30</v>
      </c>
      <c r="G92" s="384"/>
      <c r="H92" s="385" t="s">
        <v>577</v>
      </c>
      <c r="I92" s="246">
        <v>24</v>
      </c>
      <c r="J92" s="248"/>
      <c r="K92" s="386"/>
    </row>
    <row r="93" spans="1:11" ht="63.75">
      <c r="A93" s="246" t="s">
        <v>328</v>
      </c>
      <c r="B93" s="246"/>
      <c r="C93" s="246"/>
      <c r="D93" s="382" t="s">
        <v>578</v>
      </c>
      <c r="E93" s="383" t="s">
        <v>579</v>
      </c>
      <c r="F93" s="383" t="s">
        <v>539</v>
      </c>
      <c r="G93" s="384" t="s">
        <v>580</v>
      </c>
      <c r="H93" s="385" t="s">
        <v>581</v>
      </c>
      <c r="I93" s="246"/>
      <c r="J93" s="248"/>
      <c r="K93" s="386" t="s">
        <v>582</v>
      </c>
    </row>
    <row r="94" spans="1:11" ht="127.5">
      <c r="A94" s="246" t="s">
        <v>344</v>
      </c>
      <c r="B94" s="246" t="s">
        <v>583</v>
      </c>
      <c r="C94" s="246"/>
      <c r="D94" s="382" t="s">
        <v>578</v>
      </c>
      <c r="E94" s="383" t="s">
        <v>579</v>
      </c>
      <c r="F94" s="383" t="s">
        <v>539</v>
      </c>
      <c r="G94" s="384" t="s">
        <v>584</v>
      </c>
      <c r="H94" s="385" t="s">
        <v>585</v>
      </c>
      <c r="I94" s="246">
        <v>10</v>
      </c>
      <c r="J94" s="248"/>
      <c r="K94" s="386"/>
    </row>
    <row r="95" spans="1:11" ht="127.5">
      <c r="A95" s="411"/>
      <c r="B95" s="246" t="s">
        <v>583</v>
      </c>
      <c r="C95" s="246">
        <f>+C94</f>
        <v>0</v>
      </c>
      <c r="D95" s="382" t="s">
        <v>578</v>
      </c>
      <c r="E95" s="383" t="s">
        <v>579</v>
      </c>
      <c r="F95" s="383" t="s">
        <v>539</v>
      </c>
      <c r="G95" s="384" t="s">
        <v>584</v>
      </c>
      <c r="H95" s="385" t="s">
        <v>585</v>
      </c>
      <c r="I95" s="246">
        <v>11</v>
      </c>
      <c r="J95" s="248"/>
      <c r="K95" s="386"/>
    </row>
    <row r="96" spans="1:11" ht="114.75">
      <c r="A96" s="411"/>
      <c r="B96" s="246" t="s">
        <v>583</v>
      </c>
      <c r="C96" s="246">
        <f>+C94</f>
        <v>0</v>
      </c>
      <c r="D96" s="382" t="s">
        <v>578</v>
      </c>
      <c r="E96" s="383" t="s">
        <v>579</v>
      </c>
      <c r="F96" s="383" t="s">
        <v>539</v>
      </c>
      <c r="G96" s="384" t="s">
        <v>586</v>
      </c>
      <c r="H96" s="385" t="s">
        <v>587</v>
      </c>
      <c r="I96" s="246">
        <v>12</v>
      </c>
      <c r="J96" s="248"/>
      <c r="K96" s="386"/>
    </row>
    <row r="97" spans="1:11" ht="242.25">
      <c r="A97" s="411"/>
      <c r="B97" s="246" t="s">
        <v>583</v>
      </c>
      <c r="C97" s="246">
        <f>+C94</f>
        <v>0</v>
      </c>
      <c r="D97" s="382" t="s">
        <v>578</v>
      </c>
      <c r="E97" s="383" t="s">
        <v>579</v>
      </c>
      <c r="F97" s="383" t="s">
        <v>539</v>
      </c>
      <c r="G97" s="384" t="s">
        <v>588</v>
      </c>
      <c r="H97" s="385" t="s">
        <v>589</v>
      </c>
      <c r="I97" s="246">
        <v>12</v>
      </c>
      <c r="J97" s="248"/>
      <c r="K97" s="386"/>
    </row>
    <row r="98" spans="1:11" ht="102">
      <c r="A98" s="246">
        <v>14</v>
      </c>
      <c r="B98" s="246"/>
      <c r="C98" s="246" t="s">
        <v>2184</v>
      </c>
      <c r="D98" s="382" t="s">
        <v>590</v>
      </c>
      <c r="E98" s="383" t="s">
        <v>51</v>
      </c>
      <c r="F98" s="383" t="s">
        <v>539</v>
      </c>
      <c r="G98" s="384" t="s">
        <v>591</v>
      </c>
      <c r="H98" s="385" t="s">
        <v>592</v>
      </c>
      <c r="I98" s="246">
        <v>26</v>
      </c>
      <c r="J98" s="248" t="s">
        <v>593</v>
      </c>
      <c r="K98" s="386"/>
    </row>
    <row r="99" spans="1:11" ht="89.25">
      <c r="A99" s="246">
        <v>14</v>
      </c>
      <c r="B99" s="246"/>
      <c r="C99" s="246" t="s">
        <v>2184</v>
      </c>
      <c r="D99" s="382" t="s">
        <v>590</v>
      </c>
      <c r="E99" s="383" t="s">
        <v>51</v>
      </c>
      <c r="F99" s="383" t="s">
        <v>539</v>
      </c>
      <c r="G99" s="384" t="s">
        <v>591</v>
      </c>
      <c r="H99" s="385" t="s">
        <v>594</v>
      </c>
      <c r="I99" s="246">
        <v>27</v>
      </c>
      <c r="J99" s="248"/>
      <c r="K99" s="386"/>
    </row>
    <row r="100" spans="1:11" ht="25.5">
      <c r="A100" s="246" t="s">
        <v>328</v>
      </c>
      <c r="B100" s="246"/>
      <c r="C100" s="246"/>
      <c r="D100" s="382" t="s">
        <v>595</v>
      </c>
      <c r="E100" s="383" t="s">
        <v>596</v>
      </c>
      <c r="F100" s="383" t="s">
        <v>597</v>
      </c>
      <c r="G100" s="384" t="s">
        <v>598</v>
      </c>
      <c r="H100" s="385" t="s">
        <v>599</v>
      </c>
      <c r="I100" s="246"/>
      <c r="J100" s="248"/>
      <c r="K100" s="386" t="s">
        <v>476</v>
      </c>
    </row>
    <row r="101" spans="1:11" ht="51">
      <c r="A101" s="246" t="s">
        <v>344</v>
      </c>
      <c r="B101" s="248" t="s">
        <v>2118</v>
      </c>
      <c r="C101" s="246"/>
      <c r="D101" s="382" t="s">
        <v>595</v>
      </c>
      <c r="E101" s="383" t="s">
        <v>596</v>
      </c>
      <c r="F101" s="383" t="s">
        <v>539</v>
      </c>
      <c r="G101" s="384" t="s">
        <v>600</v>
      </c>
      <c r="H101" s="385" t="s">
        <v>601</v>
      </c>
      <c r="I101" s="246"/>
      <c r="J101" s="248" t="s">
        <v>602</v>
      </c>
      <c r="K101" s="386"/>
    </row>
    <row r="102" spans="1:11" ht="38.25">
      <c r="A102" s="411"/>
      <c r="B102" s="248" t="s">
        <v>2118</v>
      </c>
      <c r="C102" s="246">
        <f>+C101</f>
        <v>0</v>
      </c>
      <c r="D102" s="382" t="s">
        <v>595</v>
      </c>
      <c r="E102" s="383" t="s">
        <v>596</v>
      </c>
      <c r="F102" s="383" t="s">
        <v>539</v>
      </c>
      <c r="G102" s="384" t="s">
        <v>600</v>
      </c>
      <c r="H102" s="385" t="s">
        <v>603</v>
      </c>
      <c r="I102" s="246">
        <v>15</v>
      </c>
      <c r="J102" s="248"/>
      <c r="K102" s="386"/>
    </row>
    <row r="103" spans="1:11" ht="38.25">
      <c r="A103" s="411"/>
      <c r="B103" s="248" t="s">
        <v>2118</v>
      </c>
      <c r="C103" s="246">
        <f>+C101</f>
        <v>0</v>
      </c>
      <c r="D103" s="382" t="s">
        <v>595</v>
      </c>
      <c r="E103" s="383" t="s">
        <v>596</v>
      </c>
      <c r="F103" s="383" t="s">
        <v>539</v>
      </c>
      <c r="G103" s="384" t="s">
        <v>600</v>
      </c>
      <c r="H103" s="385" t="s">
        <v>604</v>
      </c>
      <c r="I103" s="246">
        <v>16</v>
      </c>
      <c r="J103" s="248"/>
      <c r="K103" s="386"/>
    </row>
    <row r="104" spans="1:11" ht="25.5">
      <c r="A104" s="411"/>
      <c r="B104" s="248" t="s">
        <v>2118</v>
      </c>
      <c r="C104" s="246">
        <f>+C101</f>
        <v>0</v>
      </c>
      <c r="D104" s="382" t="s">
        <v>595</v>
      </c>
      <c r="E104" s="383" t="s">
        <v>596</v>
      </c>
      <c r="F104" s="383" t="s">
        <v>539</v>
      </c>
      <c r="G104" s="384" t="s">
        <v>605</v>
      </c>
      <c r="H104" s="385" t="s">
        <v>606</v>
      </c>
      <c r="I104" s="246">
        <v>17</v>
      </c>
      <c r="J104" s="248"/>
      <c r="K104" s="386"/>
    </row>
    <row r="105" spans="1:11" ht="38.25">
      <c r="A105" s="411"/>
      <c r="B105" s="248" t="s">
        <v>2118</v>
      </c>
      <c r="C105" s="246">
        <f>+C101</f>
        <v>0</v>
      </c>
      <c r="D105" s="382" t="s">
        <v>595</v>
      </c>
      <c r="E105" s="383" t="s">
        <v>596</v>
      </c>
      <c r="F105" s="383" t="s">
        <v>539</v>
      </c>
      <c r="G105" s="384" t="s">
        <v>607</v>
      </c>
      <c r="H105" s="385" t="s">
        <v>608</v>
      </c>
      <c r="I105" s="246">
        <v>17</v>
      </c>
      <c r="J105" s="248"/>
      <c r="K105" s="386"/>
    </row>
    <row r="106" spans="1:11" ht="45" customHeight="1">
      <c r="A106" s="411"/>
      <c r="B106" s="248" t="s">
        <v>2118</v>
      </c>
      <c r="C106" s="246">
        <f>+C101</f>
        <v>0</v>
      </c>
      <c r="D106" s="382" t="s">
        <v>595</v>
      </c>
      <c r="E106" s="383" t="s">
        <v>596</v>
      </c>
      <c r="F106" s="383" t="s">
        <v>539</v>
      </c>
      <c r="G106" s="384" t="s">
        <v>609</v>
      </c>
      <c r="H106" s="385" t="s">
        <v>610</v>
      </c>
      <c r="I106" s="246">
        <v>16</v>
      </c>
      <c r="J106" s="248"/>
      <c r="K106" s="386"/>
    </row>
    <row r="107" spans="1:11" ht="76.5">
      <c r="A107" s="411"/>
      <c r="B107" s="248" t="s">
        <v>2118</v>
      </c>
      <c r="C107" s="246">
        <f>+C101</f>
        <v>0</v>
      </c>
      <c r="D107" s="382" t="s">
        <v>595</v>
      </c>
      <c r="E107" s="383" t="s">
        <v>596</v>
      </c>
      <c r="F107" s="383" t="s">
        <v>539</v>
      </c>
      <c r="G107" s="384" t="s">
        <v>609</v>
      </c>
      <c r="H107" s="385" t="s">
        <v>610</v>
      </c>
      <c r="I107" s="246">
        <v>8</v>
      </c>
      <c r="J107" s="248"/>
      <c r="K107" s="386"/>
    </row>
    <row r="108" spans="1:11" ht="51">
      <c r="A108" s="246" t="s">
        <v>344</v>
      </c>
      <c r="B108" s="248" t="s">
        <v>2119</v>
      </c>
      <c r="C108" s="246"/>
      <c r="D108" s="382" t="s">
        <v>611</v>
      </c>
      <c r="E108" s="383" t="s">
        <v>612</v>
      </c>
      <c r="F108" s="383" t="s">
        <v>539</v>
      </c>
      <c r="G108" s="384" t="s">
        <v>613</v>
      </c>
      <c r="H108" s="385" t="s">
        <v>614</v>
      </c>
      <c r="I108" s="246"/>
      <c r="J108" s="248" t="s">
        <v>615</v>
      </c>
      <c r="K108" s="386"/>
    </row>
    <row r="109" spans="1:11" ht="38.25">
      <c r="A109" s="411"/>
      <c r="B109" s="248" t="s">
        <v>2119</v>
      </c>
      <c r="C109" s="246">
        <f>+C108</f>
        <v>0</v>
      </c>
      <c r="D109" s="382" t="s">
        <v>611</v>
      </c>
      <c r="E109" s="383" t="s">
        <v>612</v>
      </c>
      <c r="F109" s="383" t="s">
        <v>539</v>
      </c>
      <c r="G109" s="384" t="s">
        <v>613</v>
      </c>
      <c r="H109" s="385" t="s">
        <v>616</v>
      </c>
      <c r="I109" s="246">
        <v>18</v>
      </c>
      <c r="J109" s="248"/>
      <c r="K109" s="386"/>
    </row>
    <row r="110" spans="1:11" ht="63.75">
      <c r="A110" s="411"/>
      <c r="B110" s="248" t="s">
        <v>2119</v>
      </c>
      <c r="C110" s="246">
        <f>+C108</f>
        <v>0</v>
      </c>
      <c r="D110" s="382" t="s">
        <v>611</v>
      </c>
      <c r="E110" s="383" t="s">
        <v>612</v>
      </c>
      <c r="F110" s="383" t="s">
        <v>539</v>
      </c>
      <c r="G110" s="384" t="s">
        <v>613</v>
      </c>
      <c r="H110" s="385" t="s">
        <v>617</v>
      </c>
      <c r="I110" s="246">
        <v>20</v>
      </c>
      <c r="J110" s="248"/>
      <c r="K110" s="386"/>
    </row>
    <row r="111" spans="1:11" ht="51">
      <c r="A111" s="411"/>
      <c r="B111" s="248" t="s">
        <v>2119</v>
      </c>
      <c r="C111" s="246">
        <f>+C108</f>
        <v>0</v>
      </c>
      <c r="D111" s="382" t="s">
        <v>611</v>
      </c>
      <c r="E111" s="383" t="s">
        <v>612</v>
      </c>
      <c r="F111" s="383" t="s">
        <v>539</v>
      </c>
      <c r="G111" s="384" t="s">
        <v>613</v>
      </c>
      <c r="H111" s="385" t="s">
        <v>618</v>
      </c>
      <c r="I111" s="246">
        <v>19</v>
      </c>
      <c r="J111" s="248"/>
      <c r="K111" s="386"/>
    </row>
    <row r="112" spans="1:11" ht="38.25">
      <c r="A112" s="411"/>
      <c r="B112" s="248" t="s">
        <v>2119</v>
      </c>
      <c r="C112" s="246">
        <f>+C108</f>
        <v>0</v>
      </c>
      <c r="D112" s="382" t="s">
        <v>611</v>
      </c>
      <c r="E112" s="383" t="s">
        <v>612</v>
      </c>
      <c r="F112" s="383" t="s">
        <v>539</v>
      </c>
      <c r="G112" s="384" t="s">
        <v>619</v>
      </c>
      <c r="H112" s="385" t="s">
        <v>620</v>
      </c>
      <c r="I112" s="246">
        <v>19</v>
      </c>
      <c r="J112" s="248"/>
      <c r="K112" s="386"/>
    </row>
    <row r="113" spans="1:11" ht="102">
      <c r="A113" s="411"/>
      <c r="B113" s="248" t="s">
        <v>2119</v>
      </c>
      <c r="C113" s="246">
        <f>+C108</f>
        <v>0</v>
      </c>
      <c r="D113" s="382" t="s">
        <v>611</v>
      </c>
      <c r="E113" s="383" t="s">
        <v>612</v>
      </c>
      <c r="F113" s="383" t="s">
        <v>539</v>
      </c>
      <c r="G113" s="384" t="s">
        <v>621</v>
      </c>
      <c r="H113" s="385" t="s">
        <v>622</v>
      </c>
      <c r="I113" s="246">
        <v>20</v>
      </c>
      <c r="J113" s="248"/>
      <c r="K113" s="386"/>
    </row>
    <row r="114" spans="1:11" ht="242.25">
      <c r="A114" s="246" t="s">
        <v>344</v>
      </c>
      <c r="B114" s="248" t="s">
        <v>624</v>
      </c>
      <c r="C114" s="246"/>
      <c r="D114" s="382" t="s">
        <v>623</v>
      </c>
      <c r="E114" s="383" t="s">
        <v>624</v>
      </c>
      <c r="F114" s="383" t="s">
        <v>539</v>
      </c>
      <c r="G114" s="384" t="s">
        <v>625</v>
      </c>
      <c r="H114" s="385" t="s">
        <v>626</v>
      </c>
      <c r="I114" s="246"/>
      <c r="J114" s="248" t="s">
        <v>627</v>
      </c>
      <c r="K114" s="386"/>
    </row>
    <row r="115" spans="1:11" ht="242.25">
      <c r="A115" s="411"/>
      <c r="B115" s="248" t="s">
        <v>624</v>
      </c>
      <c r="C115" s="246">
        <f>+C114</f>
        <v>0</v>
      </c>
      <c r="D115" s="382" t="s">
        <v>623</v>
      </c>
      <c r="E115" s="383" t="s">
        <v>624</v>
      </c>
      <c r="F115" s="383" t="s">
        <v>539</v>
      </c>
      <c r="G115" s="384" t="s">
        <v>625</v>
      </c>
      <c r="H115" s="385" t="s">
        <v>628</v>
      </c>
      <c r="I115" s="246">
        <v>29</v>
      </c>
      <c r="J115" s="248"/>
      <c r="K115" s="386"/>
    </row>
    <row r="116" spans="1:11" ht="242.25">
      <c r="A116" s="411"/>
      <c r="B116" s="248" t="s">
        <v>624</v>
      </c>
      <c r="C116" s="246">
        <f>+C114</f>
        <v>0</v>
      </c>
      <c r="D116" s="382" t="s">
        <v>623</v>
      </c>
      <c r="E116" s="383" t="s">
        <v>624</v>
      </c>
      <c r="F116" s="383" t="s">
        <v>539</v>
      </c>
      <c r="G116" s="384" t="s">
        <v>625</v>
      </c>
      <c r="H116" s="385" t="s">
        <v>628</v>
      </c>
      <c r="I116" s="246">
        <v>29</v>
      </c>
      <c r="J116" s="248"/>
      <c r="K116" s="386"/>
    </row>
    <row r="117" spans="1:11" ht="76.5">
      <c r="A117" s="411"/>
      <c r="B117" s="248" t="s">
        <v>624</v>
      </c>
      <c r="C117" s="246">
        <f>+C114</f>
        <v>0</v>
      </c>
      <c r="D117" s="382" t="s">
        <v>623</v>
      </c>
      <c r="E117" s="383" t="s">
        <v>624</v>
      </c>
      <c r="F117" s="383" t="s">
        <v>539</v>
      </c>
      <c r="G117" s="384" t="s">
        <v>629</v>
      </c>
      <c r="H117" s="385" t="s">
        <v>630</v>
      </c>
      <c r="I117" s="246"/>
      <c r="J117" s="248"/>
      <c r="K117" s="386" t="s">
        <v>631</v>
      </c>
    </row>
    <row r="118" spans="1:11" ht="63.75">
      <c r="A118" s="246">
        <v>15</v>
      </c>
      <c r="B118" s="246"/>
      <c r="C118" s="246" t="s">
        <v>2184</v>
      </c>
      <c r="D118" s="382" t="s">
        <v>632</v>
      </c>
      <c r="E118" s="383" t="s">
        <v>633</v>
      </c>
      <c r="F118" s="383" t="s">
        <v>539</v>
      </c>
      <c r="G118" s="384" t="s">
        <v>634</v>
      </c>
      <c r="H118" s="385" t="s">
        <v>635</v>
      </c>
      <c r="I118" s="246"/>
      <c r="J118" s="248" t="s">
        <v>636</v>
      </c>
      <c r="K118" s="386"/>
    </row>
    <row r="119" spans="1:11" ht="63.75">
      <c r="A119" s="246">
        <v>15</v>
      </c>
      <c r="B119" s="246"/>
      <c r="C119" s="246" t="s">
        <v>2184</v>
      </c>
      <c r="D119" s="382" t="s">
        <v>632</v>
      </c>
      <c r="E119" s="383" t="s">
        <v>633</v>
      </c>
      <c r="F119" s="383" t="s">
        <v>539</v>
      </c>
      <c r="G119" s="384" t="s">
        <v>634</v>
      </c>
      <c r="H119" s="385" t="s">
        <v>637</v>
      </c>
      <c r="I119" s="246">
        <v>31</v>
      </c>
      <c r="J119" s="248"/>
      <c r="K119" s="386"/>
    </row>
    <row r="120" spans="1:11" ht="51">
      <c r="A120" s="246">
        <v>15</v>
      </c>
      <c r="B120" s="246"/>
      <c r="C120" s="246" t="s">
        <v>2184</v>
      </c>
      <c r="D120" s="382" t="s">
        <v>632</v>
      </c>
      <c r="E120" s="383" t="s">
        <v>633</v>
      </c>
      <c r="F120" s="383" t="s">
        <v>539</v>
      </c>
      <c r="G120" s="384" t="s">
        <v>634</v>
      </c>
      <c r="H120" s="385" t="s">
        <v>638</v>
      </c>
      <c r="I120" s="246">
        <v>32</v>
      </c>
      <c r="J120" s="248"/>
      <c r="K120" s="386"/>
    </row>
    <row r="121" spans="1:11" ht="318.75">
      <c r="A121" s="246">
        <v>15</v>
      </c>
      <c r="B121" s="246"/>
      <c r="C121" s="246" t="s">
        <v>2184</v>
      </c>
      <c r="D121" s="382" t="s">
        <v>632</v>
      </c>
      <c r="E121" s="383" t="s">
        <v>633</v>
      </c>
      <c r="F121" s="383" t="s">
        <v>539</v>
      </c>
      <c r="G121" s="384" t="s">
        <v>634</v>
      </c>
      <c r="H121" s="385" t="s">
        <v>639</v>
      </c>
      <c r="I121" s="246">
        <v>33</v>
      </c>
      <c r="J121" s="248"/>
      <c r="K121" s="386"/>
    </row>
    <row r="122" spans="1:11" ht="102">
      <c r="A122" s="246">
        <v>15</v>
      </c>
      <c r="B122" s="246"/>
      <c r="C122" s="246" t="s">
        <v>2184</v>
      </c>
      <c r="D122" s="382" t="s">
        <v>632</v>
      </c>
      <c r="E122" s="383" t="s">
        <v>633</v>
      </c>
      <c r="F122" s="383" t="s">
        <v>539</v>
      </c>
      <c r="G122" s="384" t="s">
        <v>640</v>
      </c>
      <c r="H122" s="385" t="s">
        <v>641</v>
      </c>
      <c r="I122" s="246">
        <v>34</v>
      </c>
      <c r="J122" s="248"/>
      <c r="K122" s="386"/>
    </row>
    <row r="123" spans="1:11" ht="76.5">
      <c r="A123" s="246" t="s">
        <v>344</v>
      </c>
      <c r="B123" s="248" t="s">
        <v>2120</v>
      </c>
      <c r="C123" s="246"/>
      <c r="D123" s="382" t="s">
        <v>632</v>
      </c>
      <c r="E123" s="383" t="s">
        <v>633</v>
      </c>
      <c r="F123" s="383" t="s">
        <v>539</v>
      </c>
      <c r="G123" s="384"/>
      <c r="H123" s="385" t="s">
        <v>642</v>
      </c>
      <c r="I123" s="246"/>
      <c r="J123" s="248" t="s">
        <v>643</v>
      </c>
      <c r="K123" s="386"/>
    </row>
    <row r="124" spans="1:11" ht="114.75">
      <c r="A124" s="246" t="s">
        <v>344</v>
      </c>
      <c r="B124" s="248" t="s">
        <v>2121</v>
      </c>
      <c r="C124" s="246"/>
      <c r="D124" s="382" t="s">
        <v>632</v>
      </c>
      <c r="E124" s="383" t="s">
        <v>633</v>
      </c>
      <c r="F124" s="383" t="s">
        <v>539</v>
      </c>
      <c r="G124" s="384" t="s">
        <v>644</v>
      </c>
      <c r="H124" s="385" t="s">
        <v>645</v>
      </c>
      <c r="I124" s="246"/>
      <c r="J124" s="248" t="s">
        <v>646</v>
      </c>
      <c r="K124" s="386"/>
    </row>
    <row r="125" spans="1:11" ht="38.25">
      <c r="A125" s="411"/>
      <c r="B125" s="248" t="s">
        <v>2121</v>
      </c>
      <c r="C125" s="246">
        <f>+C124</f>
        <v>0</v>
      </c>
      <c r="D125" s="382" t="s">
        <v>632</v>
      </c>
      <c r="E125" s="383" t="s">
        <v>633</v>
      </c>
      <c r="F125" s="383" t="s">
        <v>539</v>
      </c>
      <c r="G125" s="384" t="s">
        <v>644</v>
      </c>
      <c r="H125" s="385" t="s">
        <v>647</v>
      </c>
      <c r="I125" s="246">
        <v>36</v>
      </c>
      <c r="J125" s="248"/>
      <c r="K125" s="386"/>
    </row>
    <row r="126" spans="1:11" ht="38.25">
      <c r="A126" s="411"/>
      <c r="B126" s="248" t="s">
        <v>2121</v>
      </c>
      <c r="C126" s="246">
        <f>+C124</f>
        <v>0</v>
      </c>
      <c r="D126" s="382" t="s">
        <v>632</v>
      </c>
      <c r="E126" s="383" t="s">
        <v>633</v>
      </c>
      <c r="F126" s="383" t="s">
        <v>539</v>
      </c>
      <c r="G126" s="384" t="s">
        <v>644</v>
      </c>
      <c r="H126" s="385" t="s">
        <v>648</v>
      </c>
      <c r="I126" s="246">
        <v>37</v>
      </c>
      <c r="J126" s="248"/>
      <c r="K126" s="386"/>
    </row>
    <row r="127" spans="1:11" ht="76.5">
      <c r="A127" s="246">
        <v>16</v>
      </c>
      <c r="B127" s="246"/>
      <c r="C127" s="246" t="s">
        <v>2184</v>
      </c>
      <c r="D127" s="382" t="s">
        <v>649</v>
      </c>
      <c r="E127" s="383" t="s">
        <v>650</v>
      </c>
      <c r="F127" s="383" t="s">
        <v>539</v>
      </c>
      <c r="G127" s="384" t="s">
        <v>651</v>
      </c>
      <c r="H127" s="385" t="s">
        <v>652</v>
      </c>
      <c r="I127" s="246">
        <v>39</v>
      </c>
      <c r="J127" s="248"/>
      <c r="K127" s="386"/>
    </row>
    <row r="128" spans="1:11" ht="63.75">
      <c r="A128" s="246">
        <v>16</v>
      </c>
      <c r="B128" s="246"/>
      <c r="C128" s="246" t="s">
        <v>2184</v>
      </c>
      <c r="D128" s="382" t="s">
        <v>649</v>
      </c>
      <c r="E128" s="383" t="s">
        <v>650</v>
      </c>
      <c r="F128" s="383" t="s">
        <v>539</v>
      </c>
      <c r="G128" s="384" t="s">
        <v>651</v>
      </c>
      <c r="H128" s="385" t="s">
        <v>653</v>
      </c>
      <c r="I128" s="246">
        <v>38</v>
      </c>
      <c r="J128" s="248"/>
      <c r="K128" s="386"/>
    </row>
    <row r="129" spans="1:11" ht="38.25">
      <c r="A129" s="246">
        <v>16</v>
      </c>
      <c r="B129" s="246"/>
      <c r="C129" s="246" t="s">
        <v>2184</v>
      </c>
      <c r="D129" s="382" t="s">
        <v>649</v>
      </c>
      <c r="E129" s="383" t="s">
        <v>650</v>
      </c>
      <c r="F129" s="383" t="s">
        <v>539</v>
      </c>
      <c r="G129" s="384" t="s">
        <v>651</v>
      </c>
      <c r="H129" s="385" t="s">
        <v>654</v>
      </c>
      <c r="I129" s="246">
        <v>41</v>
      </c>
      <c r="J129" s="248"/>
      <c r="K129" s="386"/>
    </row>
    <row r="130" spans="1:11" ht="204">
      <c r="A130" s="246">
        <v>16</v>
      </c>
      <c r="B130" s="246"/>
      <c r="C130" s="246" t="s">
        <v>2184</v>
      </c>
      <c r="D130" s="382" t="s">
        <v>649</v>
      </c>
      <c r="E130" s="383" t="s">
        <v>650</v>
      </c>
      <c r="F130" s="383" t="s">
        <v>539</v>
      </c>
      <c r="G130" s="384" t="s">
        <v>651</v>
      </c>
      <c r="H130" s="385" t="s">
        <v>655</v>
      </c>
      <c r="I130" s="246">
        <v>40</v>
      </c>
      <c r="J130" s="248"/>
      <c r="K130" s="386"/>
    </row>
    <row r="131" spans="1:11" ht="51">
      <c r="A131" s="246">
        <v>16</v>
      </c>
      <c r="B131" s="246"/>
      <c r="C131" s="246" t="s">
        <v>2184</v>
      </c>
      <c r="D131" s="382" t="s">
        <v>649</v>
      </c>
      <c r="E131" s="383" t="s">
        <v>650</v>
      </c>
      <c r="F131" s="383" t="s">
        <v>539</v>
      </c>
      <c r="G131" s="384" t="s">
        <v>656</v>
      </c>
      <c r="H131" s="385" t="s">
        <v>657</v>
      </c>
      <c r="I131" s="246">
        <v>53</v>
      </c>
      <c r="J131" s="248"/>
      <c r="K131" s="386"/>
    </row>
    <row r="132" spans="1:11" ht="127.5">
      <c r="A132" s="246" t="s">
        <v>344</v>
      </c>
      <c r="B132" s="248" t="s">
        <v>658</v>
      </c>
      <c r="C132" s="246"/>
      <c r="D132" s="382" t="s">
        <v>649</v>
      </c>
      <c r="E132" s="383" t="s">
        <v>650</v>
      </c>
      <c r="F132" s="383" t="s">
        <v>539</v>
      </c>
      <c r="G132" s="384" t="s">
        <v>656</v>
      </c>
      <c r="H132" s="385" t="s">
        <v>659</v>
      </c>
      <c r="I132" s="246"/>
      <c r="J132" s="248" t="s">
        <v>658</v>
      </c>
      <c r="K132" s="386"/>
    </row>
    <row r="133" spans="1:11" ht="38.25">
      <c r="A133" s="246" t="s">
        <v>344</v>
      </c>
      <c r="B133" s="248" t="s">
        <v>2122</v>
      </c>
      <c r="C133" s="246"/>
      <c r="D133" s="382" t="s">
        <v>649</v>
      </c>
      <c r="E133" s="383" t="s">
        <v>650</v>
      </c>
      <c r="F133" s="383" t="s">
        <v>539</v>
      </c>
      <c r="G133" s="384" t="s">
        <v>656</v>
      </c>
      <c r="H133" s="385" t="s">
        <v>660</v>
      </c>
      <c r="I133" s="246">
        <v>42</v>
      </c>
      <c r="J133" s="248"/>
      <c r="K133" s="386"/>
    </row>
    <row r="134" spans="1:11" ht="51">
      <c r="A134" s="246" t="s">
        <v>344</v>
      </c>
      <c r="B134" s="248" t="s">
        <v>661</v>
      </c>
      <c r="C134" s="246"/>
      <c r="D134" s="382" t="s">
        <v>649</v>
      </c>
      <c r="E134" s="383" t="s">
        <v>650</v>
      </c>
      <c r="F134" s="383" t="s">
        <v>539</v>
      </c>
      <c r="G134" s="384" t="s">
        <v>662</v>
      </c>
      <c r="H134" s="385" t="s">
        <v>663</v>
      </c>
      <c r="I134" s="246">
        <v>42</v>
      </c>
      <c r="J134" s="248"/>
      <c r="K134" s="386"/>
    </row>
    <row r="135" spans="1:11" ht="280.5">
      <c r="A135" s="246" t="s">
        <v>328</v>
      </c>
      <c r="B135" s="248" t="s">
        <v>664</v>
      </c>
      <c r="C135" s="246"/>
      <c r="D135" s="382" t="s">
        <v>665</v>
      </c>
      <c r="E135" s="383" t="s">
        <v>666</v>
      </c>
      <c r="F135" s="383" t="s">
        <v>667</v>
      </c>
      <c r="G135" s="384" t="s">
        <v>668</v>
      </c>
      <c r="H135" s="385" t="s">
        <v>669</v>
      </c>
      <c r="I135" s="246"/>
      <c r="J135" s="248"/>
      <c r="K135" s="386" t="s">
        <v>670</v>
      </c>
    </row>
    <row r="136" spans="1:11" ht="165.75">
      <c r="A136" s="246" t="s">
        <v>328</v>
      </c>
      <c r="B136" s="248" t="s">
        <v>664</v>
      </c>
      <c r="C136" s="246"/>
      <c r="D136" s="382" t="s">
        <v>665</v>
      </c>
      <c r="E136" s="383" t="s">
        <v>666</v>
      </c>
      <c r="F136" s="383" t="s">
        <v>671</v>
      </c>
      <c r="G136" s="384" t="s">
        <v>672</v>
      </c>
      <c r="H136" s="385" t="s">
        <v>673</v>
      </c>
      <c r="I136" s="246"/>
      <c r="J136" s="248"/>
      <c r="K136" s="386" t="s">
        <v>670</v>
      </c>
    </row>
    <row r="137" spans="1:11" ht="63.75">
      <c r="A137" s="246" t="s">
        <v>344</v>
      </c>
      <c r="B137" s="248" t="s">
        <v>2123</v>
      </c>
      <c r="C137" s="246"/>
      <c r="D137" s="382" t="s">
        <v>674</v>
      </c>
      <c r="E137" s="383" t="s">
        <v>266</v>
      </c>
      <c r="F137" s="383" t="s">
        <v>675</v>
      </c>
      <c r="G137" s="384" t="s">
        <v>676</v>
      </c>
      <c r="H137" s="385" t="s">
        <v>677</v>
      </c>
      <c r="I137" s="246">
        <v>35</v>
      </c>
      <c r="J137" s="248"/>
      <c r="K137" s="386"/>
    </row>
    <row r="138" spans="1:11" ht="153">
      <c r="A138" s="411"/>
      <c r="B138" s="248" t="s">
        <v>2123</v>
      </c>
      <c r="C138" s="246">
        <f>+C137</f>
        <v>0</v>
      </c>
      <c r="D138" s="382" t="s">
        <v>674</v>
      </c>
      <c r="E138" s="383" t="s">
        <v>266</v>
      </c>
      <c r="F138" s="383" t="s">
        <v>675</v>
      </c>
      <c r="G138" s="384" t="s">
        <v>676</v>
      </c>
      <c r="H138" s="385" t="s">
        <v>678</v>
      </c>
      <c r="I138" s="246">
        <v>58</v>
      </c>
      <c r="J138" s="248"/>
      <c r="K138" s="386"/>
    </row>
    <row r="139" spans="1:11" ht="63.75">
      <c r="A139" s="411"/>
      <c r="B139" s="248" t="s">
        <v>2123</v>
      </c>
      <c r="C139" s="246">
        <f>+C137</f>
        <v>0</v>
      </c>
      <c r="D139" s="382" t="s">
        <v>674</v>
      </c>
      <c r="E139" s="383" t="s">
        <v>266</v>
      </c>
      <c r="F139" s="383" t="s">
        <v>675</v>
      </c>
      <c r="G139" s="384"/>
      <c r="H139" s="385" t="s">
        <v>679</v>
      </c>
      <c r="I139" s="246">
        <v>57</v>
      </c>
      <c r="J139" s="248" t="s">
        <v>680</v>
      </c>
      <c r="K139" s="386"/>
    </row>
    <row r="140" spans="1:11" ht="63.75">
      <c r="A140" s="246" t="s">
        <v>328</v>
      </c>
      <c r="B140" s="246"/>
      <c r="C140" s="246"/>
      <c r="D140" s="382" t="s">
        <v>674</v>
      </c>
      <c r="E140" s="383" t="s">
        <v>266</v>
      </c>
      <c r="F140" s="383" t="s">
        <v>675</v>
      </c>
      <c r="G140" s="384" t="s">
        <v>681</v>
      </c>
      <c r="H140" s="385" t="s">
        <v>682</v>
      </c>
      <c r="I140" s="246"/>
      <c r="J140" s="248"/>
      <c r="K140" s="386" t="s">
        <v>683</v>
      </c>
    </row>
    <row r="141" spans="1:11" ht="153">
      <c r="A141" s="246" t="s">
        <v>344</v>
      </c>
      <c r="B141" s="248" t="s">
        <v>2124</v>
      </c>
      <c r="C141" s="246"/>
      <c r="D141" s="382" t="s">
        <v>674</v>
      </c>
      <c r="E141" s="383" t="s">
        <v>266</v>
      </c>
      <c r="F141" s="383" t="s">
        <v>684</v>
      </c>
      <c r="G141" s="384" t="s">
        <v>685</v>
      </c>
      <c r="H141" s="385" t="s">
        <v>686</v>
      </c>
      <c r="I141" s="246">
        <v>59</v>
      </c>
      <c r="J141" s="248"/>
      <c r="K141" s="386"/>
    </row>
    <row r="142" spans="1:11" ht="38.25">
      <c r="A142" s="246" t="s">
        <v>2125</v>
      </c>
      <c r="B142" s="246"/>
      <c r="C142" s="246"/>
      <c r="D142" s="382" t="s">
        <v>674</v>
      </c>
      <c r="E142" s="383" t="s">
        <v>266</v>
      </c>
      <c r="F142" s="383" t="s">
        <v>684</v>
      </c>
      <c r="G142" s="384" t="s">
        <v>685</v>
      </c>
      <c r="H142" s="385" t="s">
        <v>687</v>
      </c>
      <c r="I142" s="246"/>
      <c r="J142" s="248"/>
      <c r="K142" s="386" t="s">
        <v>688</v>
      </c>
    </row>
    <row r="143" spans="1:11" ht="76.5">
      <c r="A143" s="246" t="s">
        <v>2125</v>
      </c>
      <c r="B143" s="246"/>
      <c r="C143" s="246"/>
      <c r="D143" s="382" t="s">
        <v>674</v>
      </c>
      <c r="E143" s="383" t="s">
        <v>266</v>
      </c>
      <c r="F143" s="383" t="s">
        <v>684</v>
      </c>
      <c r="G143" s="384"/>
      <c r="H143" s="385" t="s">
        <v>689</v>
      </c>
      <c r="I143" s="246"/>
      <c r="J143" s="248" t="s">
        <v>690</v>
      </c>
      <c r="K143" s="386"/>
    </row>
    <row r="144" spans="1:11" ht="344.25">
      <c r="A144" s="246" t="s">
        <v>344</v>
      </c>
      <c r="B144" s="248" t="s">
        <v>691</v>
      </c>
      <c r="C144" s="246"/>
      <c r="D144" s="382" t="s">
        <v>674</v>
      </c>
      <c r="E144" s="383" t="s">
        <v>266</v>
      </c>
      <c r="F144" s="383" t="s">
        <v>692</v>
      </c>
      <c r="G144" s="384" t="s">
        <v>693</v>
      </c>
      <c r="H144" s="385" t="s">
        <v>694</v>
      </c>
      <c r="I144" s="246"/>
      <c r="J144" s="248"/>
      <c r="K144" s="386" t="s">
        <v>695</v>
      </c>
    </row>
    <row r="145" spans="1:11" ht="127.5">
      <c r="A145" s="411"/>
      <c r="B145" s="248" t="s">
        <v>2126</v>
      </c>
      <c r="C145" s="246">
        <f>+C141</f>
        <v>0</v>
      </c>
      <c r="D145" s="382" t="s">
        <v>674</v>
      </c>
      <c r="E145" s="383" t="s">
        <v>266</v>
      </c>
      <c r="F145" s="383" t="s">
        <v>696</v>
      </c>
      <c r="G145" s="384" t="s">
        <v>697</v>
      </c>
      <c r="H145" s="385" t="s">
        <v>698</v>
      </c>
      <c r="I145" s="246">
        <v>30</v>
      </c>
      <c r="J145" s="248"/>
      <c r="K145" s="386"/>
    </row>
    <row r="146" spans="1:11" ht="51">
      <c r="A146" s="411"/>
      <c r="B146" s="248" t="s">
        <v>2126</v>
      </c>
      <c r="C146" s="246">
        <f>+C141</f>
        <v>0</v>
      </c>
      <c r="D146" s="382" t="s">
        <v>674</v>
      </c>
      <c r="E146" s="383" t="s">
        <v>266</v>
      </c>
      <c r="F146" s="383" t="s">
        <v>696</v>
      </c>
      <c r="G146" s="384" t="s">
        <v>697</v>
      </c>
      <c r="H146" s="385" t="s">
        <v>699</v>
      </c>
      <c r="I146" s="246"/>
      <c r="J146" s="248"/>
      <c r="K146" s="386" t="s">
        <v>700</v>
      </c>
    </row>
    <row r="147" spans="1:11" ht="76.5">
      <c r="A147" s="411"/>
      <c r="B147" s="248" t="s">
        <v>2126</v>
      </c>
      <c r="C147" s="246">
        <f>+C141</f>
        <v>0</v>
      </c>
      <c r="D147" s="382" t="s">
        <v>674</v>
      </c>
      <c r="E147" s="383" t="s">
        <v>266</v>
      </c>
      <c r="F147" s="383" t="s">
        <v>696</v>
      </c>
      <c r="G147" s="384" t="s">
        <v>697</v>
      </c>
      <c r="H147" s="385" t="s">
        <v>701</v>
      </c>
      <c r="I147" s="246"/>
      <c r="J147" s="248" t="s">
        <v>702</v>
      </c>
      <c r="K147" s="386"/>
    </row>
    <row r="148" spans="1:11" ht="51">
      <c r="A148" s="411"/>
      <c r="B148" s="248" t="s">
        <v>2126</v>
      </c>
      <c r="C148" s="246">
        <f>+C141</f>
        <v>0</v>
      </c>
      <c r="D148" s="382" t="s">
        <v>674</v>
      </c>
      <c r="E148" s="383" t="s">
        <v>266</v>
      </c>
      <c r="F148" s="383" t="s">
        <v>696</v>
      </c>
      <c r="G148" s="384" t="s">
        <v>703</v>
      </c>
      <c r="H148" s="385" t="s">
        <v>704</v>
      </c>
      <c r="I148" s="246"/>
      <c r="J148" s="248"/>
      <c r="K148" s="386" t="s">
        <v>705</v>
      </c>
    </row>
    <row r="149" spans="1:11" ht="63.75">
      <c r="A149" s="246" t="s">
        <v>344</v>
      </c>
      <c r="B149" s="248" t="s">
        <v>706</v>
      </c>
      <c r="C149" s="246"/>
      <c r="D149" s="382" t="s">
        <v>674</v>
      </c>
      <c r="E149" s="383" t="s">
        <v>266</v>
      </c>
      <c r="F149" s="383" t="s">
        <v>707</v>
      </c>
      <c r="G149" s="384" t="s">
        <v>708</v>
      </c>
      <c r="H149" s="385" t="s">
        <v>709</v>
      </c>
      <c r="I149" s="246"/>
      <c r="J149" s="248" t="s">
        <v>707</v>
      </c>
      <c r="K149" s="386"/>
    </row>
    <row r="150" spans="1:11" ht="178.5">
      <c r="A150" s="246">
        <v>26</v>
      </c>
      <c r="B150" s="246"/>
      <c r="C150" s="246" t="s">
        <v>2184</v>
      </c>
      <c r="D150" s="382" t="s">
        <v>710</v>
      </c>
      <c r="E150" s="383" t="s">
        <v>711</v>
      </c>
      <c r="F150" s="383" t="s">
        <v>712</v>
      </c>
      <c r="G150" s="384" t="s">
        <v>713</v>
      </c>
      <c r="H150" s="385" t="s">
        <v>714</v>
      </c>
      <c r="I150" s="246">
        <v>63</v>
      </c>
      <c r="J150" s="248"/>
      <c r="K150" s="386"/>
    </row>
    <row r="151" spans="1:11" ht="127.5">
      <c r="A151" s="246">
        <v>26</v>
      </c>
      <c r="B151" s="246"/>
      <c r="C151" s="246" t="s">
        <v>2184</v>
      </c>
      <c r="D151" s="382" t="s">
        <v>710</v>
      </c>
      <c r="E151" s="383" t="s">
        <v>711</v>
      </c>
      <c r="F151" s="383" t="s">
        <v>712</v>
      </c>
      <c r="G151" s="384" t="s">
        <v>713</v>
      </c>
      <c r="H151" s="385" t="s">
        <v>715</v>
      </c>
      <c r="I151" s="246"/>
      <c r="J151" s="248" t="s">
        <v>716</v>
      </c>
      <c r="K151" s="386"/>
    </row>
    <row r="152" spans="1:11" ht="178.5">
      <c r="A152" s="246" t="s">
        <v>344</v>
      </c>
      <c r="B152" s="248" t="s">
        <v>2127</v>
      </c>
      <c r="C152" s="246"/>
      <c r="D152" s="382" t="s">
        <v>710</v>
      </c>
      <c r="E152" s="383" t="s">
        <v>711</v>
      </c>
      <c r="F152" s="383" t="s">
        <v>717</v>
      </c>
      <c r="G152" s="384" t="s">
        <v>718</v>
      </c>
      <c r="H152" s="385" t="s">
        <v>719</v>
      </c>
      <c r="I152" s="246"/>
      <c r="J152" s="248" t="s">
        <v>720</v>
      </c>
      <c r="K152" s="386"/>
    </row>
    <row r="153" spans="1:11" ht="102">
      <c r="A153" s="246" t="s">
        <v>344</v>
      </c>
      <c r="B153" s="248" t="s">
        <v>721</v>
      </c>
      <c r="C153" s="246"/>
      <c r="D153" s="382" t="s">
        <v>710</v>
      </c>
      <c r="E153" s="383" t="s">
        <v>711</v>
      </c>
      <c r="F153" s="383" t="s">
        <v>722</v>
      </c>
      <c r="G153" s="384" t="s">
        <v>723</v>
      </c>
      <c r="H153" s="385" t="s">
        <v>724</v>
      </c>
      <c r="I153" s="246"/>
      <c r="J153" s="248" t="s">
        <v>725</v>
      </c>
      <c r="K153" s="386"/>
    </row>
    <row r="154" spans="1:11" ht="89.25">
      <c r="A154" s="246" t="s">
        <v>344</v>
      </c>
      <c r="B154" s="248" t="s">
        <v>726</v>
      </c>
      <c r="C154" s="246"/>
      <c r="D154" s="382" t="s">
        <v>710</v>
      </c>
      <c r="E154" s="383" t="s">
        <v>711</v>
      </c>
      <c r="F154" s="383" t="s">
        <v>727</v>
      </c>
      <c r="G154" s="384" t="s">
        <v>728</v>
      </c>
      <c r="H154" s="385" t="s">
        <v>729</v>
      </c>
      <c r="I154" s="246"/>
      <c r="J154" s="248" t="s">
        <v>726</v>
      </c>
      <c r="K154" s="386"/>
    </row>
    <row r="155" spans="1:11" ht="51">
      <c r="A155" s="246" t="s">
        <v>344</v>
      </c>
      <c r="B155" s="248" t="s">
        <v>730</v>
      </c>
      <c r="C155" s="246"/>
      <c r="D155" s="382" t="s">
        <v>731</v>
      </c>
      <c r="E155" s="383" t="s">
        <v>732</v>
      </c>
      <c r="F155" s="383" t="s">
        <v>539</v>
      </c>
      <c r="G155" s="384" t="s">
        <v>733</v>
      </c>
      <c r="H155" s="385" t="s">
        <v>734</v>
      </c>
      <c r="I155" s="246"/>
      <c r="J155" s="248"/>
      <c r="K155" s="386" t="s">
        <v>695</v>
      </c>
    </row>
    <row r="156" spans="1:11" ht="63.75">
      <c r="A156" s="246">
        <v>41</v>
      </c>
      <c r="B156" s="246"/>
      <c r="C156" s="246" t="s">
        <v>2184</v>
      </c>
      <c r="D156" s="382" t="s">
        <v>735</v>
      </c>
      <c r="E156" s="383" t="s">
        <v>736</v>
      </c>
      <c r="F156" s="383" t="s">
        <v>737</v>
      </c>
      <c r="G156" s="384" t="s">
        <v>738</v>
      </c>
      <c r="H156" s="385" t="s">
        <v>739</v>
      </c>
      <c r="I156" s="246"/>
      <c r="J156" s="248" t="s">
        <v>740</v>
      </c>
      <c r="K156" s="386"/>
    </row>
    <row r="157" spans="1:11" ht="267.75">
      <c r="A157" s="246">
        <v>41</v>
      </c>
      <c r="B157" s="246"/>
      <c r="C157" s="246" t="s">
        <v>2184</v>
      </c>
      <c r="D157" s="382" t="s">
        <v>735</v>
      </c>
      <c r="E157" s="383" t="s">
        <v>736</v>
      </c>
      <c r="F157" s="383" t="s">
        <v>737</v>
      </c>
      <c r="G157" s="384" t="s">
        <v>738</v>
      </c>
      <c r="H157" s="385" t="s">
        <v>741</v>
      </c>
      <c r="I157" s="246">
        <v>77</v>
      </c>
      <c r="J157" s="248"/>
      <c r="K157" s="386"/>
    </row>
    <row r="158" spans="1:11" ht="76.5">
      <c r="A158" s="246" t="s">
        <v>344</v>
      </c>
      <c r="B158" s="248" t="s">
        <v>742</v>
      </c>
      <c r="C158" s="246"/>
      <c r="D158" s="382" t="s">
        <v>735</v>
      </c>
      <c r="E158" s="383" t="s">
        <v>736</v>
      </c>
      <c r="F158" s="383" t="s">
        <v>743</v>
      </c>
      <c r="G158" s="384" t="s">
        <v>744</v>
      </c>
      <c r="H158" s="385" t="s">
        <v>745</v>
      </c>
      <c r="I158" s="246">
        <v>82</v>
      </c>
      <c r="J158" s="248"/>
      <c r="K158" s="386"/>
    </row>
    <row r="159" spans="1:11" ht="51">
      <c r="A159" s="411"/>
      <c r="B159" s="248" t="s">
        <v>742</v>
      </c>
      <c r="C159" s="246">
        <f>+C158</f>
        <v>0</v>
      </c>
      <c r="D159" s="382" t="s">
        <v>735</v>
      </c>
      <c r="E159" s="383" t="s">
        <v>736</v>
      </c>
      <c r="F159" s="383" t="s">
        <v>743</v>
      </c>
      <c r="G159" s="384" t="s">
        <v>744</v>
      </c>
      <c r="H159" s="385" t="s">
        <v>746</v>
      </c>
      <c r="I159" s="246"/>
      <c r="J159" s="248" t="s">
        <v>747</v>
      </c>
      <c r="K159" s="386"/>
    </row>
    <row r="160" spans="1:11" ht="63.75">
      <c r="A160" s="411"/>
      <c r="B160" s="248" t="s">
        <v>742</v>
      </c>
      <c r="C160" s="246">
        <f>+C158</f>
        <v>0</v>
      </c>
      <c r="D160" s="382" t="s">
        <v>735</v>
      </c>
      <c r="E160" s="383" t="s">
        <v>736</v>
      </c>
      <c r="F160" s="383" t="s">
        <v>743</v>
      </c>
      <c r="G160" s="384" t="s">
        <v>748</v>
      </c>
      <c r="H160" s="385" t="s">
        <v>749</v>
      </c>
      <c r="I160" s="246">
        <v>83</v>
      </c>
      <c r="J160" s="248"/>
      <c r="K160" s="386"/>
    </row>
    <row r="161" spans="1:11" ht="127.5">
      <c r="A161" s="246" t="s">
        <v>344</v>
      </c>
      <c r="B161" s="248" t="s">
        <v>750</v>
      </c>
      <c r="C161" s="246"/>
      <c r="D161" s="382" t="s">
        <v>751</v>
      </c>
      <c r="E161" s="383" t="s">
        <v>752</v>
      </c>
      <c r="F161" s="383" t="s">
        <v>539</v>
      </c>
      <c r="G161" s="384" t="s">
        <v>753</v>
      </c>
      <c r="H161" s="385" t="s">
        <v>754</v>
      </c>
      <c r="I161" s="246">
        <v>79</v>
      </c>
      <c r="J161" s="248" t="s">
        <v>755</v>
      </c>
      <c r="K161" s="386"/>
    </row>
    <row r="162" spans="1:11" ht="76.5">
      <c r="A162" s="411"/>
      <c r="B162" s="248" t="s">
        <v>750</v>
      </c>
      <c r="C162" s="246">
        <f>+C161</f>
        <v>0</v>
      </c>
      <c r="D162" s="382" t="s">
        <v>751</v>
      </c>
      <c r="E162" s="383" t="s">
        <v>752</v>
      </c>
      <c r="F162" s="383" t="s">
        <v>539</v>
      </c>
      <c r="G162" s="384" t="s">
        <v>756</v>
      </c>
      <c r="H162" s="385" t="s">
        <v>757</v>
      </c>
      <c r="I162" s="246"/>
      <c r="J162" s="248"/>
      <c r="K162" s="386" t="s">
        <v>758</v>
      </c>
    </row>
    <row r="163" spans="1:11" ht="51">
      <c r="A163" s="246">
        <v>5305</v>
      </c>
      <c r="B163" s="246"/>
      <c r="C163" s="246" t="s">
        <v>2184</v>
      </c>
      <c r="D163" s="382" t="s">
        <v>759</v>
      </c>
      <c r="E163" s="383" t="s">
        <v>760</v>
      </c>
      <c r="F163" s="383" t="s">
        <v>539</v>
      </c>
      <c r="G163" s="384" t="s">
        <v>761</v>
      </c>
      <c r="H163" s="385" t="s">
        <v>762</v>
      </c>
      <c r="I163" s="246"/>
      <c r="J163" s="248"/>
      <c r="K163" s="386" t="s">
        <v>763</v>
      </c>
    </row>
    <row r="164" spans="1:11" ht="331.5">
      <c r="A164" s="246" t="s">
        <v>328</v>
      </c>
      <c r="B164" s="248" t="s">
        <v>764</v>
      </c>
      <c r="C164" s="246"/>
      <c r="D164" s="382" t="s">
        <v>765</v>
      </c>
      <c r="E164" s="383" t="s">
        <v>766</v>
      </c>
      <c r="F164" s="383" t="s">
        <v>539</v>
      </c>
      <c r="G164" s="384" t="s">
        <v>767</v>
      </c>
      <c r="H164" s="385" t="s">
        <v>768</v>
      </c>
      <c r="I164" s="246"/>
      <c r="J164" s="248"/>
      <c r="K164" s="386" t="s">
        <v>769</v>
      </c>
    </row>
    <row r="165" spans="1:11" ht="63.75">
      <c r="A165" s="246" t="s">
        <v>328</v>
      </c>
      <c r="B165" s="248" t="s">
        <v>764</v>
      </c>
      <c r="C165" s="246"/>
      <c r="D165" s="382" t="s">
        <v>765</v>
      </c>
      <c r="E165" s="383" t="s">
        <v>766</v>
      </c>
      <c r="F165" s="383" t="s">
        <v>539</v>
      </c>
      <c r="G165" s="384" t="s">
        <v>770</v>
      </c>
      <c r="H165" s="385" t="s">
        <v>771</v>
      </c>
      <c r="I165" s="246"/>
      <c r="J165" s="248"/>
      <c r="K165" s="386" t="s">
        <v>769</v>
      </c>
    </row>
    <row r="166" spans="1:11" ht="25.5">
      <c r="A166" s="246" t="s">
        <v>344</v>
      </c>
      <c r="B166" s="248" t="s">
        <v>764</v>
      </c>
      <c r="C166" s="246"/>
      <c r="D166" s="382" t="s">
        <v>765</v>
      </c>
      <c r="E166" s="383" t="s">
        <v>766</v>
      </c>
      <c r="F166" s="383" t="s">
        <v>539</v>
      </c>
      <c r="G166" s="384" t="s">
        <v>772</v>
      </c>
      <c r="H166" s="385" t="s">
        <v>773</v>
      </c>
      <c r="I166" s="246"/>
      <c r="J166" s="248"/>
      <c r="K166" s="386"/>
    </row>
    <row r="167" spans="1:11" ht="25.5">
      <c r="A167" s="246" t="s">
        <v>328</v>
      </c>
      <c r="B167" s="248" t="s">
        <v>764</v>
      </c>
      <c r="C167" s="246"/>
      <c r="D167" s="382" t="s">
        <v>765</v>
      </c>
      <c r="E167" s="383" t="s">
        <v>766</v>
      </c>
      <c r="F167" s="383" t="s">
        <v>539</v>
      </c>
      <c r="G167" s="384" t="s">
        <v>774</v>
      </c>
      <c r="H167" s="385" t="s">
        <v>775</v>
      </c>
      <c r="I167" s="246"/>
      <c r="J167" s="248"/>
      <c r="K167" s="386" t="s">
        <v>769</v>
      </c>
    </row>
    <row r="168" spans="1:11" ht="51">
      <c r="A168" s="411"/>
      <c r="B168" s="248" t="s">
        <v>764</v>
      </c>
      <c r="C168" s="246">
        <f>+C166</f>
        <v>0</v>
      </c>
      <c r="D168" s="382" t="s">
        <v>765</v>
      </c>
      <c r="E168" s="383" t="s">
        <v>766</v>
      </c>
      <c r="F168" s="383" t="s">
        <v>539</v>
      </c>
      <c r="G168" s="384" t="s">
        <v>776</v>
      </c>
      <c r="H168" s="385" t="s">
        <v>777</v>
      </c>
      <c r="I168" s="246"/>
      <c r="J168" s="248"/>
      <c r="K168" s="386" t="s">
        <v>769</v>
      </c>
    </row>
    <row r="169" spans="1:11" ht="102">
      <c r="A169" s="411"/>
      <c r="B169" s="248" t="s">
        <v>764</v>
      </c>
      <c r="C169" s="246">
        <f>+C166</f>
        <v>0</v>
      </c>
      <c r="D169" s="382" t="s">
        <v>765</v>
      </c>
      <c r="E169" s="383" t="s">
        <v>766</v>
      </c>
      <c r="F169" s="383" t="s">
        <v>539</v>
      </c>
      <c r="G169" s="384" t="s">
        <v>778</v>
      </c>
      <c r="H169" s="385" t="s">
        <v>779</v>
      </c>
      <c r="I169" s="246"/>
      <c r="J169" s="248"/>
      <c r="K169" s="386" t="s">
        <v>769</v>
      </c>
    </row>
    <row r="170" spans="1:11" ht="140.25">
      <c r="A170" s="246" t="s">
        <v>344</v>
      </c>
      <c r="B170" s="248" t="s">
        <v>780</v>
      </c>
      <c r="C170" s="246"/>
      <c r="D170" s="382" t="s">
        <v>781</v>
      </c>
      <c r="E170" s="383" t="s">
        <v>782</v>
      </c>
      <c r="F170" s="383" t="s">
        <v>539</v>
      </c>
      <c r="G170" s="384" t="s">
        <v>783</v>
      </c>
      <c r="H170" s="385" t="s">
        <v>784</v>
      </c>
      <c r="I170" s="246">
        <v>54</v>
      </c>
      <c r="J170" s="248"/>
      <c r="K170" s="386"/>
    </row>
    <row r="171" spans="1:11" ht="191.25">
      <c r="A171" s="411"/>
      <c r="B171" s="248" t="s">
        <v>780</v>
      </c>
      <c r="C171" s="246">
        <f>+C170</f>
        <v>0</v>
      </c>
      <c r="D171" s="382" t="s">
        <v>781</v>
      </c>
      <c r="E171" s="383" t="s">
        <v>782</v>
      </c>
      <c r="F171" s="383" t="s">
        <v>539</v>
      </c>
      <c r="G171" s="384" t="s">
        <v>785</v>
      </c>
      <c r="H171" s="385" t="s">
        <v>786</v>
      </c>
      <c r="I171" s="246">
        <v>54</v>
      </c>
      <c r="J171" s="248"/>
      <c r="K171" s="386"/>
    </row>
    <row r="172" spans="1:11" ht="38.25">
      <c r="A172" s="246">
        <v>25</v>
      </c>
      <c r="B172" s="246"/>
      <c r="C172" s="246" t="s">
        <v>2184</v>
      </c>
      <c r="D172" s="382" t="s">
        <v>787</v>
      </c>
      <c r="E172" s="383" t="s">
        <v>788</v>
      </c>
      <c r="F172" s="383" t="s">
        <v>789</v>
      </c>
      <c r="G172" s="384" t="s">
        <v>790</v>
      </c>
      <c r="H172" s="385" t="s">
        <v>791</v>
      </c>
      <c r="I172" s="246">
        <v>81</v>
      </c>
      <c r="J172" s="248"/>
      <c r="K172" s="386"/>
    </row>
    <row r="173" spans="1:11" ht="102">
      <c r="A173" s="246" t="s">
        <v>328</v>
      </c>
      <c r="B173" s="246"/>
      <c r="C173" s="246"/>
      <c r="D173" s="382" t="s">
        <v>787</v>
      </c>
      <c r="E173" s="383" t="s">
        <v>788</v>
      </c>
      <c r="F173" s="383" t="s">
        <v>792</v>
      </c>
      <c r="G173" s="384" t="s">
        <v>793</v>
      </c>
      <c r="H173" s="385" t="s">
        <v>794</v>
      </c>
      <c r="I173" s="246"/>
      <c r="J173" s="248"/>
      <c r="K173" s="386" t="s">
        <v>328</v>
      </c>
    </row>
    <row r="174" spans="1:11" ht="331.5">
      <c r="A174" s="246" t="s">
        <v>344</v>
      </c>
      <c r="B174" s="248" t="s">
        <v>2183</v>
      </c>
      <c r="C174" s="246"/>
      <c r="D174" s="382" t="s">
        <v>787</v>
      </c>
      <c r="E174" s="383" t="s">
        <v>788</v>
      </c>
      <c r="F174" s="383" t="s">
        <v>795</v>
      </c>
      <c r="G174" s="384" t="s">
        <v>796</v>
      </c>
      <c r="H174" s="385" t="s">
        <v>797</v>
      </c>
      <c r="I174" s="246">
        <v>68</v>
      </c>
      <c r="J174" s="248" t="s">
        <v>798</v>
      </c>
      <c r="K174" s="386"/>
    </row>
    <row r="175" spans="1:11" ht="331.5">
      <c r="A175" s="411"/>
      <c r="B175" s="248" t="s">
        <v>2183</v>
      </c>
      <c r="C175" s="246">
        <f>+C174</f>
        <v>0</v>
      </c>
      <c r="D175" s="382" t="s">
        <v>787</v>
      </c>
      <c r="E175" s="383" t="s">
        <v>788</v>
      </c>
      <c r="F175" s="383" t="s">
        <v>795</v>
      </c>
      <c r="G175" s="384" t="s">
        <v>796</v>
      </c>
      <c r="H175" s="385" t="s">
        <v>797</v>
      </c>
      <c r="I175" s="246">
        <v>69</v>
      </c>
      <c r="J175" s="248" t="s">
        <v>798</v>
      </c>
      <c r="K175" s="386"/>
    </row>
    <row r="176" spans="1:11" ht="409.5">
      <c r="A176" s="411"/>
      <c r="B176" s="248" t="s">
        <v>2183</v>
      </c>
      <c r="C176" s="246">
        <f>+C174</f>
        <v>0</v>
      </c>
      <c r="D176" s="382" t="s">
        <v>787</v>
      </c>
      <c r="E176" s="383" t="s">
        <v>788</v>
      </c>
      <c r="F176" s="383" t="s">
        <v>795</v>
      </c>
      <c r="G176" s="384" t="s">
        <v>796</v>
      </c>
      <c r="H176" s="385" t="s">
        <v>799</v>
      </c>
      <c r="I176" s="246">
        <v>66</v>
      </c>
      <c r="J176" s="248"/>
      <c r="K176" s="386"/>
    </row>
    <row r="177" spans="1:11" ht="409.5">
      <c r="A177" s="411"/>
      <c r="B177" s="248" t="s">
        <v>2183</v>
      </c>
      <c r="C177" s="246">
        <f>+C174</f>
        <v>0</v>
      </c>
      <c r="D177" s="382" t="s">
        <v>787</v>
      </c>
      <c r="E177" s="383" t="s">
        <v>788</v>
      </c>
      <c r="F177" s="383" t="s">
        <v>795</v>
      </c>
      <c r="G177" s="384" t="s">
        <v>796</v>
      </c>
      <c r="H177" s="385" t="s">
        <v>799</v>
      </c>
      <c r="I177" s="246">
        <v>67</v>
      </c>
      <c r="J177" s="248"/>
      <c r="K177" s="386"/>
    </row>
    <row r="178" spans="1:11" ht="409.5">
      <c r="A178" s="246" t="s">
        <v>344</v>
      </c>
      <c r="B178" s="248" t="s">
        <v>2183</v>
      </c>
      <c r="C178" s="246"/>
      <c r="D178" s="382" t="s">
        <v>787</v>
      </c>
      <c r="E178" s="383" t="s">
        <v>788</v>
      </c>
      <c r="F178" s="383" t="s">
        <v>795</v>
      </c>
      <c r="G178" s="384" t="s">
        <v>796</v>
      </c>
      <c r="H178" s="385" t="s">
        <v>799</v>
      </c>
      <c r="I178" s="246">
        <v>68</v>
      </c>
      <c r="J178" s="248"/>
      <c r="K178" s="386"/>
    </row>
    <row r="179" spans="1:11" ht="409.5">
      <c r="A179" s="411"/>
      <c r="B179" s="248" t="s">
        <v>2183</v>
      </c>
      <c r="C179" s="246">
        <f>+C174</f>
        <v>0</v>
      </c>
      <c r="D179" s="382" t="s">
        <v>787</v>
      </c>
      <c r="E179" s="383" t="s">
        <v>788</v>
      </c>
      <c r="F179" s="383" t="s">
        <v>795</v>
      </c>
      <c r="G179" s="384" t="s">
        <v>796</v>
      </c>
      <c r="H179" s="385" t="s">
        <v>799</v>
      </c>
      <c r="I179" s="246">
        <v>69</v>
      </c>
      <c r="J179" s="248"/>
      <c r="K179" s="386"/>
    </row>
    <row r="180" spans="1:11" ht="89.25">
      <c r="A180" s="246" t="s">
        <v>344</v>
      </c>
      <c r="B180" s="248" t="s">
        <v>2128</v>
      </c>
      <c r="C180" s="246"/>
      <c r="D180" s="382" t="s">
        <v>787</v>
      </c>
      <c r="E180" s="383" t="s">
        <v>788</v>
      </c>
      <c r="F180" s="383" t="s">
        <v>800</v>
      </c>
      <c r="G180" s="384" t="s">
        <v>801</v>
      </c>
      <c r="H180" s="385" t="s">
        <v>802</v>
      </c>
      <c r="I180" s="246">
        <v>64</v>
      </c>
      <c r="J180" s="248" t="s">
        <v>803</v>
      </c>
      <c r="K180" s="386"/>
    </row>
    <row r="181" spans="1:11" ht="76.5">
      <c r="A181" s="246" t="s">
        <v>344</v>
      </c>
      <c r="B181" s="248" t="s">
        <v>2129</v>
      </c>
      <c r="C181" s="246"/>
      <c r="D181" s="382" t="s">
        <v>787</v>
      </c>
      <c r="E181" s="383" t="s">
        <v>788</v>
      </c>
      <c r="F181" s="383" t="s">
        <v>804</v>
      </c>
      <c r="G181" s="384" t="s">
        <v>805</v>
      </c>
      <c r="H181" s="385" t="s">
        <v>802</v>
      </c>
      <c r="I181" s="246">
        <v>65</v>
      </c>
      <c r="J181" s="248" t="s">
        <v>806</v>
      </c>
      <c r="K181" s="386"/>
    </row>
    <row r="182" spans="1:11" ht="51">
      <c r="A182" s="246" t="s">
        <v>379</v>
      </c>
      <c r="B182" s="248" t="s">
        <v>807</v>
      </c>
      <c r="C182" s="246"/>
      <c r="D182" s="382" t="s">
        <v>787</v>
      </c>
      <c r="E182" s="383" t="s">
        <v>788</v>
      </c>
      <c r="F182" s="383" t="s">
        <v>804</v>
      </c>
      <c r="G182" s="384" t="s">
        <v>808</v>
      </c>
      <c r="H182" s="385" t="s">
        <v>809</v>
      </c>
      <c r="I182" s="246"/>
      <c r="J182" s="248" t="s">
        <v>807</v>
      </c>
      <c r="K182" s="386"/>
    </row>
    <row r="183" spans="1:11" ht="38.25">
      <c r="A183" s="246" t="s">
        <v>328</v>
      </c>
      <c r="B183" s="246"/>
      <c r="C183" s="246"/>
      <c r="D183" s="382" t="s">
        <v>810</v>
      </c>
      <c r="E183" s="383" t="s">
        <v>811</v>
      </c>
      <c r="F183" s="383" t="s">
        <v>812</v>
      </c>
      <c r="G183" s="384" t="s">
        <v>813</v>
      </c>
      <c r="H183" s="385" t="s">
        <v>814</v>
      </c>
      <c r="I183" s="246"/>
      <c r="J183" s="248"/>
      <c r="K183" s="386" t="s">
        <v>427</v>
      </c>
    </row>
    <row r="184" spans="1:11" ht="63.75">
      <c r="A184" s="246" t="s">
        <v>328</v>
      </c>
      <c r="B184" s="246"/>
      <c r="C184" s="246"/>
      <c r="D184" s="382" t="s">
        <v>810</v>
      </c>
      <c r="E184" s="383" t="s">
        <v>811</v>
      </c>
      <c r="F184" s="383" t="s">
        <v>815</v>
      </c>
      <c r="G184" s="384" t="s">
        <v>816</v>
      </c>
      <c r="H184" s="385" t="s">
        <v>817</v>
      </c>
      <c r="I184" s="246"/>
      <c r="J184" s="248"/>
      <c r="K184" s="386" t="s">
        <v>427</v>
      </c>
    </row>
    <row r="185" spans="1:11" ht="38.25">
      <c r="A185" s="246" t="s">
        <v>329</v>
      </c>
      <c r="B185" s="246"/>
      <c r="C185" s="246" t="s">
        <v>2184</v>
      </c>
      <c r="D185" s="382" t="s">
        <v>810</v>
      </c>
      <c r="E185" s="383" t="s">
        <v>811</v>
      </c>
      <c r="F185" s="383" t="s">
        <v>539</v>
      </c>
      <c r="G185" s="384" t="s">
        <v>818</v>
      </c>
      <c r="H185" s="385" t="s">
        <v>819</v>
      </c>
      <c r="I185" s="246">
        <v>70</v>
      </c>
      <c r="J185" s="248"/>
      <c r="K185" s="386"/>
    </row>
    <row r="186" spans="1:11" ht="38.25">
      <c r="A186" s="246">
        <v>18</v>
      </c>
      <c r="B186" s="246"/>
      <c r="C186" s="246" t="s">
        <v>2184</v>
      </c>
      <c r="D186" s="382" t="s">
        <v>810</v>
      </c>
      <c r="E186" s="383" t="s">
        <v>811</v>
      </c>
      <c r="F186" s="383" t="s">
        <v>539</v>
      </c>
      <c r="G186" s="384" t="s">
        <v>818</v>
      </c>
      <c r="H186" s="385" t="s">
        <v>819</v>
      </c>
      <c r="I186" s="246">
        <v>47</v>
      </c>
      <c r="J186" s="248"/>
      <c r="K186" s="386"/>
    </row>
    <row r="187" spans="1:11" ht="38.25">
      <c r="A187" s="246">
        <v>27</v>
      </c>
      <c r="B187" s="246"/>
      <c r="C187" s="246" t="s">
        <v>2184</v>
      </c>
      <c r="D187" s="382" t="s">
        <v>810</v>
      </c>
      <c r="E187" s="383" t="s">
        <v>811</v>
      </c>
      <c r="F187" s="383" t="s">
        <v>539</v>
      </c>
      <c r="G187" s="384" t="s">
        <v>818</v>
      </c>
      <c r="H187" s="385" t="s">
        <v>819</v>
      </c>
      <c r="I187" s="246">
        <v>48</v>
      </c>
      <c r="J187" s="248"/>
      <c r="K187" s="386"/>
    </row>
    <row r="188" spans="1:11" ht="382.5">
      <c r="A188" s="246">
        <v>54</v>
      </c>
      <c r="B188" s="246"/>
      <c r="C188" s="246" t="s">
        <v>2184</v>
      </c>
      <c r="D188" s="382" t="s">
        <v>810</v>
      </c>
      <c r="E188" s="383" t="s">
        <v>811</v>
      </c>
      <c r="F188" s="383" t="s">
        <v>539</v>
      </c>
      <c r="G188" s="384" t="s">
        <v>820</v>
      </c>
      <c r="H188" s="385" t="s">
        <v>821</v>
      </c>
      <c r="I188" s="246">
        <v>71</v>
      </c>
      <c r="J188" s="248"/>
      <c r="K188" s="386"/>
    </row>
    <row r="189" spans="1:11" ht="114.75">
      <c r="A189" s="246" t="s">
        <v>344</v>
      </c>
      <c r="B189" s="248" t="s">
        <v>2130</v>
      </c>
      <c r="C189" s="246"/>
      <c r="D189" s="382" t="s">
        <v>810</v>
      </c>
      <c r="E189" s="383" t="s">
        <v>811</v>
      </c>
      <c r="F189" s="383" t="s">
        <v>539</v>
      </c>
      <c r="G189" s="384" t="s">
        <v>822</v>
      </c>
      <c r="H189" s="385" t="s">
        <v>823</v>
      </c>
      <c r="I189" s="246">
        <v>72</v>
      </c>
      <c r="J189" s="248"/>
      <c r="K189" s="386"/>
    </row>
    <row r="190" spans="1:11" ht="89.25">
      <c r="A190" s="246">
        <v>54</v>
      </c>
      <c r="B190" s="246"/>
      <c r="C190" s="246" t="s">
        <v>2184</v>
      </c>
      <c r="D190" s="382" t="s">
        <v>810</v>
      </c>
      <c r="E190" s="383" t="s">
        <v>811</v>
      </c>
      <c r="F190" s="383" t="s">
        <v>539</v>
      </c>
      <c r="G190" s="384" t="s">
        <v>822</v>
      </c>
      <c r="H190" s="385" t="s">
        <v>824</v>
      </c>
      <c r="I190" s="246">
        <v>73</v>
      </c>
      <c r="J190" s="248"/>
      <c r="K190" s="386"/>
    </row>
    <row r="191" spans="1:11" ht="51">
      <c r="A191" s="246" t="s">
        <v>379</v>
      </c>
      <c r="B191" s="248" t="s">
        <v>2131</v>
      </c>
      <c r="C191" s="246"/>
      <c r="D191" s="382" t="s">
        <v>810</v>
      </c>
      <c r="E191" s="383" t="s">
        <v>811</v>
      </c>
      <c r="F191" s="383" t="s">
        <v>539</v>
      </c>
      <c r="G191" s="384" t="s">
        <v>822</v>
      </c>
      <c r="H191" s="385" t="s">
        <v>825</v>
      </c>
      <c r="I191" s="246"/>
      <c r="J191" s="248" t="s">
        <v>826</v>
      </c>
      <c r="K191" s="386"/>
    </row>
    <row r="192" spans="1:11" ht="127.5">
      <c r="A192" s="246">
        <v>54</v>
      </c>
      <c r="B192" s="246"/>
      <c r="C192" s="246" t="s">
        <v>2184</v>
      </c>
      <c r="D192" s="382" t="s">
        <v>810</v>
      </c>
      <c r="E192" s="383" t="s">
        <v>811</v>
      </c>
      <c r="F192" s="383" t="s">
        <v>539</v>
      </c>
      <c r="G192" s="384" t="s">
        <v>822</v>
      </c>
      <c r="H192" s="385" t="s">
        <v>827</v>
      </c>
      <c r="I192" s="246">
        <v>49</v>
      </c>
      <c r="J192" s="248"/>
      <c r="K192" s="386"/>
    </row>
    <row r="193" spans="1:11" ht="127.5">
      <c r="A193" s="246">
        <v>54</v>
      </c>
      <c r="B193" s="246"/>
      <c r="C193" s="246" t="s">
        <v>2184</v>
      </c>
      <c r="D193" s="382" t="s">
        <v>810</v>
      </c>
      <c r="E193" s="383" t="s">
        <v>811</v>
      </c>
      <c r="F193" s="383" t="s">
        <v>539</v>
      </c>
      <c r="G193" s="384" t="s">
        <v>822</v>
      </c>
      <c r="H193" s="385" t="s">
        <v>827</v>
      </c>
      <c r="I193" s="246">
        <v>50</v>
      </c>
      <c r="J193" s="248"/>
      <c r="K193" s="386"/>
    </row>
    <row r="194" spans="1:11" ht="127.5">
      <c r="A194" s="246">
        <v>54</v>
      </c>
      <c r="B194" s="246"/>
      <c r="C194" s="246" t="s">
        <v>2184</v>
      </c>
      <c r="D194" s="382" t="s">
        <v>810</v>
      </c>
      <c r="E194" s="383" t="s">
        <v>811</v>
      </c>
      <c r="F194" s="383" t="s">
        <v>539</v>
      </c>
      <c r="G194" s="384" t="s">
        <v>822</v>
      </c>
      <c r="H194" s="385" t="s">
        <v>827</v>
      </c>
      <c r="I194" s="246">
        <v>51</v>
      </c>
      <c r="J194" s="248"/>
      <c r="K194" s="386"/>
    </row>
    <row r="195" spans="1:11" ht="127.5">
      <c r="A195" s="246" t="s">
        <v>344</v>
      </c>
      <c r="B195" s="248" t="s">
        <v>2132</v>
      </c>
      <c r="C195" s="246"/>
      <c r="D195" s="382" t="s">
        <v>810</v>
      </c>
      <c r="E195" s="383" t="s">
        <v>811</v>
      </c>
      <c r="F195" s="383" t="s">
        <v>539</v>
      </c>
      <c r="G195" s="384" t="s">
        <v>822</v>
      </c>
      <c r="H195" s="385" t="s">
        <v>828</v>
      </c>
      <c r="I195" s="246">
        <v>52</v>
      </c>
      <c r="J195" s="248"/>
      <c r="K195" s="386"/>
    </row>
    <row r="196" spans="1:11" ht="63.75">
      <c r="A196" s="246" t="s">
        <v>344</v>
      </c>
      <c r="B196" s="248" t="s">
        <v>829</v>
      </c>
      <c r="C196" s="246"/>
      <c r="D196" s="382" t="s">
        <v>810</v>
      </c>
      <c r="E196" s="383" t="s">
        <v>811</v>
      </c>
      <c r="F196" s="383" t="s">
        <v>539</v>
      </c>
      <c r="G196" s="384" t="s">
        <v>830</v>
      </c>
      <c r="H196" s="385" t="s">
        <v>831</v>
      </c>
      <c r="I196" s="246"/>
      <c r="J196" s="248" t="s">
        <v>829</v>
      </c>
      <c r="K196" s="386"/>
    </row>
    <row r="197" spans="1:11">
      <c r="A197" s="246">
        <v>28</v>
      </c>
      <c r="B197" s="246"/>
      <c r="C197" s="246" t="s">
        <v>2184</v>
      </c>
      <c r="D197" s="382"/>
      <c r="E197" s="383"/>
      <c r="F197" s="383"/>
      <c r="G197" s="384"/>
      <c r="H197" s="385" t="s">
        <v>832</v>
      </c>
      <c r="I197" s="246">
        <v>74</v>
      </c>
      <c r="J197" s="248"/>
      <c r="K197" s="386"/>
    </row>
    <row r="198" spans="1:11" ht="38.25">
      <c r="A198" s="246" t="s">
        <v>328</v>
      </c>
      <c r="B198" s="246"/>
      <c r="C198" s="246"/>
      <c r="D198" s="382" t="s">
        <v>833</v>
      </c>
      <c r="E198" s="383" t="s">
        <v>834</v>
      </c>
      <c r="F198" s="383" t="s">
        <v>539</v>
      </c>
      <c r="G198" s="384" t="s">
        <v>835</v>
      </c>
      <c r="H198" s="385" t="s">
        <v>836</v>
      </c>
      <c r="I198" s="246"/>
      <c r="J198" s="248"/>
      <c r="K198" s="386" t="s">
        <v>837</v>
      </c>
    </row>
    <row r="199" spans="1:11" ht="127.5">
      <c r="A199" s="246" t="s">
        <v>328</v>
      </c>
      <c r="B199" s="246"/>
      <c r="C199" s="246"/>
      <c r="D199" s="382" t="s">
        <v>833</v>
      </c>
      <c r="E199" s="383" t="s">
        <v>834</v>
      </c>
      <c r="F199" s="383" t="s">
        <v>539</v>
      </c>
      <c r="G199" s="384" t="s">
        <v>838</v>
      </c>
      <c r="H199" s="385" t="s">
        <v>839</v>
      </c>
      <c r="I199" s="246"/>
      <c r="J199" s="248"/>
      <c r="K199" s="386" t="s">
        <v>840</v>
      </c>
    </row>
    <row r="200" spans="1:11" ht="51">
      <c r="A200" s="246" t="s">
        <v>329</v>
      </c>
      <c r="B200" s="246"/>
      <c r="C200" s="246" t="s">
        <v>2184</v>
      </c>
      <c r="D200" s="382" t="s">
        <v>833</v>
      </c>
      <c r="E200" s="383" t="s">
        <v>834</v>
      </c>
      <c r="F200" s="383" t="s">
        <v>539</v>
      </c>
      <c r="G200" s="384" t="s">
        <v>841</v>
      </c>
      <c r="H200" s="385" t="s">
        <v>842</v>
      </c>
      <c r="I200" s="246"/>
      <c r="J200" s="248"/>
      <c r="K200" s="386" t="s">
        <v>476</v>
      </c>
    </row>
    <row r="201" spans="1:11" ht="38.25">
      <c r="A201" s="246" t="s">
        <v>344</v>
      </c>
      <c r="B201" s="248" t="s">
        <v>843</v>
      </c>
      <c r="C201" s="246"/>
      <c r="D201" s="382" t="s">
        <v>833</v>
      </c>
      <c r="E201" s="383" t="s">
        <v>834</v>
      </c>
      <c r="F201" s="383" t="s">
        <v>539</v>
      </c>
      <c r="G201" s="384" t="s">
        <v>844</v>
      </c>
      <c r="H201" s="385" t="s">
        <v>845</v>
      </c>
      <c r="I201" s="246"/>
      <c r="J201" s="248" t="s">
        <v>843</v>
      </c>
      <c r="K201" s="386"/>
    </row>
    <row r="202" spans="1:11" ht="127.5">
      <c r="A202" s="246" t="s">
        <v>328</v>
      </c>
      <c r="B202" s="246"/>
      <c r="C202" s="246"/>
      <c r="D202" s="382" t="s">
        <v>846</v>
      </c>
      <c r="E202" s="383" t="s">
        <v>847</v>
      </c>
      <c r="F202" s="383" t="s">
        <v>539</v>
      </c>
      <c r="G202" s="384" t="s">
        <v>848</v>
      </c>
      <c r="H202" s="385" t="s">
        <v>849</v>
      </c>
      <c r="I202" s="246"/>
      <c r="J202" s="248"/>
      <c r="K202" s="386" t="s">
        <v>850</v>
      </c>
    </row>
    <row r="203" spans="1:11" ht="63.75">
      <c r="A203" s="246" t="s">
        <v>344</v>
      </c>
      <c r="B203" s="248" t="s">
        <v>851</v>
      </c>
      <c r="C203" s="246"/>
      <c r="D203" s="382" t="s">
        <v>852</v>
      </c>
      <c r="E203" s="383" t="s">
        <v>853</v>
      </c>
      <c r="F203" s="383" t="s">
        <v>854</v>
      </c>
      <c r="G203" s="384" t="s">
        <v>855</v>
      </c>
      <c r="H203" s="385" t="s">
        <v>856</v>
      </c>
      <c r="I203" s="246"/>
      <c r="J203" s="248" t="s">
        <v>851</v>
      </c>
      <c r="K203" s="386"/>
    </row>
    <row r="204" spans="1:11" ht="89.25">
      <c r="A204" s="411"/>
      <c r="B204" s="248" t="s">
        <v>851</v>
      </c>
      <c r="C204" s="246">
        <f>+C203</f>
        <v>0</v>
      </c>
      <c r="D204" s="382" t="s">
        <v>852</v>
      </c>
      <c r="E204" s="383" t="s">
        <v>853</v>
      </c>
      <c r="F204" s="383" t="s">
        <v>857</v>
      </c>
      <c r="G204" s="384" t="s">
        <v>858</v>
      </c>
      <c r="H204" s="385" t="s">
        <v>859</v>
      </c>
      <c r="I204" s="246"/>
      <c r="J204" s="248" t="s">
        <v>851</v>
      </c>
      <c r="K204" s="386"/>
    </row>
    <row r="205" spans="1:11" ht="382.5">
      <c r="A205" s="411"/>
      <c r="B205" s="248" t="s">
        <v>851</v>
      </c>
      <c r="C205" s="246">
        <f>+C203</f>
        <v>0</v>
      </c>
      <c r="D205" s="382" t="s">
        <v>852</v>
      </c>
      <c r="E205" s="383" t="s">
        <v>853</v>
      </c>
      <c r="F205" s="383" t="s">
        <v>857</v>
      </c>
      <c r="G205" s="384" t="s">
        <v>860</v>
      </c>
      <c r="H205" s="385" t="s">
        <v>861</v>
      </c>
      <c r="I205" s="246"/>
      <c r="J205" s="248" t="s">
        <v>851</v>
      </c>
      <c r="K205" s="386"/>
    </row>
    <row r="206" spans="1:11" ht="89.25">
      <c r="A206" s="246" t="s">
        <v>344</v>
      </c>
      <c r="B206" s="248" t="s">
        <v>862</v>
      </c>
      <c r="C206" s="246"/>
      <c r="D206" s="382" t="s">
        <v>863</v>
      </c>
      <c r="E206" s="383" t="s">
        <v>864</v>
      </c>
      <c r="F206" s="383" t="s">
        <v>865</v>
      </c>
      <c r="G206" s="384" t="s">
        <v>866</v>
      </c>
      <c r="H206" s="385" t="s">
        <v>867</v>
      </c>
      <c r="I206" s="246"/>
      <c r="J206" s="248" t="s">
        <v>868</v>
      </c>
      <c r="K206" s="386"/>
    </row>
    <row r="207" spans="1:11" ht="51">
      <c r="A207" s="246" t="s">
        <v>329</v>
      </c>
      <c r="B207" s="246"/>
      <c r="C207" s="246" t="s">
        <v>2184</v>
      </c>
      <c r="D207" s="382" t="s">
        <v>863</v>
      </c>
      <c r="E207" s="383" t="s">
        <v>864</v>
      </c>
      <c r="F207" s="383" t="s">
        <v>869</v>
      </c>
      <c r="G207" s="384" t="s">
        <v>870</v>
      </c>
      <c r="H207" s="385" t="s">
        <v>871</v>
      </c>
      <c r="I207" s="246">
        <v>88</v>
      </c>
      <c r="J207" s="248"/>
      <c r="K207" s="386"/>
    </row>
    <row r="208" spans="1:11" ht="165.75">
      <c r="A208" s="246" t="s">
        <v>328</v>
      </c>
      <c r="B208" s="246"/>
      <c r="C208" s="246"/>
      <c r="D208" s="382" t="s">
        <v>863</v>
      </c>
      <c r="E208" s="383" t="s">
        <v>864</v>
      </c>
      <c r="F208" s="383" t="s">
        <v>872</v>
      </c>
      <c r="G208" s="384" t="s">
        <v>873</v>
      </c>
      <c r="H208" s="385" t="s">
        <v>874</v>
      </c>
      <c r="I208" s="246"/>
      <c r="J208" s="248"/>
      <c r="K208" s="386" t="s">
        <v>837</v>
      </c>
    </row>
    <row r="209" spans="1:11" ht="331.5">
      <c r="A209" s="246" t="s">
        <v>344</v>
      </c>
      <c r="B209" s="248" t="s">
        <v>875</v>
      </c>
      <c r="C209" s="246"/>
      <c r="D209" s="382" t="s">
        <v>863</v>
      </c>
      <c r="E209" s="383" t="s">
        <v>864</v>
      </c>
      <c r="F209" s="383" t="s">
        <v>872</v>
      </c>
      <c r="G209" s="384" t="s">
        <v>876</v>
      </c>
      <c r="H209" s="385" t="s">
        <v>877</v>
      </c>
      <c r="I209" s="246">
        <v>85</v>
      </c>
      <c r="J209" s="248"/>
      <c r="K209" s="386"/>
    </row>
    <row r="210" spans="1:11" ht="331.5">
      <c r="A210" s="411"/>
      <c r="B210" s="248" t="s">
        <v>875</v>
      </c>
      <c r="C210" s="246">
        <f>+C209</f>
        <v>0</v>
      </c>
      <c r="D210" s="382" t="s">
        <v>863</v>
      </c>
      <c r="E210" s="383" t="s">
        <v>864</v>
      </c>
      <c r="F210" s="383" t="s">
        <v>872</v>
      </c>
      <c r="G210" s="384" t="s">
        <v>876</v>
      </c>
      <c r="H210" s="385" t="s">
        <v>877</v>
      </c>
      <c r="I210" s="246">
        <v>86</v>
      </c>
      <c r="J210" s="248"/>
      <c r="K210" s="386"/>
    </row>
    <row r="211" spans="1:11" ht="39.75" customHeight="1">
      <c r="A211" s="411"/>
      <c r="B211" s="248" t="s">
        <v>875</v>
      </c>
      <c r="C211" s="246">
        <f>+C209</f>
        <v>0</v>
      </c>
      <c r="D211" s="382" t="s">
        <v>863</v>
      </c>
      <c r="E211" s="383" t="s">
        <v>864</v>
      </c>
      <c r="F211" s="383" t="s">
        <v>872</v>
      </c>
      <c r="G211" s="384" t="s">
        <v>876</v>
      </c>
      <c r="H211" s="385" t="s">
        <v>877</v>
      </c>
      <c r="I211" s="246">
        <v>87</v>
      </c>
      <c r="J211" s="248"/>
      <c r="K211" s="386"/>
    </row>
    <row r="212" spans="1:11" ht="13.5" customHeight="1">
      <c r="A212" s="246" t="s">
        <v>328</v>
      </c>
      <c r="B212" s="246"/>
      <c r="C212" s="246"/>
      <c r="D212" s="382" t="s">
        <v>863</v>
      </c>
      <c r="E212" s="383" t="s">
        <v>864</v>
      </c>
      <c r="F212" s="383" t="s">
        <v>872</v>
      </c>
      <c r="G212" s="384" t="s">
        <v>878</v>
      </c>
      <c r="H212" s="385" t="s">
        <v>879</v>
      </c>
      <c r="I212" s="246"/>
      <c r="J212" s="248"/>
      <c r="K212" s="386" t="s">
        <v>880</v>
      </c>
    </row>
    <row r="213" spans="1:11" ht="9.75" customHeight="1">
      <c r="A213" s="246" t="s">
        <v>328</v>
      </c>
      <c r="B213" s="246"/>
      <c r="C213" s="246"/>
      <c r="D213" s="382" t="s">
        <v>863</v>
      </c>
      <c r="E213" s="383" t="s">
        <v>864</v>
      </c>
      <c r="F213" s="383" t="s">
        <v>872</v>
      </c>
      <c r="G213" s="384" t="s">
        <v>881</v>
      </c>
      <c r="H213" s="385" t="s">
        <v>882</v>
      </c>
      <c r="I213" s="246"/>
      <c r="J213" s="248"/>
      <c r="K213" s="386" t="s">
        <v>837</v>
      </c>
    </row>
    <row r="214" spans="1:11" ht="11.25" customHeight="1">
      <c r="A214" s="246" t="s">
        <v>328</v>
      </c>
      <c r="B214" s="246"/>
      <c r="C214" s="246"/>
      <c r="D214" s="382" t="s">
        <v>863</v>
      </c>
      <c r="E214" s="383" t="s">
        <v>864</v>
      </c>
      <c r="F214" s="383" t="s">
        <v>872</v>
      </c>
      <c r="G214" s="384" t="s">
        <v>883</v>
      </c>
      <c r="H214" s="385" t="s">
        <v>884</v>
      </c>
      <c r="I214" s="246"/>
      <c r="J214" s="248"/>
      <c r="K214" s="386" t="s">
        <v>880</v>
      </c>
    </row>
    <row r="215" spans="1:11" ht="12.75" customHeight="1">
      <c r="A215" s="246" t="s">
        <v>329</v>
      </c>
      <c r="B215" s="246"/>
      <c r="C215" s="246" t="s">
        <v>2184</v>
      </c>
      <c r="D215" s="382" t="s">
        <v>863</v>
      </c>
      <c r="E215" s="383" t="s">
        <v>864</v>
      </c>
      <c r="F215" s="383" t="s">
        <v>872</v>
      </c>
      <c r="G215" s="384" t="s">
        <v>885</v>
      </c>
      <c r="H215" s="385" t="s">
        <v>886</v>
      </c>
      <c r="I215" s="246"/>
      <c r="J215" s="248"/>
      <c r="K215" s="386" t="s">
        <v>476</v>
      </c>
    </row>
    <row r="216" spans="1:11" ht="25.5" customHeight="1">
      <c r="A216" s="246" t="s">
        <v>329</v>
      </c>
      <c r="B216" s="246"/>
      <c r="C216" s="246" t="s">
        <v>2184</v>
      </c>
      <c r="D216" s="382" t="s">
        <v>863</v>
      </c>
      <c r="E216" s="383" t="s">
        <v>864</v>
      </c>
      <c r="F216" s="383" t="s">
        <v>872</v>
      </c>
      <c r="G216" s="384" t="s">
        <v>887</v>
      </c>
      <c r="H216" s="385" t="s">
        <v>888</v>
      </c>
      <c r="I216" s="246"/>
      <c r="J216" s="248"/>
      <c r="K216" s="386" t="s">
        <v>476</v>
      </c>
    </row>
    <row r="217" spans="1:11" ht="102">
      <c r="A217" s="246" t="s">
        <v>344</v>
      </c>
      <c r="B217" s="248" t="s">
        <v>2133</v>
      </c>
      <c r="C217" s="246"/>
      <c r="D217" s="382" t="s">
        <v>889</v>
      </c>
      <c r="E217" s="383" t="s">
        <v>890</v>
      </c>
      <c r="F217" s="383" t="s">
        <v>891</v>
      </c>
      <c r="G217" s="384" t="s">
        <v>892</v>
      </c>
      <c r="H217" s="385" t="s">
        <v>893</v>
      </c>
      <c r="I217" s="246">
        <v>43</v>
      </c>
      <c r="J217" s="248" t="s">
        <v>894</v>
      </c>
      <c r="K217" s="386"/>
    </row>
    <row r="218" spans="1:11" ht="229.5">
      <c r="A218" s="411"/>
      <c r="B218" s="248" t="s">
        <v>2133</v>
      </c>
      <c r="C218" s="246">
        <f>+C217</f>
        <v>0</v>
      </c>
      <c r="D218" s="382" t="s">
        <v>889</v>
      </c>
      <c r="E218" s="383" t="s">
        <v>890</v>
      </c>
      <c r="F218" s="383" t="s">
        <v>891</v>
      </c>
      <c r="G218" s="384" t="s">
        <v>892</v>
      </c>
      <c r="H218" s="385" t="s">
        <v>895</v>
      </c>
      <c r="I218" s="246">
        <v>44</v>
      </c>
      <c r="J218" s="248"/>
      <c r="K218" s="386"/>
    </row>
    <row r="219" spans="1:11" ht="102">
      <c r="A219" s="411"/>
      <c r="B219" s="248" t="s">
        <v>2133</v>
      </c>
      <c r="C219" s="246">
        <f>+C217</f>
        <v>0</v>
      </c>
      <c r="D219" s="382" t="s">
        <v>889</v>
      </c>
      <c r="E219" s="383" t="s">
        <v>890</v>
      </c>
      <c r="F219" s="383" t="s">
        <v>896</v>
      </c>
      <c r="G219" s="384" t="s">
        <v>897</v>
      </c>
      <c r="H219" s="385" t="s">
        <v>898</v>
      </c>
      <c r="I219" s="246"/>
      <c r="J219" s="248" t="s">
        <v>899</v>
      </c>
      <c r="K219" s="386"/>
    </row>
    <row r="220" spans="1:11" ht="38.25">
      <c r="A220" s="411"/>
      <c r="B220" s="248" t="s">
        <v>2133</v>
      </c>
      <c r="C220" s="246">
        <f>+C217</f>
        <v>0</v>
      </c>
      <c r="D220" s="382" t="s">
        <v>889</v>
      </c>
      <c r="E220" s="383" t="s">
        <v>890</v>
      </c>
      <c r="F220" s="383" t="s">
        <v>896</v>
      </c>
      <c r="G220" s="384" t="s">
        <v>897</v>
      </c>
      <c r="H220" s="385" t="s">
        <v>900</v>
      </c>
      <c r="I220" s="246">
        <v>45</v>
      </c>
      <c r="J220" s="248"/>
      <c r="K220" s="386"/>
    </row>
    <row r="221" spans="1:11" ht="25.5">
      <c r="A221" s="411"/>
      <c r="B221" s="248" t="s">
        <v>2133</v>
      </c>
      <c r="C221" s="246">
        <f>+C217</f>
        <v>0</v>
      </c>
      <c r="D221" s="382" t="s">
        <v>889</v>
      </c>
      <c r="E221" s="383" t="s">
        <v>890</v>
      </c>
      <c r="F221" s="383" t="s">
        <v>896</v>
      </c>
      <c r="G221" s="384" t="s">
        <v>897</v>
      </c>
      <c r="H221" s="385" t="s">
        <v>901</v>
      </c>
      <c r="I221" s="246">
        <v>46</v>
      </c>
      <c r="J221" s="248"/>
      <c r="K221" s="386"/>
    </row>
    <row r="222" spans="1:11" ht="76.5">
      <c r="A222" s="246" t="s">
        <v>344</v>
      </c>
      <c r="B222" s="248" t="s">
        <v>902</v>
      </c>
      <c r="C222" s="246"/>
      <c r="D222" s="382" t="s">
        <v>889</v>
      </c>
      <c r="E222" s="383" t="s">
        <v>890</v>
      </c>
      <c r="F222" s="383" t="s">
        <v>902</v>
      </c>
      <c r="G222" s="384" t="s">
        <v>903</v>
      </c>
      <c r="H222" s="385" t="s">
        <v>904</v>
      </c>
      <c r="I222" s="246"/>
      <c r="J222" s="248" t="s">
        <v>905</v>
      </c>
      <c r="K222" s="386"/>
    </row>
    <row r="223" spans="1:11" ht="38.25">
      <c r="A223" s="246" t="s">
        <v>328</v>
      </c>
      <c r="B223" s="246"/>
      <c r="C223" s="246"/>
      <c r="D223" s="382" t="s">
        <v>889</v>
      </c>
      <c r="E223" s="383" t="s">
        <v>890</v>
      </c>
      <c r="F223" s="383" t="s">
        <v>906</v>
      </c>
      <c r="G223" s="384" t="s">
        <v>907</v>
      </c>
      <c r="H223" s="385" t="s">
        <v>908</v>
      </c>
      <c r="I223" s="246"/>
      <c r="J223" s="248"/>
      <c r="K223" s="386" t="s">
        <v>909</v>
      </c>
    </row>
    <row r="224" spans="1:11" ht="114.75">
      <c r="A224" s="246" t="s">
        <v>328</v>
      </c>
      <c r="B224" s="246"/>
      <c r="C224" s="246"/>
      <c r="D224" s="382" t="s">
        <v>910</v>
      </c>
      <c r="E224" s="383" t="s">
        <v>911</v>
      </c>
      <c r="F224" s="383" t="s">
        <v>912</v>
      </c>
      <c r="G224" s="384" t="s">
        <v>913</v>
      </c>
      <c r="H224" s="385" t="s">
        <v>914</v>
      </c>
      <c r="I224" s="246"/>
      <c r="J224" s="248"/>
      <c r="K224" s="386" t="s">
        <v>915</v>
      </c>
    </row>
    <row r="225" spans="1:11" ht="76.5">
      <c r="A225" s="246" t="s">
        <v>328</v>
      </c>
      <c r="B225" s="246"/>
      <c r="C225" s="246"/>
      <c r="D225" s="382" t="s">
        <v>910</v>
      </c>
      <c r="E225" s="383" t="s">
        <v>911</v>
      </c>
      <c r="F225" s="383" t="s">
        <v>916</v>
      </c>
      <c r="G225" s="384" t="s">
        <v>917</v>
      </c>
      <c r="H225" s="385" t="s">
        <v>918</v>
      </c>
      <c r="I225" s="246"/>
      <c r="J225" s="248"/>
      <c r="K225" s="386" t="s">
        <v>915</v>
      </c>
    </row>
    <row r="226" spans="1:11" ht="38.25">
      <c r="A226" s="246" t="s">
        <v>328</v>
      </c>
      <c r="B226" s="246"/>
      <c r="C226" s="246"/>
      <c r="D226" s="382" t="s">
        <v>910</v>
      </c>
      <c r="E226" s="383" t="s">
        <v>911</v>
      </c>
      <c r="F226" s="383" t="s">
        <v>919</v>
      </c>
      <c r="G226" s="384" t="s">
        <v>920</v>
      </c>
      <c r="H226" s="385" t="s">
        <v>921</v>
      </c>
      <c r="I226" s="246"/>
      <c r="J226" s="248"/>
      <c r="K226" s="386" t="s">
        <v>915</v>
      </c>
    </row>
    <row r="227" spans="1:11" ht="114.75">
      <c r="A227" s="246" t="s">
        <v>328</v>
      </c>
      <c r="B227" s="246"/>
      <c r="C227" s="246"/>
      <c r="D227" s="382" t="s">
        <v>910</v>
      </c>
      <c r="E227" s="383" t="s">
        <v>911</v>
      </c>
      <c r="F227" s="383" t="s">
        <v>919</v>
      </c>
      <c r="G227" s="384" t="s">
        <v>922</v>
      </c>
      <c r="H227" s="385" t="s">
        <v>923</v>
      </c>
      <c r="I227" s="246"/>
      <c r="J227" s="248"/>
      <c r="K227" s="386" t="s">
        <v>915</v>
      </c>
    </row>
    <row r="228" spans="1:11" ht="63.75">
      <c r="A228" s="246" t="s">
        <v>329</v>
      </c>
      <c r="B228" s="246"/>
      <c r="C228" s="246" t="s">
        <v>2184</v>
      </c>
      <c r="D228" s="382" t="s">
        <v>910</v>
      </c>
      <c r="E228" s="383" t="s">
        <v>911</v>
      </c>
      <c r="F228" s="383" t="s">
        <v>924</v>
      </c>
      <c r="G228" s="384" t="s">
        <v>925</v>
      </c>
      <c r="H228" s="385" t="s">
        <v>926</v>
      </c>
      <c r="I228" s="246"/>
      <c r="J228" s="248" t="s">
        <v>927</v>
      </c>
      <c r="K228" s="386"/>
    </row>
    <row r="229" spans="1:11" ht="91.5" customHeight="1">
      <c r="A229" s="246" t="s">
        <v>329</v>
      </c>
      <c r="B229" s="246"/>
      <c r="C229" s="246" t="s">
        <v>2184</v>
      </c>
      <c r="D229" s="382" t="s">
        <v>910</v>
      </c>
      <c r="E229" s="383" t="s">
        <v>911</v>
      </c>
      <c r="F229" s="383" t="s">
        <v>924</v>
      </c>
      <c r="G229" s="384" t="s">
        <v>925</v>
      </c>
      <c r="H229" s="385" t="s">
        <v>928</v>
      </c>
      <c r="I229" s="246">
        <v>0</v>
      </c>
      <c r="J229" s="248"/>
      <c r="K229" s="386"/>
    </row>
    <row r="230" spans="1:11" ht="91.5" customHeight="1">
      <c r="A230" s="246" t="s">
        <v>329</v>
      </c>
      <c r="B230" s="246"/>
      <c r="C230" s="246" t="s">
        <v>2184</v>
      </c>
      <c r="D230" s="382" t="s">
        <v>910</v>
      </c>
      <c r="E230" s="383" t="s">
        <v>911</v>
      </c>
      <c r="F230" s="383" t="s">
        <v>924</v>
      </c>
      <c r="G230" s="384" t="s">
        <v>925</v>
      </c>
      <c r="H230" s="385" t="s">
        <v>929</v>
      </c>
      <c r="I230" s="246">
        <v>1</v>
      </c>
      <c r="J230" s="248"/>
      <c r="K230" s="386"/>
    </row>
    <row r="231" spans="1:11" ht="76.5">
      <c r="A231" s="246" t="s">
        <v>329</v>
      </c>
      <c r="B231" s="246"/>
      <c r="C231" s="246" t="s">
        <v>2184</v>
      </c>
      <c r="D231" s="382" t="s">
        <v>910</v>
      </c>
      <c r="E231" s="383" t="s">
        <v>911</v>
      </c>
      <c r="F231" s="383" t="s">
        <v>924</v>
      </c>
      <c r="G231" s="384" t="s">
        <v>925</v>
      </c>
      <c r="H231" s="385" t="s">
        <v>929</v>
      </c>
      <c r="I231" s="246">
        <v>2</v>
      </c>
      <c r="J231" s="248"/>
      <c r="K231" s="386"/>
    </row>
    <row r="232" spans="1:11" ht="51">
      <c r="A232" s="246" t="s">
        <v>328</v>
      </c>
      <c r="B232" s="246"/>
      <c r="C232" s="246"/>
      <c r="D232" s="382" t="s">
        <v>910</v>
      </c>
      <c r="E232" s="383" t="s">
        <v>911</v>
      </c>
      <c r="F232" s="383" t="s">
        <v>924</v>
      </c>
      <c r="G232" s="384" t="s">
        <v>930</v>
      </c>
      <c r="H232" s="385" t="s">
        <v>931</v>
      </c>
      <c r="I232" s="246"/>
      <c r="J232" s="248"/>
      <c r="K232" s="386" t="s">
        <v>932</v>
      </c>
    </row>
    <row r="233" spans="1:11" ht="38.25">
      <c r="A233" s="246" t="s">
        <v>344</v>
      </c>
      <c r="B233" s="248" t="s">
        <v>933</v>
      </c>
      <c r="C233" s="246"/>
      <c r="D233" s="382" t="s">
        <v>910</v>
      </c>
      <c r="E233" s="383" t="s">
        <v>911</v>
      </c>
      <c r="F233" s="383" t="s">
        <v>924</v>
      </c>
      <c r="G233" s="384" t="s">
        <v>934</v>
      </c>
      <c r="H233" s="385" t="s">
        <v>935</v>
      </c>
      <c r="I233" s="246"/>
      <c r="J233" s="248" t="s">
        <v>936</v>
      </c>
      <c r="K233" s="386"/>
    </row>
    <row r="234" spans="1:11" ht="15" customHeight="1">
      <c r="A234" s="246" t="s">
        <v>344</v>
      </c>
      <c r="B234" s="248" t="s">
        <v>937</v>
      </c>
      <c r="C234" s="246"/>
      <c r="D234" s="382" t="s">
        <v>938</v>
      </c>
      <c r="E234" s="383" t="s">
        <v>939</v>
      </c>
      <c r="F234" s="383" t="s">
        <v>939</v>
      </c>
      <c r="G234" s="384" t="s">
        <v>940</v>
      </c>
      <c r="H234" s="385" t="s">
        <v>941</v>
      </c>
      <c r="I234" s="246"/>
      <c r="J234" s="248" t="s">
        <v>942</v>
      </c>
      <c r="K234" s="386"/>
    </row>
    <row r="235" spans="1:11" ht="38.25">
      <c r="A235" s="246" t="s">
        <v>344</v>
      </c>
      <c r="B235" s="248" t="s">
        <v>937</v>
      </c>
      <c r="C235" s="246"/>
      <c r="D235" s="382" t="s">
        <v>938</v>
      </c>
      <c r="E235" s="383" t="s">
        <v>939</v>
      </c>
      <c r="F235" s="383" t="s">
        <v>939</v>
      </c>
      <c r="G235" s="384" t="s">
        <v>943</v>
      </c>
      <c r="H235" s="385" t="s">
        <v>944</v>
      </c>
      <c r="I235" s="246"/>
      <c r="J235" s="248"/>
      <c r="K235" s="386"/>
    </row>
  </sheetData>
  <autoFilter ref="A1:K235" xr:uid="{00000000-0009-0000-0000-000005000000}"/>
  <customSheetViews>
    <customSheetView guid="{53E78593-0C5F-472F-9131-960BCABD6F9A}">
      <selection activeCell="D14" sqref="D14"/>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pageSetUpPr fitToPage="1"/>
  </sheetPr>
  <dimension ref="A1:M101"/>
  <sheetViews>
    <sheetView topLeftCell="A6" zoomScale="90" zoomScaleNormal="90" workbookViewId="0">
      <selection activeCell="A93" sqref="A93:XFD98"/>
    </sheetView>
  </sheetViews>
  <sheetFormatPr baseColWidth="10" defaultColWidth="0" defaultRowHeight="12.75" zeroHeight="1"/>
  <cols>
    <col min="1" max="1" width="6.28515625" style="22" customWidth="1"/>
    <col min="2" max="2" width="52.140625" style="22" customWidth="1"/>
    <col min="3" max="3" width="1" style="22" customWidth="1"/>
    <col min="4" max="4" width="5.85546875" style="22" customWidth="1"/>
    <col min="5" max="5" width="1.140625" style="22" customWidth="1"/>
    <col min="6" max="6" width="19.140625" style="22" customWidth="1"/>
    <col min="7" max="7" width="1" style="22" customWidth="1"/>
    <col min="8" max="8" width="19.7109375" style="22" customWidth="1"/>
    <col min="9" max="9" width="15.28515625" style="22" customWidth="1"/>
    <col min="10" max="13" width="0" style="22" hidden="1" customWidth="1"/>
    <col min="14" max="16384" width="10.85546875" style="22" hidden="1"/>
  </cols>
  <sheetData>
    <row r="1" spans="1:10">
      <c r="I1" s="437"/>
    </row>
    <row r="2" spans="1:10">
      <c r="B2" s="1113" t="str">
        <f>Empresa</f>
        <v>CIRUVASCULAR SAS</v>
      </c>
      <c r="C2" s="1113"/>
      <c r="D2" s="1113"/>
      <c r="E2" s="1113"/>
      <c r="F2" s="1113"/>
      <c r="G2" s="1113"/>
      <c r="H2" s="1113"/>
      <c r="I2" s="437"/>
    </row>
    <row r="3" spans="1:10">
      <c r="B3" s="1113" t="s">
        <v>956</v>
      </c>
      <c r="C3" s="1113"/>
      <c r="D3" s="1113"/>
      <c r="E3" s="1113"/>
      <c r="F3" s="1113"/>
      <c r="G3" s="1113"/>
      <c r="H3" s="1113"/>
      <c r="I3" s="437"/>
    </row>
    <row r="4" spans="1:10">
      <c r="B4" s="1113" t="s">
        <v>3167</v>
      </c>
      <c r="C4" s="1113"/>
      <c r="D4" s="1113"/>
      <c r="E4" s="1113"/>
      <c r="F4" s="1113"/>
      <c r="G4" s="1113"/>
      <c r="H4" s="1113"/>
      <c r="I4" s="437"/>
    </row>
    <row r="5" spans="1:10">
      <c r="B5" s="1113" t="str">
        <f>IF(Cifras="General", CONCATENATE("Cifras expresadas en pesos colombianos"),CONCATENATE("Cifras expresadas en ",Cifras," de pesos colombianos"))</f>
        <v>Cifras expresadas en pesos colombianos</v>
      </c>
      <c r="C5" s="1113"/>
      <c r="D5" s="1113"/>
      <c r="E5" s="1113"/>
      <c r="F5" s="1113"/>
      <c r="G5" s="1113"/>
      <c r="H5" s="1113"/>
      <c r="I5" s="437"/>
    </row>
    <row r="6" spans="1:10" ht="11.25" customHeight="1" thickBot="1">
      <c r="B6" s="23"/>
      <c r="I6" s="437"/>
    </row>
    <row r="7" spans="1:10">
      <c r="B7" s="1114" t="s">
        <v>957</v>
      </c>
      <c r="C7" s="24"/>
      <c r="D7" s="1116" t="s">
        <v>958</v>
      </c>
      <c r="E7" s="28"/>
      <c r="F7" s="1109">
        <f>FactFin</f>
        <v>43830</v>
      </c>
      <c r="G7" s="32"/>
      <c r="H7" s="1111">
        <f>FantFin</f>
        <v>43465</v>
      </c>
      <c r="I7" s="437"/>
    </row>
    <row r="8" spans="1:10" ht="13.5" thickBot="1">
      <c r="B8" s="1115"/>
      <c r="C8" s="24"/>
      <c r="D8" s="1117"/>
      <c r="E8" s="28"/>
      <c r="F8" s="1110"/>
      <c r="G8" s="31"/>
      <c r="H8" s="1112"/>
      <c r="I8" s="437"/>
    </row>
    <row r="9" spans="1:10" ht="12.75" customHeight="1" thickBot="1">
      <c r="B9" s="25"/>
      <c r="C9" s="25"/>
      <c r="D9" s="29"/>
      <c r="E9" s="29"/>
      <c r="F9" s="25"/>
      <c r="G9" s="25"/>
      <c r="H9" s="25"/>
      <c r="I9" s="437"/>
    </row>
    <row r="10" spans="1:10" ht="13.5" thickBot="1">
      <c r="B10" s="13" t="s">
        <v>959</v>
      </c>
      <c r="C10" s="26"/>
      <c r="D10" s="25"/>
      <c r="E10" s="25"/>
      <c r="F10" s="25"/>
      <c r="G10" s="25"/>
      <c r="H10" s="25"/>
      <c r="I10" s="437"/>
    </row>
    <row r="11" spans="1:10" ht="7.5" customHeight="1">
      <c r="B11" s="633" t="s">
        <v>5</v>
      </c>
      <c r="C11" s="26"/>
      <c r="D11" s="25"/>
      <c r="E11" s="25"/>
      <c r="F11" s="25"/>
      <c r="G11" s="25"/>
      <c r="H11" s="25"/>
      <c r="I11" s="437"/>
    </row>
    <row r="12" spans="1:10">
      <c r="A12" s="437"/>
      <c r="B12" s="582" t="s">
        <v>8</v>
      </c>
      <c r="C12" s="473"/>
      <c r="D12" s="1036">
        <v>5</v>
      </c>
      <c r="E12" s="431"/>
      <c r="F12" s="867">
        <f ca="1">INT(FIXED(SUMIFS(BP_Actual!D:D,BP_Actual!E:E,CELL("contenido",B$11),BP_Actual!F:F,CELL("contenido",B12))/Pesos,0))</f>
        <v>114496203</v>
      </c>
      <c r="G12" s="706"/>
      <c r="H12" s="867">
        <v>31174000</v>
      </c>
      <c r="I12" s="1041">
        <f ca="1">+H12-F12</f>
        <v>-83322203</v>
      </c>
      <c r="J12" s="33"/>
    </row>
    <row r="13" spans="1:10" hidden="1">
      <c r="A13" s="437"/>
      <c r="B13" s="582" t="s">
        <v>15</v>
      </c>
      <c r="C13" s="473"/>
      <c r="D13" s="1036"/>
      <c r="E13" s="431"/>
      <c r="F13" s="867">
        <f ca="1">INT(FIXED(SUMIFS(BP_Actual!D:D,BP_Actual!E:E,CELL("contenido",B$11),BP_Actual!F:F,CELL("contenido",B13))/Pesos,0))</f>
        <v>0</v>
      </c>
      <c r="G13" s="706"/>
      <c r="H13" s="867">
        <f ca="1">INT(FIXED(SUMIFS(BP_Anterior!D:D,BP_Anterior!E:E,CELL("contenido",B$11),BP_Anterior!F:F,CELL("contenido",B13))/Pesos,0))</f>
        <v>0</v>
      </c>
      <c r="I13" s="1041">
        <f t="shared" ref="I13:I76" ca="1" si="0">+H13-F13</f>
        <v>0</v>
      </c>
    </row>
    <row r="14" spans="1:10">
      <c r="A14" s="437"/>
      <c r="B14" s="582" t="s">
        <v>33</v>
      </c>
      <c r="C14" s="473"/>
      <c r="D14" s="1036">
        <v>6</v>
      </c>
      <c r="E14" s="431"/>
      <c r="F14" s="867">
        <f ca="1">INT(FIXED(SUMIFS(BP_Actual!D:D,BP_Actual!E:E,CELL("contenido",B$11),BP_Actual!F:F,CELL("contenido",B14))/Pesos,0))</f>
        <v>79626332</v>
      </c>
      <c r="G14" s="706"/>
      <c r="H14" s="867">
        <f>111165000-H16</f>
        <v>49422757</v>
      </c>
      <c r="I14" s="1070">
        <f t="shared" ca="1" si="0"/>
        <v>-30203575</v>
      </c>
    </row>
    <row r="15" spans="1:10">
      <c r="A15" s="437"/>
      <c r="B15" s="582" t="s">
        <v>51</v>
      </c>
      <c r="C15" s="473"/>
      <c r="D15" s="1036">
        <v>7</v>
      </c>
      <c r="E15" s="431"/>
      <c r="F15" s="867">
        <f ca="1">INT(FIXED(SUMIFS(BP_Actual!D:D,BP_Actual!E:E,CELL("contenido",B$11),BP_Actual!F:F,CELL("contenido",B15))/Pesos,0))</f>
        <v>7200000</v>
      </c>
      <c r="G15" s="706"/>
      <c r="H15" s="867">
        <v>18666000</v>
      </c>
      <c r="I15" s="1070">
        <f t="shared" ca="1" si="0"/>
        <v>11466000</v>
      </c>
    </row>
    <row r="16" spans="1:10">
      <c r="A16" s="437"/>
      <c r="B16" s="582" t="s">
        <v>1389</v>
      </c>
      <c r="C16" s="473"/>
      <c r="D16" s="1036">
        <v>12</v>
      </c>
      <c r="E16" s="431"/>
      <c r="F16" s="867">
        <f ca="1">INT(FIXED(SUMIFS(BP_Actual!D:D,BP_Actual!E:E,CELL("contenido",B$11),BP_Actual!F:F,CELL("contenido",B16))/Pesos,0))</f>
        <v>109830674</v>
      </c>
      <c r="G16" s="706"/>
      <c r="H16" s="867">
        <v>61742243</v>
      </c>
      <c r="I16" s="1070">
        <f t="shared" ca="1" si="0"/>
        <v>-48088431</v>
      </c>
    </row>
    <row r="17" spans="1:10" hidden="1">
      <c r="A17" s="437"/>
      <c r="B17" s="582" t="s">
        <v>63</v>
      </c>
      <c r="C17" s="473"/>
      <c r="D17" s="1036"/>
      <c r="E17" s="431"/>
      <c r="F17" s="867">
        <f ca="1">INT(FIXED(SUMIFS(BP_Actual!D:D,BP_Actual!E:E,CELL("contenido",B$11),BP_Actual!F:F,CELL("contenido",B17))/Pesos,0))</f>
        <v>0</v>
      </c>
      <c r="G17" s="706"/>
      <c r="H17" s="867">
        <f ca="1">INT(FIXED(SUMIFS(BP_Anterior!D:D,BP_Anterior!E:E,CELL("contenido",B$11),BP_Anterior!F:F,CELL("contenido",B17))/Pesos,0))</f>
        <v>0</v>
      </c>
      <c r="I17" s="1041">
        <f t="shared" ca="1" si="0"/>
        <v>0</v>
      </c>
    </row>
    <row r="18" spans="1:10" hidden="1">
      <c r="A18" s="437"/>
      <c r="B18" s="582" t="s">
        <v>114</v>
      </c>
      <c r="C18" s="473"/>
      <c r="D18" s="1036"/>
      <c r="E18" s="431"/>
      <c r="F18" s="867">
        <f ca="1">INT(FIXED(SUMIFS(BP_Actual!D:D,BP_Actual!E:E,CELL("contenido",B$11),BP_Actual!F:F,CELL("contenido",B18))/Pesos,0))</f>
        <v>0</v>
      </c>
      <c r="G18" s="706"/>
      <c r="H18" s="867">
        <f ca="1">INT(FIXED(SUMIFS(BP_Anterior!D:D,BP_Anterior!E:E,CELL("contenido",B$11),BP_Anterior!F:F,CELL("contenido",B18))/Pesos,0))</f>
        <v>0</v>
      </c>
      <c r="I18" s="1041">
        <f t="shared" ca="1" si="0"/>
        <v>0</v>
      </c>
    </row>
    <row r="19" spans="1:10" hidden="1">
      <c r="A19" s="437"/>
      <c r="B19" s="582" t="s">
        <v>960</v>
      </c>
      <c r="C19" s="473"/>
      <c r="D19" s="1036"/>
      <c r="E19" s="431"/>
      <c r="F19" s="867">
        <f ca="1">INT(FIXED(SUMIFS(BP_Actual!D:D,BP_Actual!E:E,CELL("contenido",B$11),BP_Actual!F:F,CELL("contenido",B19))/Pesos,0))</f>
        <v>0</v>
      </c>
      <c r="G19" s="706"/>
      <c r="H19" s="867">
        <f ca="1">INT(FIXED(SUMIFS(BP_Anterior!D:D,BP_Anterior!E:E,CELL("contenido",B$11),BP_Anterior!F:F,CELL("contenido",B19))/Pesos,0))</f>
        <v>0</v>
      </c>
      <c r="I19" s="1041">
        <f t="shared" ca="1" si="0"/>
        <v>0</v>
      </c>
    </row>
    <row r="20" spans="1:10" ht="6.75" customHeight="1">
      <c r="B20" s="25"/>
      <c r="C20" s="25"/>
      <c r="D20" s="1037"/>
      <c r="E20" s="30"/>
      <c r="F20" s="111"/>
      <c r="G20" s="111"/>
      <c r="H20" s="111"/>
      <c r="I20" s="1041">
        <f t="shared" si="0"/>
        <v>0</v>
      </c>
    </row>
    <row r="21" spans="1:10" ht="10.5" customHeight="1" thickBot="1">
      <c r="B21" s="25"/>
      <c r="C21" s="25"/>
      <c r="D21" s="1037"/>
      <c r="E21" s="30"/>
      <c r="F21" s="111"/>
      <c r="G21" s="111"/>
      <c r="H21" s="111"/>
      <c r="I21" s="1041">
        <f t="shared" si="0"/>
        <v>0</v>
      </c>
    </row>
    <row r="22" spans="1:10" ht="13.5" thickBot="1">
      <c r="B22" s="13" t="s">
        <v>961</v>
      </c>
      <c r="C22" s="26"/>
      <c r="D22" s="1038"/>
      <c r="E22" s="26"/>
      <c r="F22" s="868">
        <f ca="1">SUM(F11:F19)</f>
        <v>311153209</v>
      </c>
      <c r="G22" s="869"/>
      <c r="H22" s="868">
        <f ca="1">SUM(H11:H19)</f>
        <v>161005000</v>
      </c>
      <c r="I22" s="1041">
        <f t="shared" ca="1" si="0"/>
        <v>-150148209</v>
      </c>
    </row>
    <row r="23" spans="1:10" ht="13.5" thickBot="1">
      <c r="B23" s="25"/>
      <c r="C23" s="25"/>
      <c r="D23" s="1037"/>
      <c r="E23" s="30"/>
      <c r="F23" s="111"/>
      <c r="G23" s="111"/>
      <c r="H23" s="111"/>
      <c r="I23" s="1041">
        <f t="shared" si="0"/>
        <v>0</v>
      </c>
    </row>
    <row r="24" spans="1:10" ht="13.5" thickBot="1">
      <c r="B24" s="13" t="s">
        <v>962</v>
      </c>
      <c r="C24" s="26"/>
      <c r="D24" s="1037"/>
      <c r="E24" s="30"/>
      <c r="F24" s="111"/>
      <c r="G24" s="111"/>
      <c r="H24" s="111"/>
      <c r="I24" s="1041">
        <f t="shared" si="0"/>
        <v>0</v>
      </c>
    </row>
    <row r="25" spans="1:10" ht="7.5" customHeight="1">
      <c r="B25" s="34" t="s">
        <v>319</v>
      </c>
      <c r="C25" s="26"/>
      <c r="D25" s="1037"/>
      <c r="E25" s="30"/>
      <c r="F25" s="25"/>
      <c r="G25" s="25"/>
      <c r="H25" s="25"/>
      <c r="I25" s="1041">
        <f t="shared" si="0"/>
        <v>0</v>
      </c>
    </row>
    <row r="26" spans="1:10" hidden="1">
      <c r="A26" s="437"/>
      <c r="B26" s="582" t="s">
        <v>15</v>
      </c>
      <c r="C26" s="473"/>
      <c r="D26" s="1036"/>
      <c r="E26" s="431"/>
      <c r="F26" s="669">
        <f ca="1">INT(FIXED(SUMIFS(BP_Actual!D:D,BP_Actual!E:E,CELL("contenido",B$25),BP_Actual!F:F,CELL("contenido",B26))/Pesos,0))</f>
        <v>0</v>
      </c>
      <c r="G26" s="557"/>
      <c r="H26" s="669">
        <f ca="1">INT(FIXED(SUMIFS(BP_Anterior!D:D,BP_Anterior!E:E,CELL("contenido",B$25),BP_Anterior!F:F,CELL("contenido",B26))/Pesos,0))</f>
        <v>0</v>
      </c>
      <c r="I26" s="1041">
        <f t="shared" ca="1" si="0"/>
        <v>0</v>
      </c>
    </row>
    <row r="27" spans="1:10" hidden="1">
      <c r="A27" s="437"/>
      <c r="B27" s="582" t="s">
        <v>27</v>
      </c>
      <c r="C27" s="473"/>
      <c r="D27" s="1036"/>
      <c r="E27" s="431"/>
      <c r="F27" s="669">
        <f ca="1">INT(FIXED(SUMIFS(BP_Actual!D:D,BP_Actual!E:E,CELL("contenido",B$25),BP_Actual!F:F,CELL("contenido",B27))/Pesos,0))</f>
        <v>0</v>
      </c>
      <c r="G27" s="557"/>
      <c r="H27" s="669">
        <f ca="1">INT(FIXED(SUMIFS(BP_Anterior!D:D,BP_Anterior!E:E,CELL("contenido",B$25),BP_Anterior!F:F,CELL("contenido",B27))/Pesos,0))</f>
        <v>0</v>
      </c>
      <c r="I27" s="1041">
        <f t="shared" ca="1" si="0"/>
        <v>0</v>
      </c>
    </row>
    <row r="28" spans="1:10" hidden="1">
      <c r="A28" s="437"/>
      <c r="B28" s="582" t="s">
        <v>28</v>
      </c>
      <c r="C28" s="473"/>
      <c r="D28" s="1036"/>
      <c r="E28" s="431"/>
      <c r="F28" s="669">
        <f ca="1">INT(FIXED(SUMIFS(BP_Actual!D:D,BP_Actual!E:E,CELL("contenido",B$25),BP_Actual!F:F,CELL("contenido",B28))/Pesos,0))</f>
        <v>0</v>
      </c>
      <c r="G28" s="557"/>
      <c r="H28" s="669">
        <f ca="1">INT(FIXED(SUMIFS(BP_Anterior!D:D,BP_Anterior!E:E,CELL("contenido",B$25),BP_Anterior!F:F,CELL("contenido",B28))/Pesos,0))</f>
        <v>0</v>
      </c>
      <c r="I28" s="1041">
        <f t="shared" ca="1" si="0"/>
        <v>0</v>
      </c>
      <c r="J28" s="25"/>
    </row>
    <row r="29" spans="1:10" hidden="1">
      <c r="A29" s="437"/>
      <c r="B29" s="582" t="s">
        <v>33</v>
      </c>
      <c r="C29" s="473"/>
      <c r="D29" s="1036">
        <v>6</v>
      </c>
      <c r="E29" s="431"/>
      <c r="F29" s="669">
        <f ca="1">INT(FIXED(SUMIFS(BP_Actual!D:D,BP_Actual!E:E,CELL("contenido",B$25),BP_Actual!F:F,CELL("contenido",B29))/Pesos,0))</f>
        <v>0</v>
      </c>
      <c r="G29" s="557"/>
      <c r="H29" s="669">
        <f ca="1">INT(FIXED(SUMIFS(BP_Anterior!D:D,BP_Anterior!E:E,CELL("contenido",B$25),BP_Anterior!F:F,CELL("contenido",B29))/Pesos,0))</f>
        <v>0</v>
      </c>
      <c r="I29" s="1041">
        <f t="shared" ca="1" si="0"/>
        <v>0</v>
      </c>
      <c r="J29" s="25"/>
    </row>
    <row r="30" spans="1:10" hidden="1">
      <c r="A30" s="437"/>
      <c r="B30" s="582" t="s">
        <v>51</v>
      </c>
      <c r="C30" s="473"/>
      <c r="D30" s="1036"/>
      <c r="E30" s="431"/>
      <c r="F30" s="669">
        <f ca="1">INT(FIXED(SUMIFS(BP_Actual!D:D,BP_Actual!E:E,CELL("contenido",B$25),BP_Actual!F:F,CELL("contenido",B30))/Pesos,0))</f>
        <v>0</v>
      </c>
      <c r="G30" s="557"/>
      <c r="H30" s="669">
        <f ca="1">INT(FIXED(SUMIFS(BP_Anterior!D:D,BP_Anterior!E:E,CELL("contenido",B$25),BP_Anterior!F:F,CELL("contenido",B30))/Pesos,0))</f>
        <v>0</v>
      </c>
      <c r="I30" s="1041">
        <f t="shared" ca="1" si="0"/>
        <v>0</v>
      </c>
      <c r="J30" s="25"/>
    </row>
    <row r="31" spans="1:10" hidden="1">
      <c r="A31" s="437"/>
      <c r="B31" s="582" t="s">
        <v>113</v>
      </c>
      <c r="C31" s="473"/>
      <c r="D31" s="1036"/>
      <c r="E31" s="431"/>
      <c r="F31" s="669">
        <f ca="1">INT(FIXED(SUMIFS(BP_Actual!D:D,BP_Actual!E:E,CELL("contenido",B$25),BP_Actual!F:F,CELL("contenido",B31))/Pesos,0))</f>
        <v>0</v>
      </c>
      <c r="G31" s="557"/>
      <c r="H31" s="669">
        <f ca="1">INT(FIXED(SUMIFS(BP_Anterior!D:D,BP_Anterior!E:E,CELL("contenido",B$25),BP_Anterior!F:F,CELL("contenido",B31))/Pesos,0))</f>
        <v>0</v>
      </c>
      <c r="I31" s="1041">
        <f t="shared" ca="1" si="0"/>
        <v>0</v>
      </c>
      <c r="J31" s="25"/>
    </row>
    <row r="32" spans="1:10">
      <c r="A32" s="437"/>
      <c r="B32" s="582" t="s">
        <v>68</v>
      </c>
      <c r="C32" s="473"/>
      <c r="D32" s="1036">
        <v>8</v>
      </c>
      <c r="E32" s="431"/>
      <c r="F32" s="867">
        <f ca="1">INT(FIXED(SUMIFS(BP_Actual!D:D,BP_Actual!E:E,CELL("contenido",B$25),BP_Actual!F:F,CELL("contenido",B32))/Pesos,0))</f>
        <v>30148409</v>
      </c>
      <c r="G32" s="706"/>
      <c r="H32" s="867">
        <v>36007000</v>
      </c>
      <c r="I32" s="1070">
        <f t="shared" ca="1" si="0"/>
        <v>5858591</v>
      </c>
    </row>
    <row r="33" spans="1:10" hidden="1">
      <c r="A33" s="437"/>
      <c r="B33" s="582" t="s">
        <v>963</v>
      </c>
      <c r="C33" s="473"/>
      <c r="D33" s="1036"/>
      <c r="E33" s="431"/>
      <c r="F33" s="867">
        <f ca="1">INT(FIXED(SUMIFS(BP_Actual!D:D,BP_Actual!E:E,CELL("contenido",B$25),BP_Actual!F:F,CELL("contenido",B33))/Pesos,0))</f>
        <v>0</v>
      </c>
      <c r="G33" s="706"/>
      <c r="H33" s="867">
        <f ca="1">INT(FIXED(SUMIFS(BP_Anterior!D:D,BP_Anterior!E:E,CELL("contenido",B$25),BP_Anterior!F:F,CELL("contenido",B33))/Pesos,0))</f>
        <v>0</v>
      </c>
      <c r="I33" s="1041">
        <f t="shared" ca="1" si="0"/>
        <v>0</v>
      </c>
    </row>
    <row r="34" spans="1:10">
      <c r="A34" s="437"/>
      <c r="B34" s="582" t="s">
        <v>95</v>
      </c>
      <c r="C34" s="473"/>
      <c r="D34" s="1036">
        <v>9</v>
      </c>
      <c r="E34" s="431"/>
      <c r="F34" s="867">
        <f ca="1">INT(FIXED(SUMIFS(BP_Actual!D:D,BP_Actual!E:E,CELL("contenido",B$25),BP_Actual!F:F,CELL("contenido",B34))/Pesos,0))</f>
        <v>0</v>
      </c>
      <c r="G34" s="706"/>
      <c r="H34" s="867">
        <f ca="1">INT(FIXED(SUMIFS(BP_Anterior!D:D,BP_Anterior!E:E,CELL("contenido",B$25),BP_Anterior!F:F,CELL("contenido",B34))/Pesos,0))</f>
        <v>0</v>
      </c>
      <c r="I34" s="1041">
        <f t="shared" ca="1" si="0"/>
        <v>0</v>
      </c>
    </row>
    <row r="35" spans="1:10" hidden="1">
      <c r="A35" s="437"/>
      <c r="B35" s="582" t="s">
        <v>63</v>
      </c>
      <c r="C35" s="473"/>
      <c r="D35" s="1036"/>
      <c r="E35" s="431"/>
      <c r="F35" s="867">
        <f ca="1">INT(FIXED(SUMIFS(BP_Actual!D:D,BP_Actual!E:E,CELL("contenido",B$25),BP_Actual!F:F,CELL("contenido",B35))/Pesos,0))</f>
        <v>0</v>
      </c>
      <c r="G35" s="706"/>
      <c r="H35" s="867">
        <f ca="1">INT(FIXED(SUMIFS(BP_Anterior!D:D,BP_Anterior!E:E,CELL("contenido",B$25),BP_Anterior!F:F,CELL("contenido",B35))/Pesos,0))</f>
        <v>0</v>
      </c>
      <c r="I35" s="1041">
        <f t="shared" ca="1" si="0"/>
        <v>0</v>
      </c>
      <c r="J35" s="25"/>
    </row>
    <row r="36" spans="1:10" hidden="1">
      <c r="A36" s="437"/>
      <c r="B36" s="582" t="s">
        <v>114</v>
      </c>
      <c r="C36" s="473"/>
      <c r="D36" s="1036"/>
      <c r="E36" s="431"/>
      <c r="F36" s="867">
        <f ca="1">INT(FIXED(SUMIFS(BP_Actual!D:D,BP_Actual!E:E,CELL("contenido",B$25),BP_Actual!F:F,CELL("contenido",B36))/Pesos,0))</f>
        <v>0</v>
      </c>
      <c r="G36" s="706"/>
      <c r="H36" s="867">
        <f ca="1">INT(FIXED(SUMIFS(BP_Anterior!D:D,BP_Anterior!E:E,CELL("contenido",B$25),BP_Anterior!F:F,CELL("contenido",B36))/Pesos,0))</f>
        <v>0</v>
      </c>
      <c r="I36" s="1041">
        <f t="shared" ca="1" si="0"/>
        <v>0</v>
      </c>
      <c r="J36" s="25"/>
    </row>
    <row r="37" spans="1:10" hidden="1">
      <c r="A37" s="437"/>
      <c r="B37" s="582" t="s">
        <v>109</v>
      </c>
      <c r="C37" s="473"/>
      <c r="D37" s="1036"/>
      <c r="E37" s="431"/>
      <c r="F37" s="867">
        <f ca="1">INT(FIXED(SUMIFS(BP_Actual!D:D,BP_Actual!E:E,CELL("contenido",B$25),BP_Actual!F:F,CELL("contenido",B37))/Pesos,0))</f>
        <v>0</v>
      </c>
      <c r="G37" s="706"/>
      <c r="H37" s="867">
        <f ca="1">INT(FIXED(SUMIFS(BP_Anterior!D:D,BP_Anterior!E:E,CELL("contenido",B$25),BP_Anterior!F:F,CELL("contenido",B37))/Pesos,0))</f>
        <v>0</v>
      </c>
      <c r="I37" s="1041">
        <f t="shared" ca="1" si="0"/>
        <v>0</v>
      </c>
      <c r="J37" s="25"/>
    </row>
    <row r="38" spans="1:10" hidden="1">
      <c r="A38" s="437"/>
      <c r="B38" s="582" t="s">
        <v>1389</v>
      </c>
      <c r="C38" s="473"/>
      <c r="D38" s="1036"/>
      <c r="E38" s="431"/>
      <c r="F38" s="867">
        <f ca="1">INT(FIXED(SUMIFS(BP_Actual!D:D,BP_Actual!E:E,CELL("contenido",B$25),BP_Actual!F:F,CELL("contenido",B38))/Pesos,0))</f>
        <v>0</v>
      </c>
      <c r="G38" s="706"/>
      <c r="H38" s="867">
        <f ca="1">INT(FIXED(SUMIFS(BP_Anterior!D:D,BP_Anterior!E:E,CELL("contenido",B$25),BP_Anterior!F:F,CELL("contenido",B38))/Pesos,0))</f>
        <v>0</v>
      </c>
      <c r="I38" s="1041">
        <f t="shared" ca="1" si="0"/>
        <v>0</v>
      </c>
    </row>
    <row r="39" spans="1:10" hidden="1">
      <c r="A39" s="437"/>
      <c r="B39" s="582" t="s">
        <v>112</v>
      </c>
      <c r="C39" s="473"/>
      <c r="D39" s="1036"/>
      <c r="E39" s="431"/>
      <c r="F39" s="867">
        <f ca="1">INT(FIXED(SUMIFS(BP_Actual!D:D,BP_Actual!E:E,CELL("contenido",B$25),BP_Actual!F:F,CELL("contenido",B39))/Pesos,0))</f>
        <v>0</v>
      </c>
      <c r="G39" s="706"/>
      <c r="H39" s="867">
        <f ca="1">INT(FIXED(SUMIFS(BP_Anterior!D:D,BP_Anterior!E:E,CELL("contenido",B$25),BP_Anterior!F:F,CELL("contenido",B39))/Pesos,0))</f>
        <v>0</v>
      </c>
      <c r="I39" s="1041">
        <f t="shared" ca="1" si="0"/>
        <v>0</v>
      </c>
    </row>
    <row r="40" spans="1:10" ht="7.5" customHeight="1" thickBot="1">
      <c r="B40" s="25"/>
      <c r="C40" s="25"/>
      <c r="D40" s="1037"/>
      <c r="E40" s="30"/>
      <c r="F40" s="111"/>
      <c r="G40" s="111"/>
      <c r="H40" s="111"/>
      <c r="I40" s="1041">
        <f t="shared" si="0"/>
        <v>0</v>
      </c>
    </row>
    <row r="41" spans="1:10" ht="13.5" thickBot="1">
      <c r="B41" s="13" t="s">
        <v>964</v>
      </c>
      <c r="C41" s="26"/>
      <c r="D41" s="1038"/>
      <c r="E41" s="26"/>
      <c r="F41" s="868">
        <f ca="1">SUM(F26:F39)</f>
        <v>30148409</v>
      </c>
      <c r="G41" s="869"/>
      <c r="H41" s="868">
        <f ca="1">SUM(H26:H39)</f>
        <v>36007000</v>
      </c>
      <c r="I41" s="1041">
        <f t="shared" ca="1" si="0"/>
        <v>5858591</v>
      </c>
    </row>
    <row r="42" spans="1:10" ht="7.5" customHeight="1" thickBot="1">
      <c r="B42" s="26"/>
      <c r="C42" s="26"/>
      <c r="D42" s="1039"/>
      <c r="E42" s="31"/>
      <c r="F42" s="869"/>
      <c r="G42" s="869"/>
      <c r="H42" s="869"/>
      <c r="I42" s="1041">
        <f t="shared" si="0"/>
        <v>0</v>
      </c>
    </row>
    <row r="43" spans="1:10" ht="13.5" thickBot="1">
      <c r="B43" s="13" t="s">
        <v>965</v>
      </c>
      <c r="C43" s="26"/>
      <c r="D43" s="1038"/>
      <c r="E43" s="26"/>
      <c r="F43" s="868">
        <f ca="1">+F22+F41</f>
        <v>341301618</v>
      </c>
      <c r="G43" s="869"/>
      <c r="H43" s="868">
        <f ca="1">+H22+H41</f>
        <v>197012000</v>
      </c>
      <c r="I43" s="1041">
        <f t="shared" ca="1" si="0"/>
        <v>-144289618</v>
      </c>
    </row>
    <row r="44" spans="1:10" ht="13.5" thickBot="1">
      <c r="D44" s="1054"/>
      <c r="I44" s="1041">
        <f t="shared" si="0"/>
        <v>0</v>
      </c>
    </row>
    <row r="45" spans="1:10">
      <c r="B45" s="1105" t="s">
        <v>966</v>
      </c>
      <c r="C45" s="24"/>
      <c r="D45" s="1107" t="s">
        <v>958</v>
      </c>
      <c r="E45" s="28"/>
      <c r="F45" s="1109">
        <f>FactFin</f>
        <v>43830</v>
      </c>
      <c r="H45" s="1111">
        <f>FantFin</f>
        <v>43465</v>
      </c>
      <c r="I45" s="1041">
        <f t="shared" si="0"/>
        <v>-365</v>
      </c>
    </row>
    <row r="46" spans="1:10" ht="13.5" thickBot="1">
      <c r="B46" s="1106"/>
      <c r="C46" s="24"/>
      <c r="D46" s="1108"/>
      <c r="E46" s="28"/>
      <c r="F46" s="1110"/>
      <c r="H46" s="1112"/>
      <c r="I46" s="1041">
        <f t="shared" si="0"/>
        <v>0</v>
      </c>
    </row>
    <row r="47" spans="1:10" ht="13.5" thickBot="1">
      <c r="B47" s="25"/>
      <c r="C47" s="25"/>
      <c r="D47" s="1037"/>
      <c r="E47" s="30"/>
      <c r="F47" s="25"/>
      <c r="G47" s="25"/>
      <c r="H47" s="25"/>
      <c r="I47" s="1041">
        <f t="shared" si="0"/>
        <v>0</v>
      </c>
    </row>
    <row r="48" spans="1:10" ht="13.5" thickBot="1">
      <c r="B48" s="18" t="s">
        <v>967</v>
      </c>
      <c r="C48" s="26"/>
      <c r="D48" s="1037"/>
      <c r="E48" s="30"/>
      <c r="F48" s="25"/>
      <c r="G48" s="25"/>
      <c r="H48" s="25"/>
      <c r="I48" s="1041">
        <f t="shared" si="0"/>
        <v>0</v>
      </c>
    </row>
    <row r="49" spans="1:9" ht="7.5" customHeight="1">
      <c r="B49" s="633" t="s">
        <v>5</v>
      </c>
      <c r="C49" s="26"/>
      <c r="D49" s="1037"/>
      <c r="E49" s="30"/>
      <c r="F49" s="25"/>
      <c r="G49" s="25"/>
      <c r="H49" s="25"/>
      <c r="I49" s="1041">
        <f t="shared" si="0"/>
        <v>0</v>
      </c>
    </row>
    <row r="50" spans="1:9">
      <c r="A50" s="437"/>
      <c r="B50" s="582" t="s">
        <v>117</v>
      </c>
      <c r="C50" s="473"/>
      <c r="D50" s="1036">
        <v>13</v>
      </c>
      <c r="E50" s="431"/>
      <c r="F50" s="867">
        <f ca="1">INT(FIXED(SUMIFS(BP_Actual!D:D,BP_Actual!E:E,CELL("contenido",B$49),BP_Actual!F:F,CELL("contenido",B50))/Pesos,0))</f>
        <v>0</v>
      </c>
      <c r="G50" s="706"/>
      <c r="H50" s="867">
        <f ca="1">INT(FIXED(SUMIFS(BP_Anterior!D:D,BP_Anterior!E:E,CELL("contenido",B$49),BP_Anterior!F:F,CELL("contenido",B50))/Pesos,0))</f>
        <v>0</v>
      </c>
      <c r="I50" s="1041">
        <f t="shared" ca="1" si="0"/>
        <v>0</v>
      </c>
    </row>
    <row r="51" spans="1:9">
      <c r="A51" s="437"/>
      <c r="B51" s="582" t="s">
        <v>129</v>
      </c>
      <c r="C51" s="473"/>
      <c r="D51" s="1036">
        <v>11</v>
      </c>
      <c r="E51" s="431"/>
      <c r="F51" s="867">
        <f ca="1">INT(FIXED(SUMIFS(BP_Actual!D:D,BP_Actual!E:E,CELL("contenido",B$49),BP_Actual!F:F,CELL("contenido",B51))/Pesos,0))+1</f>
        <v>-68096914</v>
      </c>
      <c r="G51" s="706"/>
      <c r="H51" s="867">
        <f>-18591140-561392-1021000-3500000-4429100-2912985-77200134-3453068+97765</f>
        <v>-111571054</v>
      </c>
      <c r="I51" s="1069">
        <f t="shared" ca="1" si="0"/>
        <v>-43474140</v>
      </c>
    </row>
    <row r="52" spans="1:9" hidden="1">
      <c r="A52" s="437"/>
      <c r="B52" s="582" t="s">
        <v>188</v>
      </c>
      <c r="C52" s="473"/>
      <c r="D52" s="1036"/>
      <c r="E52" s="431"/>
      <c r="F52" s="867">
        <f ca="1">INT(FIXED(SUMIFS(BP_Actual!D:D,BP_Actual!E:E,CELL("contenido",B$49),BP_Actual!F:F,CELL("contenido",B52))/Pesos,0))</f>
        <v>0</v>
      </c>
      <c r="G52" s="706"/>
      <c r="H52" s="867">
        <f ca="1">INT(FIXED(SUMIFS(BP_Anterior!D:D,BP_Anterior!E:E,CELL("contenido",B$49),BP_Anterior!F:F,CELL("contenido",B52))/Pesos,0))</f>
        <v>0</v>
      </c>
      <c r="I52" s="1041">
        <f t="shared" ca="1" si="0"/>
        <v>0</v>
      </c>
    </row>
    <row r="53" spans="1:9" hidden="1">
      <c r="A53" s="437"/>
      <c r="B53" s="582" t="s">
        <v>185</v>
      </c>
      <c r="C53" s="473"/>
      <c r="D53" s="1036">
        <v>15</v>
      </c>
      <c r="E53" s="431"/>
      <c r="F53" s="867">
        <f ca="1">INT(FIXED(SUMIFS(BP_Actual!D:D,BP_Actual!E:E,CELL("contenido",B$49),BP_Actual!F:F,CELL("contenido",B53))/Pesos,0))</f>
        <v>-1</v>
      </c>
      <c r="G53" s="706"/>
      <c r="H53" s="867">
        <f ca="1">INT(FIXED(SUMIFS(BP_Anterior!D:D,BP_Anterior!E:E,CELL("contenido",B$49),BP_Anterior!F:F,CELL("contenido",B53))/Pesos,0))</f>
        <v>0</v>
      </c>
      <c r="I53" s="1041">
        <f t="shared" ca="1" si="0"/>
        <v>1</v>
      </c>
    </row>
    <row r="54" spans="1:9">
      <c r="A54" s="437"/>
      <c r="B54" s="582" t="s">
        <v>153</v>
      </c>
      <c r="C54" s="473"/>
      <c r="D54" s="1036">
        <v>16</v>
      </c>
      <c r="E54" s="431"/>
      <c r="F54" s="867">
        <f ca="1">INT(FIXED(SUMIFS(BP_Actual!D:D,BP_Actual!E:E,CELL("contenido",B$49),BP_Actual!F:F,CELL("contenido",B54))/Pesos,0))</f>
        <v>0</v>
      </c>
      <c r="G54" s="706"/>
      <c r="H54" s="867"/>
      <c r="I54" s="1041">
        <f t="shared" ca="1" si="0"/>
        <v>0</v>
      </c>
    </row>
    <row r="55" spans="1:9" hidden="1">
      <c r="A55" s="437"/>
      <c r="B55" s="582" t="s">
        <v>969</v>
      </c>
      <c r="C55" s="473"/>
      <c r="D55" s="1036"/>
      <c r="E55" s="431"/>
      <c r="F55" s="867">
        <f ca="1">INT(FIXED(SUMIFS(BP_Actual!D:D,BP_Actual!E:E,CELL("contenido",B$49),BP_Actual!F:F,CELL("contenido",B55))/Pesos,0))</f>
        <v>0</v>
      </c>
      <c r="G55" s="706"/>
      <c r="H55" s="867">
        <f ca="1">INT(FIXED(SUMIFS(BP_Anterior!D:D,BP_Anterior!E:E,CELL("contenido",B$49),BP_Anterior!F:F,CELL("contenido",B55))/Pesos,0))</f>
        <v>0</v>
      </c>
      <c r="I55" s="1041">
        <f t="shared" ca="1" si="0"/>
        <v>0</v>
      </c>
    </row>
    <row r="56" spans="1:9" ht="13.5" thickBot="1">
      <c r="B56" s="25"/>
      <c r="C56" s="25"/>
      <c r="D56" s="1037"/>
      <c r="E56" s="30"/>
      <c r="F56" s="111"/>
      <c r="G56" s="111"/>
      <c r="H56" s="111"/>
      <c r="I56" s="1041">
        <f t="shared" si="0"/>
        <v>0</v>
      </c>
    </row>
    <row r="57" spans="1:9" ht="13.5" thickBot="1">
      <c r="B57" s="18" t="s">
        <v>970</v>
      </c>
      <c r="C57" s="26"/>
      <c r="D57" s="1038"/>
      <c r="E57" s="26"/>
      <c r="F57" s="868">
        <f ca="1">SUM(F50:F55)</f>
        <v>-68096915</v>
      </c>
      <c r="G57" s="869"/>
      <c r="H57" s="868">
        <f ca="1">SUM(H50:H55)</f>
        <v>-111571054</v>
      </c>
      <c r="I57" s="1041">
        <f t="shared" ca="1" si="0"/>
        <v>-43474139</v>
      </c>
    </row>
    <row r="58" spans="1:9" ht="13.5" thickBot="1">
      <c r="B58" s="25"/>
      <c r="C58" s="25"/>
      <c r="D58" s="1037"/>
      <c r="E58" s="30"/>
      <c r="F58" s="111"/>
      <c r="G58" s="111"/>
      <c r="H58" s="111"/>
      <c r="I58" s="1041">
        <f t="shared" si="0"/>
        <v>0</v>
      </c>
    </row>
    <row r="59" spans="1:9" ht="13.5" thickBot="1">
      <c r="B59" s="18" t="s">
        <v>971</v>
      </c>
      <c r="C59" s="26"/>
      <c r="D59" s="1037"/>
      <c r="E59" s="30"/>
      <c r="F59" s="111"/>
      <c r="G59" s="111"/>
      <c r="H59" s="111"/>
      <c r="I59" s="1041">
        <f t="shared" si="0"/>
        <v>0</v>
      </c>
    </row>
    <row r="60" spans="1:9" ht="6.75" customHeight="1">
      <c r="B60" s="34" t="s">
        <v>319</v>
      </c>
      <c r="C60" s="26"/>
      <c r="D60" s="1037"/>
      <c r="E60" s="30"/>
      <c r="F60" s="252"/>
      <c r="G60" s="252"/>
      <c r="H60" s="252"/>
      <c r="I60" s="1041">
        <f t="shared" si="0"/>
        <v>0</v>
      </c>
    </row>
    <row r="61" spans="1:9">
      <c r="A61" s="437"/>
      <c r="B61" s="582" t="s">
        <v>117</v>
      </c>
      <c r="C61" s="473"/>
      <c r="D61" s="1036">
        <v>10</v>
      </c>
      <c r="E61" s="431"/>
      <c r="F61" s="867">
        <f ca="1">INT(FIXED(SUMIFS(BP_Actual!D:D,BP_Actual!E:E,CELL("contenido",B$60),BP_Actual!F:F,CELL("contenido",B61))/Pesos,0))</f>
        <v>-11961124</v>
      </c>
      <c r="G61" s="557"/>
      <c r="H61" s="867">
        <v>-17961124</v>
      </c>
      <c r="I61" s="1069">
        <f t="shared" ca="1" si="0"/>
        <v>-6000000</v>
      </c>
    </row>
    <row r="62" spans="1:9">
      <c r="A62" s="437"/>
      <c r="B62" s="582" t="s">
        <v>129</v>
      </c>
      <c r="C62" s="473"/>
      <c r="D62" s="1036">
        <v>11</v>
      </c>
      <c r="E62" s="431"/>
      <c r="F62" s="867">
        <f ca="1">INT(FIXED(SUMIFS(BP_Actual!D:D,BP_Actual!E:E,CELL("contenido",B$60),BP_Actual!F:F,CELL("contenido",B62))/Pesos,0))</f>
        <v>-459347542</v>
      </c>
      <c r="G62" s="706"/>
      <c r="H62" s="867">
        <f>-180897195-262703927-27235700</f>
        <v>-470836822</v>
      </c>
      <c r="I62" s="1069">
        <f t="shared" ca="1" si="0"/>
        <v>-11489280</v>
      </c>
    </row>
    <row r="63" spans="1:9" hidden="1">
      <c r="A63" s="437"/>
      <c r="B63" s="582" t="s">
        <v>188</v>
      </c>
      <c r="C63" s="473"/>
      <c r="D63" s="1036"/>
      <c r="E63" s="431"/>
      <c r="F63" s="867">
        <f ca="1">INT(FIXED(SUMIFS(BP_Actual!D:D,BP_Actual!E:E,CELL("contenido",B$60),BP_Actual!F:F,CELL("contenido",B63))/Pesos,0))</f>
        <v>0</v>
      </c>
      <c r="G63" s="706"/>
      <c r="H63" s="867">
        <f ca="1">INT(FIXED(SUMIFS(BP_Anterior!D:D,BP_Anterior!E:E,CELL("contenido",B$60),BP_Anterior!F:F,CELL("contenido",B63))/Pesos,0))</f>
        <v>0</v>
      </c>
      <c r="I63" s="1041">
        <f t="shared" ca="1" si="0"/>
        <v>0</v>
      </c>
    </row>
    <row r="64" spans="1:9" hidden="1">
      <c r="A64" s="437"/>
      <c r="B64" s="582" t="s">
        <v>185</v>
      </c>
      <c r="C64" s="473"/>
      <c r="D64" s="1036"/>
      <c r="E64" s="431"/>
      <c r="F64" s="867">
        <f ca="1">INT(FIXED(SUMIFS(BP_Actual!D:D,BP_Actual!E:E,CELL("contenido",B$60),BP_Actual!F:F,CELL("contenido",B64))/Pesos,0))</f>
        <v>0</v>
      </c>
      <c r="G64" s="706"/>
      <c r="H64" s="867">
        <f ca="1">INT(FIXED(SUMIFS(BP_Anterior!D:D,BP_Anterior!E:E,CELL("contenido",B$60),BP_Anterior!F:F,CELL("contenido",B64))/Pesos,0))</f>
        <v>0</v>
      </c>
      <c r="I64" s="1041">
        <f t="shared" ca="1" si="0"/>
        <v>0</v>
      </c>
    </row>
    <row r="65" spans="1:9" hidden="1">
      <c r="A65" s="437"/>
      <c r="B65" s="582" t="s">
        <v>972</v>
      </c>
      <c r="C65" s="473"/>
      <c r="D65" s="1036"/>
      <c r="E65" s="431"/>
      <c r="F65" s="867">
        <f ca="1">INT(FIXED(SUMIFS(BP_Actual!D:D,BP_Actual!E:E,CELL("contenido",B$60),BP_Actual!F:F,CELL("contenido",B65))/Pesos,0))</f>
        <v>0</v>
      </c>
      <c r="G65" s="706"/>
      <c r="H65" s="867">
        <f ca="1">INT(FIXED(SUMIFS(BP_Anterior!D:D,BP_Anterior!E:E,CELL("contenido",B$60),BP_Anterior!F:F,CELL("contenido",B65))/Pesos,0))</f>
        <v>0</v>
      </c>
      <c r="I65" s="1041">
        <f t="shared" ca="1" si="0"/>
        <v>0</v>
      </c>
    </row>
    <row r="66" spans="1:9" hidden="1">
      <c r="A66" s="437"/>
      <c r="B66" s="582" t="s">
        <v>153</v>
      </c>
      <c r="C66" s="473"/>
      <c r="D66" s="1036"/>
      <c r="E66" s="431"/>
      <c r="F66" s="867">
        <f ca="1">INT(FIXED(SUMIFS(BP_Actual!D:D,BP_Actual!E:E,CELL("contenido",B$60),BP_Actual!F:F,CELL("contenido",B66))/Pesos,0))</f>
        <v>0</v>
      </c>
      <c r="G66" s="706"/>
      <c r="H66" s="867">
        <f ca="1">INT(FIXED(SUMIFS(BP_Anterior!D:D,BP_Anterior!E:E,CELL("contenido",B$60),BP_Anterior!F:F,CELL("contenido",B66))/Pesos,0))</f>
        <v>0</v>
      </c>
      <c r="I66" s="1041">
        <f t="shared" ca="1" si="0"/>
        <v>0</v>
      </c>
    </row>
    <row r="67" spans="1:9" hidden="1">
      <c r="A67" s="437"/>
      <c r="B67" s="582" t="s">
        <v>969</v>
      </c>
      <c r="C67" s="473"/>
      <c r="D67" s="1036"/>
      <c r="E67" s="431"/>
      <c r="F67" s="867">
        <f ca="1">INT(FIXED(SUMIFS(BP_Actual!D:D,BP_Actual!E:E,CELL("contenido",B$60),BP_Actual!F:F,CELL("contenido",B67))/Pesos,0))</f>
        <v>0</v>
      </c>
      <c r="G67" s="706"/>
      <c r="H67" s="867">
        <f ca="1">INT(FIXED(SUMIFS(BP_Anterior!D:D,BP_Anterior!E:E,CELL("contenido",B$60),BP_Anterior!F:F,CELL("contenido",B67))/Pesos,0))</f>
        <v>0</v>
      </c>
      <c r="I67" s="1041">
        <f t="shared" ca="1" si="0"/>
        <v>0</v>
      </c>
    </row>
    <row r="68" spans="1:9" ht="13.5" thickBot="1">
      <c r="B68" s="25"/>
      <c r="C68" s="25"/>
      <c r="D68" s="1037"/>
      <c r="E68" s="30"/>
      <c r="F68" s="111"/>
      <c r="G68" s="111"/>
      <c r="H68" s="111"/>
      <c r="I68" s="1041">
        <f t="shared" si="0"/>
        <v>0</v>
      </c>
    </row>
    <row r="69" spans="1:9" ht="13.5" thickBot="1">
      <c r="B69" s="18" t="s">
        <v>973</v>
      </c>
      <c r="C69" s="26"/>
      <c r="D69" s="1038"/>
      <c r="E69" s="26"/>
      <c r="F69" s="868">
        <f ca="1">SUM(F61:F67)</f>
        <v>-471308666</v>
      </c>
      <c r="G69" s="869"/>
      <c r="H69" s="868">
        <f ca="1">SUM(H61:H67)</f>
        <v>-488797946</v>
      </c>
      <c r="I69" s="1041">
        <f t="shared" ca="1" si="0"/>
        <v>-17489280</v>
      </c>
    </row>
    <row r="70" spans="1:9" ht="13.5" thickBot="1">
      <c r="B70" s="26"/>
      <c r="C70" s="26"/>
      <c r="D70" s="1039"/>
      <c r="E70" s="31"/>
      <c r="F70" s="869"/>
      <c r="G70" s="869"/>
      <c r="H70" s="869"/>
      <c r="I70" s="1041">
        <f t="shared" si="0"/>
        <v>0</v>
      </c>
    </row>
    <row r="71" spans="1:9" ht="13.5" thickBot="1">
      <c r="B71" s="18" t="s">
        <v>974</v>
      </c>
      <c r="C71" s="26"/>
      <c r="D71" s="1038"/>
      <c r="E71" s="26"/>
      <c r="F71" s="868">
        <f ca="1">+F57+F69</f>
        <v>-539405581</v>
      </c>
      <c r="G71" s="869"/>
      <c r="H71" s="868">
        <f ca="1">+H57+H69</f>
        <v>-600369000</v>
      </c>
      <c r="I71" s="1041">
        <f t="shared" ca="1" si="0"/>
        <v>-60963419</v>
      </c>
    </row>
    <row r="72" spans="1:9" ht="13.5" thickBot="1">
      <c r="B72" s="25"/>
      <c r="C72" s="25"/>
      <c r="D72" s="1037"/>
      <c r="E72" s="30"/>
      <c r="F72" s="111"/>
      <c r="G72" s="111"/>
      <c r="H72" s="111"/>
      <c r="I72" s="1041">
        <f t="shared" si="0"/>
        <v>0</v>
      </c>
    </row>
    <row r="73" spans="1:9" ht="13.5" thickBot="1">
      <c r="B73" s="18" t="s">
        <v>975</v>
      </c>
      <c r="C73" s="26"/>
      <c r="D73" s="1037"/>
      <c r="E73" s="30"/>
      <c r="F73" s="111"/>
      <c r="G73" s="111"/>
      <c r="H73" s="111"/>
      <c r="I73" s="1041">
        <f t="shared" si="0"/>
        <v>0</v>
      </c>
    </row>
    <row r="74" spans="1:9">
      <c r="B74" s="26"/>
      <c r="C74" s="26"/>
      <c r="D74" s="1037"/>
      <c r="E74" s="30"/>
      <c r="F74" s="252"/>
      <c r="G74" s="252"/>
      <c r="H74" s="252"/>
      <c r="I74" s="1041">
        <f t="shared" si="0"/>
        <v>0</v>
      </c>
    </row>
    <row r="75" spans="1:9">
      <c r="A75" s="437">
        <v>3205</v>
      </c>
      <c r="B75" s="582" t="s">
        <v>213</v>
      </c>
      <c r="C75" s="473"/>
      <c r="D75" s="1036">
        <v>13</v>
      </c>
      <c r="E75" s="431"/>
      <c r="F75" s="867">
        <v>-2000000</v>
      </c>
      <c r="G75" s="706"/>
      <c r="H75" s="628">
        <v>-2000000</v>
      </c>
      <c r="I75" s="1041">
        <f t="shared" si="0"/>
        <v>0</v>
      </c>
    </row>
    <row r="76" spans="1:9" hidden="1">
      <c r="A76" s="437"/>
      <c r="B76" s="582" t="s">
        <v>227</v>
      </c>
      <c r="C76" s="473"/>
      <c r="D76" s="1036"/>
      <c r="E76" s="431"/>
      <c r="F76" s="867">
        <v>0</v>
      </c>
      <c r="G76" s="706"/>
      <c r="H76" s="628">
        <f ca="1">INT(FIXED(SUMIF(BP_Anterior!F:F,CELL("contenido",B76),BP_Anterior!D:D)/Pesos,0))</f>
        <v>0</v>
      </c>
      <c r="I76" s="1041">
        <f t="shared" ca="1" si="0"/>
        <v>0</v>
      </c>
    </row>
    <row r="77" spans="1:9" hidden="1">
      <c r="A77" s="437"/>
      <c r="B77" s="582" t="s">
        <v>976</v>
      </c>
      <c r="C77" s="473"/>
      <c r="D77" s="1036"/>
      <c r="E77" s="431"/>
      <c r="F77" s="867">
        <f ca="1">INT(FIXED(SUMIF(BP_Actual!F:F,CELL("contenido",B77),BP_Actual!D:D)/Pesos,0))</f>
        <v>0</v>
      </c>
      <c r="G77" s="706"/>
      <c r="H77" s="628">
        <f ca="1">INT(FIXED(SUMIF(BP_Anterior!F:F,CELL("contenido",B77),BP_Anterior!D:D)/Pesos,0))</f>
        <v>0</v>
      </c>
      <c r="I77" s="1041">
        <f t="shared" ref="I77:I81" ca="1" si="1">+H77-F77</f>
        <v>0</v>
      </c>
    </row>
    <row r="78" spans="1:9" hidden="1">
      <c r="A78" s="437"/>
      <c r="B78" s="582" t="s">
        <v>977</v>
      </c>
      <c r="C78" s="473"/>
      <c r="D78" s="1036"/>
      <c r="E78" s="431"/>
      <c r="F78" s="867">
        <f ca="1">INT(FIXED(SUMIF(BP_Actual!F:F,CELL("contenido",B78),BP_Actual!D:D)/Pesos,0))</f>
        <v>0</v>
      </c>
      <c r="G78" s="706"/>
      <c r="H78" s="628">
        <f ca="1">INT(FIXED(SUMIF(BP_Anterior!F:F,CELL("contenido",B78),BP_Anterior!D:D)/Pesos,0))</f>
        <v>0</v>
      </c>
      <c r="I78" s="1041">
        <f t="shared" ca="1" si="1"/>
        <v>0</v>
      </c>
    </row>
    <row r="79" spans="1:9" hidden="1">
      <c r="A79" s="437"/>
      <c r="B79" s="582" t="s">
        <v>978</v>
      </c>
      <c r="C79" s="473"/>
      <c r="D79" s="1036"/>
      <c r="E79" s="431"/>
      <c r="F79" s="867">
        <f ca="1">INT(FIXED(SUMIF(BP_Actual!F:F,CELL("contenido",B79),BP_Actual!D:D)/Pesos,0))</f>
        <v>0</v>
      </c>
      <c r="G79" s="706"/>
      <c r="H79" s="628">
        <f ca="1">INT(FIXED(SUMIF(BP_Anterior!F:F,CELL("contenido",B79),BP_Anterior!D:D)/Pesos,0))</f>
        <v>0</v>
      </c>
      <c r="I79" s="1041">
        <f t="shared" ca="1" si="1"/>
        <v>0</v>
      </c>
    </row>
    <row r="80" spans="1:9" hidden="1">
      <c r="A80" s="437"/>
      <c r="B80" s="582" t="s">
        <v>979</v>
      </c>
      <c r="C80" s="473"/>
      <c r="D80" s="1036"/>
      <c r="E80" s="431"/>
      <c r="F80" s="867">
        <f ca="1">INT(FIXED(SUMIF(BP_Actual!F:F,CELL("contenido",B80),BP_Actual!D:D)/Pesos,0))</f>
        <v>0</v>
      </c>
      <c r="G80" s="706"/>
      <c r="H80" s="628">
        <f ca="1">INT(FIXED(SUMIF(BP_Anterior!F:F,CELL("contenido",B80),BP_Anterior!D:D)/Pesos,0))</f>
        <v>0</v>
      </c>
      <c r="I80" s="1041">
        <f t="shared" ca="1" si="1"/>
        <v>0</v>
      </c>
    </row>
    <row r="81" spans="1:9">
      <c r="A81" s="437"/>
      <c r="B81" s="582" t="s">
        <v>980</v>
      </c>
      <c r="C81" s="473"/>
      <c r="D81" s="1036"/>
      <c r="E81" s="431"/>
      <c r="F81" s="867">
        <v>200103963</v>
      </c>
      <c r="G81" s="706"/>
      <c r="H81" s="628">
        <v>405357000</v>
      </c>
      <c r="I81" s="1041">
        <f t="shared" si="1"/>
        <v>205253037</v>
      </c>
    </row>
    <row r="82" spans="1:9" ht="13.5" thickBot="1">
      <c r="B82" s="25"/>
      <c r="C82" s="25"/>
      <c r="D82" s="1037"/>
      <c r="E82" s="30"/>
      <c r="F82" s="111"/>
      <c r="G82" s="111"/>
      <c r="H82" s="111"/>
      <c r="I82" s="1041"/>
    </row>
    <row r="83" spans="1:9" hidden="1">
      <c r="B83" s="19" t="s">
        <v>981</v>
      </c>
      <c r="C83" s="25"/>
      <c r="D83" s="1037"/>
      <c r="E83" s="30"/>
      <c r="F83" s="870">
        <f ca="1">SUM(F75:F81)</f>
        <v>198103963</v>
      </c>
      <c r="G83" s="111"/>
      <c r="H83" s="870">
        <f ca="1">SUM(H75:H81)</f>
        <v>403357000</v>
      </c>
      <c r="I83" s="1041"/>
    </row>
    <row r="84" spans="1:9" hidden="1">
      <c r="B84" s="27"/>
      <c r="C84" s="27"/>
      <c r="D84" s="1037"/>
      <c r="E84" s="30"/>
      <c r="F84" s="871"/>
      <c r="G84" s="871"/>
      <c r="H84" s="871"/>
      <c r="I84" s="1041"/>
    </row>
    <row r="85" spans="1:9" hidden="1">
      <c r="A85" s="437"/>
      <c r="B85" s="582" t="s">
        <v>982</v>
      </c>
      <c r="C85" s="473"/>
      <c r="D85" s="1036"/>
      <c r="E85" s="431"/>
      <c r="F85" s="867">
        <f ca="1">INT(FIXED(SUMIF(BP_Actual!F:F,CELL("contenido",B85),BP_Actual!D:D)/Pesos,0))</f>
        <v>0</v>
      </c>
      <c r="G85" s="706"/>
      <c r="H85" s="628">
        <f ca="1">INT(FIXED(SUMIF(BP_Anterior!F:F,CELL("contenido",B85),BP_Anterior!D:D)/Pesos,0))</f>
        <v>0</v>
      </c>
      <c r="I85" s="1041"/>
    </row>
    <row r="86" spans="1:9" ht="13.5" hidden="1" thickBot="1">
      <c r="B86" s="25"/>
      <c r="C86" s="25"/>
      <c r="D86" s="1037"/>
      <c r="E86" s="30"/>
      <c r="F86" s="111"/>
      <c r="G86" s="111"/>
      <c r="H86" s="111"/>
      <c r="I86" s="1041"/>
    </row>
    <row r="87" spans="1:9" ht="13.5" thickBot="1">
      <c r="B87" s="18" t="s">
        <v>983</v>
      </c>
      <c r="C87" s="26"/>
      <c r="D87" s="1038"/>
      <c r="E87" s="26"/>
      <c r="F87" s="868">
        <f ca="1">+F83+F85</f>
        <v>198103963</v>
      </c>
      <c r="G87" s="869"/>
      <c r="H87" s="868">
        <f ca="1">+H83+H85</f>
        <v>403357000</v>
      </c>
      <c r="I87" s="1041"/>
    </row>
    <row r="88" spans="1:9" ht="13.5" thickBot="1">
      <c r="B88" s="25"/>
      <c r="C88" s="25"/>
      <c r="D88" s="30"/>
      <c r="E88" s="30"/>
      <c r="F88" s="111"/>
      <c r="G88" s="111"/>
      <c r="H88" s="111"/>
      <c r="I88" s="437">
        <f ca="1">+I87+H71</f>
        <v>-600369000</v>
      </c>
    </row>
    <row r="89" spans="1:9" ht="13.5" thickBot="1">
      <c r="B89" s="18" t="s">
        <v>984</v>
      </c>
      <c r="C89" s="26"/>
      <c r="D89" s="26"/>
      <c r="E89" s="26"/>
      <c r="F89" s="868">
        <f ca="1">+F87+F71</f>
        <v>-341301618</v>
      </c>
      <c r="G89" s="869"/>
      <c r="H89" s="868">
        <f ca="1">+H87+H71</f>
        <v>-197012000</v>
      </c>
      <c r="I89" s="437"/>
    </row>
    <row r="90" spans="1:9">
      <c r="I90" s="437"/>
    </row>
    <row r="91" spans="1:9">
      <c r="I91" s="437"/>
    </row>
    <row r="92" spans="1:9">
      <c r="I92" s="437"/>
    </row>
    <row r="93" spans="1:9">
      <c r="I93" s="437"/>
    </row>
    <row r="94" spans="1:9">
      <c r="I94" s="437"/>
    </row>
    <row r="95" spans="1:9">
      <c r="B95" s="1082" t="s">
        <v>3382</v>
      </c>
      <c r="F95" s="1082" t="s">
        <v>3385</v>
      </c>
      <c r="I95" s="437"/>
    </row>
    <row r="96" spans="1:9">
      <c r="B96" s="22" t="s">
        <v>3383</v>
      </c>
      <c r="F96" s="22" t="s">
        <v>3386</v>
      </c>
      <c r="I96" s="437"/>
    </row>
    <row r="97" spans="2:9">
      <c r="B97" s="22" t="s">
        <v>3384</v>
      </c>
      <c r="F97" s="22" t="s">
        <v>3387</v>
      </c>
      <c r="I97" s="437"/>
    </row>
    <row r="98" spans="2:9">
      <c r="F98" s="22" t="s">
        <v>3388</v>
      </c>
      <c r="I98" s="437"/>
    </row>
    <row r="99" spans="2:9"/>
    <row r="100" spans="2:9"/>
    <row r="101" spans="2:9"/>
  </sheetData>
  <sheetProtection formatCells="0" formatColumns="0" formatRows="0" insertRows="0" deleteRows="0"/>
  <customSheetViews>
    <customSheetView guid="{53E78593-0C5F-472F-9131-960BCABD6F9A}">
      <pageMargins left="0.7" right="0.7" top="0.75" bottom="0.75" header="0.3" footer="0.3"/>
      <pageSetup orientation="portrait" horizontalDpi="300" verticalDpi="300" r:id="rId1"/>
    </customSheetView>
  </customSheetViews>
  <mergeCells count="12">
    <mergeCell ref="B45:B46"/>
    <mergeCell ref="D45:D46"/>
    <mergeCell ref="F45:F46"/>
    <mergeCell ref="H45:H46"/>
    <mergeCell ref="B2:H2"/>
    <mergeCell ref="B3:H3"/>
    <mergeCell ref="B4:H4"/>
    <mergeCell ref="B5:H5"/>
    <mergeCell ref="B7:B8"/>
    <mergeCell ref="D7:D8"/>
    <mergeCell ref="F7:F8"/>
    <mergeCell ref="H7:H8"/>
  </mergeCells>
  <pageMargins left="0.7" right="0.7" top="0.75" bottom="0.75" header="0.3" footer="0.3"/>
  <pageSetup scale="74" orientation="portrait" horizontalDpi="300" verticalDpi="300"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ageSetUpPr fitToPage="1"/>
  </sheetPr>
  <dimension ref="A1:J91"/>
  <sheetViews>
    <sheetView topLeftCell="A28" zoomScale="90" zoomScaleNormal="90" workbookViewId="0">
      <selection activeCell="B87" sqref="B87"/>
    </sheetView>
  </sheetViews>
  <sheetFormatPr baseColWidth="10" defaultColWidth="0" defaultRowHeight="12.75" zeroHeight="1"/>
  <cols>
    <col min="1" max="1" width="7.42578125" style="22" customWidth="1"/>
    <col min="2" max="2" width="59.42578125" style="22" customWidth="1"/>
    <col min="3" max="3" width="1" style="22" customWidth="1"/>
    <col min="4" max="4" width="5.140625" style="22" customWidth="1"/>
    <col min="5" max="5" width="1" style="22" customWidth="1"/>
    <col min="6" max="6" width="17.42578125" style="22" customWidth="1"/>
    <col min="7" max="7" width="1" style="22" customWidth="1"/>
    <col min="8" max="8" width="19" style="22" customWidth="1"/>
    <col min="9" max="9" width="9.85546875" style="22" customWidth="1"/>
    <col min="10" max="10" width="8.42578125" style="22" hidden="1" customWidth="1"/>
    <col min="11" max="16384" width="10.85546875" style="22" hidden="1"/>
  </cols>
  <sheetData>
    <row r="1" spans="1:10">
      <c r="I1" s="437"/>
    </row>
    <row r="2" spans="1:10">
      <c r="B2" s="1113" t="str">
        <f>Empresa</f>
        <v>CIRUVASCULAR SAS</v>
      </c>
      <c r="C2" s="1113"/>
      <c r="D2" s="1113"/>
      <c r="E2" s="1113"/>
      <c r="F2" s="1113"/>
      <c r="G2" s="1113"/>
      <c r="H2" s="1113"/>
      <c r="I2" s="437"/>
    </row>
    <row r="3" spans="1:10">
      <c r="B3" s="1113" t="s">
        <v>986</v>
      </c>
      <c r="C3" s="1113"/>
      <c r="D3" s="1113"/>
      <c r="E3" s="1113"/>
      <c r="F3" s="1113"/>
      <c r="G3" s="1113"/>
      <c r="H3" s="1113"/>
      <c r="I3" s="437"/>
    </row>
    <row r="4" spans="1:10">
      <c r="B4" s="1113" t="s">
        <v>3167</v>
      </c>
      <c r="C4" s="1113"/>
      <c r="D4" s="1113"/>
      <c r="E4" s="1113"/>
      <c r="F4" s="1113"/>
      <c r="G4" s="1113"/>
      <c r="H4" s="1113"/>
      <c r="I4" s="437"/>
    </row>
    <row r="5" spans="1:10">
      <c r="B5" s="1113" t="str">
        <f>IF(Cifras="General", CONCATENATE("Cifras expresadas en pesos colombianos"),CONCATENATE("Cifras expresadas en ",Cifras," de pesos colombianos"))</f>
        <v>Cifras expresadas en pesos colombianos</v>
      </c>
      <c r="C5" s="1113"/>
      <c r="D5" s="1113"/>
      <c r="E5" s="1113"/>
      <c r="F5" s="1113"/>
      <c r="G5" s="1113"/>
      <c r="H5" s="1113"/>
      <c r="I5" s="437"/>
    </row>
    <row r="6" spans="1:10" ht="11.25" customHeight="1" thickBot="1">
      <c r="I6" s="437"/>
    </row>
    <row r="7" spans="1:10" ht="15.75" customHeight="1">
      <c r="B7" s="1121" t="s">
        <v>987</v>
      </c>
      <c r="C7" s="24"/>
      <c r="D7" s="1105" t="s">
        <v>958</v>
      </c>
      <c r="E7" s="28"/>
      <c r="F7" s="1109">
        <f>FactFin</f>
        <v>43830</v>
      </c>
      <c r="G7" s="54"/>
      <c r="H7" s="1111">
        <f>FantFin</f>
        <v>43465</v>
      </c>
      <c r="I7" s="639"/>
    </row>
    <row r="8" spans="1:10" ht="15.75" customHeight="1" thickBot="1">
      <c r="B8" s="1122"/>
      <c r="C8" s="24"/>
      <c r="D8" s="1106"/>
      <c r="E8" s="28"/>
      <c r="F8" s="1110"/>
      <c r="G8" s="28"/>
      <c r="H8" s="1112"/>
      <c r="I8" s="639"/>
    </row>
    <row r="9" spans="1:10" ht="15.75" customHeight="1">
      <c r="C9" s="24"/>
      <c r="D9" s="28"/>
      <c r="E9" s="28"/>
      <c r="F9" s="54"/>
      <c r="G9" s="28"/>
      <c r="H9" s="54"/>
      <c r="I9" s="639"/>
    </row>
    <row r="10" spans="1:10">
      <c r="A10" s="437"/>
      <c r="B10" s="582" t="s">
        <v>243</v>
      </c>
      <c r="C10" s="473"/>
      <c r="D10" s="1036">
        <v>14</v>
      </c>
      <c r="E10" s="431"/>
      <c r="F10" s="867">
        <f ca="1">INT(FIXED(SUMIF(BP_Actual!F:F,CELL("contenido",B10),BP_Actual!D:D)/Pesos,0))</f>
        <v>-857791400</v>
      </c>
      <c r="G10" s="706"/>
      <c r="H10" s="1015">
        <f>-404087000+4378000</f>
        <v>-399709000</v>
      </c>
      <c r="I10" s="431"/>
      <c r="J10" s="33"/>
    </row>
    <row r="11" spans="1:10">
      <c r="A11" s="437"/>
      <c r="B11" s="582" t="s">
        <v>303</v>
      </c>
      <c r="C11" s="473"/>
      <c r="D11" s="1036"/>
      <c r="E11" s="431"/>
      <c r="F11" s="1040">
        <f ca="1">INT(FIXED(SUMIF(BP_Actual!F:F,CELL("contenido",B11),BP_Actual!D:D)/Pesos,0))</f>
        <v>18339164</v>
      </c>
      <c r="G11" s="706"/>
      <c r="H11" s="872">
        <v>1703000</v>
      </c>
      <c r="I11" s="431"/>
    </row>
    <row r="12" spans="1:10" ht="7.5" customHeight="1" thickBot="1">
      <c r="B12" s="46"/>
      <c r="C12" s="46"/>
      <c r="D12" s="1037"/>
      <c r="E12" s="30"/>
      <c r="F12" s="111"/>
      <c r="G12" s="111"/>
      <c r="H12" s="111"/>
      <c r="I12" s="431"/>
    </row>
    <row r="13" spans="1:10" ht="13.5" thickBot="1">
      <c r="B13" s="38" t="s">
        <v>988</v>
      </c>
      <c r="C13" s="26"/>
      <c r="D13" s="1038"/>
      <c r="E13" s="26"/>
      <c r="F13" s="868">
        <f ca="1">SUM(F10:F11)</f>
        <v>-839452236</v>
      </c>
      <c r="G13" s="869"/>
      <c r="H13" s="868">
        <f>SUM(H10:H11)</f>
        <v>-398006000</v>
      </c>
      <c r="I13" s="693"/>
    </row>
    <row r="14" spans="1:10" ht="7.5" customHeight="1">
      <c r="B14" s="47"/>
      <c r="C14" s="47"/>
      <c r="D14" s="1037"/>
      <c r="E14" s="30"/>
      <c r="F14" s="111"/>
      <c r="G14" s="111"/>
      <c r="H14" s="111"/>
      <c r="I14" s="431"/>
    </row>
    <row r="15" spans="1:10">
      <c r="A15" s="437"/>
      <c r="B15" s="582" t="s">
        <v>261</v>
      </c>
      <c r="C15" s="473"/>
      <c r="D15" s="1036">
        <v>15</v>
      </c>
      <c r="E15" s="431"/>
      <c r="F15" s="867">
        <f ca="1">INT(FIXED(SUMIF(BP_Actual!F:F,CELL("contenido",B15),BP_Actual!D:D)/Pesos,0))</f>
        <v>-202762</v>
      </c>
      <c r="G15" s="706"/>
      <c r="H15" s="1015">
        <f ca="1">INT(FIXED(SUMIF(BP_Anterior!F:F,CELL("contenido",B15),BP_Anterior!D:D)/Pesos,0))</f>
        <v>0</v>
      </c>
      <c r="I15" s="431"/>
    </row>
    <row r="16" spans="1:10">
      <c r="A16" s="437"/>
      <c r="B16" s="582" t="s">
        <v>294</v>
      </c>
      <c r="C16" s="473"/>
      <c r="D16" s="1036"/>
      <c r="E16" s="431"/>
      <c r="F16" s="867">
        <f ca="1">INT(FIXED(SUMIF(BP_Actual!F:F,CELL("contenido",B16),BP_Actual!D:D)/Pesos,0))</f>
        <v>0</v>
      </c>
      <c r="G16" s="706"/>
      <c r="H16" s="1015">
        <f ca="1">INT(FIXED(SUMIF(BP_Anterior!F:F,CELL("contenido",B16),BP_Anterior!D:D)/Pesos,0))</f>
        <v>0</v>
      </c>
      <c r="I16" s="431"/>
    </row>
    <row r="17" spans="1:9">
      <c r="A17" s="437"/>
      <c r="B17" s="582" t="s">
        <v>106</v>
      </c>
      <c r="C17" s="473"/>
      <c r="D17" s="1036">
        <v>16</v>
      </c>
      <c r="E17" s="431"/>
      <c r="F17" s="867">
        <f ca="1">INT(FIXED(SUMIF(BP_Actual!F:F,CELL("contenido",B17),BP_Actual!D:D)/Pesos,0))</f>
        <v>607488336</v>
      </c>
      <c r="G17" s="706"/>
      <c r="H17" s="1015">
        <v>579597000</v>
      </c>
      <c r="I17" s="431"/>
    </row>
    <row r="18" spans="1:9">
      <c r="A18" s="437"/>
      <c r="B18" s="582" t="s">
        <v>299</v>
      </c>
      <c r="C18" s="473"/>
      <c r="D18" s="1036"/>
      <c r="E18" s="431"/>
      <c r="F18" s="867">
        <f ca="1">INT(FIXED(SUMIF(BP_Actual!F:F,CELL("contenido",B18),BP_Actual!D:D)/Pesos,0))</f>
        <v>23361937</v>
      </c>
      <c r="G18" s="706"/>
      <c r="H18" s="1015">
        <f ca="1">INT(FIXED(SUMIF(BP_Anterior!F:F,CELL("contenido",B18),BP_Anterior!D:D)/Pesos,0))</f>
        <v>0</v>
      </c>
      <c r="I18" s="431"/>
    </row>
    <row r="19" spans="1:9">
      <c r="A19" s="437"/>
      <c r="B19" s="582" t="s">
        <v>279</v>
      </c>
      <c r="C19" s="473"/>
      <c r="D19" s="1036">
        <v>17</v>
      </c>
      <c r="E19" s="431"/>
      <c r="F19" s="867">
        <f ca="1">INT(FIXED(SUMIF(BP_Actual!F:F,CELL("contenido",B19),BP_Actual!D:D)/Pesos,0))</f>
        <v>0</v>
      </c>
      <c r="G19" s="706"/>
      <c r="H19" s="1015">
        <v>-30000</v>
      </c>
      <c r="I19" s="431"/>
    </row>
    <row r="20" spans="1:9">
      <c r="A20" s="437"/>
      <c r="B20" s="582" t="s">
        <v>254</v>
      </c>
      <c r="C20" s="473"/>
      <c r="D20" s="1036"/>
      <c r="E20" s="431"/>
      <c r="F20" s="867">
        <f ca="1">INT(FIXED(SUMIF(BP_Actual!F:F,CELL("contenido",B20),BP_Actual!D:D)/Pesos,0))</f>
        <v>-113787</v>
      </c>
      <c r="G20" s="706"/>
      <c r="H20" s="1015">
        <v>-144000</v>
      </c>
      <c r="I20" s="431"/>
    </row>
    <row r="21" spans="1:9">
      <c r="A21" s="437"/>
      <c r="B21" s="582" t="s">
        <v>297</v>
      </c>
      <c r="C21" s="473"/>
      <c r="D21" s="1036"/>
      <c r="E21" s="431"/>
      <c r="F21" s="867">
        <f ca="1">INT(FIXED(SUMIF(BP_Actual!F:F,CELL("contenido",B21),BP_Actual!D:D)/Pesos,0))</f>
        <v>3665474</v>
      </c>
      <c r="G21" s="706"/>
      <c r="H21" s="1015">
        <v>1894000</v>
      </c>
      <c r="I21" s="431"/>
    </row>
    <row r="22" spans="1:9" ht="38.25" hidden="1">
      <c r="A22" s="437"/>
      <c r="B22" s="609" t="s">
        <v>990</v>
      </c>
      <c r="C22" s="473"/>
      <c r="D22" s="432"/>
      <c r="E22" s="431"/>
      <c r="F22" s="867">
        <f ca="1">INT(FIXED(SUMIF(BP_Actual!F:F,CELL("contenido",B22),BP_Actual!D:D)/Pesos,0))</f>
        <v>0</v>
      </c>
      <c r="G22" s="706"/>
      <c r="H22" s="872">
        <f ca="1">INT(FIXED(SUMIF(BP_Anterior!F:F,CELL("contenido",B22),BP_Anterior!D:D)/Pesos,0))</f>
        <v>0</v>
      </c>
      <c r="I22" s="431"/>
    </row>
    <row r="23" spans="1:9" ht="13.5" thickBot="1">
      <c r="B23" s="46"/>
      <c r="C23" s="46"/>
      <c r="D23" s="30"/>
      <c r="E23" s="30"/>
      <c r="F23" s="111"/>
      <c r="G23" s="111"/>
      <c r="H23" s="111"/>
      <c r="I23" s="431"/>
    </row>
    <row r="24" spans="1:9" ht="13.5" thickBot="1">
      <c r="B24" s="38" t="s">
        <v>991</v>
      </c>
      <c r="C24" s="26"/>
      <c r="D24" s="26"/>
      <c r="E24" s="26"/>
      <c r="F24" s="868">
        <f ca="1">SUM(F15:F22)+F13</f>
        <v>-205253038</v>
      </c>
      <c r="G24" s="869"/>
      <c r="H24" s="868">
        <f ca="1">SUM(H15:H22)+H13</f>
        <v>183311000</v>
      </c>
      <c r="I24" s="693"/>
    </row>
    <row r="25" spans="1:9">
      <c r="B25" s="47"/>
      <c r="C25" s="47"/>
      <c r="D25" s="30"/>
      <c r="E25" s="30"/>
      <c r="F25" s="111"/>
      <c r="G25" s="111"/>
      <c r="H25" s="111"/>
      <c r="I25" s="431"/>
    </row>
    <row r="26" spans="1:9">
      <c r="A26" s="437"/>
      <c r="B26" s="582" t="s">
        <v>301</v>
      </c>
      <c r="C26" s="473"/>
      <c r="D26" s="432"/>
      <c r="E26" s="431"/>
      <c r="F26" s="867">
        <f ca="1">INT(FIXED(SUMIF(BP_Actual!F:F,CELL("contenido",B26),BP_Actual!D:D)/Pesos,0))</f>
        <v>0</v>
      </c>
      <c r="G26" s="873"/>
      <c r="H26" s="872">
        <f ca="1">INT(FIXED(SUMIF(BP_Anterior!F:F,CELL("contenido",B26),BP_Anterior!D:D)/Pesos,0))</f>
        <v>0</v>
      </c>
      <c r="I26" s="431"/>
    </row>
    <row r="27" spans="1:9" ht="13.5" thickBot="1">
      <c r="B27" s="46"/>
      <c r="C27" s="46"/>
      <c r="D27" s="30"/>
      <c r="E27" s="30"/>
      <c r="F27" s="111"/>
      <c r="G27" s="111"/>
      <c r="H27" s="111"/>
      <c r="I27" s="431"/>
    </row>
    <row r="28" spans="1:9" ht="13.5" thickBot="1">
      <c r="B28" s="38" t="s">
        <v>992</v>
      </c>
      <c r="C28" s="26"/>
      <c r="D28" s="26"/>
      <c r="E28" s="26"/>
      <c r="F28" s="868">
        <f ca="1">+F24+F26</f>
        <v>-205253038</v>
      </c>
      <c r="G28" s="869"/>
      <c r="H28" s="868">
        <f ca="1">+H24+H26</f>
        <v>183311000</v>
      </c>
      <c r="I28" s="693"/>
    </row>
    <row r="29" spans="1:9">
      <c r="B29" s="46"/>
      <c r="C29" s="46"/>
      <c r="D29" s="30"/>
      <c r="E29" s="30"/>
      <c r="F29" s="111"/>
      <c r="G29" s="111"/>
      <c r="H29" s="111"/>
      <c r="I29" s="431"/>
    </row>
    <row r="30" spans="1:9">
      <c r="A30" s="437"/>
      <c r="B30" s="582" t="s">
        <v>993</v>
      </c>
      <c r="C30" s="473"/>
      <c r="D30" s="432"/>
      <c r="E30" s="431"/>
      <c r="F30" s="867">
        <f ca="1">INT(FIXED(SUMIF(BP_Actual!F:F,CELL("contenido",B30),BP_Actual!D:D)/Pesos,0))</f>
        <v>0</v>
      </c>
      <c r="G30" s="706"/>
      <c r="H30" s="872">
        <f ca="1">INT(FIXED(SUMIF(BP_Anterior!F:F,CELL("contenido",B30),BP_Anterior!D:D)/Pesos,0))</f>
        <v>0</v>
      </c>
      <c r="I30" s="431"/>
    </row>
    <row r="31" spans="1:9" ht="13.5" thickBot="1">
      <c r="B31" s="25"/>
      <c r="C31" s="25"/>
      <c r="D31" s="30"/>
      <c r="E31" s="30"/>
      <c r="F31" s="111"/>
      <c r="G31" s="111"/>
      <c r="H31" s="111"/>
      <c r="I31" s="431"/>
    </row>
    <row r="32" spans="1:9" ht="13.5" thickBot="1">
      <c r="B32" s="38" t="s">
        <v>994</v>
      </c>
      <c r="C32" s="26"/>
      <c r="D32" s="26"/>
      <c r="E32" s="26"/>
      <c r="F32" s="868">
        <f ca="1">+F28+F30</f>
        <v>-205253038</v>
      </c>
      <c r="G32" s="869"/>
      <c r="H32" s="868">
        <f ca="1">+H28+H30</f>
        <v>183311000</v>
      </c>
      <c r="I32" s="693"/>
    </row>
    <row r="33" spans="1:9" ht="13.5" thickBot="1">
      <c r="B33" s="46"/>
      <c r="C33" s="46"/>
      <c r="D33" s="30"/>
      <c r="E33" s="30"/>
      <c r="F33" s="25"/>
      <c r="G33" s="25"/>
      <c r="H33" s="25"/>
      <c r="I33" s="431"/>
    </row>
    <row r="34" spans="1:9" ht="13.5" thickBot="1">
      <c r="B34" s="1118" t="s">
        <v>995</v>
      </c>
      <c r="C34" s="1119"/>
      <c r="D34" s="1119"/>
      <c r="E34" s="1119"/>
      <c r="F34" s="1119"/>
      <c r="G34" s="1119"/>
      <c r="H34" s="1120"/>
      <c r="I34" s="431"/>
    </row>
    <row r="35" spans="1:9">
      <c r="B35" s="46"/>
      <c r="C35" s="46"/>
      <c r="D35" s="30"/>
      <c r="E35" s="30"/>
      <c r="F35" s="25"/>
      <c r="G35" s="25"/>
      <c r="H35" s="25"/>
      <c r="I35" s="431"/>
    </row>
    <row r="36" spans="1:9" hidden="1">
      <c r="B36" s="47" t="s">
        <v>996</v>
      </c>
      <c r="C36" s="46"/>
      <c r="D36" s="30"/>
      <c r="E36" s="30"/>
      <c r="F36" s="25"/>
      <c r="G36" s="25"/>
      <c r="H36" s="25"/>
      <c r="I36" s="431"/>
    </row>
    <row r="37" spans="1:9" hidden="1">
      <c r="B37" s="46"/>
      <c r="C37" s="46"/>
      <c r="D37" s="30"/>
      <c r="E37" s="30"/>
      <c r="F37" s="25"/>
      <c r="G37" s="25"/>
      <c r="H37" s="25"/>
      <c r="I37" s="431"/>
    </row>
    <row r="38" spans="1:9" ht="25.5" hidden="1">
      <c r="B38" s="49" t="s">
        <v>997</v>
      </c>
      <c r="C38" s="46"/>
      <c r="D38" s="30"/>
      <c r="E38" s="30"/>
      <c r="F38" s="25"/>
      <c r="G38" s="25"/>
      <c r="H38" s="25"/>
      <c r="I38" s="431"/>
    </row>
    <row r="39" spans="1:9" hidden="1">
      <c r="A39" s="437"/>
      <c r="B39" s="582" t="s">
        <v>236</v>
      </c>
      <c r="C39" s="415"/>
      <c r="D39" s="432"/>
      <c r="E39" s="431"/>
      <c r="F39" s="669">
        <f ca="1">INT(FIXED(SUMIF(BP_Actual!F:F,CELL("contenido",B39),BP_Actual!D:D)/Pesos,0))</f>
        <v>0</v>
      </c>
      <c r="G39" s="557"/>
      <c r="H39" s="625">
        <f ca="1">INT(FIXED(SUMIF(BP_Anterior!F:F,CELL("contenido",B39),BP_Anterior!D:D)/Pesos,0))</f>
        <v>0</v>
      </c>
      <c r="I39" s="431"/>
    </row>
    <row r="40" spans="1:9" hidden="1">
      <c r="A40" s="437"/>
      <c r="B40" s="582" t="s">
        <v>237</v>
      </c>
      <c r="C40" s="415"/>
      <c r="D40" s="432"/>
      <c r="E40" s="431"/>
      <c r="F40" s="669">
        <f ca="1">INT(FIXED(SUMIF(BP_Actual!F:F,CELL("contenido",B40),BP_Actual!D:D)/Pesos,0))</f>
        <v>0</v>
      </c>
      <c r="G40" s="557"/>
      <c r="H40" s="625">
        <f ca="1">INT(FIXED(SUMIF(BP_Anterior!F:F,CELL("contenido",B40),BP_Anterior!D:D)/Pesos,0))</f>
        <v>0</v>
      </c>
      <c r="I40" s="431"/>
    </row>
    <row r="41" spans="1:9" ht="38.25" hidden="1">
      <c r="A41" s="437"/>
      <c r="B41" s="609" t="s">
        <v>238</v>
      </c>
      <c r="C41" s="415"/>
      <c r="D41" s="432"/>
      <c r="E41" s="431"/>
      <c r="F41" s="669">
        <f ca="1">INT(FIXED(SUMIF(BP_Actual!F:F,CELL("contenido",B41),BP_Actual!D:D)/Pesos,0))</f>
        <v>0</v>
      </c>
      <c r="G41" s="557"/>
      <c r="H41" s="625">
        <f ca="1">INT(FIXED(SUMIF(BP_Anterior!F:F,CELL("contenido",B41),BP_Anterior!D:D)/Pesos,0))</f>
        <v>0</v>
      </c>
      <c r="I41" s="431"/>
    </row>
    <row r="42" spans="1:9" ht="13.5" hidden="1" thickBot="1">
      <c r="C42" s="46"/>
      <c r="D42" s="30"/>
      <c r="E42" s="30"/>
      <c r="F42" s="252"/>
      <c r="G42" s="252"/>
      <c r="H42" s="252"/>
      <c r="I42" s="431"/>
    </row>
    <row r="43" spans="1:9" ht="26.25" hidden="1" thickBot="1">
      <c r="B43" s="40" t="s">
        <v>998</v>
      </c>
      <c r="C43" s="48"/>
      <c r="D43" s="26"/>
      <c r="E43" s="26"/>
      <c r="F43" s="250">
        <f ca="1">SUM(F39:F41)</f>
        <v>0</v>
      </c>
      <c r="G43" s="251"/>
      <c r="H43" s="250">
        <f ca="1">SUM(H39:H41)</f>
        <v>0</v>
      </c>
      <c r="I43" s="431"/>
    </row>
    <row r="44" spans="1:9" hidden="1">
      <c r="C44" s="46"/>
      <c r="D44" s="30"/>
      <c r="E44" s="30"/>
      <c r="F44" s="252"/>
      <c r="G44" s="252"/>
      <c r="H44" s="252"/>
      <c r="I44" s="431"/>
    </row>
    <row r="45" spans="1:9" ht="25.5" hidden="1">
      <c r="B45" s="49" t="s">
        <v>999</v>
      </c>
      <c r="C45" s="46"/>
      <c r="D45" s="30"/>
      <c r="E45" s="30"/>
      <c r="F45" s="252"/>
      <c r="G45" s="252"/>
      <c r="H45" s="252"/>
      <c r="I45" s="431"/>
    </row>
    <row r="46" spans="1:9" hidden="1">
      <c r="A46" s="437"/>
      <c r="B46" s="582" t="s">
        <v>239</v>
      </c>
      <c r="C46" s="415"/>
      <c r="D46" s="432"/>
      <c r="E46" s="431"/>
      <c r="F46" s="669">
        <f ca="1">INT(FIXED(SUMIF(BP_Actual!F:F,CELL("contenido",B46),BP_Actual!D:D)/Pesos,0))</f>
        <v>0</v>
      </c>
      <c r="G46" s="557"/>
      <c r="H46" s="625">
        <f ca="1">INT(FIXED(SUMIF(BP_Anterior!F:F,CELL("contenido",B46),BP_Anterior!D:D)/Pesos,0))</f>
        <v>0</v>
      </c>
      <c r="I46" s="431"/>
    </row>
    <row r="47" spans="1:9" hidden="1">
      <c r="A47" s="437"/>
      <c r="B47" s="582" t="s">
        <v>240</v>
      </c>
      <c r="C47" s="415"/>
      <c r="D47" s="432"/>
      <c r="E47" s="431"/>
      <c r="F47" s="669">
        <f ca="1">INT(FIXED(SUMIF(BP_Actual!F:F,CELL("contenido",B47),BP_Actual!D:D)/Pesos,0))</f>
        <v>0</v>
      </c>
      <c r="G47" s="557"/>
      <c r="H47" s="625">
        <f ca="1">INT(FIXED(SUMIF(BP_Anterior!F:F,CELL("contenido",B47),BP_Anterior!D:D)/Pesos,0))</f>
        <v>0</v>
      </c>
      <c r="I47" s="431"/>
    </row>
    <row r="48" spans="1:9" ht="13.5" hidden="1" thickBot="1">
      <c r="B48" s="25"/>
      <c r="C48" s="46"/>
      <c r="D48" s="30"/>
      <c r="E48" s="30"/>
      <c r="F48" s="252"/>
      <c r="G48" s="252"/>
      <c r="H48" s="252"/>
      <c r="I48" s="431"/>
    </row>
    <row r="49" spans="1:9" ht="26.25" hidden="1" thickBot="1">
      <c r="B49" s="40" t="s">
        <v>1000</v>
      </c>
      <c r="C49" s="48"/>
      <c r="D49" s="26"/>
      <c r="E49" s="26"/>
      <c r="F49" s="250">
        <f ca="1">SUM(F46:F47)</f>
        <v>0</v>
      </c>
      <c r="G49" s="251"/>
      <c r="H49" s="250">
        <f ca="1">SUM(H46:H47)</f>
        <v>0</v>
      </c>
      <c r="I49" s="431"/>
    </row>
    <row r="50" spans="1:9" hidden="1">
      <c r="B50" s="25"/>
      <c r="C50" s="46"/>
      <c r="D50" s="30"/>
      <c r="E50" s="30"/>
      <c r="F50" s="252"/>
      <c r="G50" s="252"/>
      <c r="H50" s="252"/>
      <c r="I50" s="431"/>
    </row>
    <row r="51" spans="1:9" ht="13.5" hidden="1" thickBot="1">
      <c r="B51" s="25"/>
      <c r="C51" s="46"/>
      <c r="D51" s="30"/>
      <c r="E51" s="30"/>
      <c r="F51" s="252"/>
      <c r="G51" s="252"/>
      <c r="H51" s="252"/>
      <c r="I51" s="431"/>
    </row>
    <row r="52" spans="1:9" ht="13.5" hidden="1" thickBot="1">
      <c r="B52" s="38" t="s">
        <v>1001</v>
      </c>
      <c r="C52" s="48"/>
      <c r="D52" s="26"/>
      <c r="E52" s="26"/>
      <c r="F52" s="250">
        <f ca="1">+F49+F43</f>
        <v>0</v>
      </c>
      <c r="G52" s="251"/>
      <c r="H52" s="250">
        <f ca="1">+H49+H43</f>
        <v>0</v>
      </c>
      <c r="I52" s="431"/>
    </row>
    <row r="53" spans="1:9" ht="13.5" thickBot="1">
      <c r="F53" s="110"/>
      <c r="G53" s="110"/>
      <c r="H53" s="110"/>
      <c r="I53" s="431"/>
    </row>
    <row r="54" spans="1:9" ht="13.5" thickBot="1">
      <c r="B54" s="38" t="s">
        <v>1002</v>
      </c>
      <c r="C54" s="48"/>
      <c r="D54" s="26"/>
      <c r="E54" s="26"/>
      <c r="F54" s="250">
        <f ca="1">+F52+F32</f>
        <v>-205253038</v>
      </c>
      <c r="G54" s="251"/>
      <c r="H54" s="250">
        <f ca="1">+H52+H32</f>
        <v>183311000</v>
      </c>
      <c r="I54" s="431"/>
    </row>
    <row r="55" spans="1:9" ht="13.5" thickBot="1">
      <c r="F55" s="110"/>
      <c r="G55" s="110"/>
      <c r="H55" s="110"/>
      <c r="I55" s="431"/>
    </row>
    <row r="56" spans="1:9" ht="13.5" thickBot="1">
      <c r="B56" s="38" t="s">
        <v>1003</v>
      </c>
      <c r="C56" s="26"/>
      <c r="D56" s="30"/>
      <c r="E56" s="30"/>
      <c r="F56" s="252"/>
      <c r="G56" s="252"/>
      <c r="H56" s="252"/>
      <c r="I56" s="431"/>
    </row>
    <row r="57" spans="1:9">
      <c r="B57" s="49"/>
      <c r="C57" s="49"/>
      <c r="D57" s="30"/>
      <c r="E57" s="30"/>
      <c r="F57" s="252"/>
      <c r="G57" s="252"/>
      <c r="H57" s="252"/>
      <c r="I57" s="431"/>
    </row>
    <row r="58" spans="1:9" ht="25.5" hidden="1">
      <c r="B58" s="41" t="s">
        <v>1004</v>
      </c>
      <c r="C58" s="50"/>
      <c r="D58" s="42"/>
      <c r="E58" s="30"/>
      <c r="F58" s="257"/>
      <c r="G58" s="252"/>
      <c r="H58" s="255"/>
      <c r="I58" s="431"/>
    </row>
    <row r="59" spans="1:9">
      <c r="A59" s="437"/>
      <c r="B59" s="609" t="s">
        <v>1005</v>
      </c>
      <c r="C59" s="539"/>
      <c r="D59" s="432"/>
      <c r="E59" s="431"/>
      <c r="F59" s="669"/>
      <c r="G59" s="626"/>
      <c r="H59" s="625"/>
      <c r="I59" s="431"/>
    </row>
    <row r="60" spans="1:9" ht="13.5" thickBot="1">
      <c r="F60" s="110"/>
      <c r="G60" s="110"/>
      <c r="H60" s="110"/>
      <c r="I60" s="431"/>
    </row>
    <row r="61" spans="1:9" ht="13.5" thickBot="1">
      <c r="B61" s="38" t="s">
        <v>1002</v>
      </c>
      <c r="C61" s="48"/>
      <c r="D61" s="26"/>
      <c r="E61" s="26"/>
      <c r="F61" s="868">
        <f ca="1">+F32</f>
        <v>-205253038</v>
      </c>
      <c r="G61" s="868">
        <f t="shared" ref="G61:H61" si="0">+G32</f>
        <v>0</v>
      </c>
      <c r="H61" s="868">
        <f t="shared" ca="1" si="0"/>
        <v>183311000</v>
      </c>
      <c r="I61" s="693"/>
    </row>
    <row r="62" spans="1:9">
      <c r="B62" s="51"/>
      <c r="C62" s="51"/>
      <c r="D62" s="31"/>
      <c r="E62" s="31"/>
      <c r="F62" s="251"/>
      <c r="G62" s="251"/>
      <c r="H62" s="251"/>
      <c r="I62" s="640"/>
    </row>
    <row r="63" spans="1:9" hidden="1">
      <c r="B63" s="51" t="s">
        <v>1006</v>
      </c>
      <c r="C63" s="51"/>
      <c r="D63" s="31"/>
      <c r="E63" s="31"/>
      <c r="F63" s="251"/>
      <c r="G63" s="251"/>
      <c r="H63" s="251"/>
      <c r="I63" s="640"/>
    </row>
    <row r="64" spans="1:9" ht="13.5" hidden="1" thickBot="1">
      <c r="B64" s="46"/>
      <c r="C64" s="46"/>
      <c r="D64" s="30"/>
      <c r="E64" s="30"/>
      <c r="F64" s="258"/>
      <c r="G64" s="258"/>
      <c r="H64" s="258"/>
      <c r="I64" s="431"/>
    </row>
    <row r="65" spans="1:9" ht="13.5" hidden="1" thickBot="1">
      <c r="B65" s="38" t="s">
        <v>1007</v>
      </c>
      <c r="C65" s="26"/>
      <c r="D65" s="30"/>
      <c r="E65" s="30"/>
      <c r="F65" s="252"/>
      <c r="G65" s="252"/>
      <c r="H65" s="252"/>
      <c r="I65" s="431"/>
    </row>
    <row r="66" spans="1:9" hidden="1">
      <c r="B66" s="26"/>
      <c r="C66" s="26"/>
      <c r="D66" s="30"/>
      <c r="E66" s="30"/>
      <c r="F66" s="252"/>
      <c r="G66" s="252"/>
      <c r="H66" s="252"/>
      <c r="I66" s="431"/>
    </row>
    <row r="67" spans="1:9" hidden="1">
      <c r="A67" s="437"/>
      <c r="B67" s="582" t="s">
        <v>1008</v>
      </c>
      <c r="C67" s="473"/>
      <c r="D67" s="432"/>
      <c r="E67" s="431"/>
      <c r="F67" s="669">
        <f ca="1">IFERROR((F28*Pesos)/F72,0)</f>
        <v>0</v>
      </c>
      <c r="G67" s="557"/>
      <c r="H67" s="669">
        <f ca="1">IFERROR((H28*Pesos)/H72,0)</f>
        <v>0</v>
      </c>
      <c r="I67" s="431"/>
    </row>
    <row r="68" spans="1:9" hidden="1">
      <c r="A68" s="437"/>
      <c r="B68" s="582" t="s">
        <v>1009</v>
      </c>
      <c r="C68" s="473"/>
      <c r="D68" s="432"/>
      <c r="E68" s="431"/>
      <c r="F68" s="669">
        <f ca="1">IFERROR((F30*Pesos)/F72,0)</f>
        <v>0</v>
      </c>
      <c r="G68" s="557"/>
      <c r="H68" s="669">
        <f ca="1">IFERROR((H30*Pesos)/H72,0)</f>
        <v>0</v>
      </c>
      <c r="I68" s="431"/>
    </row>
    <row r="69" spans="1:9" ht="13.5" hidden="1" thickBot="1">
      <c r="B69" s="46"/>
      <c r="C69" s="46"/>
      <c r="D69" s="30"/>
      <c r="E69" s="30"/>
      <c r="F69" s="252"/>
      <c r="G69" s="252"/>
      <c r="H69" s="252"/>
      <c r="I69" s="431"/>
    </row>
    <row r="70" spans="1:9" ht="13.5" hidden="1" thickBot="1">
      <c r="B70" s="38" t="s">
        <v>1010</v>
      </c>
      <c r="C70" s="26"/>
      <c r="D70" s="26"/>
      <c r="E70" s="26"/>
      <c r="F70" s="250">
        <f ca="1">+F67+F68</f>
        <v>0</v>
      </c>
      <c r="G70" s="251"/>
      <c r="H70" s="250">
        <f ca="1">+H67+H68</f>
        <v>0</v>
      </c>
      <c r="I70" s="693"/>
    </row>
    <row r="71" spans="1:9" ht="13.5" hidden="1" thickBot="1">
      <c r="B71" s="52"/>
      <c r="C71" s="52"/>
      <c r="D71" s="30"/>
      <c r="E71" s="30"/>
      <c r="F71" s="259"/>
      <c r="G71" s="259"/>
      <c r="H71" s="259"/>
      <c r="I71" s="431"/>
    </row>
    <row r="72" spans="1:9" ht="13.5" hidden="1" thickBot="1">
      <c r="B72" s="38" t="s">
        <v>1011</v>
      </c>
      <c r="C72" s="53"/>
      <c r="D72" s="26"/>
      <c r="E72" s="26"/>
      <c r="F72" s="692"/>
      <c r="G72" s="251"/>
      <c r="H72" s="692"/>
      <c r="I72" s="693"/>
    </row>
    <row r="73" spans="1:9">
      <c r="I73" s="437"/>
    </row>
    <row r="74" spans="1:9">
      <c r="I74" s="437"/>
    </row>
    <row r="75" spans="1:9">
      <c r="I75" s="437"/>
    </row>
    <row r="76" spans="1:9">
      <c r="I76" s="437"/>
    </row>
    <row r="77" spans="1:9">
      <c r="B77" s="1082" t="s">
        <v>3382</v>
      </c>
      <c r="F77" s="1082" t="s">
        <v>3385</v>
      </c>
      <c r="I77" s="437"/>
    </row>
    <row r="78" spans="1:9">
      <c r="B78" s="22" t="s">
        <v>3383</v>
      </c>
      <c r="F78" s="22" t="s">
        <v>3386</v>
      </c>
      <c r="I78" s="437"/>
    </row>
    <row r="79" spans="1:9">
      <c r="B79" s="22" t="s">
        <v>3384</v>
      </c>
      <c r="F79" s="22" t="s">
        <v>3387</v>
      </c>
      <c r="I79" s="437"/>
    </row>
    <row r="80" spans="1:9">
      <c r="F80" s="22" t="s">
        <v>3388</v>
      </c>
      <c r="I80" s="437"/>
    </row>
    <row r="81" spans="9:9">
      <c r="I81" s="437"/>
    </row>
    <row r="82" spans="9:9">
      <c r="I82" s="437"/>
    </row>
    <row r="83" spans="9:9"/>
    <row r="84" spans="9:9"/>
    <row r="85" spans="9:9"/>
    <row r="86" spans="9:9"/>
    <row r="87" spans="9:9"/>
    <row r="88" spans="9:9"/>
    <row r="89" spans="9:9"/>
    <row r="90" spans="9:9"/>
    <row r="91" spans="9:9"/>
  </sheetData>
  <sheetProtection formatCells="0" formatColumns="0" formatRows="0" insertRows="0" deleteRows="0"/>
  <customSheetViews>
    <customSheetView guid="{53E78593-0C5F-472F-9131-960BCABD6F9A}">
      <pageMargins left="0.7" right="0.7" top="0.75" bottom="0.75" header="0.3" footer="0.3"/>
    </customSheetView>
  </customSheetViews>
  <mergeCells count="9">
    <mergeCell ref="B34:H34"/>
    <mergeCell ref="B2:H2"/>
    <mergeCell ref="B3:H3"/>
    <mergeCell ref="B4:H4"/>
    <mergeCell ref="B5:H5"/>
    <mergeCell ref="B7:B8"/>
    <mergeCell ref="D7:D8"/>
    <mergeCell ref="F7:F8"/>
    <mergeCell ref="H7:H8"/>
  </mergeCells>
  <pageMargins left="0.7" right="0.7" top="0.75" bottom="0.75" header="0.3" footer="0.3"/>
  <pageSetup scale="74"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J58"/>
  <sheetViews>
    <sheetView zoomScaleNormal="100" workbookViewId="0">
      <selection activeCell="A2" sqref="A2"/>
    </sheetView>
  </sheetViews>
  <sheetFormatPr baseColWidth="10" defaultColWidth="0" defaultRowHeight="12.75" zeroHeight="1"/>
  <cols>
    <col min="1" max="1" width="10.5703125" style="22" customWidth="1"/>
    <col min="2" max="2" width="43.5703125" style="22" customWidth="1"/>
    <col min="3" max="3" width="1" style="22" customWidth="1"/>
    <col min="4" max="4" width="7.7109375" style="22" customWidth="1"/>
    <col min="5" max="5" width="1" style="22" customWidth="1"/>
    <col min="6" max="6" width="17.42578125" style="22" customWidth="1"/>
    <col min="7" max="7" width="1" style="22" customWidth="1"/>
    <col min="8" max="8" width="19.5703125" style="22" customWidth="1"/>
    <col min="9" max="9" width="8.42578125" style="22" customWidth="1"/>
    <col min="10" max="10" width="8.42578125" style="22" hidden="1" customWidth="1"/>
    <col min="11" max="16384" width="10.85546875" style="22" hidden="1"/>
  </cols>
  <sheetData>
    <row r="1" spans="1:10">
      <c r="I1" s="437"/>
    </row>
    <row r="2" spans="1:10">
      <c r="B2" s="1113" t="str">
        <f>Empresa</f>
        <v>CIRUVASCULAR SAS</v>
      </c>
      <c r="C2" s="1113"/>
      <c r="D2" s="1113"/>
      <c r="E2" s="1113"/>
      <c r="F2" s="1113"/>
      <c r="G2" s="1113"/>
      <c r="H2" s="1113"/>
      <c r="I2" s="437"/>
    </row>
    <row r="3" spans="1:10">
      <c r="B3" s="1113" t="s">
        <v>2188</v>
      </c>
      <c r="C3" s="1113"/>
      <c r="D3" s="1113"/>
      <c r="E3" s="1113"/>
      <c r="F3" s="1113"/>
      <c r="G3" s="1113"/>
      <c r="H3" s="1113"/>
      <c r="I3" s="437"/>
    </row>
    <row r="4" spans="1:10">
      <c r="B4" s="1113" t="s">
        <v>3075</v>
      </c>
      <c r="C4" s="1113"/>
      <c r="D4" s="1113"/>
      <c r="E4" s="1113"/>
      <c r="F4" s="1113"/>
      <c r="G4" s="1113"/>
      <c r="H4" s="1113"/>
      <c r="I4" s="437"/>
    </row>
    <row r="5" spans="1:10" ht="13.5" customHeight="1">
      <c r="B5" s="1113" t="str">
        <f>IF(Cifras="General", CONCATENATE("Cifras expresadas en pesos colombianos"),CONCATENATE("Cifras expresadas en ",Cifras," de pesos colombianos"))</f>
        <v>Cifras expresadas en pesos colombianos</v>
      </c>
      <c r="C5" s="1113"/>
      <c r="D5" s="1113"/>
      <c r="E5" s="1113"/>
      <c r="F5" s="1113"/>
      <c r="G5" s="1113"/>
      <c r="H5" s="1113"/>
      <c r="I5" s="437"/>
    </row>
    <row r="6" spans="1:10" ht="11.25" customHeight="1" thickBot="1">
      <c r="I6" s="437"/>
    </row>
    <row r="7" spans="1:10" ht="15.75" customHeight="1">
      <c r="B7" s="1121" t="s">
        <v>987</v>
      </c>
      <c r="C7" s="24"/>
      <c r="D7" s="1105" t="s">
        <v>958</v>
      </c>
      <c r="E7" s="28"/>
      <c r="F7" s="1109">
        <f>FactFin</f>
        <v>43830</v>
      </c>
      <c r="G7" s="54"/>
      <c r="H7" s="1111">
        <f>FantFin</f>
        <v>43465</v>
      </c>
      <c r="I7" s="639"/>
    </row>
    <row r="8" spans="1:10" ht="15.75" customHeight="1" thickBot="1">
      <c r="B8" s="1122"/>
      <c r="C8" s="24"/>
      <c r="D8" s="1106"/>
      <c r="E8" s="28"/>
      <c r="F8" s="1110"/>
      <c r="G8" s="28"/>
      <c r="H8" s="1112"/>
      <c r="I8" s="639"/>
    </row>
    <row r="9" spans="1:10" ht="15.75" customHeight="1">
      <c r="C9" s="24"/>
      <c r="D9" s="28"/>
      <c r="E9" s="28"/>
      <c r="F9" s="54"/>
      <c r="G9" s="28"/>
      <c r="H9" s="54"/>
      <c r="I9" s="639"/>
    </row>
    <row r="10" spans="1:10">
      <c r="A10" s="437"/>
      <c r="B10" s="582" t="s">
        <v>243</v>
      </c>
      <c r="C10" s="473"/>
      <c r="D10" s="432"/>
      <c r="E10" s="431"/>
      <c r="F10" s="872">
        <f ca="1">INT(FIXED(SUMIF(BP_Actual!F:F,CELL("contenido",B10),BP_Actual!D:D)/Pesos,0))</f>
        <v>-857791400</v>
      </c>
      <c r="G10" s="706"/>
      <c r="H10" s="872">
        <f ca="1">INT(FIXED(SUMIF(BP_Anterior!F:F,CELL("contenido",B10),BP_Anterior!D:D)/Pesos,0))</f>
        <v>0</v>
      </c>
      <c r="I10" s="431"/>
      <c r="J10" s="33"/>
    </row>
    <row r="11" spans="1:10">
      <c r="A11" s="437"/>
      <c r="B11" s="582" t="s">
        <v>303</v>
      </c>
      <c r="C11" s="473"/>
      <c r="D11" s="432"/>
      <c r="E11" s="431"/>
      <c r="F11" s="872">
        <f ca="1">INT(FIXED(SUMIF(BP_Actual!F:F,CELL("contenido",B11),BP_Actual!D:D)/Pesos,0))</f>
        <v>18339164</v>
      </c>
      <c r="G11" s="706"/>
      <c r="H11" s="872">
        <f ca="1">INT(FIXED(SUMIF(BP_Anterior!F:F,CELL("contenido",B11),BP_Anterior!D:D)/Pesos,0))</f>
        <v>0</v>
      </c>
      <c r="I11" s="431"/>
    </row>
    <row r="12" spans="1:10" ht="7.5" customHeight="1" thickBot="1">
      <c r="B12" s="46"/>
      <c r="C12" s="46"/>
      <c r="D12" s="30"/>
      <c r="E12" s="30"/>
      <c r="F12" s="111"/>
      <c r="G12" s="111"/>
      <c r="H12" s="111"/>
      <c r="I12" s="431"/>
    </row>
    <row r="13" spans="1:10" ht="13.5" thickBot="1">
      <c r="B13" s="38" t="s">
        <v>988</v>
      </c>
      <c r="C13" s="26"/>
      <c r="D13" s="14"/>
      <c r="E13" s="26"/>
      <c r="F13" s="868">
        <f ca="1">SUM(F10:F11)</f>
        <v>-839452236</v>
      </c>
      <c r="G13" s="869"/>
      <c r="H13" s="868">
        <f ca="1">SUM(H10:H11)</f>
        <v>0</v>
      </c>
      <c r="I13" s="693"/>
    </row>
    <row r="14" spans="1:10" ht="7.5" customHeight="1">
      <c r="B14" s="47"/>
      <c r="C14" s="47"/>
      <c r="D14" s="30"/>
      <c r="E14" s="30"/>
      <c r="F14" s="111"/>
      <c r="G14" s="111"/>
      <c r="H14" s="111"/>
      <c r="I14" s="431"/>
    </row>
    <row r="15" spans="1:10">
      <c r="A15" s="437"/>
      <c r="B15" s="582" t="s">
        <v>261</v>
      </c>
      <c r="C15" s="473"/>
      <c r="D15" s="432"/>
      <c r="E15" s="431"/>
      <c r="F15" s="872">
        <f ca="1">INT(FIXED(SUMIF(BP_Actual!F:F,CELL("contenido",B15),BP_Actual!D:D)/Pesos,0))</f>
        <v>-202762</v>
      </c>
      <c r="G15" s="706"/>
      <c r="H15" s="872">
        <f ca="1">INT(FIXED(SUMIF(BP_Anterior!F:F,CELL("contenido",B15),BP_Anterior!D:D)/Pesos,0))</f>
        <v>0</v>
      </c>
      <c r="I15" s="431"/>
    </row>
    <row r="16" spans="1:10">
      <c r="A16" s="437"/>
      <c r="B16" s="582" t="s">
        <v>294</v>
      </c>
      <c r="C16" s="473"/>
      <c r="D16" s="432"/>
      <c r="E16" s="431"/>
      <c r="F16" s="872">
        <f ca="1">INT(FIXED(SUMIF(BP_Actual!F:F,CELL("contenido",B16),BP_Actual!D:D)/Pesos,0))</f>
        <v>0</v>
      </c>
      <c r="G16" s="706"/>
      <c r="H16" s="872">
        <f ca="1">INT(FIXED(SUMIF(BP_Anterior!F:F,CELL("contenido",B16),BP_Anterior!D:D)/Pesos,0))</f>
        <v>0</v>
      </c>
      <c r="I16" s="431"/>
    </row>
    <row r="17" spans="1:9">
      <c r="A17" s="437"/>
      <c r="B17" s="582" t="s">
        <v>106</v>
      </c>
      <c r="C17" s="473"/>
      <c r="D17" s="432"/>
      <c r="E17" s="431"/>
      <c r="F17" s="872">
        <f ca="1">INT(FIXED(SUMIF(BP_Actual!F:F,CELL("contenido",B17),BP_Actual!D:D)/Pesos,0))</f>
        <v>607488336</v>
      </c>
      <c r="G17" s="706"/>
      <c r="H17" s="872">
        <f ca="1">INT(FIXED(SUMIF(BP_Anterior!F:F,CELL("contenido",B17),BP_Anterior!D:D)/Pesos,0))</f>
        <v>0</v>
      </c>
      <c r="I17" s="431"/>
    </row>
    <row r="18" spans="1:9">
      <c r="A18" s="437"/>
      <c r="B18" s="582" t="s">
        <v>299</v>
      </c>
      <c r="C18" s="473"/>
      <c r="D18" s="432"/>
      <c r="E18" s="431"/>
      <c r="F18" s="872">
        <f ca="1">INT(FIXED(SUMIF(BP_Actual!F:F,CELL("contenido",B18),BP_Actual!D:D)/Pesos,0))</f>
        <v>23361937</v>
      </c>
      <c r="G18" s="706"/>
      <c r="H18" s="872">
        <f ca="1">INT(FIXED(SUMIF(BP_Anterior!F:F,CELL("contenido",B18),BP_Anterior!D:D)/Pesos,0))</f>
        <v>0</v>
      </c>
      <c r="I18" s="431"/>
    </row>
    <row r="19" spans="1:9">
      <c r="A19" s="437"/>
      <c r="B19" s="582" t="s">
        <v>279</v>
      </c>
      <c r="C19" s="473"/>
      <c r="D19" s="432"/>
      <c r="E19" s="431"/>
      <c r="F19" s="872">
        <f ca="1">INT(FIXED(SUMIF(BP_Actual!F:F,CELL("contenido",B19),BP_Actual!D:D)/Pesos,0))</f>
        <v>0</v>
      </c>
      <c r="G19" s="706"/>
      <c r="H19" s="872">
        <f ca="1">INT(FIXED(SUMIF(BP_Anterior!F:F,CELL("contenido",B19),BP_Anterior!D:D)/Pesos,0))</f>
        <v>0</v>
      </c>
      <c r="I19" s="431"/>
    </row>
    <row r="20" spans="1:9" ht="38.25" hidden="1">
      <c r="A20" s="437"/>
      <c r="B20" s="609" t="s">
        <v>989</v>
      </c>
      <c r="C20" s="473"/>
      <c r="D20" s="432"/>
      <c r="E20" s="431"/>
      <c r="F20" s="872">
        <f ca="1">INT(FIXED(SUMIF(BP_Actual!F:F,CELL("contenido",B20),BP_Actual!D:D)/Pesos,0))</f>
        <v>0</v>
      </c>
      <c r="G20" s="706"/>
      <c r="H20" s="872">
        <f ca="1">INT(FIXED(SUMIF(BP_Anterior!F:F,CELL("contenido",B20),BP_Anterior!D:D)/Pesos,0))</f>
        <v>0</v>
      </c>
      <c r="I20" s="431"/>
    </row>
    <row r="21" spans="1:9">
      <c r="A21" s="437"/>
      <c r="B21" s="582" t="s">
        <v>254</v>
      </c>
      <c r="C21" s="473"/>
      <c r="D21" s="432"/>
      <c r="E21" s="431"/>
      <c r="F21" s="872">
        <f ca="1">INT(FIXED(SUMIF(BP_Actual!F:F,CELL("contenido",B21),BP_Actual!D:D)/Pesos,0))</f>
        <v>-113787</v>
      </c>
      <c r="G21" s="706"/>
      <c r="H21" s="872">
        <f ca="1">INT(FIXED(SUMIF(BP_Anterior!F:F,CELL("contenido",B21),BP_Anterior!D:D)/Pesos,0))</f>
        <v>0</v>
      </c>
      <c r="I21" s="431"/>
    </row>
    <row r="22" spans="1:9">
      <c r="A22" s="437"/>
      <c r="B22" s="582" t="s">
        <v>297</v>
      </c>
      <c r="C22" s="473"/>
      <c r="D22" s="432"/>
      <c r="E22" s="431"/>
      <c r="F22" s="872">
        <f ca="1">INT(FIXED(SUMIF(BP_Actual!F:F,CELL("contenido",B22),BP_Actual!D:D)/Pesos,0))</f>
        <v>3665474</v>
      </c>
      <c r="G22" s="706"/>
      <c r="H22" s="872">
        <f ca="1">INT(FIXED(SUMIF(BP_Anterior!F:F,CELL("contenido",B22),BP_Anterior!D:D)/Pesos,0))</f>
        <v>0</v>
      </c>
      <c r="I22" s="431"/>
    </row>
    <row r="23" spans="1:9" ht="38.25" hidden="1">
      <c r="A23" s="437"/>
      <c r="B23" s="609" t="s">
        <v>990</v>
      </c>
      <c r="C23" s="473"/>
      <c r="D23" s="432"/>
      <c r="E23" s="431"/>
      <c r="F23" s="872">
        <f ca="1">INT(FIXED(SUMIF(BP_Actual!F:F,CELL("contenido",B23),BP_Actual!D:D)/Pesos,0))</f>
        <v>0</v>
      </c>
      <c r="G23" s="706"/>
      <c r="H23" s="872">
        <f ca="1">INT(FIXED(SUMIF(BP_Anterior!F:F,CELL("contenido",B23),BP_Anterior!D:D)/Pesos,0))</f>
        <v>0</v>
      </c>
      <c r="I23" s="431"/>
    </row>
    <row r="24" spans="1:9" ht="51" hidden="1">
      <c r="A24" s="437"/>
      <c r="B24" s="609" t="s">
        <v>1490</v>
      </c>
      <c r="C24" s="473"/>
      <c r="D24" s="432"/>
      <c r="E24" s="431"/>
      <c r="F24" s="872">
        <f ca="1">INT(FIXED(SUMIF(BP_Actual!F:F,CELL("contenido",B24),BP_Actual!D:D)/Pesos,0))</f>
        <v>0</v>
      </c>
      <c r="G24" s="706"/>
      <c r="H24" s="872">
        <f ca="1">INT(FIXED(SUMIF(BP_Anterior!F:F,CELL("contenido",B24),BP_Anterior!D:D)/Pesos,0))</f>
        <v>0</v>
      </c>
      <c r="I24" s="431"/>
    </row>
    <row r="25" spans="1:9" ht="13.5" thickBot="1">
      <c r="B25" s="46"/>
      <c r="C25" s="46"/>
      <c r="D25" s="30"/>
      <c r="E25" s="30"/>
      <c r="F25" s="111"/>
      <c r="G25" s="111"/>
      <c r="H25" s="111"/>
      <c r="I25" s="431"/>
    </row>
    <row r="26" spans="1:9" ht="13.5" thickBot="1">
      <c r="B26" s="38" t="s">
        <v>991</v>
      </c>
      <c r="C26" s="26"/>
      <c r="D26" s="14"/>
      <c r="E26" s="26"/>
      <c r="F26" s="868">
        <f ca="1">SUM(F15:F24)+F13</f>
        <v>-205253038</v>
      </c>
      <c r="G26" s="869"/>
      <c r="H26" s="868">
        <f ca="1">SUM(H15:H24)+H13</f>
        <v>0</v>
      </c>
      <c r="I26" s="693"/>
    </row>
    <row r="27" spans="1:9">
      <c r="B27" s="47"/>
      <c r="C27" s="47"/>
      <c r="D27" s="30"/>
      <c r="E27" s="30"/>
      <c r="F27" s="111"/>
      <c r="G27" s="111"/>
      <c r="H27" s="111"/>
      <c r="I27" s="431"/>
    </row>
    <row r="28" spans="1:9">
      <c r="A28" s="437"/>
      <c r="B28" s="582" t="s">
        <v>301</v>
      </c>
      <c r="C28" s="473"/>
      <c r="D28" s="432"/>
      <c r="E28" s="431"/>
      <c r="F28" s="872">
        <f ca="1">INT(FIXED(SUMIF(BP_Actual!F:F,CELL("contenido",B28),BP_Actual!D:D)/Pesos,0))</f>
        <v>0</v>
      </c>
      <c r="G28" s="873"/>
      <c r="H28" s="872">
        <f ca="1">INT(FIXED(SUMIF(BP_Anterior!F:F,CELL("contenido",B28),BP_Anterior!D:D)/Pesos,0))</f>
        <v>0</v>
      </c>
      <c r="I28" s="431"/>
    </row>
    <row r="29" spans="1:9" ht="13.5" thickBot="1">
      <c r="B29" s="46"/>
      <c r="C29" s="46"/>
      <c r="D29" s="30"/>
      <c r="E29" s="30"/>
      <c r="F29" s="111"/>
      <c r="G29" s="111"/>
      <c r="H29" s="111"/>
      <c r="I29" s="431"/>
    </row>
    <row r="30" spans="1:9" ht="13.5" hidden="1" thickBot="1">
      <c r="B30" s="38" t="s">
        <v>992</v>
      </c>
      <c r="C30" s="26"/>
      <c r="D30" s="14"/>
      <c r="E30" s="26"/>
      <c r="F30" s="868">
        <f ca="1">+F26+F28</f>
        <v>-205253038</v>
      </c>
      <c r="G30" s="869"/>
      <c r="H30" s="868">
        <f ca="1">+H26+H28</f>
        <v>0</v>
      </c>
      <c r="I30" s="693"/>
    </row>
    <row r="31" spans="1:9" hidden="1">
      <c r="B31" s="46"/>
      <c r="C31" s="46"/>
      <c r="D31" s="30"/>
      <c r="E31" s="30"/>
      <c r="F31" s="111"/>
      <c r="G31" s="111"/>
      <c r="H31" s="111"/>
      <c r="I31" s="431"/>
    </row>
    <row r="32" spans="1:9" hidden="1">
      <c r="A32" s="437"/>
      <c r="B32" s="582" t="s">
        <v>993</v>
      </c>
      <c r="C32" s="473"/>
      <c r="D32" s="432"/>
      <c r="E32" s="431"/>
      <c r="F32" s="872">
        <f ca="1">INT(FIXED(SUMIF(BP_Actual!F:F,CELL("contenido",B32),BP_Actual!D:D)/Pesos,0))</f>
        <v>0</v>
      </c>
      <c r="G32" s="706"/>
      <c r="H32" s="872">
        <f ca="1">INT(FIXED(SUMIF(BP_Anterior!F:F,CELL("contenido",B32),BP_Anterior!D:D)/Pesos,0))</f>
        <v>0</v>
      </c>
      <c r="I32" s="431"/>
    </row>
    <row r="33" spans="1:9" ht="13.5" hidden="1" thickBot="1">
      <c r="B33" s="25"/>
      <c r="C33" s="25"/>
      <c r="D33" s="30"/>
      <c r="E33" s="30"/>
      <c r="F33" s="111"/>
      <c r="G33" s="111"/>
      <c r="H33" s="111"/>
      <c r="I33" s="431"/>
    </row>
    <row r="34" spans="1:9" ht="13.5" thickBot="1">
      <c r="B34" s="38" t="s">
        <v>1014</v>
      </c>
      <c r="C34" s="26"/>
      <c r="D34" s="14"/>
      <c r="E34" s="26"/>
      <c r="F34" s="868">
        <f ca="1">+F30+F32</f>
        <v>-205253038</v>
      </c>
      <c r="G34" s="869"/>
      <c r="H34" s="868">
        <f ca="1">+H30+H32</f>
        <v>0</v>
      </c>
      <c r="I34" s="693"/>
    </row>
    <row r="35" spans="1:9" ht="9.75" customHeight="1">
      <c r="B35" s="46"/>
      <c r="C35" s="46"/>
      <c r="D35" s="30"/>
      <c r="E35" s="30"/>
      <c r="F35" s="111"/>
      <c r="G35" s="111"/>
      <c r="H35" s="111"/>
      <c r="I35" s="431"/>
    </row>
    <row r="36" spans="1:9">
      <c r="A36" s="437"/>
      <c r="B36" s="582" t="s">
        <v>1015</v>
      </c>
      <c r="C36" s="473"/>
      <c r="D36" s="432"/>
      <c r="E36" s="431"/>
      <c r="F36" s="872"/>
      <c r="G36" s="706"/>
      <c r="H36" s="872"/>
      <c r="I36" s="431"/>
    </row>
    <row r="37" spans="1:9" ht="6" customHeight="1">
      <c r="B37" s="46"/>
      <c r="C37" s="46"/>
      <c r="D37" s="30"/>
      <c r="E37" s="30"/>
      <c r="F37" s="111"/>
      <c r="G37" s="111"/>
      <c r="H37" s="111"/>
      <c r="I37" s="431"/>
    </row>
    <row r="38" spans="1:9">
      <c r="A38" s="437"/>
      <c r="B38" s="582" t="s">
        <v>1016</v>
      </c>
      <c r="C38" s="473"/>
      <c r="D38" s="432"/>
      <c r="E38" s="431"/>
      <c r="F38" s="872"/>
      <c r="G38" s="706"/>
      <c r="H38" s="872"/>
      <c r="I38" s="431"/>
    </row>
    <row r="39" spans="1:9" ht="13.5" thickBot="1">
      <c r="B39" s="46"/>
      <c r="C39" s="46"/>
      <c r="D39" s="30"/>
      <c r="E39" s="30"/>
      <c r="F39" s="111"/>
      <c r="G39" s="111"/>
      <c r="H39" s="111"/>
      <c r="I39" s="431"/>
    </row>
    <row r="40" spans="1:9" ht="13.5" thickBot="1">
      <c r="B40" s="38" t="s">
        <v>1017</v>
      </c>
      <c r="C40" s="26"/>
      <c r="D40" s="14"/>
      <c r="E40" s="26"/>
      <c r="F40" s="868">
        <f ca="1">+F34+F36-F38</f>
        <v>-205253038</v>
      </c>
      <c r="G40" s="869"/>
      <c r="H40" s="868">
        <f ca="1">+H34+H36-H38</f>
        <v>0</v>
      </c>
      <c r="I40" s="431"/>
    </row>
    <row r="41" spans="1:9" ht="6" customHeight="1">
      <c r="B41" s="51"/>
      <c r="C41" s="51"/>
      <c r="D41" s="31"/>
      <c r="E41" s="31"/>
      <c r="F41" s="251"/>
      <c r="G41" s="251"/>
      <c r="H41" s="251"/>
      <c r="I41" s="640"/>
    </row>
    <row r="42" spans="1:9">
      <c r="B42" s="51" t="s">
        <v>1006</v>
      </c>
      <c r="C42" s="51"/>
      <c r="D42" s="31"/>
      <c r="E42" s="31"/>
      <c r="F42" s="251"/>
      <c r="G42" s="251"/>
      <c r="H42" s="251"/>
      <c r="I42" s="640"/>
    </row>
    <row r="43" spans="1:9" ht="3.75" customHeight="1" thickBot="1">
      <c r="B43" s="46"/>
      <c r="C43" s="46"/>
      <c r="D43" s="30"/>
      <c r="E43" s="30"/>
      <c r="F43" s="258"/>
      <c r="G43" s="258"/>
      <c r="H43" s="258"/>
      <c r="I43" s="431"/>
    </row>
    <row r="44" spans="1:9" ht="13.5" thickBot="1">
      <c r="B44" s="38" t="s">
        <v>1007</v>
      </c>
      <c r="C44" s="26"/>
      <c r="D44" s="16"/>
      <c r="E44" s="30"/>
      <c r="F44" s="253"/>
      <c r="G44" s="252"/>
      <c r="H44" s="253"/>
      <c r="I44" s="431"/>
    </row>
    <row r="45" spans="1:9" ht="6" customHeight="1">
      <c r="B45" s="26"/>
      <c r="C45" s="26"/>
      <c r="D45" s="30"/>
      <c r="E45" s="30"/>
      <c r="F45" s="252"/>
      <c r="G45" s="252"/>
      <c r="H45" s="252"/>
      <c r="I45" s="431"/>
    </row>
    <row r="46" spans="1:9" ht="25.5">
      <c r="A46" s="437"/>
      <c r="B46" s="609" t="s">
        <v>1008</v>
      </c>
      <c r="C46" s="473"/>
      <c r="D46" s="432"/>
      <c r="E46" s="431"/>
      <c r="F46" s="556">
        <f ca="1">IFERROR((F30*Pesos)/F51,0)</f>
        <v>0</v>
      </c>
      <c r="G46" s="557"/>
      <c r="H46" s="556">
        <f ca="1">IFERROR((H30*Pesos)/H51,0)</f>
        <v>0</v>
      </c>
      <c r="I46" s="431"/>
    </row>
    <row r="47" spans="1:9" hidden="1">
      <c r="A47" s="437"/>
      <c r="B47" s="582" t="s">
        <v>1009</v>
      </c>
      <c r="C47" s="473"/>
      <c r="D47" s="432"/>
      <c r="E47" s="431"/>
      <c r="F47" s="625">
        <f ca="1">IFERROR((F32*Pesos)/F51,0)</f>
        <v>0</v>
      </c>
      <c r="G47" s="557"/>
      <c r="H47" s="625">
        <f ca="1">IFERROR((H32*Pesos)/H51,0)</f>
        <v>0</v>
      </c>
      <c r="I47" s="431"/>
    </row>
    <row r="48" spans="1:9" ht="13.5" thickBot="1">
      <c r="B48" s="46"/>
      <c r="C48" s="46"/>
      <c r="D48" s="30"/>
      <c r="E48" s="30"/>
      <c r="F48" s="252"/>
      <c r="G48" s="252"/>
      <c r="H48" s="252"/>
      <c r="I48" s="431"/>
    </row>
    <row r="49" spans="2:9" ht="13.5" thickBot="1">
      <c r="B49" s="38" t="s">
        <v>1010</v>
      </c>
      <c r="C49" s="26"/>
      <c r="D49" s="14"/>
      <c r="E49" s="26"/>
      <c r="F49" s="250">
        <f ca="1">+F46+F47</f>
        <v>0</v>
      </c>
      <c r="G49" s="251"/>
      <c r="H49" s="250">
        <f ca="1">+H46+H47</f>
        <v>0</v>
      </c>
      <c r="I49" s="693"/>
    </row>
    <row r="50" spans="2:9" ht="13.5" thickBot="1">
      <c r="B50" s="52"/>
      <c r="C50" s="52"/>
      <c r="D50" s="30"/>
      <c r="E50" s="30"/>
      <c r="F50" s="259"/>
      <c r="G50" s="259"/>
      <c r="H50" s="259"/>
      <c r="I50" s="431"/>
    </row>
    <row r="51" spans="2:9" ht="13.5" thickBot="1">
      <c r="B51" s="38" t="s">
        <v>1011</v>
      </c>
      <c r="C51" s="53"/>
      <c r="D51" s="14"/>
      <c r="E51" s="26"/>
      <c r="F51" s="692"/>
      <c r="G51" s="251"/>
      <c r="H51" s="692"/>
      <c r="I51" s="693"/>
    </row>
    <row r="52" spans="2:9" ht="13.5" thickBot="1">
      <c r="I52" s="437"/>
    </row>
    <row r="53" spans="2:9" ht="13.5" thickBot="1">
      <c r="B53" s="45" t="s">
        <v>2189</v>
      </c>
      <c r="D53" s="7"/>
      <c r="E53" s="5"/>
      <c r="F53" s="21" t="str">
        <f ca="1">IF(F34-B!F32=0,"Conciliado","No Conciliado")</f>
        <v>Conciliado</v>
      </c>
      <c r="G53" s="5"/>
      <c r="H53" s="21" t="str">
        <f ca="1">IF(H34-B!H32=0,"Conciliado","No Conciliado")</f>
        <v>No Conciliado</v>
      </c>
      <c r="I53" s="413"/>
    </row>
    <row r="54" spans="2:9" ht="5.25" customHeight="1" thickBot="1">
      <c r="I54" s="437"/>
    </row>
    <row r="55" spans="2:9" ht="13.5" thickBot="1">
      <c r="F55" s="686">
        <f ca="1">+F34-B!F32</f>
        <v>0</v>
      </c>
      <c r="G55" s="687"/>
      <c r="H55" s="686">
        <f ca="1">+H34-B!H32</f>
        <v>-183311000</v>
      </c>
      <c r="I55" s="437"/>
    </row>
    <row r="56" spans="2:9">
      <c r="I56" s="437"/>
    </row>
    <row r="57" spans="2:9">
      <c r="I57" s="437"/>
    </row>
    <row r="58" spans="2:9">
      <c r="I58" s="437"/>
    </row>
  </sheetData>
  <sheetProtection formatCells="0" formatColumns="0" formatRows="0" insertRows="0" deleteRows="0"/>
  <customSheetViews>
    <customSheetView guid="{53E78593-0C5F-472F-9131-960BCABD6F9A}">
      <pageMargins left="0.7" right="0.7" top="0.75" bottom="0.75" header="0.3" footer="0.3"/>
    </customSheetView>
  </customSheetViews>
  <mergeCells count="8">
    <mergeCell ref="B2:H2"/>
    <mergeCell ref="B3:H3"/>
    <mergeCell ref="B4:H4"/>
    <mergeCell ref="B5:H5"/>
    <mergeCell ref="B7:B8"/>
    <mergeCell ref="D7:D8"/>
    <mergeCell ref="F7:F8"/>
    <mergeCell ref="H7:H8"/>
  </mergeCells>
  <conditionalFormatting sqref="F53">
    <cfRule type="expression" dxfId="232" priority="5">
      <formula>IF($F53="No Conciliado",1,0)</formula>
    </cfRule>
  </conditionalFormatting>
  <conditionalFormatting sqref="H53">
    <cfRule type="expression" dxfId="231" priority="4">
      <formula>IF($H53="No Conciliado",1,0)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pageSetUpPr fitToPage="1"/>
  </sheetPr>
  <dimension ref="A1:AI76"/>
  <sheetViews>
    <sheetView topLeftCell="B1" zoomScale="80" zoomScaleNormal="80" workbookViewId="0">
      <selection activeCell="W51" sqref="W51"/>
    </sheetView>
  </sheetViews>
  <sheetFormatPr baseColWidth="10" defaultColWidth="0" defaultRowHeight="12.75" zeroHeight="1"/>
  <cols>
    <col min="1" max="1" width="2.5703125" style="22" customWidth="1"/>
    <col min="2" max="2" width="3.140625" style="22" customWidth="1"/>
    <col min="3" max="3" width="13.85546875" style="22" customWidth="1"/>
    <col min="4" max="4" width="16.42578125" style="22" customWidth="1"/>
    <col min="5" max="5" width="0.85546875" style="22" customWidth="1"/>
    <col min="6" max="6" width="17.42578125" style="22" customWidth="1"/>
    <col min="7" max="7" width="0.85546875" style="22" customWidth="1"/>
    <col min="8" max="8" width="17.5703125" style="22" customWidth="1"/>
    <col min="9" max="9" width="0.85546875" style="22" customWidth="1"/>
    <col min="10" max="10" width="0.28515625" style="22" customWidth="1"/>
    <col min="11" max="11" width="13" style="22" hidden="1" customWidth="1"/>
    <col min="12" max="12" width="0.85546875" style="22" hidden="1" customWidth="1"/>
    <col min="13" max="13" width="13" style="22" hidden="1" customWidth="1"/>
    <col min="14" max="14" width="0.85546875" style="22" hidden="1" customWidth="1"/>
    <col min="15" max="15" width="13" style="22" hidden="1" customWidth="1"/>
    <col min="16" max="16" width="0.85546875" style="22" hidden="1" customWidth="1"/>
    <col min="17" max="17" width="11.28515625" style="22" hidden="1" customWidth="1"/>
    <col min="18" max="18" width="0.85546875" style="22" hidden="1" customWidth="1"/>
    <col min="19" max="19" width="13" style="22" hidden="1" customWidth="1"/>
    <col min="20" max="20" width="0.85546875" style="22" customWidth="1"/>
    <col min="21" max="21" width="17.42578125" style="22" customWidth="1"/>
    <col min="22" max="22" width="0.85546875" style="22" customWidth="1"/>
    <col min="23" max="23" width="13" style="22" customWidth="1"/>
    <col min="24" max="24" width="0.85546875" style="22" customWidth="1"/>
    <col min="25" max="25" width="13" style="22" customWidth="1"/>
    <col min="26" max="26" width="0.85546875" style="22" customWidth="1"/>
    <col min="27" max="27" width="16.28515625" style="22" customWidth="1"/>
    <col min="28" max="28" width="0.85546875" style="22" customWidth="1"/>
    <col min="29" max="29" width="15.28515625" style="22" customWidth="1"/>
    <col min="30" max="31" width="0.85546875" style="22" customWidth="1"/>
    <col min="32" max="32" width="18.42578125" style="22" customWidth="1"/>
    <col min="33" max="33" width="15.7109375" style="22" customWidth="1"/>
    <col min="34" max="35" width="0" style="22" hidden="1" customWidth="1"/>
    <col min="36" max="16384" width="10.85546875" style="22" hidden="1"/>
  </cols>
  <sheetData>
    <row r="1" spans="2:33">
      <c r="AG1" s="437"/>
    </row>
    <row r="2" spans="2:33">
      <c r="B2" s="1113" t="str">
        <f>Empresa</f>
        <v>CIRUVASCULAR SAS</v>
      </c>
      <c r="C2" s="1113"/>
      <c r="D2" s="1113"/>
      <c r="E2" s="1113"/>
      <c r="F2" s="1113"/>
      <c r="G2" s="1113"/>
      <c r="H2" s="1113"/>
      <c r="I2" s="1113"/>
      <c r="J2" s="1113"/>
      <c r="K2" s="1113"/>
      <c r="L2" s="1113"/>
      <c r="M2" s="1113"/>
      <c r="N2" s="1113"/>
      <c r="O2" s="1113"/>
      <c r="P2" s="1113"/>
      <c r="Q2" s="1113"/>
      <c r="R2" s="1113"/>
      <c r="S2" s="1113"/>
      <c r="T2" s="1113"/>
      <c r="U2" s="1113"/>
      <c r="V2" s="1113"/>
      <c r="W2" s="1113"/>
      <c r="X2" s="1113"/>
      <c r="Y2" s="1113"/>
      <c r="Z2" s="1113"/>
      <c r="AA2" s="1113"/>
      <c r="AB2" s="1113"/>
      <c r="AC2" s="1113"/>
      <c r="AD2" s="1113"/>
      <c r="AE2" s="1113"/>
      <c r="AF2" s="1113"/>
      <c r="AG2" s="437"/>
    </row>
    <row r="3" spans="2:33">
      <c r="B3" s="1113" t="s">
        <v>1018</v>
      </c>
      <c r="C3" s="1113"/>
      <c r="D3" s="1113"/>
      <c r="E3" s="1113"/>
      <c r="F3" s="1113"/>
      <c r="G3" s="1113"/>
      <c r="H3" s="1113"/>
      <c r="I3" s="1113"/>
      <c r="J3" s="1113"/>
      <c r="K3" s="1113"/>
      <c r="L3" s="1113"/>
      <c r="M3" s="1113"/>
      <c r="N3" s="1113"/>
      <c r="O3" s="1113"/>
      <c r="P3" s="1113"/>
      <c r="Q3" s="1113"/>
      <c r="R3" s="1113"/>
      <c r="S3" s="1113"/>
      <c r="T3" s="1113"/>
      <c r="U3" s="1113"/>
      <c r="V3" s="1113"/>
      <c r="W3" s="1113"/>
      <c r="X3" s="1113"/>
      <c r="Y3" s="1113"/>
      <c r="Z3" s="1113"/>
      <c r="AA3" s="1113"/>
      <c r="AB3" s="1113"/>
      <c r="AC3" s="1113"/>
      <c r="AD3" s="1113"/>
      <c r="AE3" s="1113"/>
      <c r="AF3" s="1113"/>
      <c r="AG3" s="437"/>
    </row>
    <row r="4" spans="2:33">
      <c r="B4" s="1113" t="s">
        <v>3167</v>
      </c>
      <c r="C4" s="1113"/>
      <c r="D4" s="1113"/>
      <c r="E4" s="1113"/>
      <c r="F4" s="1113"/>
      <c r="G4" s="1113"/>
      <c r="H4" s="1113"/>
      <c r="I4" s="1113"/>
      <c r="J4" s="1113"/>
      <c r="K4" s="1113"/>
      <c r="L4" s="1113"/>
      <c r="M4" s="1113"/>
      <c r="N4" s="1113"/>
      <c r="O4" s="1113"/>
      <c r="P4" s="1113"/>
      <c r="Q4" s="1113"/>
      <c r="R4" s="1113"/>
      <c r="S4" s="1113"/>
      <c r="T4" s="1113"/>
      <c r="U4" s="1113"/>
      <c r="V4" s="1113"/>
      <c r="W4" s="1113"/>
      <c r="X4" s="1113"/>
      <c r="Y4" s="1113"/>
      <c r="Z4" s="1113"/>
      <c r="AA4" s="1113"/>
      <c r="AB4" s="1113"/>
      <c r="AC4" s="1113"/>
      <c r="AD4" s="1113"/>
      <c r="AE4" s="1113"/>
      <c r="AF4" s="1113"/>
      <c r="AG4" s="437"/>
    </row>
    <row r="5" spans="2:33">
      <c r="B5" s="1113" t="str">
        <f>IF(Cifras="General", CONCATENATE("Cifras expresadas en pesos colombianos"),CONCATENATE("Cifras expresadas en ",Cifras," de pesos colombianos"))</f>
        <v>Cifras expresadas en pesos colombianos</v>
      </c>
      <c r="C5" s="1113"/>
      <c r="D5" s="1113"/>
      <c r="E5" s="1113"/>
      <c r="F5" s="1113"/>
      <c r="G5" s="1113"/>
      <c r="H5" s="1113"/>
      <c r="I5" s="1113"/>
      <c r="J5" s="1113"/>
      <c r="K5" s="1113"/>
      <c r="L5" s="1113"/>
      <c r="M5" s="1113"/>
      <c r="N5" s="1113"/>
      <c r="O5" s="1113"/>
      <c r="P5" s="1113"/>
      <c r="Q5" s="1113"/>
      <c r="R5" s="1113"/>
      <c r="S5" s="1113"/>
      <c r="T5" s="1113"/>
      <c r="U5" s="1113"/>
      <c r="V5" s="1113"/>
      <c r="W5" s="1113"/>
      <c r="X5" s="1113"/>
      <c r="Y5" s="1113"/>
      <c r="Z5" s="1113"/>
      <c r="AA5" s="1113"/>
      <c r="AB5" s="1113"/>
      <c r="AC5" s="1113"/>
      <c r="AD5" s="1113"/>
      <c r="AE5" s="1113"/>
      <c r="AF5" s="1113"/>
      <c r="AG5" s="437"/>
    </row>
    <row r="6" spans="2:33" ht="13.5" thickBot="1">
      <c r="AG6" s="437"/>
    </row>
    <row r="7" spans="2:33" ht="13.5" thickBot="1">
      <c r="B7" s="1128"/>
      <c r="C7" s="1128"/>
      <c r="D7" s="1128"/>
      <c r="E7" s="74"/>
      <c r="F7" s="1129" t="s">
        <v>214</v>
      </c>
      <c r="G7" s="83"/>
      <c r="H7" s="1129" t="s">
        <v>227</v>
      </c>
      <c r="I7" s="83"/>
      <c r="J7" s="75"/>
      <c r="K7" s="1132" t="s">
        <v>222</v>
      </c>
      <c r="L7" s="1133"/>
      <c r="M7" s="1133"/>
      <c r="N7" s="1133"/>
      <c r="O7" s="1133"/>
      <c r="P7" s="1133"/>
      <c r="Q7" s="1133"/>
      <c r="R7" s="1133"/>
      <c r="S7" s="1134"/>
      <c r="T7" s="75"/>
      <c r="U7" s="1135" t="s">
        <v>980</v>
      </c>
      <c r="V7" s="1136"/>
      <c r="W7" s="1136"/>
      <c r="X7" s="1136"/>
      <c r="Y7" s="1136"/>
      <c r="Z7" s="1136"/>
      <c r="AA7" s="1136"/>
      <c r="AB7" s="1136"/>
      <c r="AC7" s="1137"/>
      <c r="AD7" s="75"/>
      <c r="AE7" s="75"/>
      <c r="AF7" s="1129" t="s">
        <v>1019</v>
      </c>
      <c r="AG7" s="437"/>
    </row>
    <row r="8" spans="2:33" ht="13.5" thickBot="1">
      <c r="B8" s="1128"/>
      <c r="C8" s="1128"/>
      <c r="D8" s="1128"/>
      <c r="E8" s="74"/>
      <c r="F8" s="1130"/>
      <c r="G8" s="83"/>
      <c r="H8" s="1130"/>
      <c r="I8" s="83"/>
      <c r="J8" s="75"/>
      <c r="K8" s="55"/>
      <c r="L8" s="74"/>
      <c r="M8" s="55"/>
      <c r="N8" s="74"/>
      <c r="O8" s="55"/>
      <c r="P8" s="74"/>
      <c r="Q8" s="55"/>
      <c r="R8" s="74"/>
      <c r="S8" s="55"/>
      <c r="T8" s="74"/>
      <c r="U8" s="55"/>
      <c r="V8" s="74"/>
      <c r="W8" s="55"/>
      <c r="X8" s="74"/>
      <c r="Y8" s="55"/>
      <c r="Z8" s="74"/>
      <c r="AA8" s="55"/>
      <c r="AB8" s="74"/>
      <c r="AC8" s="56"/>
      <c r="AD8" s="75"/>
      <c r="AE8" s="75"/>
      <c r="AF8" s="1130"/>
      <c r="AG8" s="437"/>
    </row>
    <row r="9" spans="2:33" ht="64.5" thickBot="1">
      <c r="B9" s="1128"/>
      <c r="C9" s="1128"/>
      <c r="D9" s="1128"/>
      <c r="E9" s="74"/>
      <c r="F9" s="1131"/>
      <c r="G9" s="83"/>
      <c r="H9" s="1131"/>
      <c r="I9" s="83"/>
      <c r="J9" s="83"/>
      <c r="K9" s="57" t="s">
        <v>1020</v>
      </c>
      <c r="L9" s="83"/>
      <c r="M9" s="58" t="s">
        <v>1021</v>
      </c>
      <c r="N9" s="83"/>
      <c r="O9" s="58" t="s">
        <v>1022</v>
      </c>
      <c r="P9" s="83"/>
      <c r="Q9" s="58" t="s">
        <v>1023</v>
      </c>
      <c r="R9" s="83"/>
      <c r="S9" s="58" t="s">
        <v>1001</v>
      </c>
      <c r="T9" s="83"/>
      <c r="U9" s="58" t="s">
        <v>1024</v>
      </c>
      <c r="V9" s="83"/>
      <c r="W9" s="58" t="s">
        <v>1025</v>
      </c>
      <c r="X9" s="83"/>
      <c r="Y9" s="58" t="s">
        <v>1026</v>
      </c>
      <c r="Z9" s="83"/>
      <c r="AA9" s="58" t="s">
        <v>233</v>
      </c>
      <c r="AB9" s="83"/>
      <c r="AC9" s="58" t="s">
        <v>230</v>
      </c>
      <c r="AD9" s="83"/>
      <c r="AE9" s="83"/>
      <c r="AF9" s="1131"/>
      <c r="AG9" s="437"/>
    </row>
    <row r="10" spans="2:33" ht="13.5" thickBot="1">
      <c r="B10" s="74"/>
      <c r="C10" s="74"/>
      <c r="D10" s="74"/>
      <c r="E10" s="74"/>
      <c r="F10" s="90"/>
      <c r="G10" s="83"/>
      <c r="H10" s="75"/>
      <c r="I10" s="75"/>
      <c r="J10" s="75"/>
      <c r="K10" s="91"/>
      <c r="L10" s="83"/>
      <c r="M10" s="83"/>
      <c r="N10" s="83"/>
      <c r="O10" s="83"/>
      <c r="P10" s="83"/>
      <c r="Q10" s="83"/>
      <c r="R10" s="83"/>
      <c r="S10" s="83"/>
      <c r="T10" s="83"/>
      <c r="U10" s="83"/>
      <c r="V10" s="83"/>
      <c r="W10" s="83"/>
      <c r="X10" s="83"/>
      <c r="Y10" s="83"/>
      <c r="Z10" s="83"/>
      <c r="AA10" s="83"/>
      <c r="AB10" s="83"/>
      <c r="AC10" s="83"/>
      <c r="AD10" s="83"/>
      <c r="AE10" s="83"/>
      <c r="AF10" s="83"/>
      <c r="AG10" s="437"/>
    </row>
    <row r="11" spans="2:33" ht="15.75" hidden="1" customHeight="1" thickBot="1">
      <c r="B11" s="59" t="s">
        <v>1027</v>
      </c>
      <c r="C11" s="60"/>
      <c r="D11" s="61">
        <f>FantIni</f>
        <v>43101</v>
      </c>
      <c r="E11" s="75"/>
      <c r="F11" s="684">
        <f>+A!H75</f>
        <v>-2000000</v>
      </c>
      <c r="G11" s="75"/>
      <c r="H11" s="684">
        <f ca="1">+A!H76</f>
        <v>0</v>
      </c>
      <c r="I11" s="75"/>
      <c r="J11" s="75"/>
      <c r="K11" s="684"/>
      <c r="L11" s="75"/>
      <c r="M11" s="684">
        <v>-2500000</v>
      </c>
      <c r="N11" s="75"/>
      <c r="O11" s="684"/>
      <c r="P11" s="75"/>
      <c r="Q11" s="684"/>
      <c r="R11" s="75"/>
      <c r="S11" s="685"/>
      <c r="T11" s="75"/>
      <c r="U11" s="684">
        <v>-41525010</v>
      </c>
      <c r="V11" s="75"/>
      <c r="W11" s="684"/>
      <c r="X11" s="75"/>
      <c r="Y11" s="684"/>
      <c r="Z11" s="75"/>
      <c r="AA11" s="684">
        <f ca="1">+(A!H81-B!H32)-U11</f>
        <v>263571010</v>
      </c>
      <c r="AB11" s="75"/>
      <c r="AC11" s="684"/>
      <c r="AD11" s="75"/>
      <c r="AE11" s="75"/>
      <c r="AF11" s="62">
        <f ca="1">SUM(F11:AC11)</f>
        <v>217546000</v>
      </c>
      <c r="AG11" s="437"/>
    </row>
    <row r="12" spans="2:33" ht="6" hidden="1" customHeight="1">
      <c r="B12" s="46"/>
      <c r="C12" s="92"/>
      <c r="D12" s="46"/>
      <c r="E12" s="46"/>
      <c r="F12" s="694"/>
      <c r="G12" s="694"/>
      <c r="H12" s="694"/>
      <c r="I12" s="694"/>
      <c r="J12" s="694"/>
      <c r="K12" s="694"/>
      <c r="L12" s="694"/>
      <c r="M12" s="694"/>
      <c r="N12" s="694"/>
      <c r="O12" s="694"/>
      <c r="P12" s="694"/>
      <c r="Q12" s="694"/>
      <c r="R12" s="694"/>
      <c r="S12" s="694"/>
      <c r="T12" s="694"/>
      <c r="U12" s="694"/>
      <c r="V12" s="694"/>
      <c r="W12" s="694"/>
      <c r="X12" s="694"/>
      <c r="Y12" s="694"/>
      <c r="Z12" s="694"/>
      <c r="AA12" s="694"/>
      <c r="AB12" s="694"/>
      <c r="AC12" s="694"/>
      <c r="AD12" s="694"/>
      <c r="AE12" s="694"/>
      <c r="AF12" s="694"/>
      <c r="AG12" s="437"/>
    </row>
    <row r="13" spans="2:33" ht="15" hidden="1" customHeight="1">
      <c r="B13" s="63" t="s">
        <v>1028</v>
      </c>
      <c r="C13" s="64"/>
      <c r="D13" s="65"/>
      <c r="E13" s="75"/>
      <c r="F13" s="695"/>
      <c r="G13" s="696"/>
      <c r="H13" s="695"/>
      <c r="I13" s="696"/>
      <c r="J13" s="696"/>
      <c r="K13" s="695"/>
      <c r="L13" s="696"/>
      <c r="M13" s="695"/>
      <c r="N13" s="696"/>
      <c r="O13" s="697"/>
      <c r="P13" s="696"/>
      <c r="Q13" s="697"/>
      <c r="R13" s="696"/>
      <c r="S13" s="697"/>
      <c r="T13" s="696"/>
      <c r="U13" s="695"/>
      <c r="V13" s="696"/>
      <c r="W13" s="695"/>
      <c r="X13" s="696"/>
      <c r="Y13" s="695"/>
      <c r="Z13" s="696"/>
      <c r="AA13" s="695"/>
      <c r="AB13" s="696"/>
      <c r="AC13" s="697"/>
      <c r="AD13" s="698"/>
      <c r="AE13" s="696"/>
      <c r="AF13" s="695"/>
      <c r="AG13" s="437"/>
    </row>
    <row r="14" spans="2:33" ht="15" hidden="1" customHeight="1">
      <c r="B14" s="1123"/>
      <c r="C14" s="1126" t="s">
        <v>1029</v>
      </c>
      <c r="D14" s="1127"/>
      <c r="E14" s="76"/>
      <c r="F14" s="660"/>
      <c r="G14" s="661"/>
      <c r="H14" s="660"/>
      <c r="I14" s="661"/>
      <c r="J14" s="661"/>
      <c r="K14" s="660"/>
      <c r="L14" s="661"/>
      <c r="M14" s="660"/>
      <c r="N14" s="661"/>
      <c r="O14" s="660"/>
      <c r="P14" s="661"/>
      <c r="Q14" s="660"/>
      <c r="R14" s="661"/>
      <c r="S14" s="662"/>
      <c r="T14" s="661"/>
      <c r="U14" s="660"/>
      <c r="V14" s="661"/>
      <c r="W14" s="660"/>
      <c r="X14" s="661"/>
      <c r="Y14" s="660"/>
      <c r="Z14" s="661"/>
      <c r="AA14" s="665"/>
      <c r="AB14" s="666"/>
      <c r="AC14" s="660"/>
      <c r="AD14" s="84"/>
      <c r="AE14" s="85"/>
      <c r="AF14" s="656">
        <f>SUM(F14:AC14)</f>
        <v>0</v>
      </c>
      <c r="AG14" s="437"/>
    </row>
    <row r="15" spans="2:33" ht="15" hidden="1" customHeight="1">
      <c r="B15" s="1124"/>
      <c r="C15" s="1126" t="s">
        <v>1030</v>
      </c>
      <c r="D15" s="1127"/>
      <c r="E15" s="76"/>
      <c r="F15" s="660"/>
      <c r="G15" s="661"/>
      <c r="H15" s="660"/>
      <c r="I15" s="661"/>
      <c r="J15" s="661"/>
      <c r="K15" s="660"/>
      <c r="L15" s="661"/>
      <c r="M15" s="660"/>
      <c r="N15" s="661"/>
      <c r="O15" s="660"/>
      <c r="P15" s="661"/>
      <c r="Q15" s="660"/>
      <c r="R15" s="661"/>
      <c r="S15" s="662"/>
      <c r="T15" s="661"/>
      <c r="U15" s="660"/>
      <c r="V15" s="661"/>
      <c r="W15" s="660"/>
      <c r="X15" s="661"/>
      <c r="Y15" s="660"/>
      <c r="Z15" s="661"/>
      <c r="AA15" s="665"/>
      <c r="AB15" s="666"/>
      <c r="AC15" s="660"/>
      <c r="AD15" s="84"/>
      <c r="AE15" s="85"/>
      <c r="AF15" s="656">
        <f>SUM(F15:AC15)</f>
        <v>0</v>
      </c>
      <c r="AG15" s="437"/>
    </row>
    <row r="16" spans="2:33" ht="15" hidden="1" customHeight="1">
      <c r="B16" s="1125"/>
      <c r="C16" s="67" t="s">
        <v>1031</v>
      </c>
      <c r="D16" s="67"/>
      <c r="E16" s="77"/>
      <c r="F16" s="67">
        <f>SUM(F14:F15)</f>
        <v>0</v>
      </c>
      <c r="G16" s="77"/>
      <c r="H16" s="67">
        <f>SUM(H14:H15)</f>
        <v>0</v>
      </c>
      <c r="I16" s="77"/>
      <c r="J16" s="77"/>
      <c r="K16" s="67">
        <f>SUM(K14:K15)</f>
        <v>0</v>
      </c>
      <c r="L16" s="77"/>
      <c r="M16" s="67">
        <f>SUM(M14:M15)</f>
        <v>0</v>
      </c>
      <c r="N16" s="77"/>
      <c r="O16" s="67">
        <f>SUM(O14:O15)</f>
        <v>0</v>
      </c>
      <c r="P16" s="77"/>
      <c r="Q16" s="67">
        <f>SUM(Q14:Q15)</f>
        <v>0</v>
      </c>
      <c r="R16" s="77"/>
      <c r="S16" s="67">
        <f>SUM(S14:S15)</f>
        <v>0</v>
      </c>
      <c r="T16" s="77"/>
      <c r="U16" s="67">
        <f>SUM(U14:U15)</f>
        <v>0</v>
      </c>
      <c r="V16" s="77"/>
      <c r="W16" s="67">
        <f>SUM(W14:W15)</f>
        <v>0</v>
      </c>
      <c r="X16" s="77"/>
      <c r="Y16" s="67">
        <f>SUM(Y14:Y15)</f>
        <v>0</v>
      </c>
      <c r="Z16" s="77"/>
      <c r="AA16" s="67">
        <f>SUM(AA14:AA15)</f>
        <v>0</v>
      </c>
      <c r="AB16" s="77"/>
      <c r="AC16" s="67">
        <f>SUM(AC14:AC15)</f>
        <v>0</v>
      </c>
      <c r="AD16" s="77"/>
      <c r="AE16" s="77"/>
      <c r="AF16" s="62">
        <f>SUM(F16:AC16)</f>
        <v>0</v>
      </c>
      <c r="AG16" s="437"/>
    </row>
    <row r="17" spans="2:33" ht="7.5" hidden="1" customHeight="1">
      <c r="B17" s="94"/>
      <c r="C17" s="78"/>
      <c r="D17" s="78"/>
      <c r="E17" s="78"/>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85"/>
      <c r="AG17" s="437"/>
    </row>
    <row r="18" spans="2:33" ht="12.75" hidden="1" customHeight="1">
      <c r="B18" s="63" t="s">
        <v>1032</v>
      </c>
      <c r="C18" s="64"/>
      <c r="D18" s="65"/>
      <c r="E18" s="77"/>
      <c r="F18" s="67">
        <f>+F16</f>
        <v>0</v>
      </c>
      <c r="G18" s="77"/>
      <c r="H18" s="67">
        <f>+H16</f>
        <v>0</v>
      </c>
      <c r="I18" s="77"/>
      <c r="J18" s="77"/>
      <c r="K18" s="67">
        <f>+K16</f>
        <v>0</v>
      </c>
      <c r="L18" s="77"/>
      <c r="M18" s="67">
        <f>+M16</f>
        <v>0</v>
      </c>
      <c r="N18" s="77"/>
      <c r="O18" s="67">
        <f>+O16</f>
        <v>0</v>
      </c>
      <c r="P18" s="77"/>
      <c r="Q18" s="67">
        <f>+Q16</f>
        <v>0</v>
      </c>
      <c r="R18" s="77"/>
      <c r="S18" s="67">
        <f>+S16</f>
        <v>0</v>
      </c>
      <c r="T18" s="77"/>
      <c r="U18" s="67">
        <f>+U16</f>
        <v>0</v>
      </c>
      <c r="V18" s="77"/>
      <c r="W18" s="67">
        <f>+W16</f>
        <v>0</v>
      </c>
      <c r="X18" s="77"/>
      <c r="Y18" s="67">
        <f>+Y16</f>
        <v>0</v>
      </c>
      <c r="Z18" s="77"/>
      <c r="AA18" s="67">
        <f>+AA16</f>
        <v>0</v>
      </c>
      <c r="AB18" s="77"/>
      <c r="AC18" s="67">
        <f>+AC16</f>
        <v>0</v>
      </c>
      <c r="AD18" s="77"/>
      <c r="AE18" s="77"/>
      <c r="AF18" s="62">
        <f>SUM(F18:AC18)</f>
        <v>0</v>
      </c>
      <c r="AG18" s="437"/>
    </row>
    <row r="19" spans="2:33" ht="12.75" hidden="1" customHeight="1">
      <c r="B19" s="75"/>
      <c r="C19" s="75"/>
      <c r="D19" s="75"/>
      <c r="E19" s="75"/>
      <c r="F19" s="699"/>
      <c r="G19" s="699"/>
      <c r="H19" s="699"/>
      <c r="I19" s="699"/>
      <c r="J19" s="699"/>
      <c r="K19" s="699"/>
      <c r="L19" s="699"/>
      <c r="M19" s="699"/>
      <c r="N19" s="699"/>
      <c r="O19" s="699"/>
      <c r="P19" s="699"/>
      <c r="Q19" s="699"/>
      <c r="R19" s="699"/>
      <c r="S19" s="699"/>
      <c r="T19" s="699"/>
      <c r="U19" s="699"/>
      <c r="V19" s="699"/>
      <c r="W19" s="699"/>
      <c r="X19" s="699"/>
      <c r="Y19" s="699"/>
      <c r="Z19" s="699"/>
      <c r="AA19" s="699"/>
      <c r="AB19" s="699"/>
      <c r="AC19" s="699"/>
      <c r="AD19" s="699"/>
      <c r="AE19" s="699"/>
      <c r="AF19" s="699"/>
      <c r="AG19" s="437"/>
    </row>
    <row r="20" spans="2:33" ht="12.75" hidden="1" customHeight="1">
      <c r="B20" s="77" t="s">
        <v>1033</v>
      </c>
      <c r="C20" s="75"/>
      <c r="D20" s="75"/>
      <c r="E20" s="75"/>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4"/>
      <c r="AD20" s="664"/>
      <c r="AE20" s="664"/>
      <c r="AF20" s="664"/>
      <c r="AG20" s="437"/>
    </row>
    <row r="21" spans="2:33" ht="7.5" hidden="1" customHeight="1">
      <c r="B21" s="77"/>
      <c r="C21" s="75"/>
      <c r="D21" s="75"/>
      <c r="E21" s="75"/>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4"/>
      <c r="AD21" s="664"/>
      <c r="AE21" s="664"/>
      <c r="AF21" s="664"/>
      <c r="AG21" s="437"/>
    </row>
    <row r="22" spans="2:33" ht="12.75" hidden="1" customHeight="1">
      <c r="B22" s="63" t="s">
        <v>1034</v>
      </c>
      <c r="C22" s="64"/>
      <c r="D22" s="65"/>
      <c r="E22" s="75"/>
      <c r="F22" s="68"/>
      <c r="G22" s="86"/>
      <c r="H22" s="68"/>
      <c r="I22" s="86"/>
      <c r="J22" s="86"/>
      <c r="K22" s="68"/>
      <c r="L22" s="86"/>
      <c r="M22" s="68"/>
      <c r="N22" s="86"/>
      <c r="O22" s="68"/>
      <c r="P22" s="86"/>
      <c r="Q22" s="68"/>
      <c r="R22" s="86"/>
      <c r="S22" s="68"/>
      <c r="T22" s="86"/>
      <c r="U22" s="68"/>
      <c r="V22" s="86"/>
      <c r="W22" s="68"/>
      <c r="X22" s="86"/>
      <c r="Y22" s="68"/>
      <c r="Z22" s="86"/>
      <c r="AA22" s="68"/>
      <c r="AB22" s="86"/>
      <c r="AC22" s="68"/>
      <c r="AD22" s="86"/>
      <c r="AE22" s="86"/>
      <c r="AF22" s="68"/>
      <c r="AG22" s="437"/>
    </row>
    <row r="23" spans="2:33" ht="15" hidden="1" customHeight="1">
      <c r="B23" s="1123"/>
      <c r="C23" s="1126" t="s">
        <v>994</v>
      </c>
      <c r="D23" s="1127"/>
      <c r="E23" s="76"/>
      <c r="F23" s="660"/>
      <c r="G23" s="661"/>
      <c r="H23" s="660"/>
      <c r="I23" s="661"/>
      <c r="J23" s="661"/>
      <c r="K23" s="660"/>
      <c r="L23" s="661"/>
      <c r="M23" s="660"/>
      <c r="N23" s="661"/>
      <c r="O23" s="660"/>
      <c r="P23" s="661"/>
      <c r="Q23" s="660"/>
      <c r="R23" s="661"/>
      <c r="S23" s="662"/>
      <c r="T23" s="661"/>
      <c r="U23" s="660"/>
      <c r="V23" s="661"/>
      <c r="W23" s="660"/>
      <c r="X23" s="661"/>
      <c r="Y23" s="660"/>
      <c r="Z23" s="666"/>
      <c r="AA23" s="665"/>
      <c r="AB23" s="666"/>
      <c r="AC23" s="660"/>
      <c r="AD23" s="84"/>
      <c r="AE23" s="85"/>
      <c r="AF23" s="656">
        <f>SUM(F23:AC23)</f>
        <v>0</v>
      </c>
      <c r="AG23" s="437"/>
    </row>
    <row r="24" spans="2:33" ht="15" hidden="1" customHeight="1">
      <c r="B24" s="1124"/>
      <c r="C24" s="1126" t="s">
        <v>1001</v>
      </c>
      <c r="D24" s="1127"/>
      <c r="E24" s="76"/>
      <c r="F24" s="660"/>
      <c r="G24" s="661"/>
      <c r="H24" s="660"/>
      <c r="I24" s="661"/>
      <c r="J24" s="661"/>
      <c r="K24" s="660"/>
      <c r="L24" s="661"/>
      <c r="M24" s="660"/>
      <c r="N24" s="661"/>
      <c r="O24" s="660"/>
      <c r="P24" s="661"/>
      <c r="Q24" s="660"/>
      <c r="R24" s="661"/>
      <c r="S24" s="662"/>
      <c r="T24" s="661"/>
      <c r="U24" s="660"/>
      <c r="V24" s="661"/>
      <c r="W24" s="660"/>
      <c r="X24" s="661"/>
      <c r="Y24" s="660"/>
      <c r="Z24" s="661"/>
      <c r="AA24" s="665"/>
      <c r="AB24" s="666"/>
      <c r="AC24" s="665">
        <f ca="1">+B!H52</f>
        <v>0</v>
      </c>
      <c r="AD24" s="77"/>
      <c r="AE24" s="85"/>
      <c r="AF24" s="656">
        <f ca="1">SUM(F24:AC24)</f>
        <v>0</v>
      </c>
      <c r="AG24" s="437"/>
    </row>
    <row r="25" spans="2:33" ht="15" hidden="1" customHeight="1">
      <c r="B25" s="1125"/>
      <c r="C25" s="67" t="s">
        <v>1002</v>
      </c>
      <c r="D25" s="67"/>
      <c r="E25" s="77"/>
      <c r="F25" s="67">
        <f>SUM(F23:F24)</f>
        <v>0</v>
      </c>
      <c r="G25" s="77"/>
      <c r="H25" s="67">
        <f>SUM(H23:H24)</f>
        <v>0</v>
      </c>
      <c r="I25" s="77"/>
      <c r="J25" s="77"/>
      <c r="K25" s="67">
        <f>SUM(K23:K24)</f>
        <v>0</v>
      </c>
      <c r="L25" s="77"/>
      <c r="M25" s="67">
        <f>SUM(M23:M24)</f>
        <v>0</v>
      </c>
      <c r="N25" s="77"/>
      <c r="O25" s="67">
        <f>SUM(O23:O24)</f>
        <v>0</v>
      </c>
      <c r="P25" s="77"/>
      <c r="Q25" s="67">
        <f>SUM(Q23:Q24)</f>
        <v>0</v>
      </c>
      <c r="R25" s="77"/>
      <c r="S25" s="67">
        <f>SUM(S23:S24)</f>
        <v>0</v>
      </c>
      <c r="T25" s="77"/>
      <c r="U25" s="67">
        <f>SUM(U23:U24)</f>
        <v>0</v>
      </c>
      <c r="V25" s="77"/>
      <c r="W25" s="67">
        <f>SUM(W23:W24)</f>
        <v>0</v>
      </c>
      <c r="X25" s="77"/>
      <c r="Y25" s="67">
        <f>SUM(Y23:Y24)</f>
        <v>0</v>
      </c>
      <c r="Z25" s="77"/>
      <c r="AA25" s="67">
        <f>SUM(AA23:AA24)</f>
        <v>0</v>
      </c>
      <c r="AB25" s="77"/>
      <c r="AC25" s="67">
        <f ca="1">SUM(AC23:AC24)</f>
        <v>0</v>
      </c>
      <c r="AD25" s="77"/>
      <c r="AE25" s="77"/>
      <c r="AF25" s="62">
        <f ca="1">SUM(F25:AC25)</f>
        <v>0</v>
      </c>
      <c r="AG25" s="437"/>
    </row>
    <row r="26" spans="2:33" ht="9.75" hidden="1" customHeight="1">
      <c r="B26" s="82"/>
      <c r="D26" s="75"/>
      <c r="E26" s="75"/>
      <c r="F26" s="86"/>
      <c r="G26" s="86"/>
      <c r="H26" s="86"/>
      <c r="I26" s="86"/>
      <c r="J26" s="86"/>
      <c r="K26" s="86"/>
      <c r="L26" s="86"/>
      <c r="M26" s="86"/>
      <c r="N26" s="86"/>
      <c r="O26" s="86"/>
      <c r="P26" s="86"/>
      <c r="Q26" s="86"/>
      <c r="R26" s="86"/>
      <c r="S26" s="86"/>
      <c r="T26" s="86"/>
      <c r="U26" s="86"/>
      <c r="V26" s="86"/>
      <c r="W26" s="86"/>
      <c r="X26" s="86"/>
      <c r="Y26" s="86"/>
      <c r="Z26" s="86"/>
      <c r="AA26" s="86"/>
      <c r="AB26" s="86"/>
      <c r="AC26" s="86"/>
      <c r="AD26" s="86"/>
      <c r="AE26" s="86"/>
      <c r="AF26" s="86"/>
      <c r="AG26" s="437"/>
    </row>
    <row r="27" spans="2:33" ht="15" hidden="1" customHeight="1">
      <c r="B27" s="1138" t="s">
        <v>1035</v>
      </c>
      <c r="C27" s="1139"/>
      <c r="D27" s="1140"/>
      <c r="E27" s="79"/>
      <c r="F27" s="663"/>
      <c r="G27" s="664"/>
      <c r="H27" s="663"/>
      <c r="I27" s="664"/>
      <c r="J27" s="664"/>
      <c r="K27" s="665"/>
      <c r="L27" s="666"/>
      <c r="M27" s="665"/>
      <c r="N27" s="666"/>
      <c r="O27" s="665"/>
      <c r="P27" s="666"/>
      <c r="Q27" s="665"/>
      <c r="R27" s="666"/>
      <c r="S27" s="667"/>
      <c r="T27" s="666"/>
      <c r="U27" s="665"/>
      <c r="V27" s="666"/>
      <c r="W27" s="665"/>
      <c r="X27" s="666"/>
      <c r="Y27" s="665"/>
      <c r="Z27" s="666"/>
      <c r="AA27" s="668"/>
      <c r="AB27" s="666"/>
      <c r="AC27" s="663"/>
      <c r="AD27" s="86"/>
      <c r="AE27" s="86"/>
      <c r="AF27" s="656">
        <f>SUM(F27:AC27)</f>
        <v>0</v>
      </c>
      <c r="AG27" s="437"/>
    </row>
    <row r="28" spans="2:33" ht="15" hidden="1" customHeight="1">
      <c r="B28" s="657" t="s">
        <v>1036</v>
      </c>
      <c r="C28" s="658"/>
      <c r="D28" s="659"/>
      <c r="E28" s="79"/>
      <c r="F28" s="663"/>
      <c r="G28" s="664"/>
      <c r="H28" s="663"/>
      <c r="I28" s="664"/>
      <c r="J28" s="664"/>
      <c r="K28" s="665"/>
      <c r="L28" s="666"/>
      <c r="M28" s="665"/>
      <c r="N28" s="666"/>
      <c r="O28" s="665"/>
      <c r="P28" s="666"/>
      <c r="Q28" s="665"/>
      <c r="R28" s="666"/>
      <c r="S28" s="667"/>
      <c r="T28" s="666"/>
      <c r="U28" s="665"/>
      <c r="V28" s="666"/>
      <c r="W28" s="665"/>
      <c r="X28" s="666"/>
      <c r="Y28" s="665"/>
      <c r="Z28" s="666"/>
      <c r="AA28" s="668"/>
      <c r="AB28" s="666"/>
      <c r="AC28" s="663"/>
      <c r="AD28" s="86"/>
      <c r="AE28" s="86"/>
      <c r="AF28" s="656">
        <f>SUM(F28:AC28)</f>
        <v>0</v>
      </c>
      <c r="AG28" s="437"/>
    </row>
    <row r="29" spans="2:33" ht="15" hidden="1" customHeight="1">
      <c r="B29" s="1138" t="s">
        <v>1037</v>
      </c>
      <c r="C29" s="1139"/>
      <c r="D29" s="1140"/>
      <c r="E29" s="79"/>
      <c r="F29" s="665"/>
      <c r="G29" s="666"/>
      <c r="H29" s="663"/>
      <c r="I29" s="664"/>
      <c r="J29" s="664"/>
      <c r="K29" s="665"/>
      <c r="L29" s="666"/>
      <c r="M29" s="665"/>
      <c r="N29" s="666"/>
      <c r="O29" s="665"/>
      <c r="P29" s="666"/>
      <c r="Q29" s="665"/>
      <c r="R29" s="666"/>
      <c r="S29" s="667"/>
      <c r="T29" s="666"/>
      <c r="U29" s="665"/>
      <c r="V29" s="666"/>
      <c r="W29" s="665"/>
      <c r="X29" s="666"/>
      <c r="Y29" s="665"/>
      <c r="Z29" s="666"/>
      <c r="AA29" s="668"/>
      <c r="AB29" s="666"/>
      <c r="AC29" s="663"/>
      <c r="AD29" s="86"/>
      <c r="AE29" s="86"/>
      <c r="AF29" s="656">
        <f>SUM(F29:AC29)</f>
        <v>0</v>
      </c>
      <c r="AG29" s="437"/>
    </row>
    <row r="30" spans="2:33" ht="7.5" hidden="1" customHeight="1">
      <c r="B30" s="93"/>
      <c r="C30" s="80"/>
      <c r="D30" s="80"/>
      <c r="E30" s="80"/>
      <c r="F30" s="84"/>
      <c r="G30" s="84"/>
      <c r="H30" s="84"/>
      <c r="I30" s="84"/>
      <c r="J30" s="84"/>
      <c r="K30" s="86"/>
      <c r="L30" s="86"/>
      <c r="M30" s="86"/>
      <c r="N30" s="86"/>
      <c r="O30" s="86"/>
      <c r="P30" s="86"/>
      <c r="Q30" s="86"/>
      <c r="R30" s="86"/>
      <c r="S30" s="86"/>
      <c r="T30" s="86"/>
      <c r="U30" s="84"/>
      <c r="V30" s="86"/>
      <c r="W30" s="84"/>
      <c r="X30" s="84"/>
      <c r="Y30" s="84"/>
      <c r="Z30" s="84"/>
      <c r="AA30" s="84"/>
      <c r="AB30" s="84"/>
      <c r="AC30" s="84"/>
      <c r="AD30" s="84"/>
      <c r="AE30" s="84"/>
      <c r="AF30" s="84"/>
      <c r="AG30" s="437"/>
    </row>
    <row r="31" spans="2:33" ht="15" hidden="1" customHeight="1">
      <c r="B31" s="63" t="s">
        <v>1038</v>
      </c>
      <c r="C31" s="64"/>
      <c r="D31" s="65"/>
      <c r="E31" s="77"/>
      <c r="F31" s="69">
        <f>+F18+F25+F27+F28+F29</f>
        <v>0</v>
      </c>
      <c r="G31" s="75"/>
      <c r="H31" s="69">
        <f>+H18+H25+H27+H28+H29</f>
        <v>0</v>
      </c>
      <c r="I31" s="75"/>
      <c r="J31" s="75"/>
      <c r="K31" s="69">
        <f>+K18+K25+K27+K28+K29</f>
        <v>0</v>
      </c>
      <c r="L31" s="75"/>
      <c r="M31" s="69">
        <f>+M18+M25+M27+M28+M29</f>
        <v>0</v>
      </c>
      <c r="N31" s="75"/>
      <c r="O31" s="69">
        <f>+O18+O25+O27+O28+O29</f>
        <v>0</v>
      </c>
      <c r="P31" s="75"/>
      <c r="Q31" s="69">
        <f>+Q18+Q25+Q27+Q28+Q29</f>
        <v>0</v>
      </c>
      <c r="R31" s="75"/>
      <c r="S31" s="69">
        <f>+S18+S25+S27+S28+S29</f>
        <v>0</v>
      </c>
      <c r="T31" s="75"/>
      <c r="U31" s="69">
        <f>+U18+U25+U27+U28+U29</f>
        <v>0</v>
      </c>
      <c r="V31" s="75"/>
      <c r="W31" s="69">
        <f>+W18+W25+W27+W28+W29</f>
        <v>0</v>
      </c>
      <c r="X31" s="75"/>
      <c r="Y31" s="69">
        <f>+Y18+Y25+Y27+Y28+Y29</f>
        <v>0</v>
      </c>
      <c r="Z31" s="75"/>
      <c r="AA31" s="69">
        <f>+AA18+AA25+AA27+AA28+AA29</f>
        <v>0</v>
      </c>
      <c r="AB31" s="75"/>
      <c r="AC31" s="69">
        <f ca="1">+AC18+AC25+AC27+AC28+AC29</f>
        <v>0</v>
      </c>
      <c r="AD31" s="75"/>
      <c r="AE31" s="75"/>
      <c r="AF31" s="62">
        <f ca="1">SUM(F31:AC31)</f>
        <v>0</v>
      </c>
      <c r="AG31" s="437"/>
    </row>
    <row r="32" spans="2:33" ht="15.75" hidden="1" customHeight="1" thickBot="1">
      <c r="B32" s="93"/>
      <c r="C32" s="78"/>
      <c r="D32" s="78"/>
      <c r="E32" s="78"/>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437"/>
    </row>
    <row r="33" spans="2:33" ht="13.5" thickBot="1">
      <c r="B33" s="70" t="s">
        <v>1039</v>
      </c>
      <c r="C33" s="71"/>
      <c r="D33" s="61">
        <f>FantFin</f>
        <v>43465</v>
      </c>
      <c r="E33" s="81"/>
      <c r="F33" s="1008">
        <f>+F11+F31</f>
        <v>-2000000</v>
      </c>
      <c r="G33" s="1009"/>
      <c r="H33" s="1008">
        <f ca="1">+H11+H31</f>
        <v>0</v>
      </c>
      <c r="I33" s="1009"/>
      <c r="J33" s="1009"/>
      <c r="K33" s="1008">
        <f>+K11+K31</f>
        <v>0</v>
      </c>
      <c r="L33" s="1009"/>
      <c r="M33" s="1008"/>
      <c r="N33" s="1009"/>
      <c r="O33" s="1008">
        <f>+O11+O31</f>
        <v>0</v>
      </c>
      <c r="P33" s="1009"/>
      <c r="Q33" s="1008">
        <f>+Q11+Q31</f>
        <v>0</v>
      </c>
      <c r="R33" s="1009"/>
      <c r="S33" s="1008">
        <f>+S11+S31</f>
        <v>0</v>
      </c>
      <c r="T33" s="1009"/>
      <c r="U33" s="1008"/>
      <c r="V33" s="87"/>
      <c r="W33" s="72">
        <f>+W11+W31</f>
        <v>0</v>
      </c>
      <c r="X33" s="87"/>
      <c r="Y33" s="72">
        <v>-196450116</v>
      </c>
      <c r="Z33" s="87"/>
      <c r="AA33" s="72">
        <v>418496116</v>
      </c>
      <c r="AB33" s="87"/>
      <c r="AC33" s="72">
        <f ca="1">+B!H61</f>
        <v>183311000</v>
      </c>
      <c r="AD33" s="87"/>
      <c r="AE33" s="87"/>
      <c r="AF33" s="1008">
        <f ca="1">SUM(F33:AC33)</f>
        <v>403357000</v>
      </c>
      <c r="AG33" s="437">
        <v>403357000</v>
      </c>
    </row>
    <row r="34" spans="2:33" ht="12.75" customHeight="1">
      <c r="B34" s="82"/>
      <c r="C34" s="82"/>
      <c r="D34" s="82"/>
      <c r="E34" s="82"/>
      <c r="F34" s="88"/>
      <c r="G34" s="88"/>
      <c r="H34" s="82"/>
      <c r="I34" s="82"/>
      <c r="J34" s="82"/>
      <c r="K34" s="88"/>
      <c r="L34" s="88"/>
      <c r="M34" s="82"/>
      <c r="N34" s="82"/>
      <c r="O34" s="82"/>
      <c r="P34" s="82"/>
      <c r="Q34" s="82"/>
      <c r="R34" s="82"/>
      <c r="S34" s="82"/>
      <c r="T34" s="82"/>
      <c r="U34" s="82"/>
      <c r="V34" s="82"/>
      <c r="W34" s="82"/>
      <c r="X34" s="82"/>
      <c r="Y34" s="82"/>
      <c r="Z34" s="82"/>
      <c r="AA34" s="82"/>
      <c r="AB34" s="82"/>
      <c r="AC34" s="88"/>
      <c r="AD34" s="88"/>
      <c r="AE34" s="88"/>
      <c r="AF34" s="88"/>
      <c r="AG34" s="437">
        <f ca="1">+AF33-AG33</f>
        <v>0</v>
      </c>
    </row>
    <row r="35" spans="2:33" hidden="1">
      <c r="B35" s="63" t="s">
        <v>1028</v>
      </c>
      <c r="C35" s="64"/>
      <c r="D35" s="65"/>
      <c r="E35" s="75"/>
      <c r="F35" s="39"/>
      <c r="G35" s="47"/>
      <c r="H35" s="39"/>
      <c r="I35" s="47"/>
      <c r="J35" s="47"/>
      <c r="K35" s="39"/>
      <c r="L35" s="47"/>
      <c r="M35" s="39"/>
      <c r="N35" s="47"/>
      <c r="O35" s="66"/>
      <c r="P35" s="47"/>
      <c r="Q35" s="66"/>
      <c r="R35" s="47"/>
      <c r="S35" s="66"/>
      <c r="T35" s="47"/>
      <c r="U35" s="39"/>
      <c r="V35" s="47"/>
      <c r="W35" s="39"/>
      <c r="X35" s="47"/>
      <c r="Y35" s="39"/>
      <c r="Z35" s="47"/>
      <c r="AA35" s="39"/>
      <c r="AB35" s="47"/>
      <c r="AC35" s="66"/>
      <c r="AD35" s="89"/>
      <c r="AE35" s="47"/>
      <c r="AF35" s="39"/>
      <c r="AG35" s="437"/>
    </row>
    <row r="36" spans="2:33" hidden="1">
      <c r="B36" s="1123"/>
      <c r="C36" s="1126" t="s">
        <v>1029</v>
      </c>
      <c r="D36" s="1127"/>
      <c r="E36" s="76"/>
      <c r="F36" s="660"/>
      <c r="G36" s="661"/>
      <c r="H36" s="660"/>
      <c r="I36" s="661"/>
      <c r="J36" s="661"/>
      <c r="K36" s="660"/>
      <c r="L36" s="661"/>
      <c r="M36" s="660"/>
      <c r="N36" s="661"/>
      <c r="O36" s="660"/>
      <c r="P36" s="661"/>
      <c r="Q36" s="660"/>
      <c r="R36" s="661"/>
      <c r="S36" s="660"/>
      <c r="T36" s="661"/>
      <c r="U36" s="660"/>
      <c r="V36" s="661"/>
      <c r="W36" s="660"/>
      <c r="X36" s="661"/>
      <c r="Y36" s="660"/>
      <c r="Z36" s="661"/>
      <c r="AA36" s="660"/>
      <c r="AB36" s="666"/>
      <c r="AC36" s="660"/>
      <c r="AD36" s="84"/>
      <c r="AE36" s="85"/>
      <c r="AF36" s="656">
        <f>SUM(F36:AC36)</f>
        <v>0</v>
      </c>
      <c r="AG36" s="437"/>
    </row>
    <row r="37" spans="2:33" hidden="1">
      <c r="B37" s="1124"/>
      <c r="C37" s="1126" t="s">
        <v>1030</v>
      </c>
      <c r="D37" s="1127"/>
      <c r="E37" s="76"/>
      <c r="F37" s="660"/>
      <c r="G37" s="661"/>
      <c r="H37" s="660"/>
      <c r="I37" s="661"/>
      <c r="J37" s="661"/>
      <c r="K37" s="660"/>
      <c r="L37" s="661"/>
      <c r="M37" s="660"/>
      <c r="N37" s="661"/>
      <c r="O37" s="660"/>
      <c r="P37" s="661"/>
      <c r="Q37" s="660"/>
      <c r="R37" s="661"/>
      <c r="S37" s="660"/>
      <c r="T37" s="661"/>
      <c r="U37" s="660"/>
      <c r="V37" s="661"/>
      <c r="W37" s="660"/>
      <c r="X37" s="661"/>
      <c r="Y37" s="660"/>
      <c r="Z37" s="661"/>
      <c r="AA37" s="660"/>
      <c r="AB37" s="666"/>
      <c r="AC37" s="660"/>
      <c r="AD37" s="84"/>
      <c r="AE37" s="85"/>
      <c r="AF37" s="656">
        <f>SUM(F37:AC37)</f>
        <v>0</v>
      </c>
      <c r="AG37" s="437"/>
    </row>
    <row r="38" spans="2:33" ht="12.75" hidden="1" customHeight="1">
      <c r="B38" s="1125"/>
      <c r="C38" s="67" t="s">
        <v>1031</v>
      </c>
      <c r="D38" s="67"/>
      <c r="E38" s="77"/>
      <c r="F38" s="67">
        <f>+F36+F37</f>
        <v>0</v>
      </c>
      <c r="G38" s="77"/>
      <c r="H38" s="67">
        <f>+H36+H37</f>
        <v>0</v>
      </c>
      <c r="I38" s="77"/>
      <c r="J38" s="77"/>
      <c r="K38" s="67">
        <f>+K36+K37</f>
        <v>0</v>
      </c>
      <c r="L38" s="77"/>
      <c r="M38" s="67">
        <f>+M36+M37</f>
        <v>0</v>
      </c>
      <c r="N38" s="77"/>
      <c r="O38" s="67">
        <f>+O36+O37</f>
        <v>0</v>
      </c>
      <c r="P38" s="77"/>
      <c r="Q38" s="67">
        <f>+Q36+Q37</f>
        <v>0</v>
      </c>
      <c r="R38" s="77"/>
      <c r="S38" s="67">
        <f>+S36+S37</f>
        <v>0</v>
      </c>
      <c r="T38" s="77"/>
      <c r="U38" s="67">
        <f>+U36+U37</f>
        <v>0</v>
      </c>
      <c r="V38" s="77"/>
      <c r="W38" s="67">
        <f>+W36+W37</f>
        <v>0</v>
      </c>
      <c r="X38" s="77"/>
      <c r="Y38" s="67">
        <f>+Y36+Y37</f>
        <v>0</v>
      </c>
      <c r="Z38" s="77"/>
      <c r="AA38" s="67">
        <f>+AA36+AA37</f>
        <v>0</v>
      </c>
      <c r="AB38" s="77"/>
      <c r="AC38" s="67">
        <f>+AC36+AC37</f>
        <v>0</v>
      </c>
      <c r="AD38" s="77"/>
      <c r="AE38" s="77"/>
      <c r="AF38" s="62">
        <f>SUM(F38:AC38)</f>
        <v>0</v>
      </c>
      <c r="AG38" s="437"/>
    </row>
    <row r="39" spans="2:33" ht="7.5" hidden="1" customHeight="1">
      <c r="B39" s="94"/>
      <c r="C39" s="78"/>
      <c r="D39" s="78"/>
      <c r="E39" s="78"/>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437"/>
    </row>
    <row r="40" spans="2:33" ht="12.75" hidden="1" customHeight="1">
      <c r="B40" s="63" t="s">
        <v>1032</v>
      </c>
      <c r="C40" s="64"/>
      <c r="D40" s="65"/>
      <c r="E40" s="77"/>
      <c r="F40" s="67">
        <f>+F38</f>
        <v>0</v>
      </c>
      <c r="G40" s="77"/>
      <c r="H40" s="67">
        <f>+H38</f>
        <v>0</v>
      </c>
      <c r="I40" s="77"/>
      <c r="J40" s="77"/>
      <c r="K40" s="67">
        <f>+K38</f>
        <v>0</v>
      </c>
      <c r="L40" s="77"/>
      <c r="M40" s="67">
        <f>+M38</f>
        <v>0</v>
      </c>
      <c r="N40" s="77"/>
      <c r="O40" s="67">
        <f>+O38</f>
        <v>0</v>
      </c>
      <c r="P40" s="77"/>
      <c r="Q40" s="67">
        <f>+Q38</f>
        <v>0</v>
      </c>
      <c r="R40" s="77"/>
      <c r="S40" s="67">
        <f>+S38</f>
        <v>0</v>
      </c>
      <c r="T40" s="77"/>
      <c r="U40" s="67">
        <f>+U38</f>
        <v>0</v>
      </c>
      <c r="V40" s="77"/>
      <c r="W40" s="67">
        <f>+W38</f>
        <v>0</v>
      </c>
      <c r="X40" s="77"/>
      <c r="Y40" s="67">
        <f>+Y38</f>
        <v>0</v>
      </c>
      <c r="Z40" s="77"/>
      <c r="AA40" s="67">
        <f>+AA38</f>
        <v>0</v>
      </c>
      <c r="AB40" s="77"/>
      <c r="AC40" s="67">
        <f>+AC38</f>
        <v>0</v>
      </c>
      <c r="AD40" s="77"/>
      <c r="AE40" s="77"/>
      <c r="AF40" s="62">
        <f>SUM(F40:AC40)</f>
        <v>0</v>
      </c>
      <c r="AG40" s="437"/>
    </row>
    <row r="41" spans="2:33" ht="12.75" hidden="1" customHeight="1">
      <c r="B41" s="75"/>
      <c r="C41" s="75"/>
      <c r="D41" s="75"/>
      <c r="E41" s="7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437"/>
    </row>
    <row r="42" spans="2:33" ht="12.75" customHeight="1">
      <c r="B42" s="77" t="s">
        <v>1033</v>
      </c>
      <c r="C42" s="75"/>
      <c r="D42" s="75"/>
      <c r="E42" s="75"/>
      <c r="F42" s="664"/>
      <c r="G42" s="664"/>
      <c r="H42" s="664"/>
      <c r="I42" s="664"/>
      <c r="J42" s="664"/>
      <c r="K42" s="664"/>
      <c r="L42" s="664"/>
      <c r="M42" s="664"/>
      <c r="N42" s="664"/>
      <c r="O42" s="664"/>
      <c r="P42" s="664"/>
      <c r="Q42" s="664"/>
      <c r="R42" s="664"/>
      <c r="S42" s="664"/>
      <c r="T42" s="664"/>
      <c r="U42" s="664"/>
      <c r="V42" s="664"/>
      <c r="W42" s="664"/>
      <c r="X42" s="664"/>
      <c r="Y42" s="664"/>
      <c r="Z42" s="664"/>
      <c r="AA42" s="664"/>
      <c r="AB42" s="664"/>
      <c r="AC42" s="664"/>
      <c r="AD42" s="664"/>
      <c r="AE42" s="664"/>
      <c r="AF42" s="664"/>
      <c r="AG42" s="437"/>
    </row>
    <row r="43" spans="2:33" ht="7.5" customHeight="1">
      <c r="B43" s="77"/>
      <c r="C43" s="75"/>
      <c r="D43" s="75"/>
      <c r="E43" s="75"/>
      <c r="F43" s="664"/>
      <c r="G43" s="664"/>
      <c r="H43" s="664"/>
      <c r="I43" s="664"/>
      <c r="J43" s="664"/>
      <c r="K43" s="664"/>
      <c r="L43" s="664"/>
      <c r="M43" s="664"/>
      <c r="N43" s="664"/>
      <c r="O43" s="664"/>
      <c r="P43" s="664"/>
      <c r="Q43" s="664"/>
      <c r="R43" s="664"/>
      <c r="S43" s="664"/>
      <c r="T43" s="664"/>
      <c r="U43" s="664"/>
      <c r="V43" s="664"/>
      <c r="W43" s="664"/>
      <c r="X43" s="664"/>
      <c r="Y43" s="664"/>
      <c r="Z43" s="664"/>
      <c r="AA43" s="664"/>
      <c r="AB43" s="664"/>
      <c r="AC43" s="664"/>
      <c r="AD43" s="664"/>
      <c r="AE43" s="664"/>
      <c r="AF43" s="664"/>
      <c r="AG43" s="437"/>
    </row>
    <row r="44" spans="2:33" ht="12.75" customHeight="1">
      <c r="B44" s="63" t="s">
        <v>1034</v>
      </c>
      <c r="C44" s="64"/>
      <c r="D44" s="65"/>
      <c r="E44" s="75"/>
      <c r="F44" s="700"/>
      <c r="G44" s="664"/>
      <c r="H44" s="700"/>
      <c r="I44" s="664"/>
      <c r="J44" s="664"/>
      <c r="K44" s="700"/>
      <c r="L44" s="664"/>
      <c r="M44" s="700"/>
      <c r="N44" s="664"/>
      <c r="O44" s="700"/>
      <c r="P44" s="664"/>
      <c r="Q44" s="700"/>
      <c r="R44" s="664"/>
      <c r="S44" s="700"/>
      <c r="T44" s="664"/>
      <c r="U44" s="700"/>
      <c r="V44" s="664"/>
      <c r="W44" s="700"/>
      <c r="X44" s="664"/>
      <c r="Y44" s="700"/>
      <c r="Z44" s="664"/>
      <c r="AA44" s="700"/>
      <c r="AB44" s="664"/>
      <c r="AC44" s="700"/>
      <c r="AD44" s="664"/>
      <c r="AE44" s="664"/>
      <c r="AF44" s="700"/>
      <c r="AG44" s="437"/>
    </row>
    <row r="45" spans="2:33">
      <c r="B45" s="1123"/>
      <c r="C45" s="1126" t="s">
        <v>994</v>
      </c>
      <c r="D45" s="1127"/>
      <c r="E45" s="76"/>
      <c r="F45" s="665"/>
      <c r="G45" s="666"/>
      <c r="H45" s="665"/>
      <c r="I45" s="661"/>
      <c r="J45" s="661"/>
      <c r="K45" s="665"/>
      <c r="L45" s="666"/>
      <c r="M45" s="665"/>
      <c r="N45" s="666"/>
      <c r="O45" s="665"/>
      <c r="P45" s="666"/>
      <c r="Q45" s="665"/>
      <c r="R45" s="666"/>
      <c r="S45" s="665"/>
      <c r="T45" s="666"/>
      <c r="U45" s="665"/>
      <c r="V45" s="666"/>
      <c r="W45" s="665"/>
      <c r="X45" s="666"/>
      <c r="Y45" s="665"/>
      <c r="Z45" s="666"/>
      <c r="AA45" s="665">
        <f>+AC23</f>
        <v>0</v>
      </c>
      <c r="AB45" s="666"/>
      <c r="AC45" s="665">
        <f ca="1">+B!F32-AC23</f>
        <v>-205253038</v>
      </c>
      <c r="AD45" s="84"/>
      <c r="AE45" s="85"/>
      <c r="AF45" s="656">
        <f ca="1">SUM(F45:AC45)</f>
        <v>-205253038</v>
      </c>
      <c r="AG45" s="437"/>
    </row>
    <row r="46" spans="2:33">
      <c r="B46" s="1124"/>
      <c r="C46" s="1126" t="s">
        <v>173</v>
      </c>
      <c r="D46" s="1127"/>
      <c r="E46" s="76"/>
      <c r="F46" s="665"/>
      <c r="G46" s="666"/>
      <c r="H46" s="665"/>
      <c r="I46" s="661"/>
      <c r="J46" s="661"/>
      <c r="K46" s="665"/>
      <c r="L46" s="661"/>
      <c r="M46" s="665"/>
      <c r="N46" s="661"/>
      <c r="O46" s="665"/>
      <c r="P46" s="661"/>
      <c r="Q46" s="665"/>
      <c r="R46" s="661"/>
      <c r="S46" s="665"/>
      <c r="T46" s="661"/>
      <c r="U46" s="665"/>
      <c r="V46" s="661"/>
      <c r="W46" s="665"/>
      <c r="X46" s="661"/>
      <c r="Y46" s="665"/>
      <c r="Z46" s="661"/>
      <c r="AA46" s="665"/>
      <c r="AB46" s="666"/>
      <c r="AC46" s="665"/>
      <c r="AD46" s="77"/>
      <c r="AE46" s="85"/>
      <c r="AF46" s="656">
        <f>SUM(F46:AC46)</f>
        <v>0</v>
      </c>
      <c r="AG46" s="437"/>
    </row>
    <row r="47" spans="2:33">
      <c r="B47" s="1125"/>
      <c r="C47" s="67" t="s">
        <v>1002</v>
      </c>
      <c r="D47" s="67"/>
      <c r="E47" s="77"/>
      <c r="F47" s="67">
        <f>+F45+F46</f>
        <v>0</v>
      </c>
      <c r="G47" s="77"/>
      <c r="H47" s="67">
        <f>+H45+H46</f>
        <v>0</v>
      </c>
      <c r="I47" s="77"/>
      <c r="J47" s="77"/>
      <c r="K47" s="67">
        <f>+K45+K46</f>
        <v>0</v>
      </c>
      <c r="L47" s="77"/>
      <c r="M47" s="67">
        <f>+M45+M46</f>
        <v>0</v>
      </c>
      <c r="N47" s="77"/>
      <c r="O47" s="67">
        <f>+O45+O46</f>
        <v>0</v>
      </c>
      <c r="P47" s="77"/>
      <c r="Q47" s="67">
        <f>+Q45+Q46</f>
        <v>0</v>
      </c>
      <c r="R47" s="77"/>
      <c r="S47" s="67">
        <f>+S45+S46</f>
        <v>0</v>
      </c>
      <c r="T47" s="77"/>
      <c r="U47" s="67">
        <f>+U45+U46</f>
        <v>0</v>
      </c>
      <c r="V47" s="77"/>
      <c r="W47" s="67">
        <f>+W45+W46</f>
        <v>0</v>
      </c>
      <c r="X47" s="77"/>
      <c r="Y47" s="67">
        <f>+Y45+Y46</f>
        <v>0</v>
      </c>
      <c r="Z47" s="77"/>
      <c r="AA47" s="67">
        <f>+AA45+AA46</f>
        <v>0</v>
      </c>
      <c r="AB47" s="77"/>
      <c r="AC47" s="67">
        <f ca="1">+AC45+AC46</f>
        <v>-205253038</v>
      </c>
      <c r="AD47" s="77"/>
      <c r="AE47" s="77"/>
      <c r="AF47" s="62">
        <f ca="1">SUM(F47:AC47)</f>
        <v>-205253038</v>
      </c>
      <c r="AG47" s="437"/>
    </row>
    <row r="48" spans="2:33" ht="9" customHeight="1">
      <c r="B48" s="82"/>
      <c r="D48" s="75"/>
      <c r="E48" s="75"/>
      <c r="F48" s="86"/>
      <c r="G48" s="86"/>
      <c r="H48" s="86"/>
      <c r="I48" s="86"/>
      <c r="J48" s="86"/>
      <c r="K48" s="86"/>
      <c r="L48" s="86"/>
      <c r="M48" s="86"/>
      <c r="N48" s="86"/>
      <c r="O48" s="86"/>
      <c r="P48" s="86"/>
      <c r="Q48" s="86"/>
      <c r="R48" s="86"/>
      <c r="S48" s="86"/>
      <c r="T48" s="86"/>
      <c r="U48" s="86"/>
      <c r="V48" s="86"/>
      <c r="W48" s="86"/>
      <c r="X48" s="86"/>
      <c r="Y48" s="86"/>
      <c r="Z48" s="86"/>
      <c r="AA48" s="86"/>
      <c r="AB48" s="86"/>
      <c r="AC48" s="86"/>
      <c r="AD48" s="86"/>
      <c r="AE48" s="86"/>
      <c r="AF48" s="86"/>
      <c r="AG48" s="437"/>
    </row>
    <row r="49" spans="2:33">
      <c r="B49" s="1138" t="s">
        <v>1035</v>
      </c>
      <c r="C49" s="1139"/>
      <c r="D49" s="1140"/>
      <c r="E49" s="79"/>
      <c r="F49" s="663"/>
      <c r="G49" s="664"/>
      <c r="H49" s="663"/>
      <c r="I49" s="664"/>
      <c r="J49" s="664"/>
      <c r="K49" s="663"/>
      <c r="L49" s="666"/>
      <c r="M49" s="663"/>
      <c r="N49" s="666"/>
      <c r="O49" s="663"/>
      <c r="P49" s="666"/>
      <c r="Q49" s="663"/>
      <c r="R49" s="666"/>
      <c r="S49" s="663"/>
      <c r="T49" s="666"/>
      <c r="U49" s="663"/>
      <c r="V49" s="666"/>
      <c r="W49" s="663"/>
      <c r="X49" s="666"/>
      <c r="Y49" s="663"/>
      <c r="Z49" s="666"/>
      <c r="AA49" s="663"/>
      <c r="AB49" s="666"/>
      <c r="AC49" s="663"/>
      <c r="AD49" s="86"/>
      <c r="AE49" s="86"/>
      <c r="AF49" s="656">
        <f>SUM(F49:AC49)</f>
        <v>0</v>
      </c>
      <c r="AG49" s="437"/>
    </row>
    <row r="50" spans="2:33" hidden="1">
      <c r="B50" s="657" t="s">
        <v>1036</v>
      </c>
      <c r="C50" s="658"/>
      <c r="D50" s="659"/>
      <c r="E50" s="79"/>
      <c r="F50" s="663"/>
      <c r="G50" s="664"/>
      <c r="H50" s="663"/>
      <c r="I50" s="664"/>
      <c r="J50" s="664"/>
      <c r="K50" s="663"/>
      <c r="L50" s="666"/>
      <c r="M50" s="663"/>
      <c r="N50" s="666"/>
      <c r="O50" s="663"/>
      <c r="P50" s="666"/>
      <c r="Q50" s="663"/>
      <c r="R50" s="666"/>
      <c r="S50" s="663"/>
      <c r="T50" s="666"/>
      <c r="U50" s="663"/>
      <c r="V50" s="666"/>
      <c r="W50" s="663"/>
      <c r="X50" s="666"/>
      <c r="Y50" s="663"/>
      <c r="Z50" s="666"/>
      <c r="AA50" s="663"/>
      <c r="AB50" s="666"/>
      <c r="AC50" s="663"/>
      <c r="AD50" s="86"/>
      <c r="AE50" s="86"/>
      <c r="AF50" s="656">
        <f>SUM(F50:AC50)</f>
        <v>0</v>
      </c>
      <c r="AG50" s="437"/>
    </row>
    <row r="51" spans="2:33">
      <c r="B51" s="1138" t="s">
        <v>1037</v>
      </c>
      <c r="C51" s="1139"/>
      <c r="D51" s="1140"/>
      <c r="E51" s="79"/>
      <c r="F51" s="665"/>
      <c r="G51" s="666"/>
      <c r="H51" s="665"/>
      <c r="I51" s="664"/>
      <c r="J51" s="664"/>
      <c r="K51" s="665"/>
      <c r="L51" s="666"/>
      <c r="M51" s="665"/>
      <c r="N51" s="666"/>
      <c r="O51" s="665"/>
      <c r="P51" s="666"/>
      <c r="Q51" s="665"/>
      <c r="R51" s="666"/>
      <c r="S51" s="665"/>
      <c r="T51" s="666"/>
      <c r="U51" s="665"/>
      <c r="V51" s="666"/>
      <c r="W51" s="665"/>
      <c r="X51" s="666"/>
      <c r="Y51" s="665"/>
      <c r="Z51" s="666"/>
      <c r="AA51" s="665"/>
      <c r="AB51" s="666"/>
      <c r="AC51" s="665"/>
      <c r="AD51" s="86"/>
      <c r="AE51" s="86"/>
      <c r="AF51" s="656">
        <f>SUM(F51:AC51)</f>
        <v>0</v>
      </c>
      <c r="AG51" s="437"/>
    </row>
    <row r="52" spans="2:33" ht="5.25" customHeight="1">
      <c r="B52" s="93"/>
      <c r="C52" s="80"/>
      <c r="D52" s="80"/>
      <c r="E52" s="80"/>
      <c r="F52" s="84"/>
      <c r="G52" s="84"/>
      <c r="H52" s="84"/>
      <c r="I52" s="84"/>
      <c r="J52" s="84"/>
      <c r="K52" s="84"/>
      <c r="L52" s="86"/>
      <c r="M52" s="84"/>
      <c r="N52" s="86"/>
      <c r="O52" s="84"/>
      <c r="P52" s="86"/>
      <c r="Q52" s="84"/>
      <c r="R52" s="86"/>
      <c r="S52" s="84"/>
      <c r="T52" s="86"/>
      <c r="U52" s="84"/>
      <c r="V52" s="86"/>
      <c r="W52" s="84"/>
      <c r="X52" s="84"/>
      <c r="Y52" s="84"/>
      <c r="Z52" s="84"/>
      <c r="AA52" s="84"/>
      <c r="AB52" s="84"/>
      <c r="AC52" s="84"/>
      <c r="AD52" s="84"/>
      <c r="AE52" s="84"/>
      <c r="AF52" s="84"/>
      <c r="AG52" s="437"/>
    </row>
    <row r="53" spans="2:33">
      <c r="B53" s="63" t="s">
        <v>1038</v>
      </c>
      <c r="C53" s="64"/>
      <c r="D53" s="65"/>
      <c r="E53" s="77"/>
      <c r="F53" s="69">
        <f>+F40+F47+F49+F50+F51</f>
        <v>0</v>
      </c>
      <c r="G53" s="75"/>
      <c r="H53" s="69">
        <f>+H40+H47+H49+H50+H51</f>
        <v>0</v>
      </c>
      <c r="I53" s="75"/>
      <c r="J53" s="75"/>
      <c r="K53" s="69">
        <f>+K40+K47+K49+K50+K51</f>
        <v>0</v>
      </c>
      <c r="L53" s="75"/>
      <c r="M53" s="69">
        <f>+M40+M47+M49+M50+M51</f>
        <v>0</v>
      </c>
      <c r="N53" s="75"/>
      <c r="O53" s="69">
        <f>+O40+O47+O49+O50+O51</f>
        <v>0</v>
      </c>
      <c r="P53" s="75"/>
      <c r="Q53" s="69">
        <f>+Q40+Q47+Q49+Q50+Q51</f>
        <v>0</v>
      </c>
      <c r="R53" s="75"/>
      <c r="S53" s="69">
        <f>+S40+S47+S49+S50+S51</f>
        <v>0</v>
      </c>
      <c r="T53" s="75"/>
      <c r="U53" s="69">
        <f>+U40+U47+U49+U50+U51</f>
        <v>0</v>
      </c>
      <c r="V53" s="75"/>
      <c r="W53" s="69">
        <f>+W40+W47+W49+W50+W51</f>
        <v>0</v>
      </c>
      <c r="X53" s="75"/>
      <c r="Y53" s="69">
        <f>+Y40+Y47+Y49+Y50+Y51</f>
        <v>0</v>
      </c>
      <c r="Z53" s="75"/>
      <c r="AA53" s="69">
        <f>+AA40+AA47+AA49+AA50+AA51</f>
        <v>0</v>
      </c>
      <c r="AB53" s="75"/>
      <c r="AC53" s="69">
        <f ca="1">+AC40+AC47+AC49+AC50+AC51</f>
        <v>-205253038</v>
      </c>
      <c r="AD53" s="75"/>
      <c r="AE53" s="75"/>
      <c r="AF53" s="62">
        <f ca="1">SUM(F53:AC53)</f>
        <v>-205253038</v>
      </c>
      <c r="AG53" s="437"/>
    </row>
    <row r="54" spans="2:33" ht="13.5" thickBot="1">
      <c r="B54" s="93"/>
      <c r="C54" s="78"/>
      <c r="D54" s="78"/>
      <c r="E54" s="78"/>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85"/>
      <c r="AG54" s="437"/>
    </row>
    <row r="55" spans="2:33" ht="13.5" thickBot="1">
      <c r="B55" s="70" t="s">
        <v>1039</v>
      </c>
      <c r="C55" s="70"/>
      <c r="D55" s="61">
        <f>FactFin</f>
        <v>43830</v>
      </c>
      <c r="E55" s="81"/>
      <c r="F55" s="72">
        <f>+F33+F53</f>
        <v>-2000000</v>
      </c>
      <c r="G55" s="87"/>
      <c r="H55" s="72">
        <f ca="1">+H33+H53</f>
        <v>0</v>
      </c>
      <c r="I55" s="87"/>
      <c r="J55" s="87"/>
      <c r="K55" s="72">
        <f>+K33+K53</f>
        <v>0</v>
      </c>
      <c r="L55" s="87"/>
      <c r="M55" s="72">
        <f>+M33+M53</f>
        <v>0</v>
      </c>
      <c r="N55" s="87"/>
      <c r="O55" s="72">
        <f>+O33+O53</f>
        <v>0</v>
      </c>
      <c r="P55" s="87"/>
      <c r="Q55" s="72">
        <f>+Q33+Q53</f>
        <v>0</v>
      </c>
      <c r="R55" s="87"/>
      <c r="S55" s="72">
        <f>+S33+S53</f>
        <v>0</v>
      </c>
      <c r="T55" s="87"/>
      <c r="U55" s="72">
        <f>+U33+U53</f>
        <v>0</v>
      </c>
      <c r="V55" s="87"/>
      <c r="W55" s="72">
        <f>+W33+W53</f>
        <v>0</v>
      </c>
      <c r="X55" s="87"/>
      <c r="Y55" s="72">
        <f>+Y33+Y53</f>
        <v>-196450116</v>
      </c>
      <c r="Z55" s="87"/>
      <c r="AA55" s="72">
        <f>+AA33+AA53</f>
        <v>418496116</v>
      </c>
      <c r="AB55" s="87"/>
      <c r="AC55" s="1008">
        <f ca="1">+AC33+AC53</f>
        <v>-21942038</v>
      </c>
      <c r="AD55" s="87"/>
      <c r="AE55" s="87"/>
      <c r="AF55" s="72">
        <f ca="1">SUM(F55:AC55)</f>
        <v>198103962</v>
      </c>
      <c r="AG55" s="437">
        <f ca="1">+AF55-A!F87</f>
        <v>-1</v>
      </c>
    </row>
    <row r="56" spans="2:33">
      <c r="B56" s="82"/>
      <c r="C56" s="82"/>
      <c r="D56" s="82"/>
      <c r="E56" s="82"/>
      <c r="F56" s="88"/>
      <c r="G56" s="88"/>
      <c r="H56" s="82"/>
      <c r="I56" s="82"/>
      <c r="J56" s="82"/>
      <c r="K56" s="88"/>
      <c r="L56" s="88"/>
      <c r="M56" s="82"/>
      <c r="N56" s="82"/>
      <c r="O56" s="82"/>
      <c r="P56" s="82"/>
      <c r="Q56" s="82"/>
      <c r="R56" s="82"/>
      <c r="S56" s="82"/>
      <c r="T56" s="82"/>
      <c r="U56" s="82"/>
      <c r="V56" s="82"/>
      <c r="W56" s="82"/>
      <c r="X56" s="82"/>
      <c r="Y56" s="82"/>
      <c r="Z56" s="82"/>
      <c r="AA56" s="82"/>
      <c r="AB56" s="82"/>
      <c r="AC56" s="88"/>
      <c r="AD56" s="88"/>
      <c r="AE56" s="88"/>
      <c r="AF56" s="88"/>
      <c r="AG56" s="437"/>
    </row>
    <row r="57" spans="2:33">
      <c r="B57" s="82"/>
      <c r="C57" s="82"/>
      <c r="D57" s="82"/>
      <c r="E57" s="82"/>
      <c r="F57" s="88"/>
      <c r="G57" s="88"/>
      <c r="H57" s="82"/>
      <c r="I57" s="82"/>
      <c r="J57" s="82"/>
      <c r="K57" s="88"/>
      <c r="L57" s="88"/>
      <c r="M57" s="82"/>
      <c r="N57" s="82"/>
      <c r="O57" s="82"/>
      <c r="P57" s="82"/>
      <c r="Q57" s="82"/>
      <c r="R57" s="82"/>
      <c r="S57" s="82"/>
      <c r="T57" s="82"/>
      <c r="U57" s="82"/>
      <c r="V57" s="82"/>
      <c r="W57" s="82"/>
      <c r="X57" s="82"/>
      <c r="Y57" s="82"/>
      <c r="Z57" s="82"/>
      <c r="AA57" s="82"/>
      <c r="AB57" s="82"/>
      <c r="AC57" s="88"/>
      <c r="AD57" s="88"/>
      <c r="AE57" s="88"/>
      <c r="AF57" s="88"/>
      <c r="AG57" s="437"/>
    </row>
    <row r="58" spans="2:33">
      <c r="B58" s="82"/>
      <c r="C58" s="82"/>
      <c r="D58" s="82"/>
      <c r="E58" s="82"/>
      <c r="F58" s="88"/>
      <c r="G58" s="88"/>
      <c r="H58" s="82"/>
      <c r="I58" s="82"/>
      <c r="J58" s="82"/>
      <c r="K58" s="88"/>
      <c r="L58" s="88"/>
      <c r="M58" s="82"/>
      <c r="N58" s="82"/>
      <c r="O58" s="82"/>
      <c r="P58" s="82"/>
      <c r="Q58" s="82"/>
      <c r="R58" s="82"/>
      <c r="S58" s="82"/>
      <c r="T58" s="82"/>
      <c r="U58" s="82"/>
      <c r="V58" s="82"/>
      <c r="W58" s="82"/>
      <c r="X58" s="82"/>
      <c r="Y58" s="82"/>
      <c r="Z58" s="82"/>
      <c r="AA58" s="82"/>
      <c r="AB58" s="82"/>
      <c r="AC58" s="88"/>
      <c r="AD58" s="88"/>
      <c r="AE58" s="88"/>
      <c r="AF58" s="88"/>
      <c r="AG58" s="437"/>
    </row>
    <row r="59" spans="2:33">
      <c r="I59" s="437"/>
    </row>
    <row r="60" spans="2:33">
      <c r="I60" s="437"/>
    </row>
    <row r="61" spans="2:33">
      <c r="I61" s="437"/>
    </row>
    <row r="62" spans="2:33">
      <c r="C62" s="1082" t="s">
        <v>3382</v>
      </c>
      <c r="I62" s="437"/>
      <c r="Y62" s="1082" t="s">
        <v>3385</v>
      </c>
    </row>
    <row r="63" spans="2:33">
      <c r="C63" s="22" t="s">
        <v>3383</v>
      </c>
      <c r="I63" s="437"/>
      <c r="Y63" s="22" t="s">
        <v>3386</v>
      </c>
    </row>
    <row r="64" spans="2:33">
      <c r="C64" s="22" t="s">
        <v>3384</v>
      </c>
      <c r="I64" s="437"/>
      <c r="Y64" s="22" t="s">
        <v>3387</v>
      </c>
    </row>
    <row r="65" spans="2:33">
      <c r="I65" s="437"/>
      <c r="Y65" s="22" t="s">
        <v>3388</v>
      </c>
    </row>
    <row r="66" spans="2:33">
      <c r="B66" s="82"/>
      <c r="C66" s="82"/>
      <c r="D66" s="82"/>
      <c r="E66" s="82"/>
      <c r="F66" s="88"/>
      <c r="G66" s="88"/>
      <c r="H66" s="82"/>
      <c r="I66" s="82"/>
      <c r="J66" s="82"/>
      <c r="K66" s="88"/>
      <c r="L66" s="88"/>
      <c r="M66" s="82"/>
      <c r="N66" s="82"/>
      <c r="O66" s="82"/>
      <c r="P66" s="82"/>
      <c r="Q66" s="82"/>
      <c r="R66" s="82"/>
      <c r="S66" s="82"/>
      <c r="T66" s="82"/>
      <c r="U66" s="82"/>
      <c r="V66" s="82"/>
      <c r="W66" s="82"/>
      <c r="X66" s="82"/>
      <c r="Y66" s="82"/>
      <c r="Z66" s="82"/>
      <c r="AA66" s="82"/>
      <c r="AB66" s="82"/>
      <c r="AC66" s="88"/>
      <c r="AD66" s="88"/>
      <c r="AE66" s="88"/>
      <c r="AF66" s="88"/>
      <c r="AG66" s="437"/>
    </row>
    <row r="67" spans="2:33">
      <c r="B67" s="82"/>
      <c r="C67" s="82"/>
      <c r="D67" s="82"/>
      <c r="E67" s="82"/>
      <c r="F67" s="88"/>
      <c r="G67" s="88"/>
      <c r="H67" s="82"/>
      <c r="I67" s="82"/>
      <c r="J67" s="82"/>
      <c r="K67" s="88"/>
      <c r="L67" s="88"/>
      <c r="M67" s="82"/>
      <c r="N67" s="82"/>
      <c r="O67" s="82"/>
      <c r="P67" s="82"/>
      <c r="Q67" s="82"/>
      <c r="R67" s="82"/>
      <c r="S67" s="82"/>
      <c r="T67" s="82"/>
      <c r="U67" s="82"/>
      <c r="V67" s="82"/>
      <c r="W67" s="82"/>
      <c r="X67" s="82"/>
      <c r="Y67" s="82"/>
      <c r="Z67" s="82"/>
      <c r="AA67" s="82"/>
      <c r="AB67" s="82"/>
      <c r="AC67" s="88"/>
      <c r="AD67" s="88"/>
      <c r="AE67" s="88"/>
      <c r="AF67" s="88"/>
      <c r="AG67" s="437"/>
    </row>
    <row r="68" spans="2:33">
      <c r="B68" s="82"/>
      <c r="C68" s="82"/>
      <c r="D68" s="82"/>
      <c r="E68" s="82"/>
      <c r="F68" s="88"/>
      <c r="G68" s="88"/>
      <c r="H68" s="82"/>
      <c r="I68" s="82"/>
      <c r="J68" s="82"/>
      <c r="K68" s="88"/>
      <c r="L68" s="88"/>
      <c r="M68" s="82"/>
      <c r="N68" s="82"/>
      <c r="O68" s="82"/>
      <c r="P68" s="82"/>
      <c r="Q68" s="82"/>
      <c r="R68" s="82"/>
      <c r="S68" s="82"/>
      <c r="T68" s="82"/>
      <c r="U68" s="82"/>
      <c r="V68" s="82"/>
      <c r="W68" s="82"/>
      <c r="X68" s="82"/>
      <c r="Y68" s="82"/>
      <c r="Z68" s="82"/>
      <c r="AA68" s="82"/>
      <c r="AB68" s="82"/>
      <c r="AC68" s="88"/>
      <c r="AD68" s="88"/>
      <c r="AE68" s="88"/>
      <c r="AF68" s="88"/>
      <c r="AG68" s="437"/>
    </row>
    <row r="69" spans="2:33">
      <c r="AG69" s="437"/>
    </row>
    <row r="70" spans="2:33">
      <c r="AG70" s="437"/>
    </row>
    <row r="71" spans="2:33">
      <c r="AG71" s="437"/>
    </row>
    <row r="72" spans="2:33"/>
    <row r="73" spans="2:33"/>
    <row r="74" spans="2:33"/>
    <row r="75" spans="2:33"/>
    <row r="76" spans="2:33"/>
  </sheetData>
  <sheetProtection formatCells="0" formatColumns="0" formatRows="0" insertRows="0" deleteRows="0"/>
  <customSheetViews>
    <customSheetView guid="{53E78593-0C5F-472F-9131-960BCABD6F9A}">
      <pageMargins left="0.7" right="0.7" top="0.75" bottom="0.75" header="0.3" footer="0.3"/>
    </customSheetView>
  </customSheetViews>
  <mergeCells count="26">
    <mergeCell ref="B27:D27"/>
    <mergeCell ref="B29:D29"/>
    <mergeCell ref="B36:B38"/>
    <mergeCell ref="C36:D36"/>
    <mergeCell ref="C37:D37"/>
    <mergeCell ref="B51:D51"/>
    <mergeCell ref="B45:B47"/>
    <mergeCell ref="C45:D45"/>
    <mergeCell ref="C46:D46"/>
    <mergeCell ref="B49:D49"/>
    <mergeCell ref="B14:B16"/>
    <mergeCell ref="C14:D14"/>
    <mergeCell ref="C15:D15"/>
    <mergeCell ref="B23:B25"/>
    <mergeCell ref="B2:AF2"/>
    <mergeCell ref="B3:AF3"/>
    <mergeCell ref="B4:AF4"/>
    <mergeCell ref="B5:AF5"/>
    <mergeCell ref="B7:D9"/>
    <mergeCell ref="F7:F9"/>
    <mergeCell ref="H7:H9"/>
    <mergeCell ref="K7:S7"/>
    <mergeCell ref="U7:AC7"/>
    <mergeCell ref="AF7:AF9"/>
    <mergeCell ref="C23:D23"/>
    <mergeCell ref="C24:D24"/>
  </mergeCells>
  <pageMargins left="0.7" right="0.7" top="0.75" bottom="0.75" header="0.3" footer="0.3"/>
  <pageSetup scale="64"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M99"/>
  <sheetViews>
    <sheetView tabSelected="1" zoomScale="90" zoomScaleNormal="90" workbookViewId="0">
      <selection activeCell="F84" sqref="F84"/>
    </sheetView>
  </sheetViews>
  <sheetFormatPr baseColWidth="10" defaultColWidth="0" defaultRowHeight="12.75" zeroHeight="1"/>
  <cols>
    <col min="1" max="1" width="53.28515625" style="22" customWidth="1"/>
    <col min="2" max="2" width="19.140625" style="22" customWidth="1"/>
    <col min="3" max="3" width="2.42578125" style="437" customWidth="1"/>
    <col min="4" max="4" width="2" style="437" customWidth="1"/>
    <col min="5" max="5" width="6" style="437" customWidth="1"/>
    <col min="6" max="6" width="70.140625" style="96" customWidth="1"/>
    <col min="7" max="7" width="1.140625" style="96" customWidth="1"/>
    <col min="8" max="8" width="11.42578125" style="22" hidden="1" customWidth="1"/>
    <col min="9" max="9" width="1" style="22" customWidth="1"/>
    <col min="10" max="10" width="19.28515625" style="22" customWidth="1"/>
    <col min="11" max="11" width="17.28515625" style="22" customWidth="1"/>
    <col min="12" max="12" width="22" style="22" hidden="1" customWidth="1"/>
    <col min="13" max="13" width="10.85546875" style="437" customWidth="1"/>
    <col min="14" max="16384" width="10.85546875" style="22" hidden="1"/>
  </cols>
  <sheetData>
    <row r="1" spans="1:12"/>
    <row r="2" spans="1:12">
      <c r="F2" s="1113" t="str">
        <f>Empresa</f>
        <v>CIRUVASCULAR SAS</v>
      </c>
      <c r="G2" s="1113"/>
      <c r="H2" s="1113"/>
      <c r="I2" s="1113"/>
      <c r="J2" s="1113"/>
      <c r="K2" s="1113"/>
      <c r="L2" s="1113"/>
    </row>
    <row r="3" spans="1:12">
      <c r="F3" s="1113" t="s">
        <v>1013</v>
      </c>
      <c r="G3" s="1113"/>
      <c r="H3" s="1113"/>
      <c r="I3" s="1113"/>
      <c r="J3" s="1113"/>
      <c r="K3" s="1113"/>
      <c r="L3" s="1113"/>
    </row>
    <row r="4" spans="1:12">
      <c r="F4" s="1113" t="s">
        <v>3167</v>
      </c>
      <c r="G4" s="1113"/>
      <c r="H4" s="1113"/>
      <c r="I4" s="1113"/>
      <c r="J4" s="1113"/>
      <c r="K4" s="1113"/>
      <c r="L4" s="1113"/>
    </row>
    <row r="5" spans="1:12" ht="13.5" customHeight="1">
      <c r="F5" s="1113" t="str">
        <f>IF(Cifras="General", CONCATENATE("Cifras expresadas en pesos colombianos"),CONCATENATE("Cifras expresadas en ",Cifras," de pesos colombianos"))</f>
        <v>Cifras expresadas en pesos colombianos</v>
      </c>
      <c r="G5" s="1113"/>
      <c r="H5" s="1113"/>
      <c r="I5" s="1113"/>
      <c r="J5" s="1113"/>
      <c r="K5" s="1113"/>
      <c r="L5" s="1113"/>
    </row>
    <row r="6" spans="1:12" ht="18" customHeight="1" thickBot="1">
      <c r="F6" s="24"/>
      <c r="G6" s="24"/>
      <c r="H6" s="24"/>
      <c r="I6" s="24"/>
      <c r="J6" s="24"/>
      <c r="K6" s="24"/>
      <c r="L6" s="24"/>
    </row>
    <row r="7" spans="1:12" ht="13.5" customHeight="1">
      <c r="F7" s="1142" t="s">
        <v>987</v>
      </c>
      <c r="G7" s="97"/>
      <c r="H7" s="1105" t="s">
        <v>958</v>
      </c>
      <c r="I7" s="31"/>
      <c r="J7" s="1109">
        <f>FactFin</f>
        <v>43830</v>
      </c>
      <c r="K7" s="31"/>
      <c r="L7" s="1111">
        <f>FantFin</f>
        <v>43465</v>
      </c>
    </row>
    <row r="8" spans="1:12" ht="22.5" customHeight="1" thickBot="1">
      <c r="F8" s="1143"/>
      <c r="G8" s="97"/>
      <c r="H8" s="1106"/>
      <c r="I8" s="31"/>
      <c r="J8" s="1110"/>
      <c r="K8" s="31"/>
      <c r="L8" s="1112"/>
    </row>
    <row r="9" spans="1:12" ht="14.25" customHeight="1" thickBot="1">
      <c r="F9" s="1141" t="s">
        <v>1040</v>
      </c>
      <c r="G9" s="638"/>
      <c r="H9" s="639"/>
      <c r="I9" s="640"/>
      <c r="J9" s="641"/>
      <c r="K9" s="640"/>
      <c r="L9" s="641"/>
    </row>
    <row r="10" spans="1:12" ht="29.25" customHeight="1" thickBot="1">
      <c r="A10" s="13" t="s">
        <v>959</v>
      </c>
      <c r="B10" s="250" t="s">
        <v>2181</v>
      </c>
      <c r="C10" s="473"/>
      <c r="F10" s="1141"/>
      <c r="G10" s="638"/>
      <c r="H10" s="642"/>
      <c r="I10" s="640"/>
      <c r="J10" s="643"/>
      <c r="K10" s="640"/>
      <c r="L10" s="644"/>
    </row>
    <row r="11" spans="1:12" ht="16.5" customHeight="1">
      <c r="A11" s="633" t="s">
        <v>5</v>
      </c>
      <c r="B11" s="25"/>
      <c r="C11" s="473"/>
      <c r="F11" s="645" t="s">
        <v>1041</v>
      </c>
      <c r="G11" s="646"/>
      <c r="H11" s="432"/>
      <c r="I11" s="473"/>
      <c r="J11" s="1010">
        <f ca="1">+B!F32</f>
        <v>-205253038</v>
      </c>
      <c r="K11" s="557"/>
      <c r="L11" s="625">
        <f ca="1">+B!H32</f>
        <v>183311000</v>
      </c>
    </row>
    <row r="12" spans="1:12" ht="33" customHeight="1">
      <c r="A12" s="607" t="s">
        <v>8</v>
      </c>
      <c r="B12" s="249">
        <f ca="1">+A!I12</f>
        <v>-83322203</v>
      </c>
      <c r="C12" s="473"/>
      <c r="F12" s="647" t="s">
        <v>1042</v>
      </c>
      <c r="G12" s="646"/>
      <c r="H12" s="640"/>
      <c r="I12" s="640"/>
      <c r="J12" s="1083"/>
      <c r="K12" s="648"/>
      <c r="L12" s="648"/>
    </row>
    <row r="13" spans="1:12" ht="13.5" hidden="1" customHeight="1">
      <c r="A13" s="607" t="s">
        <v>15</v>
      </c>
      <c r="B13" s="249">
        <f ca="1">(INT(FIXED(SUMIFS(BP_Actual!D:D,BP_Actual!E:E,CELL("contenido",A$11),BP_Actual!F:F,CELL("contenido",A13))/Pesos,0)))-(INT(FIXED(SUMIFS(BP_Anterior!D:D,BP_Anterior!E:E,CELL("contenido",A$11),BP_Anterior!F:F,CELL("contenido",A13))/Pesos,0)))</f>
        <v>0</v>
      </c>
      <c r="C13" s="473"/>
      <c r="F13" s="609" t="s">
        <v>1043</v>
      </c>
      <c r="G13" s="521"/>
      <c r="H13" s="432"/>
      <c r="I13" s="473"/>
      <c r="J13" s="1010">
        <f ca="1">-(+B37+B65)</f>
        <v>0</v>
      </c>
      <c r="K13" s="557"/>
      <c r="L13" s="556"/>
    </row>
    <row r="14" spans="1:12" ht="13.5" hidden="1" customHeight="1">
      <c r="A14" s="607" t="s">
        <v>33</v>
      </c>
      <c r="B14" s="1035">
        <f ca="1">(INT(FIXED(SUMIFS(BP_Actual!D:D,BP_Actual!E:E,CELL("contenido",A$11),BP_Actual!F:F,CELL("contenido",A14))/Pesos,0)))-(INT(FIXED(SUMIFS(BP_Anterior!D:D,BP_Anterior!E:E,CELL("contenido",A$11),BP_Anterior!F:F,CELL("contenido",A14))/Pesos,0)))</f>
        <v>79626332</v>
      </c>
      <c r="C14" s="473"/>
      <c r="F14" s="609" t="s">
        <v>1044</v>
      </c>
      <c r="G14" s="521"/>
      <c r="H14" s="432"/>
      <c r="I14" s="473"/>
      <c r="J14" s="1010"/>
      <c r="K14" s="557"/>
      <c r="L14" s="556"/>
    </row>
    <row r="15" spans="1:12" ht="25.5" hidden="1">
      <c r="A15" s="607" t="s">
        <v>51</v>
      </c>
      <c r="B15" s="1035">
        <f ca="1">(INT(FIXED(SUMIFS(BP_Actual!D:D,BP_Actual!E:E,CELL("contenido",A$11),BP_Actual!F:F,CELL("contenido",A15))/Pesos,0)))-(INT(FIXED(SUMIFS(BP_Anterior!D:D,BP_Anterior!E:E,CELL("contenido",A$11),BP_Anterior!F:F,CELL("contenido",A15))/Pesos,0)))</f>
        <v>7200000</v>
      </c>
      <c r="C15" s="473"/>
      <c r="F15" s="609" t="s">
        <v>1045</v>
      </c>
      <c r="G15" s="521"/>
      <c r="H15" s="432"/>
      <c r="I15" s="473"/>
      <c r="J15" s="1010">
        <f>-(+'24'!D7+'24'!D8+'24'!D9+'24'!D10+'27'!D9+'33'!AN18)</f>
        <v>0</v>
      </c>
      <c r="K15" s="557"/>
      <c r="L15" s="556"/>
    </row>
    <row r="16" spans="1:12" hidden="1">
      <c r="A16" s="607" t="s">
        <v>1389</v>
      </c>
      <c r="B16" s="1035">
        <f ca="1">(INT(FIXED(SUMIFS(BP_Actual!D:D,BP_Actual!E:E,CELL("contenido",A$11),BP_Actual!F:F,CELL("contenido",A16))/Pesos,0)))-(INT(FIXED(SUMIFS(BP_Anterior!D:D,BP_Anterior!E:E,CELL("contenido",A$11),BP_Anterior!F:F,CELL("contenido",A16))/Pesos,0)))</f>
        <v>109830674</v>
      </c>
      <c r="C16" s="473"/>
      <c r="F16" s="609" t="s">
        <v>1046</v>
      </c>
      <c r="G16" s="521"/>
      <c r="H16" s="432"/>
      <c r="I16" s="473"/>
      <c r="J16" s="1010">
        <f ca="1">-(+B52+B53+B63+B64)</f>
        <v>1</v>
      </c>
      <c r="K16" s="557"/>
      <c r="L16" s="556"/>
    </row>
    <row r="17" spans="1:12" hidden="1">
      <c r="A17" s="607" t="s">
        <v>63</v>
      </c>
      <c r="B17" s="249">
        <f ca="1">(INT(FIXED(SUMIFS(BP_Actual!D:D,BP_Actual!E:E,CELL("contenido",A$11),BP_Actual!F:F,CELL("contenido",A17))/Pesos,0)))-(INT(FIXED(SUMIFS(BP_Anterior!D:D,BP_Anterior!E:E,CELL("contenido",A$11),BP_Anterior!F:F,CELL("contenido",A17))/Pesos,0)))</f>
        <v>0</v>
      </c>
      <c r="C17" s="473"/>
      <c r="F17" s="609" t="s">
        <v>1047</v>
      </c>
      <c r="G17" s="521"/>
      <c r="H17" s="432"/>
      <c r="I17" s="473"/>
      <c r="J17" s="632"/>
      <c r="K17" s="557"/>
      <c r="L17" s="556"/>
    </row>
    <row r="18" spans="1:12" ht="25.5" hidden="1">
      <c r="A18" s="587" t="s">
        <v>114</v>
      </c>
      <c r="B18" s="249">
        <f ca="1">(INT(FIXED(SUMIFS(BP_Actual!D:D,BP_Actual!E:E,CELL("contenido",A$11),BP_Actual!F:F,CELL("contenido",A18))/Pesos,0)))-(INT(FIXED(SUMIFS(BP_Anterior!D:D,BP_Anterior!E:E,CELL("contenido",A$11),BP_Anterior!F:F,CELL("contenido",A18))/Pesos,0)))</f>
        <v>0</v>
      </c>
      <c r="C18" s="473"/>
      <c r="F18" s="609" t="s">
        <v>1048</v>
      </c>
      <c r="G18" s="646"/>
      <c r="H18" s="432"/>
      <c r="I18" s="473"/>
      <c r="J18" s="632"/>
      <c r="K18" s="557"/>
      <c r="L18" s="556"/>
    </row>
    <row r="19" spans="1:12" hidden="1">
      <c r="A19" s="607" t="s">
        <v>960</v>
      </c>
      <c r="B19" s="634">
        <f ca="1">(INT(FIXED(SUMIFS(BP_Actual!D:D,BP_Actual!E:E,CELL("contenido",A$11),BP_Actual!F:F,CELL("contenido",A19))/Pesos,0)))-(INT(FIXED(SUMIFS(BP_Anterior!D:D,BP_Anterior!E:E,CELL("contenido",A$11),BP_Anterior!F:F,CELL("contenido",A19))/Pesos,0)))</f>
        <v>0</v>
      </c>
      <c r="C19" s="473"/>
      <c r="F19" s="609" t="s">
        <v>1049</v>
      </c>
      <c r="G19" s="646"/>
      <c r="H19" s="432"/>
      <c r="I19" s="473"/>
      <c r="J19" s="632">
        <f ca="1">-(+'13'!D8+'13'!D9+'13'!F8+'13'!F9+'44'!F20+'29'!D16)</f>
        <v>0</v>
      </c>
      <c r="K19" s="557"/>
      <c r="L19" s="556"/>
    </row>
    <row r="20" spans="1:12">
      <c r="A20" s="25"/>
      <c r="B20" s="635"/>
      <c r="C20" s="473"/>
      <c r="F20" s="605" t="s">
        <v>1050</v>
      </c>
      <c r="G20" s="646"/>
      <c r="H20" s="432"/>
      <c r="I20" s="473"/>
      <c r="J20" s="632"/>
      <c r="K20" s="557"/>
      <c r="L20" s="556"/>
    </row>
    <row r="21" spans="1:12" ht="13.5" thickBot="1">
      <c r="A21" s="25"/>
      <c r="B21" s="25"/>
      <c r="C21" s="473"/>
      <c r="F21" s="609" t="s">
        <v>1051</v>
      </c>
      <c r="G21" s="646"/>
      <c r="H21" s="432"/>
      <c r="I21" s="473"/>
      <c r="J21" s="632"/>
      <c r="K21" s="557"/>
      <c r="L21" s="556"/>
    </row>
    <row r="22" spans="1:12" ht="13.5" thickBot="1">
      <c r="A22" s="13" t="s">
        <v>961</v>
      </c>
      <c r="B22" s="250">
        <f ca="1">SUM(B11:B19)</f>
        <v>113334803</v>
      </c>
      <c r="C22" s="701"/>
      <c r="F22" s="649" t="s">
        <v>1052</v>
      </c>
      <c r="G22" s="646"/>
      <c r="H22" s="650"/>
      <c r="I22" s="473"/>
      <c r="J22" s="632"/>
      <c r="K22" s="557"/>
      <c r="L22" s="651"/>
    </row>
    <row r="23" spans="1:12" ht="13.5" thickBot="1">
      <c r="A23" s="25"/>
      <c r="B23" s="25"/>
      <c r="C23" s="473"/>
      <c r="F23" s="40" t="s">
        <v>1053</v>
      </c>
      <c r="G23" s="99"/>
      <c r="H23" s="14"/>
      <c r="I23" s="26"/>
      <c r="J23" s="868">
        <f ca="1">SUM(J11:J22)</f>
        <v>-205253037</v>
      </c>
      <c r="K23" s="251"/>
      <c r="L23" s="250">
        <f ca="1">SUM(L11:L22)</f>
        <v>183311000</v>
      </c>
    </row>
    <row r="24" spans="1:12" ht="13.5" thickBot="1">
      <c r="A24" s="13" t="s">
        <v>962</v>
      </c>
      <c r="B24" s="25"/>
      <c r="C24" s="473"/>
      <c r="F24" s="27"/>
      <c r="G24" s="99"/>
      <c r="H24" s="31"/>
      <c r="I24" s="31"/>
      <c r="J24" s="875"/>
      <c r="K24" s="260"/>
      <c r="L24" s="260"/>
    </row>
    <row r="25" spans="1:12">
      <c r="A25" s="34" t="s">
        <v>319</v>
      </c>
      <c r="B25" s="25"/>
      <c r="C25" s="473"/>
      <c r="F25" s="647" t="s">
        <v>1054</v>
      </c>
      <c r="G25" s="646"/>
      <c r="H25" s="640"/>
      <c r="I25" s="640"/>
      <c r="J25" s="881"/>
      <c r="K25" s="648"/>
      <c r="L25" s="648"/>
    </row>
    <row r="26" spans="1:12">
      <c r="A26" s="607" t="s">
        <v>15</v>
      </c>
      <c r="B26" s="249">
        <f ca="1">(INT(FIXED(SUMIFS(BP_Actual!D:D,BP_Actual!E:E,CELL("contenido",A$25),BP_Actual!F:F,CELL("contenido",A26))/Pesos,0)))-(INT(FIXED(SUMIFS(BP_Anterior!D:D,BP_Anterior!E:E,CELL("contenido",A$25),BP_Anterior!F:F,CELL("contenido",A26))/Pesos,0)))</f>
        <v>0</v>
      </c>
      <c r="C26" s="557"/>
      <c r="F26" s="609" t="s">
        <v>1055</v>
      </c>
      <c r="G26" s="521"/>
      <c r="H26" s="432"/>
      <c r="I26" s="473"/>
      <c r="J26" s="1010">
        <f ca="1">+A!I15</f>
        <v>11466000</v>
      </c>
      <c r="K26" s="557"/>
      <c r="L26" s="556"/>
    </row>
    <row r="27" spans="1:12" ht="25.5">
      <c r="A27" s="607" t="s">
        <v>27</v>
      </c>
      <c r="B27" s="249">
        <f ca="1">(INT(FIXED(SUMIFS(BP_Actual!D:D,BP_Actual!E:E,CELL("contenido",A$25),BP_Actual!F:F,CELL("contenido",A27))/Pesos,0)))-(INT(FIXED(SUMIFS(BP_Anterior!D:D,BP_Anterior!E:E,CELL("contenido",A$25),BP_Anterior!F:F,CELL("contenido",A27))/Pesos,0)))</f>
        <v>0</v>
      </c>
      <c r="C27" s="557"/>
      <c r="F27" s="609" t="s">
        <v>1056</v>
      </c>
      <c r="G27" s="521"/>
      <c r="H27" s="432"/>
      <c r="I27" s="473"/>
      <c r="J27" s="1010">
        <f ca="1">+A!I14+A!I16</f>
        <v>-78292006</v>
      </c>
      <c r="K27" s="557"/>
      <c r="L27" s="556"/>
    </row>
    <row r="28" spans="1:12" ht="25.5">
      <c r="A28" s="607" t="s">
        <v>28</v>
      </c>
      <c r="B28" s="249">
        <f ca="1">(INT(FIXED(SUMIFS(BP_Actual!D:D,BP_Actual!E:E,CELL("contenido",A$25),BP_Actual!F:F,CELL("contenido",A28))/Pesos,0)))-(INT(FIXED(SUMIFS(BP_Anterior!D:D,BP_Anterior!E:E,CELL("contenido",A$25),BP_Anterior!F:F,CELL("contenido",A28))/Pesos,0)))</f>
        <v>0</v>
      </c>
      <c r="C28" s="557"/>
      <c r="F28" s="609" t="s">
        <v>1057</v>
      </c>
      <c r="G28" s="521"/>
      <c r="H28" s="432"/>
      <c r="I28" s="473"/>
      <c r="J28" s="1010">
        <f ca="1">-(+B19+B39)</f>
        <v>0</v>
      </c>
      <c r="K28" s="557"/>
      <c r="L28" s="556"/>
    </row>
    <row r="29" spans="1:12" ht="25.5">
      <c r="A29" s="607" t="s">
        <v>33</v>
      </c>
      <c r="B29" s="1035">
        <f ca="1">(INT(FIXED(SUMIFS(BP_Actual!D:D,BP_Actual!E:E,CELL("contenido",A$25),BP_Actual!F:F,CELL("contenido",A29))/Pesos,0)))-(INT(FIXED(SUMIFS(BP_Anterior!D:D,BP_Anterior!E:E,CELL("contenido",A$25),BP_Anterior!F:F,CELL("contenido",A29))/Pesos,0)))</f>
        <v>0</v>
      </c>
      <c r="C29" s="557"/>
      <c r="F29" s="609" t="s">
        <v>1058</v>
      </c>
      <c r="G29" s="521"/>
      <c r="H29" s="432"/>
      <c r="I29" s="473"/>
      <c r="J29" s="1010">
        <f ca="1">+A!I62+1</f>
        <v>-11489279</v>
      </c>
      <c r="K29" s="557"/>
      <c r="L29" s="556"/>
    </row>
    <row r="30" spans="1:12" ht="25.5">
      <c r="A30" s="607" t="s">
        <v>51</v>
      </c>
      <c r="B30" s="249">
        <f ca="1">(INT(FIXED(SUMIFS(BP_Actual!D:D,BP_Actual!E:E,CELL("contenido",A$25),BP_Actual!F:F,CELL("contenido",A30))/Pesos,0)))-(INT(FIXED(SUMIFS(BP_Anterior!D:D,BP_Anterior!E:E,CELL("contenido",A$25),BP_Anterior!F:F,CELL("contenido",A30))/Pesos,0)))</f>
        <v>0</v>
      </c>
      <c r="C30" s="557"/>
      <c r="F30" s="609" t="s">
        <v>1059</v>
      </c>
      <c r="G30" s="539"/>
      <c r="H30" s="432"/>
      <c r="I30" s="473"/>
      <c r="J30" s="1010">
        <f ca="1">+A!I61</f>
        <v>-6000000</v>
      </c>
      <c r="K30" s="557"/>
      <c r="L30" s="556"/>
    </row>
    <row r="31" spans="1:12">
      <c r="A31" s="607" t="s">
        <v>113</v>
      </c>
      <c r="B31" s="249">
        <f ca="1">(INT(FIXED(SUMIFS(BP_Actual!D:D,BP_Actual!E:E,CELL("contenido",A$25),BP_Actual!F:F,CELL("contenido",A31))/Pesos,0)))-(INT(FIXED(SUMIFS(BP_Anterior!D:D,BP_Anterior!E:E,CELL("contenido",A$25),BP_Anterior!F:F,CELL("contenido",A31))/Pesos,0)))</f>
        <v>0</v>
      </c>
      <c r="C31" s="557"/>
      <c r="F31" s="609" t="s">
        <v>1060</v>
      </c>
      <c r="G31" s="646"/>
      <c r="H31" s="432"/>
      <c r="I31" s="473"/>
      <c r="J31" s="632"/>
      <c r="K31" s="557"/>
      <c r="L31" s="556"/>
    </row>
    <row r="32" spans="1:12" ht="12" customHeight="1">
      <c r="A32" s="607" t="s">
        <v>68</v>
      </c>
      <c r="B32" s="1035">
        <f ca="1">(INT(FIXED(SUMIFS(BP_Actual!D:D,BP_Actual!E:E,CELL("contenido",A$25),BP_Actual!F:F,CELL("contenido",A32))/Pesos,0)))-(INT(FIXED(SUMIFS(BP_Anterior!D:D,BP_Anterior!E:E,CELL("contenido",A$25),BP_Anterior!F:F,CELL("contenido",A32))/Pesos,0)))</f>
        <v>30148409</v>
      </c>
      <c r="C32" s="557"/>
      <c r="F32" s="99"/>
      <c r="G32" s="98"/>
      <c r="H32" s="30"/>
      <c r="I32" s="25"/>
      <c r="J32" s="111"/>
      <c r="K32" s="252">
        <f ca="1">+J23+J34-J59-J78</f>
        <v>-251952773</v>
      </c>
      <c r="L32" s="252"/>
    </row>
    <row r="33" spans="1:12" ht="13.5" thickBot="1">
      <c r="A33" s="607" t="s">
        <v>963</v>
      </c>
      <c r="B33" s="249">
        <f ca="1">(INT(FIXED(SUMIFS(BP_Actual!D:D,BP_Actual!E:E,CELL("contenido",A$25),BP_Actual!F:F,CELL("contenido",A33))/Pesos,0)))-(INT(FIXED(SUMIFS(BP_Anterior!D:D,BP_Anterior!E:E,CELL("contenido",A$25),BP_Anterior!F:F,CELL("contenido",A33))/Pesos,0)))</f>
        <v>0</v>
      </c>
      <c r="C33" s="557"/>
      <c r="F33" s="99"/>
      <c r="G33" s="98"/>
      <c r="H33" s="30"/>
      <c r="I33" s="25"/>
      <c r="J33" s="111"/>
      <c r="K33" s="252"/>
      <c r="L33" s="252"/>
    </row>
    <row r="34" spans="1:12" ht="26.25" thickBot="1">
      <c r="A34" s="15" t="s">
        <v>95</v>
      </c>
      <c r="B34" s="1035">
        <f ca="1">(INT(FIXED(SUMIFS(BP_Actual!D:D,BP_Actual!E:E,CELL("contenido",A$25),BP_Actual!F:F,CELL("contenido",A34))/Pesos,0)))-(INT(FIXED(SUMIFS(BP_Anterior!D:D,BP_Anterior!E:E,CELL("contenido",A$25),BP_Anterior!F:F,CELL("contenido",A34))/Pesos,0)))</f>
        <v>0</v>
      </c>
      <c r="C34" s="557"/>
      <c r="F34" s="40" t="s">
        <v>1061</v>
      </c>
      <c r="G34" s="99"/>
      <c r="H34" s="14"/>
      <c r="I34" s="26"/>
      <c r="J34" s="868">
        <f ca="1">SUM(J26:J33)</f>
        <v>-84315285</v>
      </c>
      <c r="K34" s="251"/>
      <c r="L34" s="250">
        <f>SUM(L26:L33)</f>
        <v>0</v>
      </c>
    </row>
    <row r="35" spans="1:12" ht="4.5" customHeight="1">
      <c r="A35" s="587" t="s">
        <v>63</v>
      </c>
      <c r="B35" s="249">
        <f ca="1">(INT(FIXED(SUMIFS(BP_Actual!D:D,BP_Actual!E:E,CELL("contenido",A$25),BP_Actual!F:F,CELL("contenido",A35))/Pesos,0)))-(INT(FIXED(SUMIFS(BP_Anterior!D:D,BP_Anterior!E:E,CELL("contenido",A$25),BP_Anterior!F:F,CELL("contenido",A35))/Pesos,0)))</f>
        <v>0</v>
      </c>
      <c r="C35" s="557"/>
      <c r="F35" s="101"/>
      <c r="G35" s="98"/>
      <c r="H35" s="31"/>
      <c r="I35" s="31"/>
      <c r="J35" s="875"/>
      <c r="K35" s="260"/>
      <c r="L35" s="260"/>
    </row>
    <row r="36" spans="1:12" ht="25.5">
      <c r="A36" s="587" t="s">
        <v>114</v>
      </c>
      <c r="B36" s="249">
        <f ca="1">(INT(FIXED(SUMIFS(BP_Actual!D:D,BP_Actual!E:E,CELL("contenido",A$25),BP_Actual!F:F,CELL("contenido",A36))/Pesos,0)))-(INT(FIXED(SUMIFS(BP_Anterior!D:D,BP_Anterior!E:E,CELL("contenido",A$25),BP_Anterior!F:F,CELL("contenido",A36))/Pesos,0)))</f>
        <v>0</v>
      </c>
      <c r="C36" s="557"/>
      <c r="F36" s="647" t="s">
        <v>1062</v>
      </c>
      <c r="G36" s="646"/>
      <c r="H36" s="640"/>
      <c r="I36" s="640"/>
      <c r="J36" s="874"/>
      <c r="K36" s="648"/>
      <c r="L36" s="648"/>
    </row>
    <row r="37" spans="1:12" ht="25.5" hidden="1">
      <c r="A37" s="607" t="s">
        <v>109</v>
      </c>
      <c r="B37" s="1035">
        <f ca="1">(INT(FIXED(SUMIFS(BP_Actual!D:D,BP_Actual!E:E,CELL("contenido",A$25),BP_Actual!F:F,CELL("contenido",A37))/Pesos,0)))-(INT(FIXED(SUMIFS(BP_Anterior!D:D,BP_Anterior!E:E,CELL("contenido",A$25),BP_Anterior!F:F,CELL("contenido",A37))/Pesos,0)))</f>
        <v>0</v>
      </c>
      <c r="C37" s="557"/>
      <c r="F37" s="609" t="s">
        <v>1063</v>
      </c>
      <c r="G37" s="521"/>
      <c r="H37" s="432"/>
      <c r="I37" s="473"/>
      <c r="J37" s="628">
        <f ca="1">-IF(B33&lt;0,B28,0)</f>
        <v>0</v>
      </c>
      <c r="K37" s="557"/>
      <c r="L37" s="556"/>
    </row>
    <row r="38" spans="1:12" ht="25.5" hidden="1">
      <c r="A38" s="607" t="s">
        <v>1389</v>
      </c>
      <c r="B38" s="249">
        <f ca="1">(INT(FIXED(SUMIFS(BP_Actual!D:D,BP_Actual!E:E,CELL("contenido",A$25),BP_Actual!F:F,CELL("contenido",A38))/Pesos,0)))-(INT(FIXED(SUMIFS(BP_Anterior!D:D,BP_Anterior!E:E,CELL("contenido",A$25),BP_Anterior!F:F,CELL("contenido",A38))/Pesos,0)))</f>
        <v>0</v>
      </c>
      <c r="C38" s="557"/>
      <c r="F38" s="609" t="s">
        <v>1064</v>
      </c>
      <c r="G38" s="521"/>
      <c r="H38" s="432"/>
      <c r="I38" s="473"/>
      <c r="J38" s="628">
        <f ca="1">-IF(B33&gt;0,B28,0)</f>
        <v>0</v>
      </c>
      <c r="K38" s="557"/>
      <c r="L38" s="556"/>
    </row>
    <row r="39" spans="1:12" ht="25.5" hidden="1">
      <c r="A39" s="607" t="s">
        <v>112</v>
      </c>
      <c r="B39" s="249">
        <f ca="1">+A!F39-A!H39</f>
        <v>0</v>
      </c>
      <c r="C39" s="557"/>
      <c r="F39" s="609" t="s">
        <v>1065</v>
      </c>
      <c r="G39" s="539"/>
      <c r="H39" s="432"/>
      <c r="I39" s="473"/>
      <c r="J39" s="628">
        <f ca="1">-IF(B13+B26+B27&lt;0,B13+B26+B27,0)</f>
        <v>0</v>
      </c>
      <c r="K39" s="557"/>
      <c r="L39" s="556"/>
    </row>
    <row r="40" spans="1:12" ht="13.5" hidden="1" thickBot="1">
      <c r="A40" s="25"/>
      <c r="B40" s="252"/>
      <c r="C40" s="557"/>
      <c r="F40" s="609" t="s">
        <v>1066</v>
      </c>
      <c r="G40" s="652"/>
      <c r="H40" s="432"/>
      <c r="I40" s="473"/>
      <c r="J40" s="1010">
        <f ca="1">-IF(B13+B26&gt;0,B13+B26,0)</f>
        <v>0</v>
      </c>
      <c r="K40" s="557"/>
      <c r="L40" s="556"/>
    </row>
    <row r="41" spans="1:12" ht="13.5" hidden="1" thickBot="1">
      <c r="A41" s="13" t="s">
        <v>964</v>
      </c>
      <c r="B41" s="250">
        <f ca="1">SUM(B26:B39)</f>
        <v>30148409</v>
      </c>
      <c r="C41" s="701"/>
      <c r="F41" s="649" t="s">
        <v>1067</v>
      </c>
      <c r="G41" s="652"/>
      <c r="H41" s="650"/>
      <c r="I41" s="473"/>
      <c r="J41" s="1010">
        <f ca="1">-IF(B28&lt;0,B28,0)</f>
        <v>0</v>
      </c>
      <c r="K41" s="557"/>
      <c r="L41" s="651"/>
    </row>
    <row r="42" spans="1:12" ht="13.5" thickBot="1">
      <c r="A42" s="26"/>
      <c r="B42" s="251"/>
      <c r="C42" s="701"/>
      <c r="F42" s="609" t="s">
        <v>1068</v>
      </c>
      <c r="G42" s="652"/>
      <c r="H42" s="432"/>
      <c r="I42" s="473"/>
      <c r="J42" s="1010">
        <f ca="1">-IF(B28&gt;0,B28,0)</f>
        <v>0</v>
      </c>
      <c r="K42" s="557"/>
      <c r="L42" s="556"/>
    </row>
    <row r="43" spans="1:12" ht="13.5" thickBot="1">
      <c r="A43" s="13" t="s">
        <v>965</v>
      </c>
      <c r="B43" s="250">
        <f ca="1">+B22+B41</f>
        <v>143483212</v>
      </c>
      <c r="C43" s="701"/>
      <c r="F43" s="649" t="s">
        <v>1069</v>
      </c>
      <c r="G43" s="652"/>
      <c r="H43" s="650"/>
      <c r="I43" s="473"/>
      <c r="J43" s="1041"/>
      <c r="K43" s="557"/>
      <c r="L43" s="651"/>
    </row>
    <row r="44" spans="1:12">
      <c r="A44" s="7"/>
      <c r="B44" s="7"/>
      <c r="F44" s="649" t="s">
        <v>1070</v>
      </c>
      <c r="G44" s="652"/>
      <c r="H44" s="650"/>
      <c r="I44" s="473"/>
      <c r="J44" s="1010">
        <f ca="1">+A!I32</f>
        <v>5858591</v>
      </c>
      <c r="K44" s="557"/>
      <c r="L44" s="651"/>
    </row>
    <row r="45" spans="1:12" hidden="1">
      <c r="A45" s="1105" t="s">
        <v>966</v>
      </c>
      <c r="B45" s="1109">
        <f>FactFin</f>
        <v>43830</v>
      </c>
      <c r="F45" s="649" t="s">
        <v>1071</v>
      </c>
      <c r="G45" s="652"/>
      <c r="H45" s="650"/>
      <c r="I45" s="473"/>
      <c r="J45" s="1010">
        <f ca="1">-IF(B34&lt;0,B34,0)</f>
        <v>0</v>
      </c>
      <c r="K45" s="557"/>
      <c r="L45" s="651"/>
    </row>
    <row r="46" spans="1:12" ht="13.5" hidden="1" thickBot="1">
      <c r="A46" s="1106"/>
      <c r="B46" s="1110"/>
      <c r="F46" s="649" t="s">
        <v>1072</v>
      </c>
      <c r="G46" s="652"/>
      <c r="H46" s="650"/>
      <c r="I46" s="473"/>
      <c r="J46" s="1010">
        <f ca="1">-IF(B34&gt;0,B34,0)</f>
        <v>0</v>
      </c>
      <c r="K46" s="557"/>
      <c r="L46" s="651"/>
    </row>
    <row r="47" spans="1:12" ht="13.5" hidden="1" thickBot="1">
      <c r="A47" s="25"/>
      <c r="B47" s="25"/>
      <c r="C47" s="473"/>
      <c r="F47" s="609" t="s">
        <v>1073</v>
      </c>
      <c r="G47" s="652"/>
      <c r="H47" s="432"/>
      <c r="I47" s="473"/>
      <c r="J47" s="1010">
        <f ca="1">-IF(B36+B31+B17+B18+B35&lt;0,B36+B31+B17+B18+B35,0)</f>
        <v>0</v>
      </c>
      <c r="K47" s="557"/>
      <c r="L47" s="556"/>
    </row>
    <row r="48" spans="1:12" ht="13.5" hidden="1" thickBot="1">
      <c r="A48" s="18" t="s">
        <v>967</v>
      </c>
      <c r="B48" s="25"/>
      <c r="C48" s="473"/>
      <c r="F48" s="649" t="s">
        <v>1074</v>
      </c>
      <c r="G48" s="652"/>
      <c r="H48" s="650"/>
      <c r="I48" s="473"/>
      <c r="J48" s="1010">
        <f ca="1">-IF(B36+B31+B17+B18+B35&gt;0,B36+B31+B17+B18+B35,0)</f>
        <v>0</v>
      </c>
      <c r="K48" s="557"/>
      <c r="L48" s="651"/>
    </row>
    <row r="49" spans="1:13" hidden="1">
      <c r="A49" s="633" t="s">
        <v>5</v>
      </c>
      <c r="B49" s="25"/>
      <c r="C49" s="473"/>
      <c r="F49" s="609" t="s">
        <v>1075</v>
      </c>
      <c r="G49" s="652"/>
      <c r="H49" s="432"/>
      <c r="I49" s="473"/>
      <c r="J49" s="1010">
        <f>-'79'!D11</f>
        <v>0</v>
      </c>
      <c r="K49" s="557"/>
      <c r="L49" s="556"/>
    </row>
    <row r="50" spans="1:13" hidden="1">
      <c r="A50" s="607" t="s">
        <v>117</v>
      </c>
      <c r="B50" s="249">
        <f ca="1">(INT(FIXED(SUMIFS(BP_Actual!D:D,BP_Actual!E:E,CELL("contenido",A$49),BP_Actual!F:F,CELL("contenido",A50))/Pesos,0)))-(INT(FIXED(SUMIFS(BP_Anterior!D:D,BP_Anterior!E:E,CELL("contenido",A$49),BP_Anterior!F:F,CELL("contenido",A50))/Pesos,0)))</f>
        <v>0</v>
      </c>
      <c r="C50" s="557"/>
      <c r="F50" s="609" t="s">
        <v>1076</v>
      </c>
      <c r="G50" s="652"/>
      <c r="H50" s="432"/>
      <c r="I50" s="473"/>
      <c r="J50" s="1010"/>
      <c r="K50" s="557"/>
      <c r="L50" s="556"/>
    </row>
    <row r="51" spans="1:13" ht="25.5" hidden="1">
      <c r="A51" s="607" t="s">
        <v>129</v>
      </c>
      <c r="B51" s="1035">
        <f ca="1">(INT(FIXED(SUMIFS(BP_Actual!D:D,BP_Actual!E:E,CELL("contenido",A$49),BP_Actual!F:F,CELL("contenido",A51))/Pesos,0)))-(INT(FIXED(SUMIFS(BP_Anterior!D:D,BP_Anterior!E:E,CELL("contenido",A$49),BP_Anterior!F:F,CELL("contenido",A51))/Pesos,0)))</f>
        <v>-68096915</v>
      </c>
      <c r="C51" s="557"/>
      <c r="F51" s="609" t="s">
        <v>1077</v>
      </c>
      <c r="G51" s="652"/>
      <c r="H51" s="432"/>
      <c r="I51" s="473"/>
      <c r="J51" s="1010"/>
      <c r="K51" s="557"/>
      <c r="L51" s="556"/>
    </row>
    <row r="52" spans="1:13" ht="25.5" hidden="1">
      <c r="A52" s="607" t="s">
        <v>188</v>
      </c>
      <c r="B52" s="249">
        <f ca="1">(INT(FIXED(SUMIFS(BP_Actual!D:D,BP_Actual!E:E,CELL("contenido",A$49),BP_Actual!F:F,CELL("contenido",A52))/Pesos,0)))-(INT(FIXED(SUMIFS(BP_Anterior!D:D,BP_Anterior!E:E,CELL("contenido",A$49),BP_Anterior!F:F,CELL("contenido",A52))/Pesos,0)))</f>
        <v>0</v>
      </c>
      <c r="C52" s="557"/>
      <c r="F52" s="609" t="s">
        <v>1078</v>
      </c>
      <c r="G52" s="652"/>
      <c r="H52" s="432"/>
      <c r="I52" s="473"/>
      <c r="J52" s="632"/>
      <c r="K52" s="557"/>
      <c r="L52" s="556"/>
    </row>
    <row r="53" spans="1:13" ht="25.5" hidden="1">
      <c r="A53" s="607" t="s">
        <v>185</v>
      </c>
      <c r="B53" s="249">
        <f ca="1">(INT(FIXED(SUMIFS(BP_Actual!D:D,BP_Actual!E:E,CELL("contenido",A$49),BP_Actual!F:F,CELL("contenido",A53))/Pesos,0)))-(INT(FIXED(SUMIFS(BP_Anterior!D:D,BP_Anterior!E:E,CELL("contenido",A$49),BP_Anterior!F:F,CELL("contenido",A53))/Pesos,0)))</f>
        <v>-1</v>
      </c>
      <c r="C53" s="557"/>
      <c r="F53" s="609" t="s">
        <v>1079</v>
      </c>
      <c r="G53" s="652"/>
      <c r="H53" s="432"/>
      <c r="I53" s="473"/>
      <c r="J53" s="628"/>
      <c r="K53" s="557"/>
      <c r="L53" s="556"/>
    </row>
    <row r="54" spans="1:13" hidden="1">
      <c r="A54" s="607" t="s">
        <v>153</v>
      </c>
      <c r="B54" s="249">
        <f ca="1">(INT(FIXED(SUMIFS(BP_Actual!D:D,BP_Actual!E:E,CELL("contenido",A$49),BP_Actual!F:F,CELL("contenido",A54))/Pesos,0)))-(INT(FIXED(SUMIFS(BP_Anterior!D:D,BP_Anterior!E:E,CELL("contenido",A$49),BP_Anterior!F:F,CELL("contenido",A54))/Pesos,0)))</f>
        <v>0</v>
      </c>
      <c r="C54" s="557"/>
      <c r="F54" s="609" t="s">
        <v>1080</v>
      </c>
      <c r="G54" s="652"/>
      <c r="H54" s="432"/>
      <c r="I54" s="473"/>
      <c r="J54" s="628"/>
      <c r="K54" s="557"/>
      <c r="L54" s="556"/>
    </row>
    <row r="55" spans="1:13" hidden="1">
      <c r="A55" s="607" t="s">
        <v>969</v>
      </c>
      <c r="B55" s="1035">
        <f ca="1">(INT(FIXED(SUMIFS(BP_Actual!D:D,BP_Actual!E:E,CELL("contenido",A$49),BP_Actual!F:F,CELL("contenido",A55))/Pesos,0)))-(INT(FIXED(SUMIFS(BP_Anterior!D:D,BP_Anterior!E:E,CELL("contenido",A$49),BP_Anterior!F:F,CELL("contenido",A55))/Pesos,0)))</f>
        <v>0</v>
      </c>
      <c r="C55" s="557"/>
      <c r="F55" s="609" t="s">
        <v>1081</v>
      </c>
      <c r="G55" s="652"/>
      <c r="H55" s="432"/>
      <c r="I55" s="473"/>
      <c r="J55" s="628"/>
      <c r="K55" s="557"/>
      <c r="L55" s="556"/>
    </row>
    <row r="56" spans="1:13" ht="13.5" thickBot="1">
      <c r="A56" s="25"/>
      <c r="B56" s="252"/>
      <c r="C56" s="557"/>
      <c r="F56" s="609" t="s">
        <v>1082</v>
      </c>
      <c r="G56" s="652"/>
      <c r="H56" s="432"/>
      <c r="I56" s="473"/>
      <c r="J56" s="628">
        <f>-'77'!D20</f>
        <v>0</v>
      </c>
      <c r="K56" s="557"/>
      <c r="L56" s="556"/>
    </row>
    <row r="57" spans="1:13" ht="13.5" thickBot="1">
      <c r="A57" s="18" t="s">
        <v>970</v>
      </c>
      <c r="B57" s="250">
        <f ca="1">SUM(B50:B55)</f>
        <v>-68096916</v>
      </c>
      <c r="C57" s="701"/>
      <c r="F57" s="649" t="s">
        <v>1083</v>
      </c>
      <c r="G57" s="652"/>
      <c r="H57" s="650"/>
      <c r="I57" s="473"/>
      <c r="J57" s="632"/>
      <c r="K57" s="557"/>
      <c r="L57" s="651"/>
    </row>
    <row r="58" spans="1:13" ht="13.5" thickBot="1">
      <c r="A58" s="25"/>
      <c r="B58" s="252"/>
      <c r="C58" s="557"/>
      <c r="F58" s="609" t="s">
        <v>1084</v>
      </c>
      <c r="G58" s="652"/>
      <c r="H58" s="432"/>
      <c r="I58" s="473"/>
      <c r="J58" s="628"/>
      <c r="K58" s="557"/>
      <c r="L58" s="556"/>
    </row>
    <row r="59" spans="1:13" ht="26.25" thickBot="1">
      <c r="A59" s="18" t="s">
        <v>971</v>
      </c>
      <c r="B59" s="252"/>
      <c r="C59" s="557"/>
      <c r="F59" s="40" t="s">
        <v>1085</v>
      </c>
      <c r="G59" s="100"/>
      <c r="H59" s="14"/>
      <c r="I59" s="26"/>
      <c r="J59" s="868">
        <f ca="1">SUM(J37:J58)</f>
        <v>5858591</v>
      </c>
      <c r="K59" s="251"/>
      <c r="L59" s="250">
        <f>SUM(L37:L58)</f>
        <v>0</v>
      </c>
    </row>
    <row r="60" spans="1:13">
      <c r="A60" s="34" t="s">
        <v>319</v>
      </c>
      <c r="B60" s="252"/>
      <c r="C60" s="557"/>
      <c r="F60" s="27"/>
      <c r="G60" s="100"/>
      <c r="H60" s="46"/>
      <c r="I60" s="46"/>
      <c r="J60" s="876"/>
      <c r="K60" s="262"/>
      <c r="L60" s="262"/>
    </row>
    <row r="61" spans="1:13" ht="13.5" customHeight="1">
      <c r="A61" s="607" t="s">
        <v>117</v>
      </c>
      <c r="B61" s="1035">
        <f ca="1">(INT(FIXED(SUMIFS(BP_Actual!D:D,BP_Actual!E:E,CELL("contenido",A$60),BP_Actual!F:F,CELL("contenido",A61))/Pesos,0)))-(INT(FIXED(SUMIFS(BP_Anterior!D:D,BP_Anterior!E:E,CELL("contenido",A$60),BP_Anterior!F:F,CELL("contenido",A61))/Pesos,0)))</f>
        <v>-11961124</v>
      </c>
      <c r="C61" s="557"/>
      <c r="F61" s="646" t="s">
        <v>1086</v>
      </c>
      <c r="G61" s="646"/>
      <c r="H61" s="415"/>
      <c r="I61" s="415"/>
      <c r="J61" s="877"/>
      <c r="K61" s="481"/>
      <c r="L61" s="481"/>
    </row>
    <row r="62" spans="1:13" s="96" customFormat="1" ht="25.5" hidden="1">
      <c r="A62" s="607" t="s">
        <v>129</v>
      </c>
      <c r="B62" s="1035">
        <f ca="1">(INT(FIXED(SUMIFS(BP_Actual!D:D,BP_Actual!E:E,CELL("contenido",A$60),BP_Actual!F:F,CELL("contenido",A62))/Pesos,0)))-(INT(FIXED(SUMIFS(BP_Anterior!D:D,BP_Anterior!E:E,CELL("contenido",A$60),BP_Anterior!F:F,CELL("contenido",A62))/Pesos,0)))</f>
        <v>-459347542</v>
      </c>
      <c r="C62" s="557"/>
      <c r="D62" s="702"/>
      <c r="E62" s="702"/>
      <c r="F62" s="609" t="s">
        <v>1087</v>
      </c>
      <c r="G62" s="521"/>
      <c r="H62" s="604"/>
      <c r="I62" s="521"/>
      <c r="J62" s="878"/>
      <c r="K62" s="653"/>
      <c r="L62" s="654"/>
      <c r="M62" s="702"/>
    </row>
    <row r="63" spans="1:13" s="96" customFormat="1" ht="25.5" hidden="1">
      <c r="A63" s="607" t="s">
        <v>188</v>
      </c>
      <c r="B63" s="249">
        <f ca="1">(INT(FIXED(SUMIFS(BP_Actual!D:D,BP_Actual!E:E,CELL("contenido",A$60),BP_Actual!F:F,CELL("contenido",A63))/Pesos,0)))-(INT(FIXED(SUMIFS(BP_Anterior!D:D,BP_Anterior!E:E,CELL("contenido",A$60),BP_Anterior!F:F,CELL("contenido",A63))/Pesos,0)))</f>
        <v>0</v>
      </c>
      <c r="C63" s="557"/>
      <c r="D63" s="702"/>
      <c r="E63" s="702"/>
      <c r="F63" s="609" t="s">
        <v>1088</v>
      </c>
      <c r="G63" s="521"/>
      <c r="H63" s="604"/>
      <c r="I63" s="521"/>
      <c r="J63" s="878"/>
      <c r="K63" s="653"/>
      <c r="L63" s="654"/>
      <c r="M63" s="702"/>
    </row>
    <row r="64" spans="1:13" s="96" customFormat="1" hidden="1">
      <c r="A64" s="607" t="s">
        <v>185</v>
      </c>
      <c r="B64" s="249">
        <f ca="1">(INT(FIXED(SUMIFS(BP_Actual!D:D,BP_Actual!E:E,CELL("contenido",A$60),BP_Actual!F:F,CELL("contenido",A64))/Pesos,0)))-(INT(FIXED(SUMIFS(BP_Anterior!D:D,BP_Anterior!E:E,CELL("contenido",A$60),BP_Anterior!F:F,CELL("contenido",A64))/Pesos,0)))</f>
        <v>0</v>
      </c>
      <c r="C64" s="557"/>
      <c r="D64" s="702"/>
      <c r="E64" s="702"/>
      <c r="F64" s="609" t="s">
        <v>1089</v>
      </c>
      <c r="G64" s="521"/>
      <c r="H64" s="604"/>
      <c r="I64" s="521"/>
      <c r="J64" s="628">
        <f>-IF(B75&gt;0,B75,0)</f>
        <v>0</v>
      </c>
      <c r="K64" s="653"/>
      <c r="L64" s="630"/>
      <c r="M64" s="702"/>
    </row>
    <row r="65" spans="1:13" s="96" customFormat="1" hidden="1">
      <c r="A65" s="607" t="s">
        <v>972</v>
      </c>
      <c r="B65" s="1035">
        <f ca="1">(INT(FIXED(SUMIFS(BP_Actual!D:D,BP_Actual!E:E,CELL("contenido",A$60),BP_Actual!F:F,CELL("contenido",A65))/Pesos,0)))-(INT(FIXED(SUMIFS(BP_Anterior!D:D,BP_Anterior!E:E,CELL("contenido",A$60),BP_Anterior!F:F,CELL("contenido",A65))/Pesos,0)))</f>
        <v>0</v>
      </c>
      <c r="C65" s="557"/>
      <c r="D65" s="702"/>
      <c r="E65" s="702"/>
      <c r="F65" s="609" t="s">
        <v>1090</v>
      </c>
      <c r="G65" s="521"/>
      <c r="H65" s="604"/>
      <c r="I65" s="521"/>
      <c r="J65" s="878">
        <f>-IF(B75&lt;0,B75,0)</f>
        <v>0</v>
      </c>
      <c r="K65" s="653"/>
      <c r="L65" s="630"/>
      <c r="M65" s="702"/>
    </row>
    <row r="66" spans="1:13" s="96" customFormat="1" hidden="1">
      <c r="A66" s="607" t="s">
        <v>153</v>
      </c>
      <c r="B66" s="249">
        <f ca="1">(INT(FIXED(SUMIFS(BP_Actual!D:D,BP_Actual!E:E,CELL("contenido",A$60),BP_Actual!F:F,CELL("contenido",A66))/Pesos,0)))-(INT(FIXED(SUMIFS(BP_Anterior!D:D,BP_Anterior!E:E,CELL("contenido",A$60),BP_Anterior!F:F,CELL("contenido",A66))/Pesos,0)))</f>
        <v>0</v>
      </c>
      <c r="C66" s="557"/>
      <c r="D66" s="702"/>
      <c r="E66" s="702"/>
      <c r="F66" s="609" t="s">
        <v>1091</v>
      </c>
      <c r="G66" s="521"/>
      <c r="H66" s="604"/>
      <c r="I66" s="521"/>
      <c r="J66" s="878"/>
      <c r="K66" s="653"/>
      <c r="L66" s="630"/>
      <c r="M66" s="702"/>
    </row>
    <row r="67" spans="1:13" s="96" customFormat="1" hidden="1">
      <c r="A67" s="607" t="s">
        <v>969</v>
      </c>
      <c r="B67" s="249">
        <f ca="1">(INT(FIXED(SUMIFS(BP_Actual!D:D,BP_Actual!E:E,CELL("contenido",A$60),BP_Actual!F:F,CELL("contenido",A67))/Pesos,0)))-(INT(FIXED(SUMIFS(BP_Anterior!D:D,BP_Anterior!E:E,CELL("contenido",A$60),BP_Anterior!F:F,CELL("contenido",A67))/Pesos,0)))</f>
        <v>0</v>
      </c>
      <c r="C67" s="557"/>
      <c r="D67" s="702"/>
      <c r="E67" s="702"/>
      <c r="F67" s="609" t="s">
        <v>1092</v>
      </c>
      <c r="G67" s="521"/>
      <c r="H67" s="604"/>
      <c r="I67" s="521"/>
      <c r="J67" s="632">
        <f ca="1">-IF(B76&gt;0,B76,0)</f>
        <v>0</v>
      </c>
      <c r="K67" s="653"/>
      <c r="L67" s="630"/>
      <c r="M67" s="702"/>
    </row>
    <row r="68" spans="1:13" ht="13.5" thickBot="1">
      <c r="A68" s="25"/>
      <c r="B68" s="252"/>
      <c r="C68" s="557"/>
      <c r="F68" s="609" t="s">
        <v>1093</v>
      </c>
      <c r="G68" s="521"/>
      <c r="H68" s="432"/>
      <c r="I68" s="473"/>
      <c r="J68" s="1084">
        <f ca="1">-IF(B76&lt;0,B76,0)</f>
        <v>0</v>
      </c>
      <c r="K68" s="557"/>
      <c r="L68" s="630"/>
    </row>
    <row r="69" spans="1:13" ht="13.5" thickBot="1">
      <c r="A69" s="18" t="s">
        <v>973</v>
      </c>
      <c r="B69" s="250">
        <f ca="1">SUM(B61:B67)</f>
        <v>-471308666</v>
      </c>
      <c r="C69" s="701"/>
      <c r="F69" s="649" t="s">
        <v>1094</v>
      </c>
      <c r="G69" s="521"/>
      <c r="H69" s="650"/>
      <c r="I69" s="473"/>
      <c r="J69" s="1010">
        <f ca="1">-IF(B61+B50&gt;0,B61+B50,0)</f>
        <v>0</v>
      </c>
      <c r="K69" s="557"/>
      <c r="L69" s="655"/>
    </row>
    <row r="70" spans="1:13" ht="13.5" thickBot="1">
      <c r="A70" s="26"/>
      <c r="B70" s="251"/>
      <c r="C70" s="701"/>
      <c r="F70" s="609" t="s">
        <v>1095</v>
      </c>
      <c r="G70" s="521"/>
      <c r="H70" s="432"/>
      <c r="I70" s="473"/>
      <c r="J70" s="1084">
        <f ca="1">+A!I51</f>
        <v>-43474140</v>
      </c>
      <c r="K70" s="557"/>
      <c r="L70" s="625"/>
    </row>
    <row r="71" spans="1:13" ht="13.5" thickBot="1">
      <c r="A71" s="18" t="s">
        <v>974</v>
      </c>
      <c r="B71" s="250">
        <f ca="1">+B57+B69</f>
        <v>-539405582</v>
      </c>
      <c r="C71" s="701"/>
      <c r="F71" s="649" t="s">
        <v>1096</v>
      </c>
      <c r="G71" s="521"/>
      <c r="H71" s="650"/>
      <c r="I71" s="473"/>
      <c r="J71" s="1010"/>
      <c r="K71" s="557"/>
      <c r="L71" s="655"/>
    </row>
    <row r="72" spans="1:13" ht="13.5" hidden="1" thickBot="1">
      <c r="A72" s="25"/>
      <c r="B72" s="252"/>
      <c r="C72" s="557"/>
      <c r="F72" s="609" t="s">
        <v>1097</v>
      </c>
      <c r="G72" s="521"/>
      <c r="H72" s="432"/>
      <c r="I72" s="473"/>
      <c r="J72" s="1010"/>
      <c r="K72" s="557"/>
      <c r="L72" s="625"/>
    </row>
    <row r="73" spans="1:13" ht="13.5" hidden="1" thickBot="1">
      <c r="A73" s="18" t="s">
        <v>975</v>
      </c>
      <c r="B73" s="252"/>
      <c r="C73" s="557"/>
      <c r="F73" s="649" t="s">
        <v>1098</v>
      </c>
      <c r="G73" s="521"/>
      <c r="H73" s="650"/>
      <c r="I73" s="473"/>
      <c r="J73" s="1010">
        <f>-D!AA51</f>
        <v>0</v>
      </c>
      <c r="K73" s="557"/>
      <c r="L73" s="651"/>
    </row>
    <row r="74" spans="1:13" hidden="1">
      <c r="A74" s="26"/>
      <c r="B74" s="252"/>
      <c r="C74" s="557"/>
      <c r="F74" s="609" t="s">
        <v>1099</v>
      </c>
      <c r="G74" s="521"/>
      <c r="H74" s="432"/>
      <c r="I74" s="473"/>
      <c r="J74" s="1010"/>
      <c r="K74" s="557"/>
      <c r="L74" s="556"/>
    </row>
    <row r="75" spans="1:13" hidden="1">
      <c r="A75" s="607" t="s">
        <v>213</v>
      </c>
      <c r="B75" s="634">
        <f>+A!F75-A!H75</f>
        <v>0</v>
      </c>
      <c r="C75" s="557"/>
      <c r="F75" s="609" t="s">
        <v>1084</v>
      </c>
      <c r="G75" s="521"/>
      <c r="H75" s="432"/>
      <c r="I75" s="473"/>
      <c r="J75" s="1010">
        <f>-D!AA46</f>
        <v>0</v>
      </c>
      <c r="K75" s="557"/>
      <c r="L75" s="556"/>
    </row>
    <row r="76" spans="1:13" hidden="1">
      <c r="A76" s="607" t="s">
        <v>227</v>
      </c>
      <c r="B76" s="634">
        <f ca="1">+A!F76-A!H76</f>
        <v>0</v>
      </c>
      <c r="C76" s="557"/>
      <c r="F76" s="609" t="s">
        <v>1100</v>
      </c>
      <c r="G76" s="521"/>
      <c r="H76" s="432"/>
      <c r="I76" s="473"/>
      <c r="J76" s="1010"/>
      <c r="K76" s="557"/>
      <c r="L76" s="556"/>
    </row>
    <row r="77" spans="1:13" ht="26.25" hidden="1" thickBot="1">
      <c r="A77" s="607" t="s">
        <v>976</v>
      </c>
      <c r="B77" s="634">
        <f ca="1">+A!F77-A!H77</f>
        <v>0</v>
      </c>
      <c r="C77" s="557"/>
      <c r="F77" s="609" t="s">
        <v>1101</v>
      </c>
      <c r="G77" s="521"/>
      <c r="H77" s="432"/>
      <c r="I77" s="473"/>
      <c r="J77" s="1010"/>
      <c r="K77" s="557"/>
      <c r="L77" s="556"/>
    </row>
    <row r="78" spans="1:13" ht="26.25" thickBot="1">
      <c r="A78" s="15" t="s">
        <v>977</v>
      </c>
      <c r="B78" s="249">
        <f ca="1">+A!F78-A!H78</f>
        <v>0</v>
      </c>
      <c r="C78" s="557"/>
      <c r="F78" s="40" t="s">
        <v>1100</v>
      </c>
      <c r="G78" s="99"/>
      <c r="H78" s="14"/>
      <c r="I78" s="26"/>
      <c r="J78" s="1085">
        <f ca="1">SUM(J62:J77)</f>
        <v>-43474140</v>
      </c>
      <c r="K78" s="251"/>
      <c r="L78" s="250">
        <f>SUM(L62:L77)</f>
        <v>0</v>
      </c>
    </row>
    <row r="79" spans="1:13" ht="13.5" thickBot="1">
      <c r="A79" s="607" t="s">
        <v>978</v>
      </c>
      <c r="B79" s="634">
        <f ca="1">+A!F79-A!H79</f>
        <v>0</v>
      </c>
      <c r="C79" s="557"/>
      <c r="F79" s="27"/>
      <c r="G79" s="99"/>
      <c r="H79" s="30"/>
      <c r="I79" s="25"/>
      <c r="J79" s="111"/>
      <c r="K79" s="252"/>
      <c r="L79" s="252"/>
    </row>
    <row r="80" spans="1:13" ht="26.25" thickBot="1">
      <c r="A80" s="15" t="s">
        <v>979</v>
      </c>
      <c r="B80" s="1035">
        <f ca="1">+A!F80-A!H80</f>
        <v>0</v>
      </c>
      <c r="C80" s="557"/>
      <c r="F80" s="40" t="s">
        <v>1102</v>
      </c>
      <c r="G80" s="48"/>
      <c r="H80" s="14"/>
      <c r="I80" s="26"/>
      <c r="J80" s="868">
        <f ca="1">+J84</f>
        <v>-83322203</v>
      </c>
      <c r="K80" s="1072">
        <f ca="1">+J80-K84</f>
        <v>0</v>
      </c>
      <c r="L80" s="250">
        <f ca="1">+L23+L34+L59+L78</f>
        <v>183311000</v>
      </c>
    </row>
    <row r="81" spans="1:12">
      <c r="A81" s="607" t="s">
        <v>980</v>
      </c>
      <c r="B81" s="988">
        <f>+A!F81-A!H81</f>
        <v>-205253037</v>
      </c>
      <c r="C81" s="557"/>
      <c r="F81" s="98"/>
      <c r="G81" s="98"/>
      <c r="H81" s="51"/>
      <c r="I81" s="51"/>
      <c r="J81" s="879"/>
      <c r="K81" s="263">
        <f ca="1">+J80-K84</f>
        <v>0</v>
      </c>
      <c r="L81" s="263"/>
    </row>
    <row r="82" spans="1:12" ht="25.5">
      <c r="A82" s="25"/>
      <c r="B82" s="252"/>
      <c r="C82" s="557"/>
      <c r="F82" s="609" t="s">
        <v>1103</v>
      </c>
      <c r="G82" s="521"/>
      <c r="H82" s="432"/>
      <c r="I82" s="473"/>
      <c r="J82" s="628"/>
      <c r="K82" s="557"/>
      <c r="L82" s="556"/>
    </row>
    <row r="83" spans="1:12" ht="13.5" thickBot="1">
      <c r="A83" s="636" t="s">
        <v>981</v>
      </c>
      <c r="B83" s="637">
        <f ca="1">SUM(B75:B81)</f>
        <v>-205253037</v>
      </c>
      <c r="C83" s="557"/>
      <c r="F83" s="50"/>
      <c r="G83" s="50"/>
      <c r="H83" s="46"/>
      <c r="I83" s="46"/>
      <c r="J83" s="876"/>
      <c r="K83" s="262"/>
      <c r="L83" s="262"/>
    </row>
    <row r="84" spans="1:12" ht="13.5" thickBot="1">
      <c r="A84" s="17"/>
      <c r="B84" s="256"/>
      <c r="C84" s="703"/>
      <c r="F84" s="40" t="s">
        <v>1104</v>
      </c>
      <c r="G84" s="48"/>
      <c r="H84" s="14"/>
      <c r="I84" s="26"/>
      <c r="J84" s="868">
        <f ca="1">+J23-J34-J59-J78</f>
        <v>-83322203</v>
      </c>
      <c r="K84" s="251">
        <f ca="1">+A!I12</f>
        <v>-83322203</v>
      </c>
      <c r="L84" s="250">
        <f ca="1">+L80+L82</f>
        <v>183311000</v>
      </c>
    </row>
    <row r="85" spans="1:12">
      <c r="A85" s="607" t="s">
        <v>982</v>
      </c>
      <c r="B85" s="669">
        <f ca="1">+A!F85-A!H85</f>
        <v>0</v>
      </c>
      <c r="C85" s="557"/>
      <c r="F85" s="50"/>
      <c r="G85" s="50"/>
      <c r="H85" s="46"/>
      <c r="I85" s="46"/>
      <c r="J85" s="876"/>
      <c r="K85" s="1071">
        <f ca="1">+J84-K84</f>
        <v>0</v>
      </c>
      <c r="L85" s="262"/>
    </row>
    <row r="86" spans="1:12" ht="13.5" thickBot="1">
      <c r="A86" s="25"/>
      <c r="B86" s="252"/>
      <c r="C86" s="557"/>
      <c r="F86" s="609" t="s">
        <v>1105</v>
      </c>
      <c r="G86" s="521"/>
      <c r="H86" s="432"/>
      <c r="I86" s="473"/>
      <c r="J86" s="628">
        <f>+A!$H$12</f>
        <v>31174000</v>
      </c>
      <c r="K86" s="557"/>
      <c r="L86" s="556"/>
    </row>
    <row r="87" spans="1:12" ht="13.5" thickBot="1">
      <c r="A87" s="18" t="s">
        <v>983</v>
      </c>
      <c r="B87" s="250">
        <f ca="1">+B83+B85</f>
        <v>-205253037</v>
      </c>
      <c r="C87" s="701"/>
      <c r="F87" s="50"/>
      <c r="G87" s="50"/>
      <c r="H87" s="46"/>
      <c r="I87" s="46"/>
      <c r="J87" s="876"/>
      <c r="K87" s="262"/>
      <c r="L87" s="262"/>
    </row>
    <row r="88" spans="1:12" ht="13.5" thickBot="1">
      <c r="A88" s="12"/>
      <c r="B88" s="253"/>
      <c r="C88" s="557"/>
      <c r="F88" s="40" t="s">
        <v>1106</v>
      </c>
      <c r="G88" s="48"/>
      <c r="H88" s="14"/>
      <c r="I88" s="26"/>
      <c r="J88" s="868">
        <f ca="1">+J86+J84</f>
        <v>-52148203</v>
      </c>
      <c r="K88" s="251">
        <f ca="1">+A!F12</f>
        <v>114496203</v>
      </c>
      <c r="L88" s="250">
        <f ca="1">+L86+L84</f>
        <v>183311000</v>
      </c>
    </row>
    <row r="89" spans="1:12" ht="13.5" thickBot="1">
      <c r="A89" s="18" t="s">
        <v>984</v>
      </c>
      <c r="B89" s="250">
        <f ca="1">+B87+B71</f>
        <v>-744658619</v>
      </c>
      <c r="C89" s="701"/>
      <c r="K89" s="22">
        <f ca="1">+J88-K88</f>
        <v>-166644406</v>
      </c>
    </row>
    <row r="90" spans="1:12" ht="13.5" thickBot="1">
      <c r="F90" s="45" t="s">
        <v>2192</v>
      </c>
      <c r="G90" s="22"/>
      <c r="H90" s="7"/>
      <c r="I90" s="5"/>
      <c r="J90" s="21" t="str">
        <f ca="1">IF(J88-A!F12=0,"Conciliado","No Conciliado")</f>
        <v>No Conciliado</v>
      </c>
      <c r="K90" s="5"/>
      <c r="L90" s="21" t="str">
        <f>"Conciliado"</f>
        <v>Conciliado</v>
      </c>
    </row>
    <row r="91" spans="1:12" ht="3" customHeight="1" thickBot="1">
      <c r="F91" s="395"/>
      <c r="G91" s="22"/>
      <c r="I91" s="5"/>
      <c r="J91" s="396"/>
      <c r="K91" s="5"/>
      <c r="L91" s="396"/>
    </row>
    <row r="92" spans="1:12" ht="13.5" thickBot="1">
      <c r="A92" s="688" t="s">
        <v>2190</v>
      </c>
      <c r="B92" s="689">
        <f ca="1">+B43+B89</f>
        <v>-601175407</v>
      </c>
      <c r="F92" s="395"/>
      <c r="G92" s="22"/>
      <c r="H92" s="7"/>
      <c r="I92" s="5"/>
      <c r="J92" s="880">
        <f ca="1">+J88-A!F12</f>
        <v>-166644406</v>
      </c>
      <c r="K92" s="691"/>
      <c r="L92" s="690">
        <v>0</v>
      </c>
    </row>
    <row r="93" spans="1:12" ht="13.5" thickBot="1"/>
    <row r="94" spans="1:12" ht="13.5" thickBot="1">
      <c r="F94" s="45" t="s">
        <v>2191</v>
      </c>
      <c r="G94" s="22"/>
      <c r="H94" s="7"/>
      <c r="I94" s="5"/>
      <c r="J94" s="21" t="str">
        <f>IF(J86-A!H12=0,"Conciliado","No Conciliado")</f>
        <v>Conciliado</v>
      </c>
      <c r="L94" s="21" t="str">
        <f>IF(L86="","Conciliado","No Conciliado")</f>
        <v>Conciliado</v>
      </c>
    </row>
    <row r="95" spans="1:12" ht="5.25" customHeight="1" thickBot="1">
      <c r="F95" s="395"/>
      <c r="G95" s="22"/>
      <c r="I95" s="5"/>
      <c r="J95" s="396"/>
      <c r="L95" s="396"/>
    </row>
    <row r="96" spans="1:12" ht="13.5" thickBot="1">
      <c r="F96" s="395"/>
      <c r="G96" s="22"/>
      <c r="H96" s="7"/>
      <c r="I96" s="5"/>
      <c r="J96" s="690">
        <f>+J86-A!H12</f>
        <v>0</v>
      </c>
      <c r="L96" s="397"/>
    </row>
    <row r="97" spans="1:12">
      <c r="A97" s="437"/>
      <c r="B97" s="437"/>
      <c r="F97" s="437"/>
      <c r="G97" s="437"/>
      <c r="H97" s="437"/>
      <c r="I97" s="437"/>
      <c r="J97" s="437"/>
      <c r="K97" s="437"/>
      <c r="L97" s="437"/>
    </row>
    <row r="98" spans="1:12">
      <c r="A98" s="437"/>
      <c r="B98" s="437"/>
      <c r="F98" s="437"/>
      <c r="G98" s="437"/>
      <c r="H98" s="437"/>
      <c r="I98" s="437"/>
      <c r="J98" s="437"/>
      <c r="K98" s="437"/>
      <c r="L98" s="437"/>
    </row>
    <row r="99" spans="1:12">
      <c r="A99" s="437"/>
      <c r="B99" s="437"/>
      <c r="F99" s="437"/>
      <c r="G99" s="437"/>
      <c r="H99" s="437"/>
      <c r="I99" s="437"/>
      <c r="J99" s="437"/>
      <c r="K99" s="437"/>
      <c r="L99" s="437"/>
    </row>
  </sheetData>
  <sheetProtection formatCells="0" formatColumns="0" formatRows="0" insertRows="0" deleteRows="0"/>
  <customSheetViews>
    <customSheetView guid="{53E78593-0C5F-472F-9131-960BCABD6F9A}">
      <selection activeCell="J11" sqref="J11"/>
      <pageMargins left="0.7" right="0.7" top="0.75" bottom="0.75" header="0.3" footer="0.3"/>
    </customSheetView>
  </customSheetViews>
  <mergeCells count="11">
    <mergeCell ref="A45:A46"/>
    <mergeCell ref="B45:B46"/>
    <mergeCell ref="F9:F10"/>
    <mergeCell ref="F2:L2"/>
    <mergeCell ref="F3:L3"/>
    <mergeCell ref="F4:L4"/>
    <mergeCell ref="F5:L5"/>
    <mergeCell ref="F7:F8"/>
    <mergeCell ref="H7:H8"/>
    <mergeCell ref="J7:J8"/>
    <mergeCell ref="L7:L8"/>
  </mergeCells>
  <conditionalFormatting sqref="J90:J91">
    <cfRule type="expression" dxfId="230" priority="10">
      <formula>IF(J90="No Conciliado",1,0)</formula>
    </cfRule>
  </conditionalFormatting>
  <conditionalFormatting sqref="J94:J95">
    <cfRule type="expression" dxfId="229" priority="3">
      <formula>IF(J94="No Conciliado",1,0)</formula>
    </cfRule>
  </conditionalFormatting>
  <conditionalFormatting sqref="L94:L95">
    <cfRule type="expression" dxfId="228" priority="2">
      <formula>IF(L94="No Conciliado",1,0)</formula>
    </cfRule>
  </conditionalFormatting>
  <conditionalFormatting sqref="L90:L91">
    <cfRule type="expression" dxfId="227" priority="1">
      <formula>IF(L90="No Conciliado",1,0)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dimension ref="A1:N173"/>
  <sheetViews>
    <sheetView zoomScale="90" zoomScaleNormal="90" workbookViewId="0">
      <selection activeCell="A2" sqref="A2"/>
    </sheetView>
  </sheetViews>
  <sheetFormatPr baseColWidth="10" defaultColWidth="0" defaultRowHeight="12.75" zeroHeight="1"/>
  <cols>
    <col min="1" max="1" width="11.42578125" style="5" customWidth="1"/>
    <col min="2" max="2" width="46" style="5" customWidth="1"/>
    <col min="3" max="3" width="1.42578125" style="5" customWidth="1"/>
    <col min="4" max="4" width="6.7109375" style="5" customWidth="1"/>
    <col min="5" max="5" width="1.42578125" style="5" customWidth="1"/>
    <col min="6" max="6" width="15.5703125" style="106" bestFit="1" customWidth="1"/>
    <col min="7" max="7" width="1.28515625" style="106" customWidth="1"/>
    <col min="8" max="8" width="14.42578125" style="106" customWidth="1"/>
    <col min="9" max="9" width="1.5703125" style="106" customWidth="1"/>
    <col min="10" max="10" width="15.85546875" style="106" customWidth="1"/>
    <col min="11" max="11" width="2.140625" style="5" customWidth="1"/>
    <col min="12" max="12" width="17.5703125" style="5" customWidth="1"/>
    <col min="13" max="13" width="14.85546875" style="5" customWidth="1"/>
    <col min="14" max="14" width="0" style="5" hidden="1" customWidth="1"/>
    <col min="15" max="16384" width="11.42578125" style="5" hidden="1"/>
  </cols>
  <sheetData>
    <row r="1" spans="1:13">
      <c r="L1" s="413"/>
      <c r="M1" s="413"/>
    </row>
    <row r="2" spans="1:13">
      <c r="B2" s="1145" t="str">
        <f>Empresa</f>
        <v>CIRUVASCULAR SAS</v>
      </c>
      <c r="C2" s="1145"/>
      <c r="D2" s="1145"/>
      <c r="E2" s="1145"/>
      <c r="F2" s="1145"/>
      <c r="G2" s="1145"/>
      <c r="H2" s="1145"/>
      <c r="I2" s="1145"/>
      <c r="J2" s="1145"/>
      <c r="L2" s="413"/>
      <c r="M2" s="413"/>
    </row>
    <row r="3" spans="1:13">
      <c r="B3" s="1145" t="s">
        <v>1107</v>
      </c>
      <c r="C3" s="1145"/>
      <c r="D3" s="1145"/>
      <c r="E3" s="1145"/>
      <c r="F3" s="1145"/>
      <c r="G3" s="1145"/>
      <c r="H3" s="1145"/>
      <c r="I3" s="1145"/>
      <c r="J3" s="1145"/>
      <c r="L3" s="413"/>
      <c r="M3" s="413"/>
    </row>
    <row r="4" spans="1:13">
      <c r="B4" s="1145" t="s">
        <v>1108</v>
      </c>
      <c r="C4" s="1145"/>
      <c r="D4" s="1145"/>
      <c r="E4" s="1145"/>
      <c r="F4" s="1145"/>
      <c r="G4" s="1145"/>
      <c r="H4" s="1145"/>
      <c r="I4" s="1145"/>
      <c r="J4" s="1145"/>
      <c r="L4" s="413"/>
      <c r="M4" s="413"/>
    </row>
    <row r="5" spans="1:13">
      <c r="B5" s="1145" t="str">
        <f>IF(Cifras="General", CONCATENATE("Cifras expresadas en pesos colombianos"),CONCATENATE("Cifras expresadas en ",Cifras," de pesos colombianos"))</f>
        <v>Cifras expresadas en pesos colombianos</v>
      </c>
      <c r="C5" s="1145"/>
      <c r="D5" s="1145"/>
      <c r="E5" s="1145"/>
      <c r="F5" s="1145"/>
      <c r="G5" s="1145"/>
      <c r="H5" s="1145"/>
      <c r="I5" s="1145"/>
      <c r="J5" s="1145"/>
      <c r="L5" s="413"/>
      <c r="M5" s="413"/>
    </row>
    <row r="6" spans="1:13" ht="18.75" customHeight="1">
      <c r="B6" s="107"/>
      <c r="C6" s="107"/>
      <c r="D6" s="107"/>
      <c r="E6" s="107"/>
      <c r="F6" s="107"/>
      <c r="G6" s="107"/>
      <c r="H6" s="107"/>
      <c r="I6" s="107"/>
      <c r="J6" s="107"/>
      <c r="L6" s="413"/>
      <c r="M6" s="413"/>
    </row>
    <row r="7" spans="1:13" ht="18.75" customHeight="1">
      <c r="B7" s="1146" t="s">
        <v>2193</v>
      </c>
      <c r="C7" s="1146"/>
      <c r="D7" s="1146"/>
      <c r="E7" s="1146"/>
      <c r="F7" s="1146"/>
      <c r="G7" s="1146"/>
      <c r="H7" s="1146"/>
      <c r="I7" s="1146"/>
      <c r="J7" s="1146"/>
      <c r="K7" s="413"/>
      <c r="L7" s="413"/>
      <c r="M7" s="413"/>
    </row>
    <row r="8" spans="1:13">
      <c r="B8" s="1144">
        <f>FantIni</f>
        <v>43101</v>
      </c>
      <c r="C8" s="1144"/>
      <c r="D8" s="1144"/>
      <c r="E8" s="1144"/>
      <c r="F8" s="1144"/>
      <c r="G8" s="1144"/>
      <c r="H8" s="1144"/>
      <c r="I8" s="1144"/>
      <c r="J8" s="1144"/>
      <c r="K8" s="413"/>
      <c r="L8" s="413"/>
      <c r="M8" s="413"/>
    </row>
    <row r="9" spans="1:13" ht="13.5" thickBot="1">
      <c r="B9" s="413"/>
      <c r="C9" s="413"/>
      <c r="D9" s="413"/>
      <c r="E9" s="413"/>
      <c r="F9" s="708"/>
      <c r="G9" s="708"/>
      <c r="H9" s="708"/>
      <c r="I9" s="708"/>
      <c r="J9" s="708"/>
      <c r="K9" s="413"/>
      <c r="L9" s="413"/>
      <c r="M9" s="413"/>
    </row>
    <row r="10" spans="1:13" s="108" customFormat="1" ht="39" thickBot="1">
      <c r="B10" s="882" t="s">
        <v>957</v>
      </c>
      <c r="C10" s="704"/>
      <c r="D10" s="883" t="s">
        <v>958</v>
      </c>
      <c r="E10" s="704"/>
      <c r="F10" s="883" t="s">
        <v>1109</v>
      </c>
      <c r="G10" s="884"/>
      <c r="H10" s="883" t="s">
        <v>1110</v>
      </c>
      <c r="I10" s="884"/>
      <c r="J10" s="883" t="s">
        <v>1111</v>
      </c>
      <c r="K10" s="705"/>
      <c r="L10" s="704"/>
      <c r="M10" s="705"/>
    </row>
    <row r="11" spans="1:13" s="108" customFormat="1" ht="13.5" thickBot="1">
      <c r="B11" s="885"/>
      <c r="C11" s="704"/>
      <c r="D11" s="704"/>
      <c r="E11" s="704"/>
      <c r="F11" s="886"/>
      <c r="G11" s="884"/>
      <c r="H11" s="886"/>
      <c r="I11" s="884"/>
      <c r="J11" s="886"/>
      <c r="K11" s="705"/>
      <c r="L11" s="705"/>
      <c r="M11" s="705"/>
    </row>
    <row r="12" spans="1:13" ht="13.5" thickBot="1">
      <c r="B12" s="887" t="s">
        <v>1112</v>
      </c>
      <c r="C12" s="705"/>
      <c r="D12" s="888"/>
      <c r="E12" s="705"/>
      <c r="F12" s="889"/>
      <c r="G12" s="708"/>
      <c r="H12" s="889"/>
      <c r="I12" s="708"/>
      <c r="J12" s="889"/>
      <c r="K12" s="413"/>
      <c r="L12" s="413"/>
      <c r="M12" s="413"/>
    </row>
    <row r="13" spans="1:13" ht="9.75" customHeight="1">
      <c r="B13" s="693"/>
      <c r="C13" s="705"/>
      <c r="D13" s="705"/>
      <c r="E13" s="705"/>
      <c r="F13" s="708"/>
      <c r="G13" s="708"/>
      <c r="H13" s="708"/>
      <c r="I13" s="708"/>
      <c r="J13" s="708"/>
      <c r="K13" s="413"/>
      <c r="L13" s="413"/>
      <c r="M13" s="413"/>
    </row>
    <row r="14" spans="1:13">
      <c r="A14" s="413"/>
      <c r="B14" s="582" t="s">
        <v>8</v>
      </c>
      <c r="C14" s="413"/>
      <c r="D14" s="628" t="s">
        <v>2861</v>
      </c>
      <c r="E14" s="413"/>
      <c r="F14" s="628">
        <v>53002035</v>
      </c>
      <c r="G14" s="708"/>
      <c r="H14" s="628"/>
      <c r="I14" s="708"/>
      <c r="J14" s="628">
        <f>+F14+H14</f>
        <v>53002035</v>
      </c>
      <c r="K14" s="475"/>
      <c r="L14" s="706"/>
      <c r="M14" s="413"/>
    </row>
    <row r="15" spans="1:13" hidden="1">
      <c r="A15" s="413"/>
      <c r="B15" s="582" t="s">
        <v>15</v>
      </c>
      <c r="C15" s="413"/>
      <c r="D15" s="628"/>
      <c r="E15" s="413"/>
      <c r="F15" s="628"/>
      <c r="G15" s="708"/>
      <c r="H15" s="628"/>
      <c r="I15" s="708"/>
      <c r="J15" s="628">
        <f t="shared" ref="J15:J21" si="0">+F15+H15</f>
        <v>0</v>
      </c>
      <c r="K15" s="475"/>
      <c r="L15" s="706"/>
      <c r="M15" s="413"/>
    </row>
    <row r="16" spans="1:13" ht="25.5">
      <c r="A16" s="413"/>
      <c r="B16" s="609" t="s">
        <v>31</v>
      </c>
      <c r="C16" s="413"/>
      <c r="D16" s="628" t="s">
        <v>2862</v>
      </c>
      <c r="E16" s="413"/>
      <c r="F16" s="628">
        <v>817120636</v>
      </c>
      <c r="G16" s="708"/>
      <c r="H16" s="628">
        <v>-397190042.80036664</v>
      </c>
      <c r="I16" s="708"/>
      <c r="J16" s="628">
        <f t="shared" si="0"/>
        <v>419930593.19963336</v>
      </c>
      <c r="K16" s="475"/>
      <c r="L16" s="706"/>
      <c r="M16" s="413"/>
    </row>
    <row r="17" spans="1:13">
      <c r="A17" s="413"/>
      <c r="B17" s="582" t="s">
        <v>51</v>
      </c>
      <c r="C17" s="413"/>
      <c r="D17" s="628" t="s">
        <v>2863</v>
      </c>
      <c r="E17" s="413"/>
      <c r="F17" s="628">
        <v>483945940</v>
      </c>
      <c r="G17" s="708"/>
      <c r="H17" s="628">
        <v>-44123269.449999988</v>
      </c>
      <c r="I17" s="708"/>
      <c r="J17" s="628">
        <f t="shared" si="0"/>
        <v>439822670.55000001</v>
      </c>
      <c r="K17" s="475"/>
      <c r="L17" s="706"/>
      <c r="M17" s="413"/>
    </row>
    <row r="18" spans="1:13" hidden="1">
      <c r="A18" s="413"/>
      <c r="B18" s="582" t="s">
        <v>1389</v>
      </c>
      <c r="C18" s="413"/>
      <c r="D18" s="628"/>
      <c r="E18" s="413"/>
      <c r="F18" s="628"/>
      <c r="G18" s="708"/>
      <c r="H18" s="628"/>
      <c r="I18" s="708"/>
      <c r="J18" s="628">
        <f t="shared" si="0"/>
        <v>0</v>
      </c>
      <c r="K18" s="475"/>
      <c r="L18" s="706"/>
      <c r="M18" s="413"/>
    </row>
    <row r="19" spans="1:13" hidden="1">
      <c r="A19" s="413"/>
      <c r="B19" s="582" t="s">
        <v>63</v>
      </c>
      <c r="C19" s="413"/>
      <c r="D19" s="628"/>
      <c r="E19" s="413"/>
      <c r="F19" s="628"/>
      <c r="G19" s="708"/>
      <c r="H19" s="628"/>
      <c r="I19" s="708"/>
      <c r="J19" s="628">
        <f t="shared" si="0"/>
        <v>0</v>
      </c>
      <c r="K19" s="475"/>
      <c r="L19" s="706"/>
      <c r="M19" s="413"/>
    </row>
    <row r="20" spans="1:13" ht="25.5" hidden="1">
      <c r="A20" s="413"/>
      <c r="B20" s="609" t="s">
        <v>114</v>
      </c>
      <c r="C20" s="413"/>
      <c r="D20" s="628"/>
      <c r="E20" s="413"/>
      <c r="F20" s="628"/>
      <c r="G20" s="708"/>
      <c r="H20" s="628"/>
      <c r="I20" s="708"/>
      <c r="J20" s="628">
        <f t="shared" si="0"/>
        <v>0</v>
      </c>
      <c r="K20" s="475"/>
      <c r="L20" s="706"/>
      <c r="M20" s="413"/>
    </row>
    <row r="21" spans="1:13" hidden="1">
      <c r="A21" s="413"/>
      <c r="B21" s="582" t="s">
        <v>960</v>
      </c>
      <c r="C21" s="413"/>
      <c r="D21" s="628"/>
      <c r="E21" s="413"/>
      <c r="F21" s="628"/>
      <c r="G21" s="708"/>
      <c r="H21" s="628"/>
      <c r="I21" s="708"/>
      <c r="J21" s="628">
        <f t="shared" si="0"/>
        <v>0</v>
      </c>
      <c r="K21" s="475"/>
      <c r="L21" s="706"/>
      <c r="M21" s="413"/>
    </row>
    <row r="22" spans="1:13" ht="13.5" thickBot="1">
      <c r="B22" s="413"/>
      <c r="C22" s="413"/>
      <c r="D22" s="413"/>
      <c r="E22" s="413"/>
      <c r="F22" s="706"/>
      <c r="G22" s="708"/>
      <c r="H22" s="706"/>
      <c r="I22" s="708"/>
      <c r="J22" s="706"/>
      <c r="K22" s="475"/>
      <c r="L22" s="427"/>
      <c r="M22" s="413"/>
    </row>
    <row r="23" spans="1:13" s="108" customFormat="1" ht="13.5" thickBot="1">
      <c r="B23" s="891" t="s">
        <v>961</v>
      </c>
      <c r="C23" s="705"/>
      <c r="D23" s="888"/>
      <c r="E23" s="705"/>
      <c r="F23" s="903">
        <f>SUM(F14:F21)</f>
        <v>1354068611</v>
      </c>
      <c r="G23" s="904"/>
      <c r="H23" s="903">
        <f>SUM(H14:H21)</f>
        <v>-441313312.25036663</v>
      </c>
      <c r="I23" s="904"/>
      <c r="J23" s="903">
        <f>SUM(J14:J21)</f>
        <v>912755298.74963331</v>
      </c>
      <c r="K23" s="627"/>
      <c r="L23" s="707"/>
      <c r="M23" s="705"/>
    </row>
    <row r="24" spans="1:13" s="108" customFormat="1" ht="13.5" thickBot="1">
      <c r="B24" s="693"/>
      <c r="C24" s="705"/>
      <c r="D24" s="705"/>
      <c r="E24" s="705"/>
      <c r="F24" s="894"/>
      <c r="G24" s="893"/>
      <c r="H24" s="894"/>
      <c r="I24" s="893"/>
      <c r="J24" s="894"/>
      <c r="K24" s="627"/>
      <c r="L24" s="707"/>
      <c r="M24" s="705"/>
    </row>
    <row r="25" spans="1:13" ht="13.5" thickBot="1">
      <c r="B25" s="891" t="s">
        <v>1113</v>
      </c>
      <c r="C25" s="705"/>
      <c r="D25" s="888"/>
      <c r="E25" s="705"/>
      <c r="F25" s="895"/>
      <c r="G25" s="629"/>
      <c r="H25" s="895"/>
      <c r="I25" s="629"/>
      <c r="J25" s="895"/>
      <c r="K25" s="413"/>
      <c r="L25" s="708"/>
      <c r="M25" s="413"/>
    </row>
    <row r="26" spans="1:13" ht="6.75" customHeight="1">
      <c r="B26" s="693"/>
      <c r="C26" s="705"/>
      <c r="D26" s="705"/>
      <c r="E26" s="705"/>
      <c r="F26" s="629"/>
      <c r="G26" s="629"/>
      <c r="H26" s="629"/>
      <c r="I26" s="629"/>
      <c r="J26" s="629"/>
      <c r="K26" s="413"/>
      <c r="L26" s="708"/>
      <c r="M26" s="413"/>
    </row>
    <row r="27" spans="1:13" hidden="1">
      <c r="A27" s="413"/>
      <c r="B27" s="582" t="s">
        <v>15</v>
      </c>
      <c r="C27" s="413"/>
      <c r="D27" s="628"/>
      <c r="E27" s="413"/>
      <c r="F27" s="630"/>
      <c r="G27" s="629"/>
      <c r="H27" s="630"/>
      <c r="I27" s="629"/>
      <c r="J27" s="535">
        <f t="shared" ref="J27:J40" si="1">+F27+H27</f>
        <v>0</v>
      </c>
      <c r="K27" s="475"/>
      <c r="L27" s="706"/>
      <c r="M27" s="413"/>
    </row>
    <row r="28" spans="1:13" hidden="1">
      <c r="A28" s="413"/>
      <c r="B28" s="582" t="s">
        <v>27</v>
      </c>
      <c r="C28" s="413"/>
      <c r="D28" s="628"/>
      <c r="E28" s="413"/>
      <c r="F28" s="630"/>
      <c r="G28" s="629"/>
      <c r="H28" s="630"/>
      <c r="I28" s="629"/>
      <c r="J28" s="535">
        <f t="shared" si="1"/>
        <v>0</v>
      </c>
      <c r="K28" s="475"/>
      <c r="L28" s="706"/>
      <c r="M28" s="413"/>
    </row>
    <row r="29" spans="1:13" hidden="1">
      <c r="A29" s="413"/>
      <c r="B29" s="582" t="s">
        <v>28</v>
      </c>
      <c r="C29" s="413"/>
      <c r="D29" s="628"/>
      <c r="E29" s="413"/>
      <c r="F29" s="630"/>
      <c r="G29" s="629"/>
      <c r="H29" s="630"/>
      <c r="I29" s="629"/>
      <c r="J29" s="535">
        <f t="shared" si="1"/>
        <v>0</v>
      </c>
      <c r="K29" s="475"/>
      <c r="L29" s="706"/>
      <c r="M29" s="413"/>
    </row>
    <row r="30" spans="1:13" hidden="1">
      <c r="A30" s="413"/>
      <c r="B30" s="582" t="s">
        <v>33</v>
      </c>
      <c r="C30" s="413"/>
      <c r="D30" s="628"/>
      <c r="E30" s="413"/>
      <c r="F30" s="630"/>
      <c r="G30" s="629"/>
      <c r="H30" s="630"/>
      <c r="I30" s="629"/>
      <c r="J30" s="535">
        <f t="shared" si="1"/>
        <v>0</v>
      </c>
      <c r="K30" s="475"/>
      <c r="L30" s="706"/>
      <c r="M30" s="413"/>
    </row>
    <row r="31" spans="1:13" hidden="1">
      <c r="A31" s="413"/>
      <c r="B31" s="582" t="s">
        <v>51</v>
      </c>
      <c r="C31" s="413"/>
      <c r="D31" s="628"/>
      <c r="E31" s="413"/>
      <c r="F31" s="630"/>
      <c r="G31" s="629"/>
      <c r="H31" s="630"/>
      <c r="I31" s="629"/>
      <c r="J31" s="535">
        <f t="shared" si="1"/>
        <v>0</v>
      </c>
      <c r="K31" s="475"/>
      <c r="L31" s="706"/>
      <c r="M31" s="413"/>
    </row>
    <row r="32" spans="1:13" hidden="1">
      <c r="A32" s="413"/>
      <c r="B32" s="582" t="s">
        <v>113</v>
      </c>
      <c r="C32" s="413"/>
      <c r="D32" s="628"/>
      <c r="E32" s="413"/>
      <c r="F32" s="630"/>
      <c r="G32" s="629"/>
      <c r="H32" s="630"/>
      <c r="I32" s="629"/>
      <c r="J32" s="535">
        <f t="shared" si="1"/>
        <v>0</v>
      </c>
      <c r="K32" s="475"/>
      <c r="L32" s="706"/>
      <c r="M32" s="413"/>
    </row>
    <row r="33" spans="1:13">
      <c r="A33" s="413"/>
      <c r="B33" s="609" t="s">
        <v>68</v>
      </c>
      <c r="C33" s="413"/>
      <c r="D33" s="628" t="s">
        <v>2864</v>
      </c>
      <c r="E33" s="413"/>
      <c r="F33" s="628">
        <v>76877467</v>
      </c>
      <c r="G33" s="708"/>
      <c r="H33" s="628">
        <v>50722533</v>
      </c>
      <c r="I33" s="708"/>
      <c r="J33" s="628">
        <f t="shared" si="1"/>
        <v>127600000</v>
      </c>
      <c r="K33" s="475"/>
      <c r="L33" s="706"/>
      <c r="M33" s="413"/>
    </row>
    <row r="34" spans="1:13" hidden="1">
      <c r="A34" s="413"/>
      <c r="B34" s="582" t="s">
        <v>963</v>
      </c>
      <c r="C34" s="413"/>
      <c r="D34" s="628"/>
      <c r="E34" s="413"/>
      <c r="F34" s="628"/>
      <c r="G34" s="708"/>
      <c r="H34" s="628"/>
      <c r="I34" s="708"/>
      <c r="J34" s="628">
        <f t="shared" si="1"/>
        <v>0</v>
      </c>
      <c r="K34" s="475"/>
      <c r="L34" s="706"/>
      <c r="M34" s="413"/>
    </row>
    <row r="35" spans="1:13" hidden="1">
      <c r="A35" s="413"/>
      <c r="B35" s="582" t="s">
        <v>95</v>
      </c>
      <c r="C35" s="413"/>
      <c r="D35" s="628"/>
      <c r="E35" s="413"/>
      <c r="F35" s="628"/>
      <c r="G35" s="708"/>
      <c r="H35" s="628"/>
      <c r="I35" s="708"/>
      <c r="J35" s="628">
        <f t="shared" si="1"/>
        <v>0</v>
      </c>
      <c r="K35" s="475"/>
      <c r="L35" s="706"/>
      <c r="M35" s="413"/>
    </row>
    <row r="36" spans="1:13" hidden="1">
      <c r="A36" s="413"/>
      <c r="B36" s="582" t="s">
        <v>63</v>
      </c>
      <c r="C36" s="413"/>
      <c r="D36" s="628"/>
      <c r="E36" s="413"/>
      <c r="F36" s="628"/>
      <c r="G36" s="708"/>
      <c r="H36" s="628"/>
      <c r="I36" s="708"/>
      <c r="J36" s="628">
        <f t="shared" si="1"/>
        <v>0</v>
      </c>
      <c r="K36" s="475"/>
      <c r="L36" s="706"/>
      <c r="M36" s="413"/>
    </row>
    <row r="37" spans="1:13" ht="25.5" hidden="1">
      <c r="A37" s="413"/>
      <c r="B37" s="609" t="s">
        <v>114</v>
      </c>
      <c r="C37" s="413"/>
      <c r="D37" s="628"/>
      <c r="E37" s="413"/>
      <c r="F37" s="628"/>
      <c r="G37" s="708"/>
      <c r="H37" s="628"/>
      <c r="I37" s="708"/>
      <c r="J37" s="628">
        <f t="shared" si="1"/>
        <v>0</v>
      </c>
      <c r="K37" s="475"/>
      <c r="L37" s="706"/>
      <c r="M37" s="413"/>
    </row>
    <row r="38" spans="1:13">
      <c r="A38" s="413"/>
      <c r="B38" s="582" t="s">
        <v>109</v>
      </c>
      <c r="C38" s="413"/>
      <c r="D38" s="628" t="s">
        <v>2865</v>
      </c>
      <c r="E38" s="413"/>
      <c r="F38" s="628"/>
      <c r="G38" s="708"/>
      <c r="H38" s="628">
        <v>20577391.18</v>
      </c>
      <c r="I38" s="708"/>
      <c r="J38" s="628">
        <f t="shared" si="1"/>
        <v>20577391.18</v>
      </c>
      <c r="K38" s="475"/>
      <c r="L38" s="706"/>
      <c r="M38" s="413"/>
    </row>
    <row r="39" spans="1:13" hidden="1">
      <c r="A39" s="413"/>
      <c r="B39" s="582" t="s">
        <v>1389</v>
      </c>
      <c r="C39" s="413"/>
      <c r="D39" s="628"/>
      <c r="E39" s="413"/>
      <c r="F39" s="628"/>
      <c r="G39" s="708"/>
      <c r="H39" s="628"/>
      <c r="I39" s="708"/>
      <c r="J39" s="628">
        <f t="shared" si="1"/>
        <v>0</v>
      </c>
      <c r="K39" s="475"/>
      <c r="L39" s="706"/>
      <c r="M39" s="413"/>
    </row>
    <row r="40" spans="1:13" hidden="1">
      <c r="A40" s="413"/>
      <c r="B40" s="582" t="s">
        <v>112</v>
      </c>
      <c r="C40" s="413"/>
      <c r="D40" s="628"/>
      <c r="E40" s="413"/>
      <c r="F40" s="628"/>
      <c r="G40" s="708"/>
      <c r="H40" s="628"/>
      <c r="I40" s="708"/>
      <c r="J40" s="628">
        <f t="shared" si="1"/>
        <v>0</v>
      </c>
      <c r="K40" s="475"/>
      <c r="L40" s="706"/>
      <c r="M40" s="413"/>
    </row>
    <row r="41" spans="1:13" ht="8.25" customHeight="1" thickBot="1">
      <c r="B41" s="473"/>
      <c r="C41" s="413"/>
      <c r="D41" s="706"/>
      <c r="E41" s="413"/>
      <c r="F41" s="706"/>
      <c r="G41" s="708"/>
      <c r="H41" s="706"/>
      <c r="I41" s="708"/>
      <c r="J41" s="706"/>
      <c r="K41" s="475"/>
      <c r="L41" s="706"/>
      <c r="M41" s="413"/>
    </row>
    <row r="42" spans="1:13" s="108" customFormat="1" ht="13.5" thickBot="1">
      <c r="B42" s="887" t="s">
        <v>964</v>
      </c>
      <c r="C42" s="705"/>
      <c r="D42" s="888"/>
      <c r="E42" s="705"/>
      <c r="F42" s="903">
        <f>SUM(F27:F40)</f>
        <v>76877467</v>
      </c>
      <c r="G42" s="904"/>
      <c r="H42" s="903">
        <f>SUM(H27:H40)</f>
        <v>71299924.180000007</v>
      </c>
      <c r="I42" s="904"/>
      <c r="J42" s="903">
        <f>SUM(J27:J40)</f>
        <v>148177391.18000001</v>
      </c>
      <c r="K42" s="705"/>
      <c r="L42" s="707"/>
      <c r="M42" s="705"/>
    </row>
    <row r="43" spans="1:13" s="108" customFormat="1" ht="13.5" thickBot="1">
      <c r="B43" s="705"/>
      <c r="C43" s="705"/>
      <c r="D43" s="705"/>
      <c r="E43" s="705"/>
      <c r="F43" s="709"/>
      <c r="G43" s="904"/>
      <c r="H43" s="709"/>
      <c r="I43" s="904"/>
      <c r="J43" s="707"/>
      <c r="K43" s="705"/>
      <c r="L43" s="707"/>
      <c r="M43" s="705"/>
    </row>
    <row r="44" spans="1:13" ht="13.5" thickBot="1">
      <c r="B44" s="887" t="s">
        <v>965</v>
      </c>
      <c r="C44" s="705"/>
      <c r="D44" s="888"/>
      <c r="E44" s="705"/>
      <c r="F44" s="903">
        <f>F42+F23</f>
        <v>1430946078</v>
      </c>
      <c r="G44" s="904"/>
      <c r="H44" s="903">
        <f>H42+H23</f>
        <v>-370013388.07036662</v>
      </c>
      <c r="I44" s="904"/>
      <c r="J44" s="903">
        <f>J42+J23</f>
        <v>1060932689.9296334</v>
      </c>
      <c r="K44" s="475"/>
      <c r="L44" s="707"/>
      <c r="M44" s="413"/>
    </row>
    <row r="45" spans="1:13" ht="13.5" thickBot="1">
      <c r="B45" s="413"/>
      <c r="C45" s="413"/>
      <c r="D45" s="413"/>
      <c r="E45" s="413"/>
      <c r="F45" s="629"/>
      <c r="G45" s="629"/>
      <c r="H45" s="629"/>
      <c r="I45" s="629"/>
      <c r="J45" s="629"/>
      <c r="K45" s="413"/>
      <c r="L45" s="708"/>
      <c r="M45" s="413"/>
    </row>
    <row r="46" spans="1:13" ht="50.25" customHeight="1" thickBot="1">
      <c r="B46" s="882" t="s">
        <v>1114</v>
      </c>
      <c r="C46" s="704"/>
      <c r="D46" s="883" t="s">
        <v>958</v>
      </c>
      <c r="E46" s="704"/>
      <c r="F46" s="896" t="s">
        <v>1109</v>
      </c>
      <c r="G46" s="897"/>
      <c r="H46" s="896" t="s">
        <v>1110</v>
      </c>
      <c r="I46" s="897"/>
      <c r="J46" s="896" t="s">
        <v>1111</v>
      </c>
      <c r="K46" s="413"/>
      <c r="L46" s="704"/>
      <c r="M46" s="413"/>
    </row>
    <row r="47" spans="1:13" ht="13.5" thickBot="1">
      <c r="B47" s="885"/>
      <c r="C47" s="704"/>
      <c r="D47" s="886"/>
      <c r="E47" s="704"/>
      <c r="F47" s="898"/>
      <c r="G47" s="897"/>
      <c r="H47" s="898"/>
      <c r="I47" s="897"/>
      <c r="J47" s="898"/>
      <c r="K47" s="413"/>
      <c r="L47" s="413"/>
      <c r="M47" s="413"/>
    </row>
    <row r="48" spans="1:13" ht="13.5" thickBot="1">
      <c r="B48" s="887" t="s">
        <v>1115</v>
      </c>
      <c r="C48" s="705"/>
      <c r="D48" s="888"/>
      <c r="E48" s="705"/>
      <c r="F48" s="895"/>
      <c r="G48" s="629"/>
      <c r="H48" s="895"/>
      <c r="I48" s="629"/>
      <c r="J48" s="895"/>
      <c r="K48" s="413"/>
      <c r="L48" s="413"/>
      <c r="M48" s="413"/>
    </row>
    <row r="49" spans="1:13" ht="11.25" customHeight="1">
      <c r="B49" s="693"/>
      <c r="C49" s="705"/>
      <c r="D49" s="705"/>
      <c r="E49" s="705"/>
      <c r="F49" s="629"/>
      <c r="G49" s="629"/>
      <c r="H49" s="629"/>
      <c r="I49" s="629"/>
      <c r="J49" s="629"/>
      <c r="K49" s="413"/>
      <c r="L49" s="413"/>
      <c r="M49" s="413"/>
    </row>
    <row r="50" spans="1:13">
      <c r="A50" s="413"/>
      <c r="B50" s="582" t="s">
        <v>117</v>
      </c>
      <c r="C50" s="413"/>
      <c r="D50" s="628"/>
      <c r="E50" s="413"/>
      <c r="F50" s="628">
        <v>-26779303.539999999</v>
      </c>
      <c r="G50" s="706"/>
      <c r="H50" s="628"/>
      <c r="I50" s="708"/>
      <c r="J50" s="628">
        <f t="shared" ref="J50:J55" si="2">+F50+H50</f>
        <v>-26779303.539999999</v>
      </c>
      <c r="K50" s="475"/>
      <c r="L50" s="706"/>
      <c r="M50" s="413"/>
    </row>
    <row r="51" spans="1:13" ht="29.25" customHeight="1">
      <c r="A51" s="413"/>
      <c r="B51" s="609" t="s">
        <v>129</v>
      </c>
      <c r="C51" s="413"/>
      <c r="D51" s="628" t="s">
        <v>2866</v>
      </c>
      <c r="E51" s="413"/>
      <c r="F51" s="905">
        <v>-541782339</v>
      </c>
      <c r="G51" s="877"/>
      <c r="H51" s="906">
        <v>137472387</v>
      </c>
      <c r="I51" s="907"/>
      <c r="J51" s="906">
        <f t="shared" si="2"/>
        <v>-404309952</v>
      </c>
      <c r="K51" s="475"/>
      <c r="L51" s="706"/>
      <c r="M51" s="413"/>
    </row>
    <row r="52" spans="1:13" hidden="1">
      <c r="A52" s="413"/>
      <c r="B52" s="582" t="s">
        <v>188</v>
      </c>
      <c r="C52" s="413"/>
      <c r="D52" s="628"/>
      <c r="E52" s="413"/>
      <c r="F52" s="628"/>
      <c r="G52" s="706"/>
      <c r="H52" s="628"/>
      <c r="I52" s="708"/>
      <c r="J52" s="628">
        <f t="shared" si="2"/>
        <v>0</v>
      </c>
      <c r="K52" s="413"/>
      <c r="L52" s="706"/>
      <c r="M52" s="413"/>
    </row>
    <row r="53" spans="1:13" hidden="1">
      <c r="A53" s="413"/>
      <c r="B53" s="582" t="s">
        <v>185</v>
      </c>
      <c r="C53" s="413"/>
      <c r="D53" s="628"/>
      <c r="E53" s="413"/>
      <c r="F53" s="628"/>
      <c r="G53" s="706"/>
      <c r="H53" s="628"/>
      <c r="I53" s="708"/>
      <c r="J53" s="628">
        <f t="shared" si="2"/>
        <v>0</v>
      </c>
      <c r="K53" s="413"/>
      <c r="L53" s="706"/>
      <c r="M53" s="413"/>
    </row>
    <row r="54" spans="1:13" hidden="1">
      <c r="A54" s="413"/>
      <c r="B54" s="582" t="s">
        <v>153</v>
      </c>
      <c r="C54" s="413"/>
      <c r="D54" s="628"/>
      <c r="E54" s="413"/>
      <c r="F54" s="628"/>
      <c r="G54" s="706"/>
      <c r="H54" s="628"/>
      <c r="I54" s="708"/>
      <c r="J54" s="628">
        <f t="shared" si="2"/>
        <v>0</v>
      </c>
      <c r="K54" s="413"/>
      <c r="L54" s="706"/>
      <c r="M54" s="413"/>
    </row>
    <row r="55" spans="1:13">
      <c r="A55" s="413"/>
      <c r="B55" s="582" t="s">
        <v>969</v>
      </c>
      <c r="C55" s="413"/>
      <c r="D55" s="628"/>
      <c r="E55" s="413"/>
      <c r="F55" s="628">
        <v>-657000</v>
      </c>
      <c r="G55" s="706"/>
      <c r="H55" s="628">
        <f>-F55</f>
        <v>657000</v>
      </c>
      <c r="I55" s="708"/>
      <c r="J55" s="628">
        <f t="shared" si="2"/>
        <v>0</v>
      </c>
      <c r="K55" s="413"/>
      <c r="L55" s="706"/>
      <c r="M55" s="413"/>
    </row>
    <row r="56" spans="1:13" ht="12" customHeight="1" thickBot="1">
      <c r="B56" s="473"/>
      <c r="C56" s="413"/>
      <c r="D56" s="706"/>
      <c r="E56" s="413"/>
      <c r="F56" s="890"/>
      <c r="G56" s="483"/>
      <c r="H56" s="890"/>
      <c r="I56" s="629"/>
      <c r="J56" s="483"/>
      <c r="K56" s="413"/>
      <c r="L56" s="427"/>
      <c r="M56" s="413"/>
    </row>
    <row r="57" spans="1:13" s="108" customFormat="1" ht="13.5" thickBot="1">
      <c r="B57" s="891" t="s">
        <v>1116</v>
      </c>
      <c r="C57" s="705"/>
      <c r="D57" s="888"/>
      <c r="E57" s="705"/>
      <c r="F57" s="903">
        <f>SUM(F50:F55)</f>
        <v>-569218642.53999996</v>
      </c>
      <c r="G57" s="904"/>
      <c r="H57" s="903">
        <f>SUM(H50:H55)</f>
        <v>138129387</v>
      </c>
      <c r="I57" s="904"/>
      <c r="J57" s="903">
        <f>SUM(J50:J55)</f>
        <v>-431089255.54000002</v>
      </c>
      <c r="K57" s="705"/>
      <c r="L57" s="707"/>
      <c r="M57" s="705"/>
    </row>
    <row r="58" spans="1:13" s="108" customFormat="1" ht="13.5" thickBot="1">
      <c r="B58" s="693"/>
      <c r="C58" s="705"/>
      <c r="D58" s="705"/>
      <c r="E58" s="705"/>
      <c r="F58" s="894"/>
      <c r="G58" s="893"/>
      <c r="H58" s="894"/>
      <c r="I58" s="893"/>
      <c r="J58" s="894"/>
      <c r="K58" s="705"/>
      <c r="L58" s="707"/>
      <c r="M58" s="705"/>
    </row>
    <row r="59" spans="1:13" ht="13.5" thickBot="1">
      <c r="B59" s="899" t="s">
        <v>1117</v>
      </c>
      <c r="C59" s="705"/>
      <c r="D59" s="888"/>
      <c r="E59" s="705"/>
      <c r="F59" s="895"/>
      <c r="G59" s="629"/>
      <c r="H59" s="895"/>
      <c r="I59" s="629"/>
      <c r="J59" s="895"/>
      <c r="K59" s="413"/>
      <c r="L59" s="708"/>
      <c r="M59" s="413"/>
    </row>
    <row r="60" spans="1:13" ht="11.25" customHeight="1">
      <c r="B60" s="693"/>
      <c r="C60" s="705"/>
      <c r="D60" s="705"/>
      <c r="E60" s="705"/>
      <c r="F60" s="629"/>
      <c r="G60" s="629"/>
      <c r="H60" s="629"/>
      <c r="I60" s="629"/>
      <c r="J60" s="629"/>
      <c r="K60" s="413"/>
      <c r="L60" s="708"/>
      <c r="M60" s="413"/>
    </row>
    <row r="61" spans="1:13" hidden="1">
      <c r="A61" s="413"/>
      <c r="B61" s="582" t="s">
        <v>117</v>
      </c>
      <c r="C61" s="413"/>
      <c r="D61" s="628"/>
      <c r="E61" s="413"/>
      <c r="F61" s="628"/>
      <c r="G61" s="708"/>
      <c r="H61" s="628"/>
      <c r="I61" s="708"/>
      <c r="J61" s="628">
        <f t="shared" ref="J61:J67" si="3">+F61+H61</f>
        <v>0</v>
      </c>
      <c r="K61" s="413"/>
      <c r="L61" s="706"/>
      <c r="M61" s="413"/>
    </row>
    <row r="62" spans="1:13" ht="25.5">
      <c r="A62" s="413"/>
      <c r="B62" s="609" t="s">
        <v>129</v>
      </c>
      <c r="C62" s="413"/>
      <c r="D62" s="628" t="s">
        <v>2866</v>
      </c>
      <c r="E62" s="413"/>
      <c r="F62" s="628">
        <v>-280116428</v>
      </c>
      <c r="G62" s="708"/>
      <c r="H62" s="628">
        <v>116866417</v>
      </c>
      <c r="I62" s="708"/>
      <c r="J62" s="628">
        <f t="shared" si="3"/>
        <v>-163250011</v>
      </c>
      <c r="K62" s="413"/>
      <c r="L62" s="706"/>
      <c r="M62" s="413"/>
    </row>
    <row r="63" spans="1:13" hidden="1">
      <c r="A63" s="413"/>
      <c r="B63" s="582" t="s">
        <v>188</v>
      </c>
      <c r="C63" s="413"/>
      <c r="D63" s="628"/>
      <c r="E63" s="413"/>
      <c r="F63" s="628"/>
      <c r="G63" s="708"/>
      <c r="H63" s="628"/>
      <c r="I63" s="708"/>
      <c r="J63" s="628">
        <f t="shared" si="3"/>
        <v>0</v>
      </c>
      <c r="K63" s="413"/>
      <c r="L63" s="706"/>
      <c r="M63" s="413"/>
    </row>
    <row r="64" spans="1:13" hidden="1">
      <c r="A64" s="413"/>
      <c r="B64" s="582" t="s">
        <v>185</v>
      </c>
      <c r="C64" s="413"/>
      <c r="D64" s="628"/>
      <c r="E64" s="413"/>
      <c r="F64" s="628"/>
      <c r="G64" s="708"/>
      <c r="H64" s="628"/>
      <c r="I64" s="708"/>
      <c r="J64" s="628">
        <f t="shared" si="3"/>
        <v>0</v>
      </c>
      <c r="K64" s="413"/>
      <c r="L64" s="706"/>
      <c r="M64" s="413"/>
    </row>
    <row r="65" spans="1:13">
      <c r="A65" s="413"/>
      <c r="B65" s="582" t="s">
        <v>972</v>
      </c>
      <c r="C65" s="413"/>
      <c r="D65" s="628" t="s">
        <v>2867</v>
      </c>
      <c r="E65" s="413"/>
      <c r="F65" s="628"/>
      <c r="G65" s="708"/>
      <c r="H65" s="628">
        <v>-45030215.229999997</v>
      </c>
      <c r="I65" s="708"/>
      <c r="J65" s="628">
        <f t="shared" si="3"/>
        <v>-45030215.229999997</v>
      </c>
      <c r="K65" s="413"/>
      <c r="L65" s="706"/>
      <c r="M65" s="413"/>
    </row>
    <row r="66" spans="1:13" hidden="1">
      <c r="A66" s="413"/>
      <c r="B66" s="582" t="s">
        <v>153</v>
      </c>
      <c r="C66" s="413"/>
      <c r="D66" s="628"/>
      <c r="E66" s="413"/>
      <c r="F66" s="628"/>
      <c r="G66" s="708"/>
      <c r="H66" s="628"/>
      <c r="I66" s="708"/>
      <c r="J66" s="628">
        <f t="shared" si="3"/>
        <v>0</v>
      </c>
      <c r="K66" s="413"/>
      <c r="L66" s="706"/>
      <c r="M66" s="413"/>
    </row>
    <row r="67" spans="1:13" hidden="1">
      <c r="A67" s="413"/>
      <c r="B67" s="582" t="s">
        <v>969</v>
      </c>
      <c r="C67" s="413"/>
      <c r="D67" s="628"/>
      <c r="E67" s="413"/>
      <c r="F67" s="628"/>
      <c r="G67" s="708"/>
      <c r="H67" s="628"/>
      <c r="I67" s="708"/>
      <c r="J67" s="628">
        <f t="shared" si="3"/>
        <v>0</v>
      </c>
      <c r="K67" s="413"/>
      <c r="L67" s="706"/>
      <c r="M67" s="413"/>
    </row>
    <row r="68" spans="1:13" ht="13.5" thickBot="1">
      <c r="B68" s="473"/>
      <c r="C68" s="413"/>
      <c r="D68" s="706"/>
      <c r="E68" s="413"/>
      <c r="F68" s="890"/>
      <c r="G68" s="629"/>
      <c r="H68" s="890"/>
      <c r="I68" s="629"/>
      <c r="J68" s="483"/>
      <c r="K68" s="413"/>
      <c r="L68" s="427"/>
      <c r="M68" s="413"/>
    </row>
    <row r="69" spans="1:13" ht="13.5" thickBot="1">
      <c r="B69" s="899" t="s">
        <v>973</v>
      </c>
      <c r="C69" s="413"/>
      <c r="D69" s="714"/>
      <c r="E69" s="413"/>
      <c r="F69" s="903">
        <f>SUM(F61:F67)</f>
        <v>-280116428</v>
      </c>
      <c r="G69" s="708"/>
      <c r="H69" s="903">
        <f>SUM(H61:H67)</f>
        <v>71836201.770000011</v>
      </c>
      <c r="I69" s="708"/>
      <c r="J69" s="903">
        <f>SUM(J61:J67)</f>
        <v>-208280226.22999999</v>
      </c>
      <c r="K69" s="413"/>
      <c r="L69" s="709"/>
      <c r="M69" s="413"/>
    </row>
    <row r="70" spans="1:13" ht="13.5" thickBot="1">
      <c r="B70" s="693"/>
      <c r="C70" s="413"/>
      <c r="D70" s="413"/>
      <c r="E70" s="413"/>
      <c r="F70" s="709"/>
      <c r="G70" s="708"/>
      <c r="H70" s="709"/>
      <c r="I70" s="708"/>
      <c r="J70" s="709"/>
      <c r="K70" s="413"/>
      <c r="L70" s="709"/>
      <c r="M70" s="413"/>
    </row>
    <row r="71" spans="1:13" ht="13.5" thickBot="1">
      <c r="B71" s="887" t="s">
        <v>974</v>
      </c>
      <c r="C71" s="705"/>
      <c r="D71" s="888"/>
      <c r="E71" s="705"/>
      <c r="F71" s="903">
        <f>F69+F57</f>
        <v>-849335070.53999996</v>
      </c>
      <c r="G71" s="904"/>
      <c r="H71" s="903">
        <f>H69+H57</f>
        <v>209965588.77000001</v>
      </c>
      <c r="I71" s="904"/>
      <c r="J71" s="903">
        <f>J69+J57</f>
        <v>-639369481.76999998</v>
      </c>
      <c r="K71" s="475"/>
      <c r="L71" s="707"/>
      <c r="M71" s="413"/>
    </row>
    <row r="72" spans="1:13" ht="13.5" thickBot="1">
      <c r="B72" s="413"/>
      <c r="C72" s="413"/>
      <c r="D72" s="413"/>
      <c r="E72" s="413"/>
      <c r="F72" s="708"/>
      <c r="G72" s="708"/>
      <c r="H72" s="708"/>
      <c r="I72" s="708"/>
      <c r="J72" s="708"/>
      <c r="K72" s="413"/>
      <c r="L72" s="708"/>
      <c r="M72" s="413"/>
    </row>
    <row r="73" spans="1:13" ht="13.5" thickBot="1">
      <c r="B73" s="887" t="s">
        <v>1118</v>
      </c>
      <c r="C73" s="900"/>
      <c r="D73" s="901"/>
      <c r="E73" s="900"/>
      <c r="F73" s="889"/>
      <c r="G73" s="708"/>
      <c r="H73" s="889"/>
      <c r="I73" s="708"/>
      <c r="J73" s="889"/>
      <c r="K73" s="413"/>
      <c r="L73" s="708"/>
      <c r="M73" s="413"/>
    </row>
    <row r="74" spans="1:13" ht="9.75" customHeight="1">
      <c r="B74" s="693"/>
      <c r="C74" s="900"/>
      <c r="D74" s="900"/>
      <c r="E74" s="900"/>
      <c r="F74" s="708"/>
      <c r="G74" s="708"/>
      <c r="H74" s="708"/>
      <c r="I74" s="708"/>
      <c r="J74" s="708"/>
      <c r="K74" s="413"/>
      <c r="L74" s="708"/>
      <c r="M74" s="413"/>
    </row>
    <row r="75" spans="1:13">
      <c r="A75" s="413"/>
      <c r="B75" s="582" t="s">
        <v>213</v>
      </c>
      <c r="C75" s="413"/>
      <c r="D75" s="628"/>
      <c r="E75" s="413"/>
      <c r="F75" s="628">
        <v>-5000000</v>
      </c>
      <c r="G75" s="708"/>
      <c r="H75" s="628">
        <v>-1293103</v>
      </c>
      <c r="I75" s="708"/>
      <c r="J75" s="628">
        <f t="shared" ref="J75:J81" si="4">+F75+H75</f>
        <v>-6293103</v>
      </c>
      <c r="K75" s="413"/>
      <c r="L75" s="706"/>
      <c r="M75" s="413"/>
    </row>
    <row r="76" spans="1:13">
      <c r="A76" s="413"/>
      <c r="B76" s="582" t="s">
        <v>227</v>
      </c>
      <c r="C76" s="413"/>
      <c r="D76" s="628"/>
      <c r="E76" s="413"/>
      <c r="F76" s="628"/>
      <c r="G76" s="708"/>
      <c r="H76" s="628">
        <v>-148706897</v>
      </c>
      <c r="I76" s="708"/>
      <c r="J76" s="628">
        <f t="shared" si="4"/>
        <v>-148706897</v>
      </c>
      <c r="K76" s="413"/>
      <c r="L76" s="706"/>
      <c r="M76" s="413"/>
    </row>
    <row r="77" spans="1:13" hidden="1">
      <c r="A77" s="413"/>
      <c r="B77" s="582" t="s">
        <v>976</v>
      </c>
      <c r="C77" s="413"/>
      <c r="D77" s="628"/>
      <c r="E77" s="413"/>
      <c r="F77" s="628"/>
      <c r="G77" s="708"/>
      <c r="H77" s="628"/>
      <c r="I77" s="708"/>
      <c r="J77" s="628">
        <f t="shared" si="4"/>
        <v>0</v>
      </c>
      <c r="K77" s="413"/>
      <c r="L77" s="706"/>
      <c r="M77" s="413"/>
    </row>
    <row r="78" spans="1:13">
      <c r="A78" s="413"/>
      <c r="B78" s="582" t="s">
        <v>977</v>
      </c>
      <c r="C78" s="413"/>
      <c r="D78" s="628"/>
      <c r="E78" s="413"/>
      <c r="F78" s="628">
        <v>-351572810</v>
      </c>
      <c r="G78" s="708"/>
      <c r="H78" s="628">
        <f>-F78</f>
        <v>351572810</v>
      </c>
      <c r="I78" s="708"/>
      <c r="J78" s="628">
        <f t="shared" si="4"/>
        <v>0</v>
      </c>
      <c r="K78" s="413"/>
      <c r="L78" s="706"/>
      <c r="M78" s="413"/>
    </row>
    <row r="79" spans="1:13" hidden="1">
      <c r="A79" s="413"/>
      <c r="B79" s="582" t="s">
        <v>978</v>
      </c>
      <c r="C79" s="413"/>
      <c r="D79" s="628"/>
      <c r="E79" s="413"/>
      <c r="F79" s="628"/>
      <c r="G79" s="708"/>
      <c r="H79" s="628"/>
      <c r="I79" s="708"/>
      <c r="J79" s="628">
        <f t="shared" si="4"/>
        <v>0</v>
      </c>
      <c r="K79" s="413"/>
      <c r="L79" s="706"/>
      <c r="M79" s="413"/>
    </row>
    <row r="80" spans="1:13">
      <c r="A80" s="413"/>
      <c r="B80" s="582" t="s">
        <v>979</v>
      </c>
      <c r="C80" s="413"/>
      <c r="D80" s="628"/>
      <c r="E80" s="413"/>
      <c r="F80" s="628">
        <v>-2500000</v>
      </c>
      <c r="G80" s="708"/>
      <c r="H80" s="628"/>
      <c r="I80" s="708"/>
      <c r="J80" s="628">
        <f t="shared" si="4"/>
        <v>-2500000</v>
      </c>
      <c r="K80" s="413"/>
      <c r="L80" s="706"/>
      <c r="M80" s="413"/>
    </row>
    <row r="81" spans="1:13">
      <c r="A81" s="413"/>
      <c r="B81" s="582" t="s">
        <v>980</v>
      </c>
      <c r="C81" s="413"/>
      <c r="D81" s="628"/>
      <c r="E81" s="413"/>
      <c r="F81" s="628">
        <f>-210861175-11677023</f>
        <v>-222538198</v>
      </c>
      <c r="G81" s="708"/>
      <c r="H81" s="628">
        <v>-41525010.950000003</v>
      </c>
      <c r="I81" s="708"/>
      <c r="J81" s="628">
        <f t="shared" si="4"/>
        <v>-264063208.94999999</v>
      </c>
      <c r="K81" s="413"/>
      <c r="L81" s="706"/>
      <c r="M81" s="413"/>
    </row>
    <row r="82" spans="1:13" ht="13.5" thickBot="1">
      <c r="B82" s="473"/>
      <c r="C82" s="413"/>
      <c r="D82" s="413"/>
      <c r="E82" s="413"/>
      <c r="F82" s="706"/>
      <c r="G82" s="708"/>
      <c r="H82" s="706"/>
      <c r="I82" s="708"/>
      <c r="J82" s="706"/>
      <c r="K82" s="413"/>
      <c r="L82" s="706"/>
      <c r="M82" s="413"/>
    </row>
    <row r="83" spans="1:13" ht="13.5" thickBot="1">
      <c r="B83" s="899" t="s">
        <v>1119</v>
      </c>
      <c r="C83" s="705"/>
      <c r="D83" s="705"/>
      <c r="E83" s="705"/>
      <c r="F83" s="903">
        <f>SUM(F75:F81)</f>
        <v>-581611008</v>
      </c>
      <c r="G83" s="708"/>
      <c r="H83" s="903">
        <f>SUM(H75:H81)</f>
        <v>160047799.05000001</v>
      </c>
      <c r="I83" s="708"/>
      <c r="J83" s="903">
        <f>SUM(J75:J81)</f>
        <v>-421563208.94999999</v>
      </c>
      <c r="K83" s="413"/>
      <c r="L83" s="709"/>
      <c r="M83" s="413"/>
    </row>
    <row r="84" spans="1:13" ht="13.5" thickBot="1">
      <c r="B84" s="887" t="s">
        <v>1120</v>
      </c>
      <c r="C84" s="705"/>
      <c r="D84" s="705"/>
      <c r="E84" s="705"/>
      <c r="F84" s="903">
        <f>F71+F83</f>
        <v>-1430946078.54</v>
      </c>
      <c r="G84" s="708"/>
      <c r="H84" s="903">
        <f>H71+H83</f>
        <v>370013387.82000005</v>
      </c>
      <c r="I84" s="708"/>
      <c r="J84" s="903">
        <f>J71+J83</f>
        <v>-1060932690.72</v>
      </c>
      <c r="K84" s="413"/>
      <c r="L84" s="709"/>
      <c r="M84" s="413"/>
    </row>
    <row r="85" spans="1:13">
      <c r="B85" s="413"/>
      <c r="C85" s="413"/>
      <c r="D85" s="413"/>
      <c r="E85" s="413"/>
      <c r="F85" s="708"/>
      <c r="G85" s="708"/>
      <c r="H85" s="708"/>
      <c r="I85" s="708"/>
      <c r="J85" s="708"/>
      <c r="K85" s="413"/>
      <c r="L85" s="413"/>
      <c r="M85" s="413"/>
    </row>
    <row r="86" spans="1:13">
      <c r="B86" s="413"/>
      <c r="C86" s="413"/>
      <c r="D86" s="413"/>
      <c r="E86" s="413"/>
      <c r="F86" s="708"/>
      <c r="G86" s="708"/>
      <c r="H86" s="708"/>
      <c r="I86" s="708"/>
      <c r="J86" s="708"/>
      <c r="K86" s="413"/>
      <c r="L86" s="413"/>
      <c r="M86" s="413"/>
    </row>
    <row r="87" spans="1:13">
      <c r="B87" s="1146" t="s">
        <v>2194</v>
      </c>
      <c r="C87" s="1147"/>
      <c r="D87" s="1147"/>
      <c r="E87" s="1147"/>
      <c r="F87" s="1147"/>
      <c r="G87" s="1147"/>
      <c r="H87" s="1147"/>
      <c r="I87" s="1147"/>
      <c r="J87" s="1147"/>
      <c r="K87" s="413"/>
      <c r="L87" s="413"/>
      <c r="M87" s="413"/>
    </row>
    <row r="88" spans="1:13">
      <c r="B88" s="1144">
        <f>FantFin</f>
        <v>43465</v>
      </c>
      <c r="C88" s="1144"/>
      <c r="D88" s="1144"/>
      <c r="E88" s="1144"/>
      <c r="F88" s="1144"/>
      <c r="G88" s="1144"/>
      <c r="H88" s="1144"/>
      <c r="I88" s="1144"/>
      <c r="J88" s="1144"/>
      <c r="K88" s="413"/>
      <c r="L88" s="413"/>
      <c r="M88" s="413"/>
    </row>
    <row r="89" spans="1:13" ht="15.75" customHeight="1" thickBot="1">
      <c r="B89" s="413"/>
      <c r="C89" s="413"/>
      <c r="D89" s="413"/>
      <c r="E89" s="413"/>
      <c r="F89" s="708"/>
      <c r="G89" s="708"/>
      <c r="H89" s="708"/>
      <c r="I89" s="708"/>
      <c r="J89" s="708"/>
      <c r="K89" s="413"/>
      <c r="L89" s="413"/>
      <c r="M89" s="413"/>
    </row>
    <row r="90" spans="1:13" ht="39" thickBot="1">
      <c r="B90" s="882" t="s">
        <v>957</v>
      </c>
      <c r="C90" s="704"/>
      <c r="D90" s="886"/>
      <c r="E90" s="704"/>
      <c r="F90" s="883" t="s">
        <v>1109</v>
      </c>
      <c r="G90" s="884"/>
      <c r="H90" s="883" t="s">
        <v>1110</v>
      </c>
      <c r="I90" s="884"/>
      <c r="J90" s="883" t="s">
        <v>1111</v>
      </c>
      <c r="K90" s="413"/>
      <c r="L90" s="883" t="s">
        <v>1121</v>
      </c>
      <c r="M90" s="413"/>
    </row>
    <row r="91" spans="1:13" s="108" customFormat="1" ht="13.5" thickBot="1">
      <c r="B91" s="885"/>
      <c r="C91" s="704"/>
      <c r="D91" s="704"/>
      <c r="E91" s="704"/>
      <c r="F91" s="886"/>
      <c r="G91" s="884"/>
      <c r="H91" s="886"/>
      <c r="I91" s="884"/>
      <c r="J91" s="886"/>
      <c r="K91" s="705"/>
      <c r="L91" s="886"/>
      <c r="M91" s="705"/>
    </row>
    <row r="92" spans="1:13" ht="13.5" thickBot="1">
      <c r="B92" s="887" t="s">
        <v>1112</v>
      </c>
      <c r="C92" s="705"/>
      <c r="D92" s="705"/>
      <c r="E92" s="705"/>
      <c r="F92" s="708"/>
      <c r="G92" s="708"/>
      <c r="H92" s="708"/>
      <c r="I92" s="708"/>
      <c r="J92" s="708"/>
      <c r="K92" s="413"/>
      <c r="L92" s="708"/>
      <c r="M92" s="413"/>
    </row>
    <row r="93" spans="1:13" ht="6.75" customHeight="1">
      <c r="B93" s="693"/>
      <c r="C93" s="705"/>
      <c r="D93" s="705"/>
      <c r="E93" s="705"/>
      <c r="F93" s="708"/>
      <c r="G93" s="708"/>
      <c r="H93" s="708"/>
      <c r="I93" s="708"/>
      <c r="J93" s="708"/>
      <c r="K93" s="413"/>
      <c r="L93" s="708"/>
      <c r="M93" s="413"/>
    </row>
    <row r="94" spans="1:13">
      <c r="A94" s="413"/>
      <c r="B94" s="582" t="s">
        <v>8</v>
      </c>
      <c r="C94" s="413"/>
      <c r="D94" s="706"/>
      <c r="E94" s="413"/>
      <c r="F94" s="628">
        <v>116662052</v>
      </c>
      <c r="G94" s="708"/>
      <c r="H94" s="628"/>
      <c r="I94" s="708"/>
      <c r="J94" s="628">
        <f t="shared" ref="J94:J101" si="5">+F94+H94</f>
        <v>116662052</v>
      </c>
      <c r="K94" s="708"/>
      <c r="L94" s="628">
        <f t="shared" ref="L94:L101" si="6">IFERROR(VLOOKUP(B94,NotaA,7,0),0)</f>
        <v>31174000</v>
      </c>
      <c r="M94" s="413"/>
    </row>
    <row r="95" spans="1:13" hidden="1">
      <c r="A95" s="413"/>
      <c r="B95" s="582" t="s">
        <v>15</v>
      </c>
      <c r="C95" s="413"/>
      <c r="D95" s="706"/>
      <c r="E95" s="413"/>
      <c r="F95" s="628"/>
      <c r="G95" s="708"/>
      <c r="H95" s="628"/>
      <c r="I95" s="708"/>
      <c r="J95" s="628">
        <f t="shared" si="5"/>
        <v>0</v>
      </c>
      <c r="K95" s="708"/>
      <c r="L95" s="628">
        <f t="shared" ca="1" si="6"/>
        <v>0</v>
      </c>
      <c r="M95" s="413"/>
    </row>
    <row r="96" spans="1:13" ht="25.5">
      <c r="A96" s="413"/>
      <c r="B96" s="597" t="s">
        <v>33</v>
      </c>
      <c r="C96" s="908"/>
      <c r="D96" s="877"/>
      <c r="E96" s="908"/>
      <c r="F96" s="906">
        <v>895110688</v>
      </c>
      <c r="G96" s="907"/>
      <c r="H96" s="906">
        <f>-F96+L96</f>
        <v>-845687931</v>
      </c>
      <c r="I96" s="907"/>
      <c r="J96" s="906">
        <f t="shared" si="5"/>
        <v>49422757</v>
      </c>
      <c r="K96" s="907"/>
      <c r="L96" s="906">
        <f t="shared" si="6"/>
        <v>49422757</v>
      </c>
      <c r="M96" s="413"/>
    </row>
    <row r="97" spans="1:13">
      <c r="A97" s="413"/>
      <c r="B97" s="582" t="s">
        <v>51</v>
      </c>
      <c r="C97" s="413"/>
      <c r="D97" s="706"/>
      <c r="E97" s="413"/>
      <c r="F97" s="628">
        <v>692405666</v>
      </c>
      <c r="G97" s="708"/>
      <c r="H97" s="628">
        <f>+L97-F97</f>
        <v>-673739666</v>
      </c>
      <c r="I97" s="708"/>
      <c r="J97" s="628">
        <f t="shared" si="5"/>
        <v>18666000</v>
      </c>
      <c r="K97" s="708"/>
      <c r="L97" s="628">
        <f t="shared" si="6"/>
        <v>18666000</v>
      </c>
      <c r="M97" s="413"/>
    </row>
    <row r="98" spans="1:13" hidden="1">
      <c r="A98" s="413"/>
      <c r="B98" s="582" t="s">
        <v>1389</v>
      </c>
      <c r="C98" s="413"/>
      <c r="D98" s="706"/>
      <c r="E98" s="413"/>
      <c r="F98" s="628"/>
      <c r="G98" s="708"/>
      <c r="H98" s="628"/>
      <c r="I98" s="708"/>
      <c r="J98" s="628">
        <f t="shared" si="5"/>
        <v>0</v>
      </c>
      <c r="K98" s="708"/>
      <c r="L98" s="628">
        <f t="shared" si="6"/>
        <v>61742243</v>
      </c>
      <c r="M98" s="413"/>
    </row>
    <row r="99" spans="1:13" hidden="1">
      <c r="A99" s="413"/>
      <c r="B99" s="582" t="s">
        <v>63</v>
      </c>
      <c r="C99" s="413"/>
      <c r="D99" s="706"/>
      <c r="E99" s="413"/>
      <c r="F99" s="628"/>
      <c r="G99" s="708"/>
      <c r="H99" s="628"/>
      <c r="I99" s="708"/>
      <c r="J99" s="628">
        <f t="shared" si="5"/>
        <v>0</v>
      </c>
      <c r="K99" s="708"/>
      <c r="L99" s="628">
        <f t="shared" ca="1" si="6"/>
        <v>0</v>
      </c>
      <c r="M99" s="413"/>
    </row>
    <row r="100" spans="1:13" ht="25.5" hidden="1">
      <c r="A100" s="413"/>
      <c r="B100" s="609" t="s">
        <v>114</v>
      </c>
      <c r="C100" s="413"/>
      <c r="D100" s="706"/>
      <c r="E100" s="413"/>
      <c r="F100" s="628"/>
      <c r="G100" s="708"/>
      <c r="H100" s="628"/>
      <c r="I100" s="708"/>
      <c r="J100" s="628">
        <f t="shared" si="5"/>
        <v>0</v>
      </c>
      <c r="K100" s="708"/>
      <c r="L100" s="628">
        <f t="shared" ca="1" si="6"/>
        <v>0</v>
      </c>
      <c r="M100" s="413"/>
    </row>
    <row r="101" spans="1:13" hidden="1">
      <c r="A101" s="413"/>
      <c r="B101" s="582" t="s">
        <v>960</v>
      </c>
      <c r="C101" s="413"/>
      <c r="D101" s="706"/>
      <c r="E101" s="413"/>
      <c r="F101" s="628"/>
      <c r="G101" s="708"/>
      <c r="H101" s="628"/>
      <c r="I101" s="708"/>
      <c r="J101" s="628">
        <f t="shared" si="5"/>
        <v>0</v>
      </c>
      <c r="K101" s="708"/>
      <c r="L101" s="628">
        <f t="shared" ca="1" si="6"/>
        <v>0</v>
      </c>
      <c r="M101" s="413"/>
    </row>
    <row r="102" spans="1:13" ht="13.5" thickBot="1">
      <c r="B102" s="413"/>
      <c r="C102" s="413"/>
      <c r="D102" s="413"/>
      <c r="E102" s="413"/>
      <c r="F102" s="706"/>
      <c r="G102" s="708"/>
      <c r="H102" s="706"/>
      <c r="I102" s="708"/>
      <c r="J102" s="706"/>
      <c r="K102" s="708"/>
      <c r="L102" s="706"/>
      <c r="M102" s="413"/>
    </row>
    <row r="103" spans="1:13" ht="13.5" thickBot="1">
      <c r="B103" s="891" t="s">
        <v>961</v>
      </c>
      <c r="C103" s="705"/>
      <c r="D103" s="705"/>
      <c r="E103" s="705"/>
      <c r="F103" s="903">
        <f>SUM(F94:F101)</f>
        <v>1704178406</v>
      </c>
      <c r="G103" s="904"/>
      <c r="H103" s="903">
        <f>SUM(H94:H101)</f>
        <v>-1519427597</v>
      </c>
      <c r="I103" s="904"/>
      <c r="J103" s="903">
        <f>SUM(J94:J101)</f>
        <v>184750809</v>
      </c>
      <c r="K103" s="708"/>
      <c r="L103" s="903">
        <f ca="1">SUM(L94:L101)</f>
        <v>161005000</v>
      </c>
      <c r="M103" s="413"/>
    </row>
    <row r="104" spans="1:13" ht="13.5" thickBot="1">
      <c r="B104" s="693"/>
      <c r="C104" s="705"/>
      <c r="D104" s="705"/>
      <c r="E104" s="705"/>
      <c r="F104" s="894"/>
      <c r="G104" s="893"/>
      <c r="H104" s="894"/>
      <c r="I104" s="893"/>
      <c r="J104" s="894"/>
      <c r="K104" s="475"/>
      <c r="L104" s="475"/>
      <c r="M104" s="413"/>
    </row>
    <row r="105" spans="1:13" ht="13.5" thickBot="1">
      <c r="B105" s="891" t="s">
        <v>1113</v>
      </c>
      <c r="C105" s="705"/>
      <c r="D105" s="705"/>
      <c r="E105" s="705"/>
      <c r="F105" s="895"/>
      <c r="G105" s="629"/>
      <c r="H105" s="895"/>
      <c r="I105" s="629"/>
      <c r="J105" s="895"/>
      <c r="K105" s="475"/>
      <c r="L105" s="475"/>
      <c r="M105" s="413"/>
    </row>
    <row r="106" spans="1:13" ht="6" customHeight="1">
      <c r="B106" s="693"/>
      <c r="C106" s="705"/>
      <c r="D106" s="705"/>
      <c r="E106" s="705"/>
      <c r="F106" s="629"/>
      <c r="G106" s="629"/>
      <c r="H106" s="629"/>
      <c r="I106" s="629"/>
      <c r="J106" s="629"/>
      <c r="K106" s="475"/>
      <c r="L106" s="475"/>
      <c r="M106" s="413"/>
    </row>
    <row r="107" spans="1:13" hidden="1">
      <c r="A107" s="413"/>
      <c r="B107" s="582" t="s">
        <v>319</v>
      </c>
      <c r="C107" s="413"/>
      <c r="D107" s="706"/>
      <c r="E107" s="413"/>
      <c r="F107" s="630"/>
      <c r="G107" s="629"/>
      <c r="H107" s="630"/>
      <c r="I107" s="629"/>
      <c r="J107" s="535">
        <f t="shared" ref="J107" si="7">+F107+H107</f>
        <v>0</v>
      </c>
      <c r="K107" s="475"/>
      <c r="L107" s="535">
        <f t="shared" ref="L107:L120" si="8">IFERROR(VLOOKUP(B107,NotaA,7,0),0)</f>
        <v>0</v>
      </c>
      <c r="M107" s="413"/>
    </row>
    <row r="108" spans="1:13" hidden="1">
      <c r="A108" s="413"/>
      <c r="B108" s="582" t="s">
        <v>15</v>
      </c>
      <c r="C108" s="413"/>
      <c r="D108" s="706"/>
      <c r="E108" s="413"/>
      <c r="F108" s="630"/>
      <c r="G108" s="629"/>
      <c r="H108" s="630"/>
      <c r="I108" s="629"/>
      <c r="J108" s="535">
        <f t="shared" ref="J108:J120" si="9">+F108+H108</f>
        <v>0</v>
      </c>
      <c r="K108" s="475"/>
      <c r="L108" s="535">
        <f t="shared" ca="1" si="8"/>
        <v>0</v>
      </c>
      <c r="M108" s="413"/>
    </row>
    <row r="109" spans="1:13" hidden="1">
      <c r="A109" s="413"/>
      <c r="B109" s="582" t="s">
        <v>27</v>
      </c>
      <c r="C109" s="413"/>
      <c r="D109" s="706"/>
      <c r="E109" s="413"/>
      <c r="F109" s="630"/>
      <c r="G109" s="629"/>
      <c r="H109" s="630"/>
      <c r="I109" s="629"/>
      <c r="J109" s="535">
        <f t="shared" si="9"/>
        <v>0</v>
      </c>
      <c r="K109" s="475"/>
      <c r="L109" s="535">
        <f t="shared" ca="1" si="8"/>
        <v>0</v>
      </c>
      <c r="M109" s="413"/>
    </row>
    <row r="110" spans="1:13" hidden="1">
      <c r="A110" s="413"/>
      <c r="B110" s="582" t="s">
        <v>28</v>
      </c>
      <c r="C110" s="413"/>
      <c r="D110" s="706"/>
      <c r="E110" s="413"/>
      <c r="F110" s="630"/>
      <c r="G110" s="629"/>
      <c r="H110" s="630"/>
      <c r="I110" s="629"/>
      <c r="J110" s="535">
        <f t="shared" si="9"/>
        <v>0</v>
      </c>
      <c r="K110" s="475"/>
      <c r="L110" s="535">
        <f t="shared" ca="1" si="8"/>
        <v>0</v>
      </c>
      <c r="M110" s="413"/>
    </row>
    <row r="111" spans="1:13" hidden="1">
      <c r="A111" s="413"/>
      <c r="B111" s="582" t="s">
        <v>33</v>
      </c>
      <c r="C111" s="413"/>
      <c r="D111" s="706"/>
      <c r="E111" s="413"/>
      <c r="F111" s="630"/>
      <c r="G111" s="629"/>
      <c r="H111" s="630"/>
      <c r="I111" s="629"/>
      <c r="J111" s="535">
        <f t="shared" si="9"/>
        <v>0</v>
      </c>
      <c r="K111" s="475"/>
      <c r="L111" s="535">
        <f t="shared" si="8"/>
        <v>49422757</v>
      </c>
      <c r="M111" s="413"/>
    </row>
    <row r="112" spans="1:13" hidden="1">
      <c r="A112" s="413"/>
      <c r="B112" s="582" t="s">
        <v>51</v>
      </c>
      <c r="C112" s="413"/>
      <c r="D112" s="706"/>
      <c r="E112" s="413"/>
      <c r="F112" s="630"/>
      <c r="G112" s="629"/>
      <c r="H112" s="630"/>
      <c r="I112" s="629"/>
      <c r="J112" s="535">
        <f t="shared" si="9"/>
        <v>0</v>
      </c>
      <c r="K112" s="475"/>
      <c r="L112" s="535">
        <f t="shared" si="8"/>
        <v>18666000</v>
      </c>
      <c r="M112" s="413"/>
    </row>
    <row r="113" spans="1:13" hidden="1">
      <c r="A113" s="413"/>
      <c r="B113" s="609" t="s">
        <v>113</v>
      </c>
      <c r="C113" s="413"/>
      <c r="D113" s="706"/>
      <c r="E113" s="413"/>
      <c r="F113" s="630"/>
      <c r="G113" s="629"/>
      <c r="H113" s="630"/>
      <c r="I113" s="629"/>
      <c r="J113" s="535">
        <f t="shared" si="9"/>
        <v>0</v>
      </c>
      <c r="K113" s="475"/>
      <c r="L113" s="535">
        <f t="shared" ca="1" si="8"/>
        <v>0</v>
      </c>
      <c r="M113" s="413"/>
    </row>
    <row r="114" spans="1:13">
      <c r="A114" s="413"/>
      <c r="B114" s="582" t="s">
        <v>68</v>
      </c>
      <c r="C114" s="413"/>
      <c r="D114" s="706"/>
      <c r="E114" s="413"/>
      <c r="F114" s="628">
        <v>96888224</v>
      </c>
      <c r="G114" s="708"/>
      <c r="H114" s="628">
        <f>+L114-F114</f>
        <v>-60881224</v>
      </c>
      <c r="I114" s="708"/>
      <c r="J114" s="628">
        <f t="shared" si="9"/>
        <v>36007000</v>
      </c>
      <c r="K114" s="708"/>
      <c r="L114" s="628">
        <f t="shared" si="8"/>
        <v>36007000</v>
      </c>
      <c r="M114" s="413"/>
    </row>
    <row r="115" spans="1:13" hidden="1">
      <c r="A115" s="413"/>
      <c r="B115" s="582" t="s">
        <v>963</v>
      </c>
      <c r="C115" s="413"/>
      <c r="D115" s="706"/>
      <c r="E115" s="413"/>
      <c r="F115" s="628"/>
      <c r="G115" s="708"/>
      <c r="H115" s="628"/>
      <c r="I115" s="708"/>
      <c r="J115" s="628">
        <f t="shared" si="9"/>
        <v>0</v>
      </c>
      <c r="K115" s="708"/>
      <c r="L115" s="628">
        <f t="shared" ca="1" si="8"/>
        <v>0</v>
      </c>
      <c r="M115" s="413"/>
    </row>
    <row r="116" spans="1:13">
      <c r="A116" s="413"/>
      <c r="B116" s="582" t="s">
        <v>95</v>
      </c>
      <c r="C116" s="413"/>
      <c r="D116" s="706"/>
      <c r="E116" s="413"/>
      <c r="F116" s="628">
        <v>16889282</v>
      </c>
      <c r="G116" s="708"/>
      <c r="H116" s="628">
        <f ca="1">+L116-F116</f>
        <v>-16889282</v>
      </c>
      <c r="I116" s="708"/>
      <c r="J116" s="628">
        <f t="shared" ca="1" si="9"/>
        <v>0</v>
      </c>
      <c r="K116" s="708"/>
      <c r="L116" s="628">
        <f t="shared" ca="1" si="8"/>
        <v>0</v>
      </c>
      <c r="M116" s="413"/>
    </row>
    <row r="117" spans="1:13" hidden="1">
      <c r="A117" s="413"/>
      <c r="B117" s="582" t="s">
        <v>63</v>
      </c>
      <c r="C117" s="413"/>
      <c r="D117" s="706"/>
      <c r="E117" s="413"/>
      <c r="F117" s="628"/>
      <c r="G117" s="708"/>
      <c r="H117" s="628"/>
      <c r="I117" s="708"/>
      <c r="J117" s="628">
        <f t="shared" si="9"/>
        <v>0</v>
      </c>
      <c r="K117" s="708"/>
      <c r="L117" s="628">
        <f t="shared" ca="1" si="8"/>
        <v>0</v>
      </c>
      <c r="M117" s="413"/>
    </row>
    <row r="118" spans="1:13" hidden="1">
      <c r="A118" s="413"/>
      <c r="B118" s="582" t="s">
        <v>114</v>
      </c>
      <c r="C118" s="413"/>
      <c r="D118" s="706"/>
      <c r="E118" s="413"/>
      <c r="F118" s="628"/>
      <c r="G118" s="708"/>
      <c r="H118" s="628"/>
      <c r="I118" s="708"/>
      <c r="J118" s="628">
        <f t="shared" si="9"/>
        <v>0</v>
      </c>
      <c r="K118" s="708"/>
      <c r="L118" s="628">
        <f t="shared" ca="1" si="8"/>
        <v>0</v>
      </c>
      <c r="M118" s="413"/>
    </row>
    <row r="119" spans="1:13">
      <c r="A119" s="413"/>
      <c r="B119" s="582" t="s">
        <v>109</v>
      </c>
      <c r="C119" s="413"/>
      <c r="D119" s="706"/>
      <c r="E119" s="413"/>
      <c r="F119" s="628"/>
      <c r="G119" s="708"/>
      <c r="H119" s="628">
        <v>5099976</v>
      </c>
      <c r="I119" s="708"/>
      <c r="J119" s="628">
        <f t="shared" si="9"/>
        <v>5099976</v>
      </c>
      <c r="K119" s="708"/>
      <c r="L119" s="628">
        <f t="shared" ca="1" si="8"/>
        <v>0</v>
      </c>
      <c r="M119" s="413"/>
    </row>
    <row r="120" spans="1:13" hidden="1">
      <c r="A120" s="413"/>
      <c r="B120" s="582" t="s">
        <v>1389</v>
      </c>
      <c r="C120" s="413"/>
      <c r="D120" s="706"/>
      <c r="E120" s="413"/>
      <c r="F120" s="628"/>
      <c r="G120" s="708"/>
      <c r="H120" s="628"/>
      <c r="I120" s="708"/>
      <c r="J120" s="628">
        <f t="shared" si="9"/>
        <v>0</v>
      </c>
      <c r="K120" s="708"/>
      <c r="L120" s="628">
        <f t="shared" si="8"/>
        <v>61742243</v>
      </c>
      <c r="M120" s="413"/>
    </row>
    <row r="121" spans="1:13" ht="13.5" thickBot="1">
      <c r="B121" s="473" t="s">
        <v>112</v>
      </c>
      <c r="C121" s="413"/>
      <c r="D121" s="706"/>
      <c r="E121" s="413"/>
      <c r="F121" s="706"/>
      <c r="G121" s="708"/>
      <c r="H121" s="706"/>
      <c r="I121" s="708"/>
      <c r="J121" s="706"/>
      <c r="K121" s="708"/>
      <c r="L121" s="706"/>
      <c r="M121" s="413"/>
    </row>
    <row r="122" spans="1:13" ht="13.5" thickBot="1">
      <c r="B122" s="887" t="s">
        <v>964</v>
      </c>
      <c r="C122" s="705"/>
      <c r="D122" s="705"/>
      <c r="E122" s="705"/>
      <c r="F122" s="903">
        <f>SUM(F107:F120)</f>
        <v>113777506</v>
      </c>
      <c r="G122" s="904"/>
      <c r="H122" s="903">
        <f ca="1">SUM(H107:H120)</f>
        <v>-72670530</v>
      </c>
      <c r="I122" s="904"/>
      <c r="J122" s="903">
        <f ca="1">SUM(J107:J120)</f>
        <v>41106976</v>
      </c>
      <c r="K122" s="708"/>
      <c r="L122" s="903">
        <f ca="1">SUM(L107:L120)</f>
        <v>165838000</v>
      </c>
      <c r="M122" s="413"/>
    </row>
    <row r="123" spans="1:13" ht="13.5" thickBot="1">
      <c r="B123" s="705"/>
      <c r="C123" s="705"/>
      <c r="D123" s="705"/>
      <c r="E123" s="705"/>
      <c r="F123" s="709"/>
      <c r="G123" s="904"/>
      <c r="H123" s="709"/>
      <c r="I123" s="904"/>
      <c r="J123" s="707"/>
      <c r="K123" s="708"/>
      <c r="L123" s="707"/>
      <c r="M123" s="413"/>
    </row>
    <row r="124" spans="1:13" ht="13.5" thickBot="1">
      <c r="B124" s="887" t="s">
        <v>965</v>
      </c>
      <c r="C124" s="705"/>
      <c r="D124" s="705"/>
      <c r="E124" s="705"/>
      <c r="F124" s="903">
        <f>F103+F122</f>
        <v>1817955912</v>
      </c>
      <c r="G124" s="904"/>
      <c r="H124" s="903">
        <f ca="1">H103+H122</f>
        <v>-1592098127</v>
      </c>
      <c r="I124" s="904"/>
      <c r="J124" s="903">
        <f ca="1">J103+J122</f>
        <v>225857785</v>
      </c>
      <c r="K124" s="708"/>
      <c r="L124" s="903">
        <f ca="1">L103+L122</f>
        <v>326843000</v>
      </c>
      <c r="M124" s="413"/>
    </row>
    <row r="125" spans="1:13" ht="13.5" thickBot="1">
      <c r="B125" s="413"/>
      <c r="C125" s="413"/>
      <c r="D125" s="413"/>
      <c r="E125" s="413"/>
      <c r="F125" s="629"/>
      <c r="G125" s="629"/>
      <c r="H125" s="629"/>
      <c r="I125" s="629"/>
      <c r="J125" s="629"/>
      <c r="K125" s="475"/>
      <c r="L125" s="629"/>
      <c r="M125" s="413"/>
    </row>
    <row r="126" spans="1:13" ht="39" thickBot="1">
      <c r="B126" s="882" t="s">
        <v>1114</v>
      </c>
      <c r="C126" s="704"/>
      <c r="D126" s="886"/>
      <c r="E126" s="704"/>
      <c r="F126" s="896" t="s">
        <v>1109</v>
      </c>
      <c r="G126" s="897"/>
      <c r="H126" s="896" t="s">
        <v>1110</v>
      </c>
      <c r="I126" s="897"/>
      <c r="J126" s="896" t="s">
        <v>1111</v>
      </c>
      <c r="K126" s="475"/>
      <c r="L126" s="896" t="s">
        <v>1121</v>
      </c>
      <c r="M126" s="413"/>
    </row>
    <row r="127" spans="1:13" ht="13.5" thickBot="1">
      <c r="B127" s="885"/>
      <c r="C127" s="704"/>
      <c r="D127" s="886"/>
      <c r="E127" s="704"/>
      <c r="F127" s="898"/>
      <c r="G127" s="897"/>
      <c r="H127" s="898"/>
      <c r="I127" s="897"/>
      <c r="J127" s="898"/>
      <c r="K127" s="475"/>
      <c r="L127" s="898"/>
      <c r="M127" s="413"/>
    </row>
    <row r="128" spans="1:13" ht="13.5" thickBot="1">
      <c r="B128" s="887" t="s">
        <v>1115</v>
      </c>
      <c r="C128" s="705"/>
      <c r="D128" s="705"/>
      <c r="E128" s="705"/>
      <c r="F128" s="895"/>
      <c r="G128" s="629"/>
      <c r="H128" s="895"/>
      <c r="I128" s="629"/>
      <c r="J128" s="895"/>
      <c r="K128" s="475"/>
      <c r="L128" s="629"/>
      <c r="M128" s="413"/>
    </row>
    <row r="129" spans="1:13">
      <c r="B129" s="693"/>
      <c r="C129" s="705"/>
      <c r="D129" s="705"/>
      <c r="E129" s="705"/>
      <c r="F129" s="629"/>
      <c r="G129" s="629"/>
      <c r="H129" s="629"/>
      <c r="I129" s="629"/>
      <c r="J129" s="629"/>
      <c r="K129" s="475"/>
      <c r="L129" s="629"/>
      <c r="M129" s="909"/>
    </row>
    <row r="130" spans="1:13">
      <c r="A130" s="413"/>
      <c r="B130" s="631" t="s">
        <v>117</v>
      </c>
      <c r="C130" s="413"/>
      <c r="D130" s="706"/>
      <c r="E130" s="413"/>
      <c r="F130" s="632">
        <v>-36761940</v>
      </c>
      <c r="G130" s="706"/>
      <c r="H130" s="632">
        <v>4206000</v>
      </c>
      <c r="I130" s="708"/>
      <c r="J130" s="632">
        <f t="shared" ref="J130" si="10">+F130+H130</f>
        <v>-32555940</v>
      </c>
      <c r="K130" s="708"/>
      <c r="L130" s="632">
        <f t="shared" ref="L130:L135" ca="1" si="11">IFERROR(VLOOKUP(B130,NotaA,7,0),0)</f>
        <v>0</v>
      </c>
      <c r="M130" s="708"/>
    </row>
    <row r="131" spans="1:13">
      <c r="A131" s="413"/>
      <c r="B131" s="631" t="s">
        <v>129</v>
      </c>
      <c r="C131" s="413"/>
      <c r="D131" s="706"/>
      <c r="E131" s="413"/>
      <c r="F131" s="632">
        <f>-613467921-98718</f>
        <v>-613566639</v>
      </c>
      <c r="G131" s="706"/>
      <c r="H131" s="632">
        <v>98718</v>
      </c>
      <c r="I131" s="708"/>
      <c r="J131" s="632">
        <f t="shared" ref="J131:J135" si="12">+F131+H131</f>
        <v>-613467921</v>
      </c>
      <c r="K131" s="708"/>
      <c r="L131" s="632">
        <f t="shared" si="11"/>
        <v>-111571054</v>
      </c>
      <c r="M131" s="708"/>
    </row>
    <row r="132" spans="1:13" hidden="1">
      <c r="A132" s="413"/>
      <c r="B132" s="631" t="s">
        <v>188</v>
      </c>
      <c r="C132" s="413"/>
      <c r="D132" s="706"/>
      <c r="E132" s="413"/>
      <c r="F132" s="632"/>
      <c r="G132" s="706"/>
      <c r="H132" s="632"/>
      <c r="I132" s="708"/>
      <c r="J132" s="632">
        <f t="shared" si="12"/>
        <v>0</v>
      </c>
      <c r="K132" s="708"/>
      <c r="L132" s="632">
        <f t="shared" ca="1" si="11"/>
        <v>0</v>
      </c>
      <c r="M132" s="708"/>
    </row>
    <row r="133" spans="1:13" hidden="1">
      <c r="A133" s="413"/>
      <c r="B133" s="631" t="s">
        <v>185</v>
      </c>
      <c r="C133" s="413"/>
      <c r="D133" s="706"/>
      <c r="E133" s="413"/>
      <c r="F133" s="632"/>
      <c r="G133" s="706"/>
      <c r="H133" s="632"/>
      <c r="I133" s="708"/>
      <c r="J133" s="632">
        <f t="shared" si="12"/>
        <v>0</v>
      </c>
      <c r="K133" s="708"/>
      <c r="L133" s="632">
        <f t="shared" ca="1" si="11"/>
        <v>0</v>
      </c>
      <c r="M133" s="708"/>
    </row>
    <row r="134" spans="1:13">
      <c r="A134" s="413"/>
      <c r="B134" s="631" t="s">
        <v>153</v>
      </c>
      <c r="C134" s="413"/>
      <c r="D134" s="706"/>
      <c r="E134" s="413"/>
      <c r="F134" s="632">
        <v>-122079282</v>
      </c>
      <c r="G134" s="706"/>
      <c r="H134" s="632">
        <v>65221282</v>
      </c>
      <c r="I134" s="708"/>
      <c r="J134" s="632">
        <f t="shared" si="12"/>
        <v>-56858000</v>
      </c>
      <c r="K134" s="708"/>
      <c r="L134" s="632">
        <f t="shared" si="11"/>
        <v>0</v>
      </c>
      <c r="M134" s="708"/>
    </row>
    <row r="135" spans="1:13" hidden="1">
      <c r="A135" s="413"/>
      <c r="B135" s="631" t="s">
        <v>969</v>
      </c>
      <c r="C135" s="413"/>
      <c r="D135" s="706"/>
      <c r="E135" s="413"/>
      <c r="F135" s="632"/>
      <c r="G135" s="706"/>
      <c r="H135" s="632"/>
      <c r="I135" s="708"/>
      <c r="J135" s="632">
        <f t="shared" si="12"/>
        <v>0</v>
      </c>
      <c r="K135" s="708"/>
      <c r="L135" s="632">
        <f t="shared" ca="1" si="11"/>
        <v>0</v>
      </c>
      <c r="M135" s="413"/>
    </row>
    <row r="136" spans="1:13" ht="13.5" thickBot="1">
      <c r="B136" s="473"/>
      <c r="C136" s="413"/>
      <c r="D136" s="706"/>
      <c r="E136" s="413"/>
      <c r="F136" s="706"/>
      <c r="G136" s="706"/>
      <c r="H136" s="706"/>
      <c r="I136" s="708"/>
      <c r="J136" s="706"/>
      <c r="K136" s="708"/>
      <c r="L136" s="706"/>
      <c r="M136" s="413"/>
    </row>
    <row r="137" spans="1:13" ht="13.5" thickBot="1">
      <c r="B137" s="891" t="s">
        <v>1116</v>
      </c>
      <c r="C137" s="705"/>
      <c r="D137" s="705"/>
      <c r="E137" s="705"/>
      <c r="F137" s="903">
        <f>SUM(F130:F135)</f>
        <v>-772407861</v>
      </c>
      <c r="G137" s="904"/>
      <c r="H137" s="903">
        <f>SUM(H130:H135)</f>
        <v>69526000</v>
      </c>
      <c r="I137" s="904"/>
      <c r="J137" s="903">
        <f>SUM(J130:J135)</f>
        <v>-702881861</v>
      </c>
      <c r="K137" s="708"/>
      <c r="L137" s="903">
        <f ca="1">SUM(L130:L135)</f>
        <v>-111571054</v>
      </c>
      <c r="M137" s="413"/>
    </row>
    <row r="138" spans="1:13" ht="13.5" thickBot="1">
      <c r="B138" s="693"/>
      <c r="C138" s="705"/>
      <c r="D138" s="705"/>
      <c r="E138" s="705"/>
      <c r="F138" s="894"/>
      <c r="G138" s="893"/>
      <c r="H138" s="894"/>
      <c r="I138" s="893"/>
      <c r="J138" s="894"/>
      <c r="K138" s="475"/>
      <c r="L138" s="894"/>
      <c r="M138" s="413"/>
    </row>
    <row r="139" spans="1:13" ht="13.5" thickBot="1">
      <c r="B139" s="899" t="s">
        <v>1117</v>
      </c>
      <c r="C139" s="705"/>
      <c r="D139" s="705"/>
      <c r="E139" s="705"/>
      <c r="F139" s="895"/>
      <c r="G139" s="629"/>
      <c r="H139" s="895"/>
      <c r="I139" s="629"/>
      <c r="J139" s="895"/>
      <c r="K139" s="475"/>
      <c r="L139" s="629"/>
      <c r="M139" s="413"/>
    </row>
    <row r="140" spans="1:13">
      <c r="B140" s="693"/>
      <c r="C140" s="705"/>
      <c r="D140" s="705"/>
      <c r="E140" s="705"/>
      <c r="F140" s="629"/>
      <c r="G140" s="629"/>
      <c r="H140" s="629"/>
      <c r="I140" s="629"/>
      <c r="J140" s="629"/>
      <c r="K140" s="475"/>
      <c r="L140" s="629"/>
      <c r="M140" s="413"/>
    </row>
    <row r="141" spans="1:13">
      <c r="A141" s="413"/>
      <c r="B141" s="631" t="s">
        <v>117</v>
      </c>
      <c r="C141" s="413"/>
      <c r="D141" s="706"/>
      <c r="E141" s="413"/>
      <c r="F141" s="632"/>
      <c r="G141" s="708"/>
      <c r="H141" s="632"/>
      <c r="I141" s="708"/>
      <c r="J141" s="632">
        <f t="shared" ref="J141" si="13">+F141+H141</f>
        <v>0</v>
      </c>
      <c r="K141" s="708"/>
      <c r="L141" s="632">
        <f t="shared" ref="L141:L147" ca="1" si="14">IFERROR(VLOOKUP(B141,NotaA,7,0),0)</f>
        <v>0</v>
      </c>
      <c r="M141" s="413"/>
    </row>
    <row r="142" spans="1:13">
      <c r="A142" s="413"/>
      <c r="B142" s="631" t="s">
        <v>129</v>
      </c>
      <c r="C142" s="413"/>
      <c r="D142" s="706"/>
      <c r="E142" s="413"/>
      <c r="F142" s="632">
        <v>-275559704</v>
      </c>
      <c r="G142" s="708"/>
      <c r="H142" s="632">
        <v>87165788</v>
      </c>
      <c r="I142" s="708"/>
      <c r="J142" s="632">
        <f t="shared" ref="J142:J147" si="15">+F142+H142</f>
        <v>-188393916</v>
      </c>
      <c r="K142" s="708"/>
      <c r="L142" s="632">
        <f t="shared" si="14"/>
        <v>-111571054</v>
      </c>
      <c r="M142" s="708"/>
    </row>
    <row r="143" spans="1:13" hidden="1">
      <c r="A143" s="413"/>
      <c r="B143" s="631" t="s">
        <v>188</v>
      </c>
      <c r="C143" s="413"/>
      <c r="D143" s="706"/>
      <c r="E143" s="413"/>
      <c r="F143" s="632"/>
      <c r="G143" s="708"/>
      <c r="H143" s="632"/>
      <c r="I143" s="708"/>
      <c r="J143" s="632">
        <f t="shared" si="15"/>
        <v>0</v>
      </c>
      <c r="K143" s="708"/>
      <c r="L143" s="632">
        <f t="shared" ca="1" si="14"/>
        <v>0</v>
      </c>
      <c r="M143" s="413"/>
    </row>
    <row r="144" spans="1:13" hidden="1">
      <c r="A144" s="413"/>
      <c r="B144" s="631" t="s">
        <v>185</v>
      </c>
      <c r="C144" s="413"/>
      <c r="D144" s="706"/>
      <c r="E144" s="413"/>
      <c r="F144" s="632"/>
      <c r="G144" s="708"/>
      <c r="H144" s="632"/>
      <c r="I144" s="708"/>
      <c r="J144" s="632">
        <f t="shared" si="15"/>
        <v>0</v>
      </c>
      <c r="K144" s="708"/>
      <c r="L144" s="632">
        <f t="shared" ca="1" si="14"/>
        <v>0</v>
      </c>
      <c r="M144" s="475"/>
    </row>
    <row r="145" spans="1:13">
      <c r="A145" s="413"/>
      <c r="B145" s="631" t="s">
        <v>972</v>
      </c>
      <c r="C145" s="413"/>
      <c r="D145" s="706"/>
      <c r="E145" s="413"/>
      <c r="F145" s="632"/>
      <c r="G145" s="708"/>
      <c r="H145" s="632">
        <v>-54410521</v>
      </c>
      <c r="I145" s="708"/>
      <c r="J145" s="632">
        <f t="shared" si="15"/>
        <v>-54410521</v>
      </c>
      <c r="K145" s="708"/>
      <c r="L145" s="632">
        <f t="shared" ca="1" si="14"/>
        <v>0</v>
      </c>
      <c r="M145" s="413"/>
    </row>
    <row r="146" spans="1:13">
      <c r="A146" s="413"/>
      <c r="B146" s="631" t="s">
        <v>153</v>
      </c>
      <c r="C146" s="413"/>
      <c r="D146" s="706"/>
      <c r="E146" s="413"/>
      <c r="F146" s="632"/>
      <c r="G146" s="708"/>
      <c r="H146" s="632"/>
      <c r="I146" s="708"/>
      <c r="J146" s="632">
        <f t="shared" si="15"/>
        <v>0</v>
      </c>
      <c r="K146" s="708"/>
      <c r="L146" s="632">
        <f t="shared" si="14"/>
        <v>0</v>
      </c>
      <c r="M146" s="413"/>
    </row>
    <row r="147" spans="1:13" hidden="1">
      <c r="A147" s="413"/>
      <c r="B147" s="631" t="s">
        <v>969</v>
      </c>
      <c r="C147" s="413"/>
      <c r="D147" s="706"/>
      <c r="E147" s="413"/>
      <c r="F147" s="632"/>
      <c r="G147" s="708"/>
      <c r="H147" s="632"/>
      <c r="I147" s="708"/>
      <c r="J147" s="632">
        <f t="shared" si="15"/>
        <v>0</v>
      </c>
      <c r="K147" s="708"/>
      <c r="L147" s="632">
        <f t="shared" ca="1" si="14"/>
        <v>0</v>
      </c>
      <c r="M147" s="413"/>
    </row>
    <row r="148" spans="1:13" ht="13.5" thickBot="1">
      <c r="B148" s="473"/>
      <c r="C148" s="413"/>
      <c r="D148" s="706"/>
      <c r="E148" s="413"/>
      <c r="F148" s="706"/>
      <c r="G148" s="708"/>
      <c r="H148" s="706"/>
      <c r="I148" s="708"/>
      <c r="J148" s="706"/>
      <c r="K148" s="708"/>
      <c r="L148" s="706"/>
      <c r="M148" s="413"/>
    </row>
    <row r="149" spans="1:13" ht="13.5" thickBot="1">
      <c r="B149" s="899" t="s">
        <v>973</v>
      </c>
      <c r="C149" s="413"/>
      <c r="D149" s="413"/>
      <c r="E149" s="413"/>
      <c r="F149" s="903">
        <f>SUM(F141:F147)</f>
        <v>-275559704</v>
      </c>
      <c r="G149" s="708"/>
      <c r="H149" s="903">
        <f>SUM(H141:H147)</f>
        <v>32755267</v>
      </c>
      <c r="I149" s="708"/>
      <c r="J149" s="903">
        <f>SUM(J141:J147)</f>
        <v>-242804437</v>
      </c>
      <c r="K149" s="708"/>
      <c r="L149" s="903">
        <f ca="1">SUM(L141:L147)</f>
        <v>-111571054</v>
      </c>
      <c r="M149" s="413"/>
    </row>
    <row r="150" spans="1:13" ht="13.5" thickBot="1">
      <c r="B150" s="693"/>
      <c r="C150" s="413"/>
      <c r="D150" s="413"/>
      <c r="E150" s="413"/>
      <c r="F150" s="709"/>
      <c r="G150" s="708"/>
      <c r="H150" s="709"/>
      <c r="I150" s="708"/>
      <c r="J150" s="709"/>
      <c r="K150" s="708"/>
      <c r="L150" s="709"/>
      <c r="M150" s="413"/>
    </row>
    <row r="151" spans="1:13" ht="13.5" thickBot="1">
      <c r="B151" s="887" t="s">
        <v>974</v>
      </c>
      <c r="C151" s="705"/>
      <c r="D151" s="705"/>
      <c r="E151" s="705"/>
      <c r="F151" s="903">
        <f>+F149+F137</f>
        <v>-1047967565</v>
      </c>
      <c r="G151" s="904"/>
      <c r="H151" s="903">
        <f>+H149+H137</f>
        <v>102281267</v>
      </c>
      <c r="I151" s="904"/>
      <c r="J151" s="903">
        <f>+J149+J137</f>
        <v>-945686298</v>
      </c>
      <c r="K151" s="708"/>
      <c r="L151" s="903">
        <f ca="1">+L149+L137</f>
        <v>-223142108</v>
      </c>
      <c r="M151" s="413"/>
    </row>
    <row r="152" spans="1:13" ht="13.5" thickBot="1">
      <c r="B152" s="413"/>
      <c r="C152" s="413"/>
      <c r="D152" s="413"/>
      <c r="E152" s="413"/>
      <c r="F152" s="708"/>
      <c r="G152" s="629"/>
      <c r="H152" s="629"/>
      <c r="I152" s="629"/>
      <c r="J152" s="629"/>
      <c r="K152" s="475"/>
      <c r="L152" s="629"/>
      <c r="M152" s="413"/>
    </row>
    <row r="153" spans="1:13" ht="13.5" thickBot="1">
      <c r="B153" s="887" t="s">
        <v>1118</v>
      </c>
      <c r="C153" s="900"/>
      <c r="D153" s="900"/>
      <c r="E153" s="900"/>
      <c r="F153" s="889"/>
      <c r="G153" s="708"/>
      <c r="H153" s="889"/>
      <c r="I153" s="708"/>
      <c r="J153" s="889"/>
      <c r="K153" s="475"/>
      <c r="L153" s="629"/>
      <c r="M153" s="413"/>
    </row>
    <row r="154" spans="1:13">
      <c r="B154" s="693"/>
      <c r="C154" s="900"/>
      <c r="D154" s="900"/>
      <c r="E154" s="900"/>
      <c r="F154" s="708"/>
      <c r="G154" s="708"/>
      <c r="H154" s="708"/>
      <c r="I154" s="708"/>
      <c r="J154" s="708"/>
      <c r="K154" s="708"/>
      <c r="L154" s="708"/>
      <c r="M154" s="413"/>
    </row>
    <row r="155" spans="1:13">
      <c r="A155" s="413"/>
      <c r="B155" s="631" t="s">
        <v>213</v>
      </c>
      <c r="C155" s="413"/>
      <c r="D155" s="706"/>
      <c r="E155" s="413"/>
      <c r="F155" s="632">
        <f>-6293103</f>
        <v>-6293103</v>
      </c>
      <c r="G155" s="708"/>
      <c r="H155" s="632"/>
      <c r="I155" s="708"/>
      <c r="J155" s="632">
        <f t="shared" ref="J155" si="16">+F155+H155</f>
        <v>-6293103</v>
      </c>
      <c r="K155" s="708"/>
      <c r="L155" s="632">
        <f t="shared" ref="L155:L161" si="17">IFERROR(VLOOKUP(B155,NotaA,7,0),0)</f>
        <v>-2000000</v>
      </c>
      <c r="M155" s="708"/>
    </row>
    <row r="156" spans="1:13">
      <c r="A156" s="413"/>
      <c r="B156" s="631" t="s">
        <v>227</v>
      </c>
      <c r="C156" s="413"/>
      <c r="D156" s="706"/>
      <c r="E156" s="413"/>
      <c r="F156" s="632">
        <v>-148706897</v>
      </c>
      <c r="G156" s="708"/>
      <c r="H156" s="632"/>
      <c r="I156" s="708"/>
      <c r="J156" s="632">
        <f t="shared" ref="J156:J161" si="18">+F156+H156</f>
        <v>-148706897</v>
      </c>
      <c r="K156" s="708"/>
      <c r="L156" s="632">
        <f t="shared" ca="1" si="17"/>
        <v>0</v>
      </c>
      <c r="M156" s="708"/>
    </row>
    <row r="157" spans="1:13" hidden="1">
      <c r="A157" s="413"/>
      <c r="B157" s="631" t="s">
        <v>976</v>
      </c>
      <c r="C157" s="413"/>
      <c r="D157" s="706"/>
      <c r="E157" s="413"/>
      <c r="F157" s="632"/>
      <c r="G157" s="708"/>
      <c r="H157" s="632"/>
      <c r="I157" s="708"/>
      <c r="J157" s="632">
        <f t="shared" si="18"/>
        <v>0</v>
      </c>
      <c r="K157" s="708"/>
      <c r="L157" s="632">
        <f t="shared" ca="1" si="17"/>
        <v>0</v>
      </c>
      <c r="M157" s="708"/>
    </row>
    <row r="158" spans="1:13" hidden="1">
      <c r="A158" s="413"/>
      <c r="B158" s="631" t="s">
        <v>977</v>
      </c>
      <c r="C158" s="413"/>
      <c r="D158" s="706"/>
      <c r="E158" s="413"/>
      <c r="F158" s="632"/>
      <c r="G158" s="708"/>
      <c r="H158" s="632"/>
      <c r="I158" s="708"/>
      <c r="J158" s="632">
        <f t="shared" si="18"/>
        <v>0</v>
      </c>
      <c r="K158" s="708"/>
      <c r="L158" s="632">
        <f t="shared" ca="1" si="17"/>
        <v>0</v>
      </c>
      <c r="M158" s="708"/>
    </row>
    <row r="159" spans="1:13" hidden="1">
      <c r="A159" s="413"/>
      <c r="B159" s="631" t="s">
        <v>978</v>
      </c>
      <c r="C159" s="413"/>
      <c r="D159" s="706"/>
      <c r="E159" s="413"/>
      <c r="F159" s="632"/>
      <c r="G159" s="708"/>
      <c r="H159" s="632"/>
      <c r="I159" s="708"/>
      <c r="J159" s="632">
        <f t="shared" si="18"/>
        <v>0</v>
      </c>
      <c r="K159" s="708"/>
      <c r="L159" s="632">
        <f t="shared" ca="1" si="17"/>
        <v>0</v>
      </c>
      <c r="M159" s="708"/>
    </row>
    <row r="160" spans="1:13">
      <c r="A160" s="413"/>
      <c r="B160" s="631" t="s">
        <v>979</v>
      </c>
      <c r="C160" s="413"/>
      <c r="D160" s="706"/>
      <c r="E160" s="413"/>
      <c r="F160" s="632">
        <v>-2500000</v>
      </c>
      <c r="G160" s="708"/>
      <c r="H160" s="632"/>
      <c r="I160" s="708"/>
      <c r="J160" s="632">
        <f t="shared" si="18"/>
        <v>-2500000</v>
      </c>
      <c r="K160" s="708"/>
      <c r="L160" s="632">
        <f t="shared" ca="1" si="17"/>
        <v>0</v>
      </c>
      <c r="M160" s="909"/>
    </row>
    <row r="161" spans="1:13">
      <c r="A161" s="413"/>
      <c r="B161" s="631" t="s">
        <v>980</v>
      </c>
      <c r="C161" s="413"/>
      <c r="D161" s="706"/>
      <c r="E161" s="413"/>
      <c r="F161" s="632">
        <v>-612488347</v>
      </c>
      <c r="G161" s="708"/>
      <c r="H161" s="632">
        <v>332291887</v>
      </c>
      <c r="I161" s="708"/>
      <c r="J161" s="632">
        <f t="shared" si="18"/>
        <v>-280196460</v>
      </c>
      <c r="K161" s="708"/>
      <c r="L161" s="632">
        <f t="shared" si="17"/>
        <v>405357000</v>
      </c>
      <c r="M161" s="413"/>
    </row>
    <row r="162" spans="1:13" ht="13.5" thickBot="1">
      <c r="B162" s="473"/>
      <c r="C162" s="413"/>
      <c r="D162" s="413"/>
      <c r="E162" s="413"/>
      <c r="F162" s="706"/>
      <c r="G162" s="708"/>
      <c r="H162" s="706"/>
      <c r="I162" s="708"/>
      <c r="J162" s="706"/>
      <c r="K162" s="475"/>
      <c r="L162" s="890"/>
      <c r="M162" s="413"/>
    </row>
    <row r="163" spans="1:13" ht="13.5" thickBot="1">
      <c r="B163" s="899" t="s">
        <v>1119</v>
      </c>
      <c r="C163" s="705"/>
      <c r="D163" s="705"/>
      <c r="E163" s="705"/>
      <c r="F163" s="903">
        <f>SUM(F155:F161)</f>
        <v>-769988347</v>
      </c>
      <c r="G163" s="708"/>
      <c r="H163" s="903">
        <f>SUM(H155:H161)</f>
        <v>332291887</v>
      </c>
      <c r="I163" s="708"/>
      <c r="J163" s="903">
        <f>SUM(J155:J161)</f>
        <v>-437696460</v>
      </c>
      <c r="K163" s="475"/>
      <c r="L163" s="892">
        <f ca="1">SUM(L155:L161)</f>
        <v>403357000</v>
      </c>
      <c r="M163" s="413"/>
    </row>
    <row r="164" spans="1:13" ht="13.5" thickBot="1">
      <c r="B164" s="887" t="s">
        <v>1120</v>
      </c>
      <c r="C164" s="705"/>
      <c r="D164" s="705"/>
      <c r="E164" s="705"/>
      <c r="F164" s="903">
        <f>F151+F163</f>
        <v>-1817955912</v>
      </c>
      <c r="G164" s="708"/>
      <c r="H164" s="903">
        <f>H151+H163</f>
        <v>434573154</v>
      </c>
      <c r="I164" s="708"/>
      <c r="J164" s="903">
        <f>J151+J163</f>
        <v>-1383382758</v>
      </c>
      <c r="K164" s="475"/>
      <c r="L164" s="892">
        <f ca="1">L151+L163</f>
        <v>180214892</v>
      </c>
      <c r="M164" s="413"/>
    </row>
    <row r="165" spans="1:13">
      <c r="B165" s="413"/>
      <c r="C165" s="413"/>
      <c r="D165" s="413"/>
      <c r="E165" s="413"/>
      <c r="F165" s="708"/>
      <c r="G165" s="708"/>
      <c r="H165" s="708"/>
      <c r="I165" s="708"/>
      <c r="J165" s="708"/>
      <c r="K165" s="413"/>
      <c r="L165" s="413"/>
      <c r="M165" s="413"/>
    </row>
    <row r="166" spans="1:13" ht="13.5" thickBot="1">
      <c r="B166" s="413"/>
      <c r="C166" s="413"/>
      <c r="D166" s="413"/>
      <c r="E166" s="413"/>
      <c r="F166" s="708"/>
      <c r="G166" s="708"/>
      <c r="H166" s="708"/>
      <c r="I166" s="708"/>
      <c r="J166" s="708"/>
      <c r="K166" s="413"/>
      <c r="L166" s="413"/>
      <c r="M166" s="413"/>
    </row>
    <row r="167" spans="1:13" ht="13.5" thickBot="1">
      <c r="B167" s="902" t="s">
        <v>1122</v>
      </c>
      <c r="C167" s="437"/>
      <c r="D167" s="437"/>
      <c r="E167" s="413"/>
      <c r="F167" s="763" t="str">
        <f ca="1">IF(J124-A!H43=0,"Conciliado", "No Conciliado")</f>
        <v>No Conciliado</v>
      </c>
      <c r="G167" s="413"/>
      <c r="H167" s="910">
        <f ca="1">+J124-A!H43</f>
        <v>28845785</v>
      </c>
      <c r="I167" s="708"/>
      <c r="J167" s="708"/>
      <c r="K167" s="413"/>
      <c r="L167" s="413"/>
      <c r="M167" s="413"/>
    </row>
    <row r="168" spans="1:13" ht="6" customHeight="1" thickBot="1">
      <c r="B168" s="714"/>
      <c r="C168" s="413"/>
      <c r="D168" s="413"/>
      <c r="E168" s="413"/>
      <c r="F168" s="889"/>
      <c r="G168" s="708"/>
      <c r="H168" s="911"/>
      <c r="I168" s="708"/>
      <c r="J168" s="708"/>
      <c r="K168" s="413"/>
      <c r="L168" s="413"/>
      <c r="M168" s="413"/>
    </row>
    <row r="169" spans="1:13" ht="13.5" thickBot="1">
      <c r="B169" s="902" t="s">
        <v>1123</v>
      </c>
      <c r="C169" s="413"/>
      <c r="D169" s="413"/>
      <c r="E169" s="413"/>
      <c r="F169" s="763" t="str">
        <f ca="1">IF(J151-A!H71=0,"Conciliado", "No Conciliado")</f>
        <v>No Conciliado</v>
      </c>
      <c r="G169" s="708"/>
      <c r="H169" s="910">
        <f ca="1">+J151-A!H71</f>
        <v>-345317298</v>
      </c>
      <c r="I169" s="708"/>
      <c r="J169" s="708"/>
      <c r="K169" s="413"/>
      <c r="L169" s="413"/>
      <c r="M169" s="413"/>
    </row>
    <row r="170" spans="1:13" ht="8.25" customHeight="1" thickBot="1">
      <c r="B170" s="714"/>
      <c r="C170" s="413"/>
      <c r="D170" s="413"/>
      <c r="E170" s="413"/>
      <c r="F170" s="889"/>
      <c r="G170" s="708"/>
      <c r="H170" s="708"/>
      <c r="I170" s="708"/>
      <c r="J170" s="708"/>
      <c r="K170" s="413"/>
      <c r="L170" s="413"/>
      <c r="M170" s="413"/>
    </row>
    <row r="171" spans="1:13" ht="13.5" thickBot="1">
      <c r="B171" s="902" t="s">
        <v>1124</v>
      </c>
      <c r="C171" s="413"/>
      <c r="D171" s="413"/>
      <c r="E171" s="413"/>
      <c r="F171" s="763" t="str">
        <f ca="1">IF(J163-A!H87=0,"Conciliado", "No Conciliado")</f>
        <v>No Conciliado</v>
      </c>
      <c r="G171" s="708"/>
      <c r="H171" s="910">
        <f ca="1">+J163-A!H87</f>
        <v>-841053460</v>
      </c>
      <c r="I171" s="708"/>
      <c r="J171" s="708"/>
      <c r="K171" s="413"/>
      <c r="L171" s="413"/>
      <c r="M171" s="413"/>
    </row>
    <row r="172" spans="1:13">
      <c r="J172" s="708"/>
      <c r="K172" s="413"/>
      <c r="L172" s="413"/>
      <c r="M172" s="413"/>
    </row>
    <row r="173" spans="1:13">
      <c r="J173" s="708"/>
      <c r="K173" s="413"/>
      <c r="L173" s="413"/>
      <c r="M173" s="413"/>
    </row>
  </sheetData>
  <sheetProtection algorithmName="SHA-512" hashValue="NxaR8oSD9oqJNzqf1Ofa8SlDAHk+HPrublSbz5u+IMDRuWJZixh7HKNAirlHcCBNNu8+bvq3PdNFVyntz3QkAA==" saltValue="sFoEPlvl5msVOkCtYKiWyg==" spinCount="100000" sheet="1" objects="1" scenarios="1" formatCells="0" formatColumns="0" formatRows="0" insertRows="0" deleteRows="0"/>
  <customSheetViews>
    <customSheetView guid="{53E78593-0C5F-472F-9131-960BCABD6F9A}">
      <selection activeCell="N9" sqref="N9"/>
      <pageMargins left="0.7" right="0.7" top="0.75" bottom="0.75" header="0.3" footer="0.3"/>
    </customSheetView>
  </customSheetViews>
  <mergeCells count="8">
    <mergeCell ref="B88:J88"/>
    <mergeCell ref="B2:J2"/>
    <mergeCell ref="B3:J3"/>
    <mergeCell ref="B4:J4"/>
    <mergeCell ref="B5:J5"/>
    <mergeCell ref="B8:J8"/>
    <mergeCell ref="B7:J7"/>
    <mergeCell ref="B87:J87"/>
  </mergeCells>
  <conditionalFormatting sqref="F167">
    <cfRule type="expression" dxfId="226" priority="3">
      <formula>IF(F167="No Conciliado",1,0)</formula>
    </cfRule>
  </conditionalFormatting>
  <conditionalFormatting sqref="F169">
    <cfRule type="expression" dxfId="225" priority="2">
      <formula>IF(F169="No Conciliado",1,0)</formula>
    </cfRule>
  </conditionalFormatting>
  <conditionalFormatting sqref="F171">
    <cfRule type="expression" dxfId="224" priority="1">
      <formula>IF(F171="No Conciliado",1,0)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4"/>
  <dimension ref="A1:M40"/>
  <sheetViews>
    <sheetView showGridLines="0" topLeftCell="A23" zoomScale="90" zoomScaleNormal="90" workbookViewId="0">
      <selection activeCell="A2" sqref="A2"/>
    </sheetView>
  </sheetViews>
  <sheetFormatPr baseColWidth="10" defaultColWidth="0" defaultRowHeight="12.75" zeroHeight="1"/>
  <cols>
    <col min="1" max="1" width="7" style="5" customWidth="1"/>
    <col min="2" max="2" width="49.5703125" style="5" customWidth="1"/>
    <col min="3" max="3" width="1.28515625" style="5" customWidth="1"/>
    <col min="4" max="4" width="6.7109375" style="5" customWidth="1"/>
    <col min="5" max="5" width="1.42578125" style="5" customWidth="1"/>
    <col min="6" max="6" width="15.42578125" style="5" customWidth="1"/>
    <col min="7" max="7" width="2" style="5" customWidth="1"/>
    <col min="8" max="8" width="14.28515625" style="5" customWidth="1"/>
    <col min="9" max="9" width="1.85546875" style="5" customWidth="1"/>
    <col min="10" max="10" width="16.140625" style="5" customWidth="1"/>
    <col min="11" max="11" width="1.7109375" style="5" customWidth="1"/>
    <col min="12" max="12" width="16.140625" style="5" customWidth="1"/>
    <col min="13" max="13" width="16.85546875" style="5" customWidth="1"/>
    <col min="14" max="16384" width="11.42578125" style="5" hidden="1"/>
  </cols>
  <sheetData>
    <row r="1" spans="1:13">
      <c r="F1" s="624"/>
      <c r="G1" s="624"/>
      <c r="H1" s="624"/>
      <c r="I1" s="624"/>
      <c r="J1" s="624"/>
      <c r="M1" s="413"/>
    </row>
    <row r="2" spans="1:13">
      <c r="B2" s="1145" t="str">
        <f>Empresa</f>
        <v>CIRUVASCULAR SAS</v>
      </c>
      <c r="C2" s="1145"/>
      <c r="D2" s="1145"/>
      <c r="E2" s="1145"/>
      <c r="F2" s="1145"/>
      <c r="G2" s="1145"/>
      <c r="H2" s="1145"/>
      <c r="I2" s="1145"/>
      <c r="J2" s="1145"/>
      <c r="M2" s="413"/>
    </row>
    <row r="3" spans="1:13">
      <c r="B3" s="1145" t="s">
        <v>1125</v>
      </c>
      <c r="C3" s="1145"/>
      <c r="D3" s="1145"/>
      <c r="E3" s="1145"/>
      <c r="F3" s="1145"/>
      <c r="G3" s="1145"/>
      <c r="H3" s="1145"/>
      <c r="I3" s="1145"/>
      <c r="J3" s="1145"/>
      <c r="M3" s="413"/>
    </row>
    <row r="4" spans="1:13">
      <c r="B4" s="1145" t="s">
        <v>1126</v>
      </c>
      <c r="C4" s="1145"/>
      <c r="D4" s="1145"/>
      <c r="E4" s="1145"/>
      <c r="F4" s="1145"/>
      <c r="G4" s="1145"/>
      <c r="H4" s="1145"/>
      <c r="I4" s="1145"/>
      <c r="J4" s="1145"/>
      <c r="M4" s="413"/>
    </row>
    <row r="5" spans="1:13">
      <c r="B5" s="1145" t="str">
        <f>IF(Cifras="General", CONCATENATE("Cifras expresadas en pesos colombianos"),CONCATENATE("Cifras expresadas en ",Cifras," de pesos colombianos"))</f>
        <v>Cifras expresadas en pesos colombianos</v>
      </c>
      <c r="C5" s="1145"/>
      <c r="D5" s="1145"/>
      <c r="E5" s="1145"/>
      <c r="F5" s="1145"/>
      <c r="G5" s="1145"/>
      <c r="H5" s="1145"/>
      <c r="I5" s="1145"/>
      <c r="J5" s="1145"/>
      <c r="M5" s="413"/>
    </row>
    <row r="6" spans="1:13">
      <c r="M6" s="413"/>
    </row>
    <row r="7" spans="1:13" ht="13.5" thickBot="1">
      <c r="M7" s="413"/>
    </row>
    <row r="8" spans="1:13" ht="39" thickBot="1">
      <c r="B8" s="375" t="s">
        <v>987</v>
      </c>
      <c r="C8" s="8"/>
      <c r="D8" s="112" t="s">
        <v>958</v>
      </c>
      <c r="E8" s="103"/>
      <c r="F8" s="112" t="s">
        <v>1109</v>
      </c>
      <c r="G8" s="113"/>
      <c r="H8" s="112" t="s">
        <v>1110</v>
      </c>
      <c r="I8" s="113"/>
      <c r="J8" s="112" t="s">
        <v>1111</v>
      </c>
      <c r="K8" s="3"/>
      <c r="L8" s="114" t="s">
        <v>1121</v>
      </c>
      <c r="M8" s="413"/>
    </row>
    <row r="9" spans="1:13">
      <c r="B9" s="22"/>
      <c r="C9" s="24"/>
      <c r="D9" s="28"/>
      <c r="E9" s="28"/>
      <c r="F9" s="54"/>
      <c r="G9" s="28"/>
      <c r="H9" s="54"/>
      <c r="M9" s="413"/>
    </row>
    <row r="10" spans="1:13">
      <c r="A10" s="413"/>
      <c r="B10" s="582" t="s">
        <v>243</v>
      </c>
      <c r="C10" s="473"/>
      <c r="D10" s="432"/>
      <c r="E10" s="431"/>
      <c r="F10" s="872">
        <v>-2633333073</v>
      </c>
      <c r="G10" s="706"/>
      <c r="H10" s="872">
        <v>-12979816</v>
      </c>
      <c r="I10" s="708"/>
      <c r="J10" s="628">
        <f>+F10+H10</f>
        <v>-2646312889</v>
      </c>
      <c r="K10" s="708"/>
      <c r="L10" s="628">
        <f>IFERROR(IF(VLOOKUP(B10,NotaB,7,0)&lt;&gt;0,VLOOKUP(B10,NotaB,7,0),VLOOKUP(B10,NotaC,7,0)),0)</f>
        <v>-399709000</v>
      </c>
      <c r="M10" s="413"/>
    </row>
    <row r="11" spans="1:13">
      <c r="A11" s="413"/>
      <c r="B11" s="582" t="s">
        <v>303</v>
      </c>
      <c r="C11" s="473"/>
      <c r="D11" s="432"/>
      <c r="E11" s="431"/>
      <c r="F11" s="872">
        <v>1807152601</v>
      </c>
      <c r="G11" s="706"/>
      <c r="H11" s="872">
        <v>-32967155</v>
      </c>
      <c r="I11" s="708"/>
      <c r="J11" s="628">
        <f>+F11+H11</f>
        <v>1774185446</v>
      </c>
      <c r="K11" s="708"/>
      <c r="L11" s="628">
        <f>IFERROR(IF(VLOOKUP(B11,NotaB,7,0)&lt;&gt;0,VLOOKUP(B11,NotaB,7,0),VLOOKUP(B11,NotaC,7,0)),0)</f>
        <v>1703000</v>
      </c>
      <c r="M11" s="413"/>
    </row>
    <row r="12" spans="1:13" s="108" customFormat="1" ht="13.5" thickBot="1">
      <c r="B12" s="46"/>
      <c r="C12" s="46"/>
      <c r="D12" s="30"/>
      <c r="E12" s="30"/>
      <c r="F12" s="111"/>
      <c r="G12" s="111"/>
      <c r="H12" s="111"/>
      <c r="I12" s="912"/>
      <c r="J12" s="111"/>
      <c r="K12" s="912"/>
      <c r="L12" s="111"/>
      <c r="M12" s="915"/>
    </row>
    <row r="13" spans="1:13" ht="13.5" thickBot="1">
      <c r="B13" s="115" t="s">
        <v>988</v>
      </c>
      <c r="C13" s="14"/>
      <c r="D13" s="14"/>
      <c r="E13" s="14"/>
      <c r="F13" s="913">
        <f>SUM(F10:F11)</f>
        <v>-826180472</v>
      </c>
      <c r="G13" s="914"/>
      <c r="H13" s="913">
        <f>SUM(H10:H11)</f>
        <v>-45946971</v>
      </c>
      <c r="I13" s="102"/>
      <c r="J13" s="913">
        <f>SUM(J10:J11)</f>
        <v>-872127443</v>
      </c>
      <c r="K13" s="102"/>
      <c r="L13" s="913">
        <f>SUM(L10:L11)</f>
        <v>-398006000</v>
      </c>
      <c r="M13" s="413"/>
    </row>
    <row r="14" spans="1:13">
      <c r="B14" s="47"/>
      <c r="C14" s="47"/>
      <c r="D14" s="30"/>
      <c r="E14" s="30"/>
      <c r="F14" s="111"/>
      <c r="G14" s="111"/>
      <c r="H14" s="111"/>
      <c r="I14" s="106"/>
      <c r="J14" s="111"/>
      <c r="K14" s="106"/>
      <c r="L14" s="111"/>
      <c r="M14" s="413"/>
    </row>
    <row r="15" spans="1:13">
      <c r="A15" s="413"/>
      <c r="B15" s="582" t="s">
        <v>261</v>
      </c>
      <c r="C15" s="473"/>
      <c r="D15" s="432"/>
      <c r="E15" s="431"/>
      <c r="F15" s="872">
        <v>0</v>
      </c>
      <c r="G15" s="706"/>
      <c r="H15" s="872"/>
      <c r="I15" s="708"/>
      <c r="J15" s="628">
        <f t="shared" ref="J15:J22" si="0">+F15+H15</f>
        <v>0</v>
      </c>
      <c r="K15" s="708"/>
      <c r="L15" s="628">
        <f t="shared" ref="L15:L22" ca="1" si="1">IFERROR(IF(VLOOKUP(B15,NotaB,7,0)&lt;&gt;0,VLOOKUP(B15,NotaB,7,0),VLOOKUP(B15,NotaC,7,0)),0)</f>
        <v>0</v>
      </c>
      <c r="M15" s="413"/>
    </row>
    <row r="16" spans="1:13">
      <c r="A16" s="413"/>
      <c r="B16" s="582" t="s">
        <v>294</v>
      </c>
      <c r="C16" s="473"/>
      <c r="D16" s="432"/>
      <c r="E16" s="431"/>
      <c r="F16" s="872">
        <v>378637698</v>
      </c>
      <c r="G16" s="706"/>
      <c r="H16" s="872">
        <v>6138899</v>
      </c>
      <c r="I16" s="708"/>
      <c r="J16" s="628">
        <f t="shared" si="0"/>
        <v>384776597</v>
      </c>
      <c r="K16" s="708"/>
      <c r="L16" s="628">
        <f t="shared" ca="1" si="1"/>
        <v>0</v>
      </c>
      <c r="M16" s="708"/>
    </row>
    <row r="17" spans="1:13">
      <c r="A17" s="413"/>
      <c r="B17" s="582" t="s">
        <v>106</v>
      </c>
      <c r="C17" s="473"/>
      <c r="D17" s="432"/>
      <c r="E17" s="431"/>
      <c r="F17" s="872">
        <v>121558448</v>
      </c>
      <c r="G17" s="706"/>
      <c r="H17" s="872">
        <v>112534264</v>
      </c>
      <c r="I17" s="708"/>
      <c r="J17" s="628">
        <f t="shared" si="0"/>
        <v>234092712</v>
      </c>
      <c r="K17" s="708"/>
      <c r="L17" s="628">
        <f t="shared" si="1"/>
        <v>579597000</v>
      </c>
      <c r="M17" s="909"/>
    </row>
    <row r="18" spans="1:13">
      <c r="A18" s="413"/>
      <c r="B18" s="582" t="s">
        <v>299</v>
      </c>
      <c r="C18" s="473"/>
      <c r="D18" s="432"/>
      <c r="E18" s="431"/>
      <c r="F18" s="872">
        <v>27820490</v>
      </c>
      <c r="G18" s="706"/>
      <c r="H18" s="872">
        <v>2612141</v>
      </c>
      <c r="I18" s="708"/>
      <c r="J18" s="628">
        <f t="shared" si="0"/>
        <v>30432631</v>
      </c>
      <c r="K18" s="708"/>
      <c r="L18" s="628">
        <f t="shared" ca="1" si="1"/>
        <v>0</v>
      </c>
      <c r="M18" s="413"/>
    </row>
    <row r="19" spans="1:13">
      <c r="A19" s="413"/>
      <c r="B19" s="582" t="s">
        <v>279</v>
      </c>
      <c r="C19" s="473"/>
      <c r="D19" s="432"/>
      <c r="E19" s="431"/>
      <c r="F19" s="872">
        <v>-377220081</v>
      </c>
      <c r="G19" s="706"/>
      <c r="H19" s="872">
        <f>-F19+14653272</f>
        <v>391873353</v>
      </c>
      <c r="I19" s="708"/>
      <c r="J19" s="628">
        <f t="shared" si="0"/>
        <v>14653272</v>
      </c>
      <c r="K19" s="708"/>
      <c r="L19" s="628">
        <f t="shared" si="1"/>
        <v>-30000</v>
      </c>
      <c r="M19" s="909"/>
    </row>
    <row r="20" spans="1:13">
      <c r="A20" s="413"/>
      <c r="B20" s="582" t="s">
        <v>254</v>
      </c>
      <c r="C20" s="473"/>
      <c r="D20" s="432"/>
      <c r="E20" s="431"/>
      <c r="F20" s="872">
        <v>-20246654</v>
      </c>
      <c r="G20" s="873"/>
      <c r="H20" s="872">
        <v>-340362</v>
      </c>
      <c r="I20" s="904"/>
      <c r="J20" s="628">
        <f t="shared" si="0"/>
        <v>-20587016</v>
      </c>
      <c r="K20" s="708"/>
      <c r="L20" s="628">
        <f t="shared" si="1"/>
        <v>-144000</v>
      </c>
      <c r="M20" s="909"/>
    </row>
    <row r="21" spans="1:13">
      <c r="A21" s="413"/>
      <c r="B21" s="582" t="s">
        <v>297</v>
      </c>
      <c r="C21" s="473"/>
      <c r="D21" s="432"/>
      <c r="E21" s="431"/>
      <c r="F21" s="872">
        <v>47276465</v>
      </c>
      <c r="G21" s="873"/>
      <c r="H21" s="872">
        <v>-16789660</v>
      </c>
      <c r="I21" s="904"/>
      <c r="J21" s="628">
        <f t="shared" si="0"/>
        <v>30486805</v>
      </c>
      <c r="K21" s="708"/>
      <c r="L21" s="628">
        <f t="shared" si="1"/>
        <v>1894000</v>
      </c>
      <c r="M21" s="708"/>
    </row>
    <row r="22" spans="1:13" ht="38.25" hidden="1">
      <c r="A22" s="413"/>
      <c r="B22" s="609" t="s">
        <v>990</v>
      </c>
      <c r="C22" s="473"/>
      <c r="D22" s="432"/>
      <c r="E22" s="431"/>
      <c r="F22" s="872"/>
      <c r="G22" s="873"/>
      <c r="H22" s="872"/>
      <c r="I22" s="708"/>
      <c r="J22" s="628">
        <f t="shared" si="0"/>
        <v>0</v>
      </c>
      <c r="K22" s="708"/>
      <c r="L22" s="628">
        <f t="shared" ca="1" si="1"/>
        <v>0</v>
      </c>
      <c r="M22" s="413"/>
    </row>
    <row r="23" spans="1:13" ht="13.5" thickBot="1">
      <c r="B23" s="46"/>
      <c r="C23" s="46"/>
      <c r="D23" s="30"/>
      <c r="E23" s="30"/>
      <c r="F23" s="111"/>
      <c r="G23" s="111"/>
      <c r="H23" s="111"/>
      <c r="I23" s="106"/>
      <c r="J23" s="111"/>
      <c r="K23" s="106"/>
      <c r="L23" s="111"/>
      <c r="M23" s="909"/>
    </row>
    <row r="24" spans="1:13" ht="13.5" thickBot="1">
      <c r="B24" s="115" t="s">
        <v>991</v>
      </c>
      <c r="C24" s="14"/>
      <c r="D24" s="14"/>
      <c r="E24" s="14"/>
      <c r="F24" s="913">
        <f>SUM(F15:F22)+F13</f>
        <v>-648354106</v>
      </c>
      <c r="G24" s="914"/>
      <c r="H24" s="913">
        <f>SUM(H15:H22)+H13</f>
        <v>450081664</v>
      </c>
      <c r="I24" s="102"/>
      <c r="J24" s="913">
        <f>SUM(J15:J22)+J13</f>
        <v>-198272442</v>
      </c>
      <c r="K24" s="102"/>
      <c r="L24" s="913">
        <f ca="1">SUM(L15:L22)+L13</f>
        <v>183311000</v>
      </c>
      <c r="M24" s="413"/>
    </row>
    <row r="25" spans="1:13">
      <c r="B25" s="47"/>
      <c r="C25" s="47"/>
      <c r="D25" s="30"/>
      <c r="E25" s="30"/>
      <c r="F25" s="111"/>
      <c r="G25" s="111"/>
      <c r="H25" s="111"/>
      <c r="I25" s="106"/>
      <c r="J25" s="111"/>
      <c r="K25" s="106"/>
      <c r="L25" s="111"/>
      <c r="M25" s="413"/>
    </row>
    <row r="26" spans="1:13">
      <c r="A26" s="413"/>
      <c r="B26" s="582" t="s">
        <v>301</v>
      </c>
      <c r="C26" s="473"/>
      <c r="D26" s="432"/>
      <c r="E26" s="431"/>
      <c r="F26" s="872">
        <v>223246956</v>
      </c>
      <c r="G26" s="873"/>
      <c r="H26" s="872">
        <v>-76264765</v>
      </c>
      <c r="I26" s="708"/>
      <c r="J26" s="628">
        <f t="shared" ref="J26" si="2">+F26+H26</f>
        <v>146982191</v>
      </c>
      <c r="K26" s="708"/>
      <c r="L26" s="628">
        <f ca="1">IFERROR(IF(VLOOKUP(B26,NotaB,7,0)&lt;&gt;0,VLOOKUP(B26,NotaB,7,0),VLOOKUP(B26,NotaC,7,0)),0)</f>
        <v>0</v>
      </c>
      <c r="M26" s="909"/>
    </row>
    <row r="27" spans="1:13" ht="13.5" thickBot="1">
      <c r="B27" s="46"/>
      <c r="C27" s="46"/>
      <c r="D27" s="30"/>
      <c r="E27" s="30"/>
      <c r="F27" s="111"/>
      <c r="G27" s="111"/>
      <c r="H27" s="111"/>
      <c r="I27" s="106"/>
      <c r="J27" s="111"/>
      <c r="K27" s="106"/>
      <c r="L27" s="111"/>
      <c r="M27" s="413"/>
    </row>
    <row r="28" spans="1:13" ht="26.25" thickBot="1">
      <c r="B28" s="116" t="s">
        <v>992</v>
      </c>
      <c r="C28" s="14"/>
      <c r="D28" s="14"/>
      <c r="E28" s="14"/>
      <c r="F28" s="913">
        <f>+F24+F26</f>
        <v>-425107150</v>
      </c>
      <c r="G28" s="914"/>
      <c r="H28" s="913">
        <f>+H24+H26</f>
        <v>373816899</v>
      </c>
      <c r="I28" s="102"/>
      <c r="J28" s="913">
        <f>+J24+J26</f>
        <v>-51290251</v>
      </c>
      <c r="K28" s="102"/>
      <c r="L28" s="913">
        <f ca="1">+L24+L26</f>
        <v>183311000</v>
      </c>
      <c r="M28" s="413"/>
    </row>
    <row r="29" spans="1:13" ht="13.5" thickBot="1">
      <c r="B29" s="46"/>
      <c r="C29" s="46"/>
      <c r="D29" s="30"/>
      <c r="E29" s="30"/>
      <c r="F29" s="111"/>
      <c r="G29" s="111"/>
      <c r="H29" s="111"/>
      <c r="I29" s="106"/>
      <c r="J29" s="111"/>
      <c r="K29" s="106"/>
      <c r="L29" s="111"/>
      <c r="M29" s="413"/>
    </row>
    <row r="30" spans="1:13" ht="25.5" hidden="1">
      <c r="A30" s="413"/>
      <c r="B30" s="609" t="s">
        <v>993</v>
      </c>
      <c r="C30" s="473"/>
      <c r="D30" s="432"/>
      <c r="E30" s="431"/>
      <c r="F30" s="628"/>
      <c r="G30" s="706"/>
      <c r="H30" s="628"/>
      <c r="I30" s="708"/>
      <c r="J30" s="628">
        <f t="shared" ref="J30" si="3">+F30+H30</f>
        <v>0</v>
      </c>
      <c r="K30" s="708"/>
      <c r="L30" s="628">
        <f ca="1">IFERROR(IF(VLOOKUP(B30,NotaB,7,0)&lt;&gt;0,VLOOKUP(B30,NotaB,7,0),VLOOKUP(B30,NotaC,7,0)),0)</f>
        <v>0</v>
      </c>
      <c r="M30" s="413"/>
    </row>
    <row r="31" spans="1:13" ht="13.5" hidden="1" thickBot="1">
      <c r="B31" s="25"/>
      <c r="C31" s="25"/>
      <c r="D31" s="30"/>
      <c r="E31" s="30"/>
      <c r="F31" s="111"/>
      <c r="G31" s="111"/>
      <c r="H31" s="111"/>
      <c r="I31" s="106"/>
      <c r="J31" s="111"/>
      <c r="K31" s="106"/>
      <c r="L31" s="111"/>
      <c r="M31" s="413"/>
    </row>
    <row r="32" spans="1:13" ht="13.5" thickBot="1">
      <c r="B32" s="115" t="s">
        <v>994</v>
      </c>
      <c r="C32" s="14"/>
      <c r="D32" s="14"/>
      <c r="E32" s="14"/>
      <c r="F32" s="913">
        <f>+F28+F30</f>
        <v>-425107150</v>
      </c>
      <c r="G32" s="914"/>
      <c r="H32" s="913">
        <f>+H28+H30</f>
        <v>373816899</v>
      </c>
      <c r="I32" s="102"/>
      <c r="J32" s="913">
        <f>+J28+J30</f>
        <v>-51290251</v>
      </c>
      <c r="K32" s="102"/>
      <c r="L32" s="913">
        <f ca="1">+L28+L30</f>
        <v>183311000</v>
      </c>
      <c r="M32" s="413"/>
    </row>
    <row r="33" spans="2:13" ht="13.5" thickBot="1">
      <c r="D33" s="110"/>
      <c r="E33" s="110"/>
      <c r="F33" s="110"/>
      <c r="G33" s="110"/>
      <c r="H33" s="110"/>
      <c r="M33" s="413"/>
    </row>
    <row r="34" spans="2:13" ht="13.5" thickBot="1">
      <c r="B34" s="20" t="s">
        <v>1127</v>
      </c>
      <c r="C34" s="7"/>
      <c r="D34" s="7"/>
      <c r="E34" s="3"/>
      <c r="F34" s="21" t="str">
        <f ca="1">IF(J32-B!H32=0,"Conciliado", "No Conciliado")</f>
        <v>No Conciliado</v>
      </c>
      <c r="G34" s="105"/>
      <c r="H34" s="690">
        <f ca="1">+J32-B!H32</f>
        <v>-234601251</v>
      </c>
      <c r="I34" s="3"/>
      <c r="J34" s="3"/>
      <c r="K34" s="3"/>
      <c r="L34" s="3"/>
      <c r="M34" s="413"/>
    </row>
    <row r="35" spans="2:13" ht="12.75" customHeight="1" thickBot="1">
      <c r="D35" s="110"/>
      <c r="E35" s="110"/>
      <c r="F35" s="110"/>
      <c r="G35" s="110"/>
      <c r="H35" s="106"/>
      <c r="M35" s="413"/>
    </row>
    <row r="36" spans="2:13" ht="13.5" thickBot="1">
      <c r="B36" s="20" t="s">
        <v>1128</v>
      </c>
      <c r="C36" s="7"/>
      <c r="D36" s="7"/>
      <c r="E36" s="3"/>
      <c r="F36" s="21" t="str">
        <f ca="1">IF(J32-'C'!H34=0,"Conciliado", "No Conciliado")</f>
        <v>No Conciliado</v>
      </c>
      <c r="G36" s="105"/>
      <c r="H36" s="690">
        <f ca="1">+J32-'C'!H34</f>
        <v>-51290251</v>
      </c>
      <c r="I36" s="3"/>
      <c r="J36" s="3"/>
      <c r="K36" s="3"/>
      <c r="L36" s="3"/>
      <c r="M36" s="413"/>
    </row>
    <row r="37" spans="2:13">
      <c r="D37" s="110"/>
      <c r="E37" s="110"/>
      <c r="F37" s="110"/>
      <c r="G37" s="110"/>
      <c r="H37" s="110"/>
      <c r="M37" s="413"/>
    </row>
    <row r="38" spans="2:13">
      <c r="D38" s="110"/>
      <c r="E38" s="110"/>
      <c r="F38" s="110"/>
      <c r="G38" s="110"/>
      <c r="H38" s="110"/>
      <c r="M38" s="413"/>
    </row>
    <row r="39" spans="2:13">
      <c r="D39" s="110"/>
      <c r="E39" s="110"/>
      <c r="F39" s="110"/>
      <c r="G39" s="110"/>
      <c r="H39" s="110"/>
      <c r="M39" s="413"/>
    </row>
    <row r="40" spans="2:13">
      <c r="M40" s="413"/>
    </row>
  </sheetData>
  <sheetProtection algorithmName="SHA-512" hashValue="WjD4FrlfyAqVhVbO437T5dVeCAVE0agPT+YRMR3p5QmdOLgSBWuzx8gxFJcrz5FFkt6TKN6Q/nrGqcX1IGnr4w==" saltValue="ri/t0BHn+6dTmCLb9m7kDQ==" spinCount="100000" sheet="1" objects="1" scenarios="1" formatCells="0" formatColumns="0" formatRows="0" insertRows="0" deleteRows="0"/>
  <protectedRanges>
    <protectedRange sqref="H10:H11" name="Rango1_1_1"/>
    <protectedRange sqref="H15:H19" name="Rango1_1_3"/>
    <protectedRange sqref="H20:H21" name="Rango1_1_5"/>
    <protectedRange sqref="H22" name="Rango1_1_7"/>
    <protectedRange sqref="H26" name="Rango1_1_11"/>
  </protectedRanges>
  <customSheetViews>
    <customSheetView guid="{53E78593-0C5F-472F-9131-960BCABD6F9A}" showGridLines="0">
      <selection activeCell="K10" sqref="K10"/>
      <pageMargins left="0.7" right="0.7" top="0.75" bottom="0.75" header="0.3" footer="0.3"/>
    </customSheetView>
  </customSheetViews>
  <mergeCells count="4">
    <mergeCell ref="B2:J2"/>
    <mergeCell ref="B3:J3"/>
    <mergeCell ref="B4:J4"/>
    <mergeCell ref="B5:J5"/>
  </mergeCells>
  <conditionalFormatting sqref="F34">
    <cfRule type="expression" dxfId="223" priority="2">
      <formula>IF(F34="No Conciliado",1,0)</formula>
    </cfRule>
  </conditionalFormatting>
  <conditionalFormatting sqref="F36">
    <cfRule type="expression" dxfId="222" priority="1">
      <formula>IF(F36="No Conciliado",1,0)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5"/>
  <dimension ref="A1:I39"/>
  <sheetViews>
    <sheetView showGridLines="0" workbookViewId="0">
      <selection activeCell="F15" sqref="F15"/>
    </sheetView>
  </sheetViews>
  <sheetFormatPr baseColWidth="10" defaultColWidth="0" defaultRowHeight="14.25" zeroHeight="1"/>
  <cols>
    <col min="1" max="1" width="10.85546875" style="616" customWidth="1"/>
    <col min="2" max="2" width="45.5703125" style="616" customWidth="1"/>
    <col min="3" max="3" width="1" style="616" customWidth="1"/>
    <col min="4" max="4" width="24.140625" style="616" customWidth="1"/>
    <col min="5" max="5" width="1" style="616" customWidth="1"/>
    <col min="6" max="6" width="17.42578125" style="616" customWidth="1"/>
    <col min="7" max="7" width="10.85546875" style="712" customWidth="1"/>
    <col min="8" max="9" width="0" style="616" hidden="1" customWidth="1"/>
    <col min="10" max="16384" width="10.85546875" style="616" hidden="1"/>
  </cols>
  <sheetData>
    <row r="1" spans="1:7"/>
    <row r="2" spans="1:7" ht="15" customHeight="1">
      <c r="B2" s="1151" t="s">
        <v>2058</v>
      </c>
      <c r="C2" s="1151"/>
      <c r="D2" s="1151"/>
      <c r="E2" s="1151"/>
      <c r="F2" s="1151"/>
    </row>
    <row r="3" spans="1:7" ht="15">
      <c r="C3" s="617"/>
      <c r="E3" s="618"/>
    </row>
    <row r="4" spans="1:7" s="5" customFormat="1" ht="15" customHeight="1">
      <c r="B4" s="1152" t="s">
        <v>2059</v>
      </c>
      <c r="C4" s="1153"/>
      <c r="D4" s="1154"/>
      <c r="E4" s="377"/>
      <c r="F4" s="711">
        <v>-581611008.16999996</v>
      </c>
      <c r="G4" s="413"/>
    </row>
    <row r="5" spans="1:7" s="5" customFormat="1" ht="8.25" customHeight="1">
      <c r="B5" s="51"/>
      <c r="C5" s="51"/>
      <c r="E5" s="621"/>
      <c r="F5" s="621"/>
      <c r="G5" s="413"/>
    </row>
    <row r="6" spans="1:7" s="5" customFormat="1" ht="15" customHeight="1">
      <c r="B6" s="1152" t="s">
        <v>2060</v>
      </c>
      <c r="C6" s="1153"/>
      <c r="D6" s="1154"/>
      <c r="E6" s="377"/>
      <c r="F6" s="711">
        <v>-421563208.94999999</v>
      </c>
      <c r="G6" s="413"/>
    </row>
    <row r="7" spans="1:7" s="5" customFormat="1" ht="8.25" customHeight="1">
      <c r="B7" s="51"/>
      <c r="C7" s="51"/>
      <c r="E7" s="621"/>
      <c r="F7" s="621"/>
      <c r="G7" s="413"/>
    </row>
    <row r="8" spans="1:7" s="5" customFormat="1" ht="15" customHeight="1">
      <c r="B8" s="1152" t="s">
        <v>2061</v>
      </c>
      <c r="C8" s="1153"/>
      <c r="D8" s="1154"/>
      <c r="E8" s="377"/>
      <c r="F8" s="67">
        <f>+F4-F6</f>
        <v>-160047799.21999997</v>
      </c>
      <c r="G8" s="413"/>
    </row>
    <row r="9" spans="1:7" s="5" customFormat="1" ht="8.25" customHeight="1" thickBot="1">
      <c r="B9" s="51"/>
      <c r="C9" s="51"/>
      <c r="D9" s="588"/>
      <c r="E9" s="588"/>
      <c r="F9" s="588"/>
      <c r="G9" s="413"/>
    </row>
    <row r="10" spans="1:7" s="5" customFormat="1" ht="15" customHeight="1" thickBot="1">
      <c r="B10" s="38" t="s">
        <v>2063</v>
      </c>
      <c r="C10" s="43"/>
      <c r="D10" s="376" t="s">
        <v>2062</v>
      </c>
      <c r="E10" s="377"/>
      <c r="F10" s="376" t="s">
        <v>1486</v>
      </c>
      <c r="G10" s="413"/>
    </row>
    <row r="11" spans="1:7" s="5" customFormat="1" ht="8.25" customHeight="1">
      <c r="B11" s="51"/>
      <c r="C11" s="51"/>
      <c r="D11" s="51"/>
      <c r="E11" s="588"/>
      <c r="F11" s="588"/>
      <c r="G11" s="413"/>
    </row>
    <row r="12" spans="1:7" s="413" customFormat="1" ht="12.75">
      <c r="A12" s="559"/>
      <c r="B12" s="916" t="s">
        <v>2830</v>
      </c>
      <c r="C12" s="437"/>
      <c r="D12" s="917" t="s">
        <v>30</v>
      </c>
      <c r="E12" s="475"/>
      <c r="F12" s="918">
        <v>748109.3203665975</v>
      </c>
    </row>
    <row r="13" spans="1:7" s="413" customFormat="1" ht="12.75">
      <c r="A13" s="559"/>
      <c r="B13" s="916" t="s">
        <v>2831</v>
      </c>
      <c r="C13" s="437"/>
      <c r="D13" s="917" t="s">
        <v>30</v>
      </c>
      <c r="E13" s="475"/>
      <c r="F13" s="918">
        <v>4565000</v>
      </c>
    </row>
    <row r="14" spans="1:7" s="413" customFormat="1" ht="12.75">
      <c r="A14" s="559"/>
      <c r="B14" s="916" t="s">
        <v>2832</v>
      </c>
      <c r="C14" s="437"/>
      <c r="D14" s="917" t="s">
        <v>30</v>
      </c>
      <c r="E14" s="475"/>
      <c r="F14" s="918">
        <v>11015360</v>
      </c>
    </row>
    <row r="15" spans="1:7" s="413" customFormat="1" ht="12.75">
      <c r="A15" s="559"/>
      <c r="B15" s="916" t="s">
        <v>2833</v>
      </c>
      <c r="C15" s="437"/>
      <c r="D15" s="917" t="s">
        <v>30</v>
      </c>
      <c r="E15" s="475"/>
      <c r="F15" s="918">
        <v>292826747</v>
      </c>
    </row>
    <row r="16" spans="1:7" s="413" customFormat="1" ht="12.75">
      <c r="A16" s="559"/>
      <c r="B16" s="916" t="s">
        <v>2834</v>
      </c>
      <c r="C16" s="437"/>
      <c r="D16" s="917" t="s">
        <v>2844</v>
      </c>
      <c r="E16" s="475"/>
      <c r="F16" s="918">
        <v>60190684.340000004</v>
      </c>
    </row>
    <row r="17" spans="1:9" s="413" customFormat="1" ht="12.75">
      <c r="A17" s="559"/>
      <c r="B17" s="916" t="s">
        <v>2835</v>
      </c>
      <c r="C17" s="437"/>
      <c r="D17" s="917" t="s">
        <v>2844</v>
      </c>
      <c r="E17" s="475"/>
      <c r="F17" s="918">
        <v>-24843004</v>
      </c>
    </row>
    <row r="18" spans="1:9" s="413" customFormat="1" ht="12.75">
      <c r="A18" s="559"/>
      <c r="B18" s="916" t="s">
        <v>2836</v>
      </c>
      <c r="C18" s="437"/>
      <c r="D18" s="917" t="s">
        <v>2844</v>
      </c>
      <c r="E18" s="475"/>
      <c r="F18" s="918">
        <v>8775589.1099999994</v>
      </c>
    </row>
    <row r="19" spans="1:9" s="413" customFormat="1" ht="12.75">
      <c r="A19" s="559"/>
      <c r="B19" s="916" t="s">
        <v>2064</v>
      </c>
      <c r="C19" s="437"/>
      <c r="D19" s="917" t="s">
        <v>2065</v>
      </c>
      <c r="E19" s="475"/>
      <c r="F19" s="918">
        <v>-50722532.799999997</v>
      </c>
    </row>
    <row r="20" spans="1:9" s="413" customFormat="1" ht="12.75">
      <c r="A20" s="559"/>
      <c r="B20" s="916" t="s">
        <v>2837</v>
      </c>
      <c r="C20" s="437"/>
      <c r="D20" s="917" t="s">
        <v>2066</v>
      </c>
      <c r="E20" s="475"/>
      <c r="F20" s="918">
        <v>-116866417.44984472</v>
      </c>
    </row>
    <row r="21" spans="1:9" s="413" customFormat="1" ht="12.75">
      <c r="A21" s="559"/>
      <c r="B21" s="916" t="s">
        <v>2838</v>
      </c>
      <c r="C21" s="437"/>
      <c r="D21" s="917" t="s">
        <v>284</v>
      </c>
      <c r="E21" s="475"/>
      <c r="F21" s="918">
        <v>100562439.48</v>
      </c>
    </row>
    <row r="22" spans="1:9" s="413" customFormat="1" ht="12.75">
      <c r="A22" s="559"/>
      <c r="B22" s="916" t="s">
        <v>2839</v>
      </c>
      <c r="C22" s="437"/>
      <c r="D22" s="917" t="s">
        <v>211</v>
      </c>
      <c r="E22" s="475"/>
      <c r="F22" s="918">
        <v>-657000</v>
      </c>
    </row>
    <row r="23" spans="1:9" s="413" customFormat="1" ht="12.75">
      <c r="A23" s="559"/>
      <c r="B23" s="916" t="s">
        <v>2840</v>
      </c>
      <c r="C23" s="437"/>
      <c r="D23" s="917"/>
      <c r="E23" s="475"/>
      <c r="F23" s="918">
        <v>-351572810</v>
      </c>
    </row>
    <row r="24" spans="1:9" s="413" customFormat="1" ht="12.75">
      <c r="B24" s="916" t="s">
        <v>2841</v>
      </c>
      <c r="C24" s="437"/>
      <c r="D24" s="917"/>
      <c r="E24" s="475"/>
      <c r="F24" s="918">
        <v>24452824.050000001</v>
      </c>
    </row>
    <row r="25" spans="1:9" s="5" customFormat="1" ht="8.25" customHeight="1" thickBot="1">
      <c r="B25" s="46"/>
      <c r="C25" s="46"/>
      <c r="D25" s="586"/>
      <c r="E25" s="586"/>
      <c r="F25" s="621"/>
      <c r="G25" s="413"/>
    </row>
    <row r="26" spans="1:9" s="5" customFormat="1" ht="16.5" customHeight="1" thickBot="1">
      <c r="B26" s="1148" t="s">
        <v>2067</v>
      </c>
      <c r="C26" s="1149"/>
      <c r="D26" s="1150"/>
      <c r="E26" s="254"/>
      <c r="F26" s="913">
        <f>SUM(F12:F24)</f>
        <v>-41525010.949478045</v>
      </c>
      <c r="G26" s="413"/>
      <c r="I26" s="5" t="s">
        <v>1272</v>
      </c>
    </row>
    <row r="27" spans="1:9" s="5" customFormat="1" ht="12.75">
      <c r="B27" s="434"/>
      <c r="C27" s="51"/>
      <c r="D27" s="622"/>
      <c r="E27" s="251"/>
      <c r="F27" s="919"/>
      <c r="G27" s="413"/>
    </row>
    <row r="28" spans="1:9" s="5" customFormat="1" ht="12.75">
      <c r="A28" s="413"/>
      <c r="B28" s="582" t="s">
        <v>2842</v>
      </c>
      <c r="C28" s="473"/>
      <c r="D28" s="535"/>
      <c r="E28" s="557"/>
      <c r="F28" s="628">
        <v>-1293103</v>
      </c>
      <c r="G28" s="413"/>
    </row>
    <row r="29" spans="1:9" s="5" customFormat="1" ht="12.75">
      <c r="A29" s="413"/>
      <c r="B29" s="582" t="s">
        <v>2843</v>
      </c>
      <c r="C29" s="473"/>
      <c r="D29" s="535"/>
      <c r="E29" s="557"/>
      <c r="F29" s="628">
        <v>-148706897</v>
      </c>
      <c r="G29" s="413"/>
    </row>
    <row r="30" spans="1:9" s="5" customFormat="1" ht="12.75">
      <c r="A30" s="413"/>
      <c r="B30" s="582" t="s">
        <v>2840</v>
      </c>
      <c r="C30" s="473"/>
      <c r="D30" s="535"/>
      <c r="E30" s="557"/>
      <c r="F30" s="628">
        <v>351572810</v>
      </c>
      <c r="G30" s="413"/>
    </row>
    <row r="31" spans="1:9" s="5" customFormat="1" ht="13.5" thickBot="1">
      <c r="B31" s="28"/>
      <c r="C31" s="28"/>
      <c r="D31" s="260"/>
      <c r="E31" s="260"/>
      <c r="F31" s="875"/>
      <c r="G31" s="413"/>
    </row>
    <row r="32" spans="1:9" s="5" customFormat="1" ht="16.5" customHeight="1" thickBot="1">
      <c r="B32" s="1148" t="s">
        <v>2068</v>
      </c>
      <c r="C32" s="1149"/>
      <c r="D32" s="1150"/>
      <c r="E32" s="254"/>
      <c r="F32" s="913">
        <f>+F26+F28+F29+F30</f>
        <v>160047799.05052197</v>
      </c>
      <c r="G32" s="413"/>
    </row>
    <row r="33" spans="2:7" s="5" customFormat="1" ht="7.5" customHeight="1">
      <c r="B33" s="46"/>
      <c r="C33" s="46"/>
      <c r="D33" s="619"/>
      <c r="E33" s="619"/>
      <c r="F33" s="619"/>
      <c r="G33" s="413"/>
    </row>
    <row r="34" spans="2:7" s="5" customFormat="1" ht="12.75">
      <c r="B34" s="25"/>
      <c r="C34" s="25"/>
      <c r="D34" s="25" t="s">
        <v>1277</v>
      </c>
      <c r="E34" s="25"/>
      <c r="F34" s="25" t="s">
        <v>1277</v>
      </c>
      <c r="G34" s="413"/>
    </row>
    <row r="35" spans="2:7" s="5" customFormat="1" ht="12.75">
      <c r="G35" s="413"/>
    </row>
    <row r="36" spans="2:7" s="523" customFormat="1" hidden="1">
      <c r="G36" s="540"/>
    </row>
    <row r="37" spans="2:7" s="523" customFormat="1" hidden="1">
      <c r="D37" s="623"/>
      <c r="G37" s="540"/>
    </row>
    <row r="38" spans="2:7" s="523" customFormat="1" hidden="1">
      <c r="D38" s="620"/>
      <c r="F38" s="620"/>
      <c r="G38" s="540"/>
    </row>
    <row r="39" spans="2:7" s="523" customFormat="1" hidden="1">
      <c r="D39" s="620"/>
      <c r="G39" s="540"/>
    </row>
  </sheetData>
  <sheetProtection algorithmName="SHA-512" hashValue="uAo3XzNDtfrvU4NO5Qbxu33ru+F5TX5yRzlZBQZOGDa2b9c3AWQSiXw0vRfrKDsnIubZ8X2m+qElFiq/WkqQ1g==" saltValue="TFPpGTgemzFVEypFKc3S7w==" spinCount="100000" sheet="1" objects="1" scenarios="1" formatCells="0" formatColumns="0" formatRows="0" insertRows="0" deleteRows="0"/>
  <protectedRanges>
    <protectedRange sqref="D33:E33" name="Rango1"/>
  </protectedRanges>
  <customSheetViews>
    <customSheetView guid="{53E78593-0C5F-472F-9131-960BCABD6F9A}">
      <selection activeCell="D36" sqref="D36"/>
      <pageMargins left="0.7" right="0.7" top="0.75" bottom="0.75" header="0.3" footer="0.3"/>
    </customSheetView>
  </customSheetViews>
  <mergeCells count="6">
    <mergeCell ref="B32:D32"/>
    <mergeCell ref="B2:F2"/>
    <mergeCell ref="B4:D4"/>
    <mergeCell ref="B6:D6"/>
    <mergeCell ref="B8:D8"/>
    <mergeCell ref="B26:D26"/>
  </mergeCells>
  <dataValidations count="1">
    <dataValidation type="whole" operator="greaterThanOrEqual" allowBlank="1" showInputMessage="1" showErrorMessage="1" errorTitle="INGRESO DE MONTO" error="MONTO INGRESADO DEBE SER POSITIVO Y SIN DECIMALES" sqref="F5 F9 D11 F11 F7 D9 E25:F32 D25 D27:D31" xr:uid="{00000000-0002-0000-0D00-000000000000}">
      <formula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tabColor rgb="FFC00000"/>
  </sheetPr>
  <dimension ref="A1:I29"/>
  <sheetViews>
    <sheetView showGridLines="0" zoomScale="90" zoomScaleNormal="90" workbookViewId="0">
      <selection activeCell="F9" sqref="F9"/>
    </sheetView>
  </sheetViews>
  <sheetFormatPr baseColWidth="10" defaultColWidth="0" defaultRowHeight="14.25" zeroHeight="1"/>
  <cols>
    <col min="1" max="1" width="10.85546875" style="616" customWidth="1"/>
    <col min="2" max="2" width="39" style="616" customWidth="1"/>
    <col min="3" max="3" width="1" style="616" customWidth="1"/>
    <col min="4" max="4" width="18.28515625" style="616" customWidth="1"/>
    <col min="5" max="5" width="1" style="616" customWidth="1"/>
    <col min="6" max="6" width="17.42578125" style="616" customWidth="1"/>
    <col min="7" max="7" width="10.85546875" style="616" customWidth="1"/>
    <col min="8" max="9" width="0" style="616" hidden="1" customWidth="1"/>
    <col min="10" max="16384" width="10.85546875" style="616" hidden="1"/>
  </cols>
  <sheetData>
    <row r="1" spans="1:9">
      <c r="A1" s="712"/>
      <c r="G1" s="712"/>
    </row>
    <row r="2" spans="1:9" ht="15" customHeight="1">
      <c r="A2" s="712"/>
      <c r="B2" s="1151" t="s">
        <v>1269</v>
      </c>
      <c r="C2" s="1151"/>
      <c r="D2" s="1151"/>
      <c r="E2" s="1151"/>
      <c r="F2" s="1151"/>
      <c r="G2" s="712"/>
    </row>
    <row r="3" spans="1:9" ht="15.75" thickBot="1">
      <c r="A3" s="712"/>
      <c r="C3" s="617"/>
      <c r="E3" s="618"/>
      <c r="G3" s="712"/>
    </row>
    <row r="4" spans="1:9" s="3" customFormat="1" ht="13.5" thickBot="1">
      <c r="A4" s="413"/>
      <c r="B4" s="38" t="s">
        <v>1270</v>
      </c>
      <c r="C4" s="43"/>
      <c r="D4" s="181">
        <f>FactFin</f>
        <v>43830</v>
      </c>
      <c r="E4" s="182"/>
      <c r="F4" s="181">
        <f>FantFin</f>
        <v>43465</v>
      </c>
      <c r="G4" s="714"/>
    </row>
    <row r="5" spans="1:9" s="5" customFormat="1" ht="8.25" customHeight="1">
      <c r="A5" s="413"/>
      <c r="B5" s="51"/>
      <c r="C5" s="51"/>
      <c r="D5" s="588"/>
      <c r="E5" s="588"/>
      <c r="F5" s="588"/>
      <c r="G5" s="413"/>
    </row>
    <row r="6" spans="1:9" s="5" customFormat="1" ht="12.75">
      <c r="A6" s="713" t="s">
        <v>1475</v>
      </c>
      <c r="B6" s="582" t="s">
        <v>2206</v>
      </c>
      <c r="C6" s="473"/>
      <c r="D6" s="535">
        <f>IFERROR(INT(FIXED(VLOOKUP(A6,BPActual,3,0)/Pesos,0)),0)</f>
        <v>1766987</v>
      </c>
      <c r="E6" s="557"/>
      <c r="F6" s="535">
        <v>0</v>
      </c>
      <c r="G6" s="413"/>
    </row>
    <row r="7" spans="1:9" s="5" customFormat="1" ht="12.75" hidden="1">
      <c r="A7" s="713" t="s">
        <v>1476</v>
      </c>
      <c r="B7" s="582" t="s">
        <v>2207</v>
      </c>
      <c r="C7" s="473"/>
      <c r="D7" s="535">
        <f>IFERROR(INT(FIXED(VLOOKUP(A7,BPActual,3,0)/Pesos,0)),0)</f>
        <v>0</v>
      </c>
      <c r="E7" s="557"/>
      <c r="F7" s="535">
        <f>IFERROR(INT(FIXED(VLOOKUP(A7,BPAnterior,3,0)/Pesos,0)),0)</f>
        <v>0</v>
      </c>
      <c r="G7" s="413"/>
    </row>
    <row r="8" spans="1:9" s="5" customFormat="1" ht="12.75">
      <c r="A8" s="713" t="s">
        <v>1858</v>
      </c>
      <c r="B8" s="582" t="s">
        <v>3372</v>
      </c>
      <c r="C8" s="473"/>
      <c r="D8" s="535">
        <f>IFERROR(INT(FIXED(VLOOKUP(A8,BPActual,3,0)/Pesos,0)),0)</f>
        <v>112729216</v>
      </c>
      <c r="E8" s="557"/>
      <c r="F8" s="535">
        <f>+A!H12</f>
        <v>31174000</v>
      </c>
      <c r="G8" s="413"/>
    </row>
    <row r="9" spans="1:9" s="5" customFormat="1" ht="8.25" customHeight="1" thickBot="1">
      <c r="A9" s="717"/>
      <c r="B9" s="46"/>
      <c r="C9" s="46"/>
      <c r="D9" s="586"/>
      <c r="E9" s="586"/>
      <c r="F9" s="586"/>
      <c r="G9" s="413"/>
    </row>
    <row r="10" spans="1:9" s="3" customFormat="1" ht="13.5" thickBot="1">
      <c r="A10" s="717"/>
      <c r="B10" s="38" t="s">
        <v>1271</v>
      </c>
      <c r="C10" s="43"/>
      <c r="D10" s="245">
        <f>SUM(D6:D8)</f>
        <v>114496203</v>
      </c>
      <c r="E10" s="254"/>
      <c r="F10" s="245">
        <f>SUM(F6:F8)</f>
        <v>31174000</v>
      </c>
      <c r="G10" s="714"/>
      <c r="I10" s="3" t="s">
        <v>1272</v>
      </c>
    </row>
    <row r="11" spans="1:9" s="5" customFormat="1" ht="12.75">
      <c r="A11" s="717"/>
      <c r="B11" s="28"/>
      <c r="C11" s="28"/>
      <c r="D11" s="260"/>
      <c r="E11" s="260"/>
      <c r="F11" s="260"/>
      <c r="G11" s="413"/>
    </row>
    <row r="12" spans="1:9" s="3" customFormat="1" ht="13.5" hidden="1" thickBot="1">
      <c r="A12" s="717"/>
      <c r="B12" s="38" t="s">
        <v>1273</v>
      </c>
      <c r="C12" s="43"/>
      <c r="D12" s="261"/>
      <c r="E12" s="261"/>
      <c r="F12" s="261"/>
      <c r="G12" s="714"/>
    </row>
    <row r="13" spans="1:9" s="5" customFormat="1" ht="8.25" hidden="1" customHeight="1">
      <c r="A13" s="717"/>
      <c r="B13" s="51"/>
      <c r="C13" s="51"/>
      <c r="D13" s="260"/>
      <c r="E13" s="260"/>
      <c r="F13" s="260"/>
      <c r="G13" s="413"/>
    </row>
    <row r="14" spans="1:9" s="5" customFormat="1" ht="12.75" hidden="1">
      <c r="A14" s="713" t="s">
        <v>2203</v>
      </c>
      <c r="B14" s="582" t="s">
        <v>1274</v>
      </c>
      <c r="C14" s="473"/>
      <c r="D14" s="535">
        <f>IFERROR(INT(FIXED(VLOOKUP(A14,BPActual,3,0)/Pesos,0)),0)</f>
        <v>0</v>
      </c>
      <c r="E14" s="557"/>
      <c r="F14" s="535">
        <f>IFERROR(INT(FIXED(VLOOKUP(A14,BPAnterior,3,0)/Pesos,0)),0)</f>
        <v>0</v>
      </c>
      <c r="G14" s="413"/>
    </row>
    <row r="15" spans="1:9" s="5" customFormat="1" ht="12.75" hidden="1">
      <c r="A15" s="713" t="s">
        <v>2204</v>
      </c>
      <c r="B15" s="582" t="s">
        <v>1275</v>
      </c>
      <c r="C15" s="473"/>
      <c r="D15" s="535">
        <f>IFERROR(INT(FIXED(VLOOKUP(A15,BPActual,3,0)/Pesos,0)),0)</f>
        <v>0</v>
      </c>
      <c r="E15" s="557"/>
      <c r="F15" s="535">
        <f>IFERROR(INT(FIXED(VLOOKUP(A15,BPAnterior,3,0)/Pesos,0)),0)</f>
        <v>0</v>
      </c>
      <c r="G15" s="413"/>
    </row>
    <row r="16" spans="1:9" s="5" customFormat="1" ht="12.75" hidden="1">
      <c r="A16" s="713" t="s">
        <v>2205</v>
      </c>
      <c r="B16" s="582"/>
      <c r="C16" s="473"/>
      <c r="D16" s="535">
        <f>IFERROR(INT(FIXED(VLOOKUP(A16,BPActual,3,0)/Pesos,0)),0)</f>
        <v>0</v>
      </c>
      <c r="E16" s="557"/>
      <c r="F16" s="535">
        <f>IFERROR(INT(FIXED(VLOOKUP(A16,BPAnterior,3,0)/Pesos,0)),0)</f>
        <v>0</v>
      </c>
      <c r="G16" s="413"/>
    </row>
    <row r="17" spans="1:7" s="5" customFormat="1" ht="12.75" hidden="1">
      <c r="A17" s="413"/>
      <c r="B17" s="582"/>
      <c r="C17" s="473"/>
      <c r="D17" s="535">
        <f>IFERROR(INT(FIXED(VLOOKUP(A17,BPActual,3,0)/Pesos,0)),0)</f>
        <v>0</v>
      </c>
      <c r="E17" s="557"/>
      <c r="F17" s="535">
        <f>IFERROR(INT(FIXED(VLOOKUP(A17,BPAnterior,3,0)/Pesos,0)),0)</f>
        <v>0</v>
      </c>
      <c r="G17" s="413"/>
    </row>
    <row r="18" spans="1:7" s="5" customFormat="1" ht="8.25" hidden="1" customHeight="1" thickBot="1">
      <c r="A18" s="413"/>
      <c r="B18" s="25"/>
      <c r="C18" s="25"/>
      <c r="D18" s="252"/>
      <c r="E18" s="586"/>
      <c r="F18" s="252"/>
      <c r="G18" s="413"/>
    </row>
    <row r="19" spans="1:7" s="3" customFormat="1" ht="13.5" hidden="1" thickBot="1">
      <c r="A19" s="413"/>
      <c r="B19" s="38" t="s">
        <v>1276</v>
      </c>
      <c r="C19" s="43"/>
      <c r="D19" s="245">
        <f>SUM(D14:D17)</f>
        <v>0</v>
      </c>
      <c r="E19" s="254"/>
      <c r="F19" s="245">
        <f>SUM(F14:F17)</f>
        <v>0</v>
      </c>
      <c r="G19" s="714"/>
    </row>
    <row r="20" spans="1:7" s="5" customFormat="1" ht="7.5" customHeight="1" thickBot="1">
      <c r="A20" s="413"/>
      <c r="B20" s="46"/>
      <c r="C20" s="46"/>
      <c r="D20" s="619"/>
      <c r="E20" s="619"/>
      <c r="F20" s="619"/>
      <c r="G20" s="413"/>
    </row>
    <row r="21" spans="1:7" s="3" customFormat="1" ht="13.5" thickBot="1">
      <c r="A21" s="413"/>
      <c r="B21" s="38" t="s">
        <v>1137</v>
      </c>
      <c r="C21" s="43"/>
      <c r="D21" s="245">
        <f>+D19+D10</f>
        <v>114496203</v>
      </c>
      <c r="E21" s="254"/>
      <c r="F21" s="245">
        <f>+F19+F10</f>
        <v>31174000</v>
      </c>
      <c r="G21" s="714"/>
    </row>
    <row r="22" spans="1:7" s="5" customFormat="1" ht="12.75">
      <c r="A22" s="413"/>
      <c r="B22" s="473"/>
      <c r="C22" s="473"/>
      <c r="D22" s="473" t="s">
        <v>1277</v>
      </c>
      <c r="E22" s="473"/>
      <c r="F22" s="473" t="s">
        <v>1277</v>
      </c>
      <c r="G22" s="413"/>
    </row>
    <row r="23" spans="1:7" s="5" customFormat="1" ht="13.5" thickBot="1">
      <c r="A23" s="413"/>
      <c r="B23" s="413"/>
      <c r="C23" s="413"/>
      <c r="D23" s="413"/>
      <c r="E23" s="413"/>
      <c r="F23" s="413"/>
      <c r="G23" s="413"/>
    </row>
    <row r="24" spans="1:7" s="3" customFormat="1" ht="13.5" thickBot="1">
      <c r="A24" s="413"/>
      <c r="B24" s="119" t="s">
        <v>1278</v>
      </c>
      <c r="D24" s="21" t="str">
        <f ca="1">IF((D21-A!F12)=0,"Conciliado","No Conciliado")</f>
        <v>Conciliado</v>
      </c>
      <c r="E24" s="73"/>
      <c r="F24" s="21" t="str">
        <f>IF((F21-A!H12)=0,"Conciliado","No Conciliado")</f>
        <v>Conciliado</v>
      </c>
      <c r="G24" s="714"/>
    </row>
    <row r="25" spans="1:7" s="523" customFormat="1" ht="9" customHeight="1" thickBot="1">
      <c r="A25" s="540"/>
      <c r="G25" s="540"/>
    </row>
    <row r="26" spans="1:7" s="183" customFormat="1" ht="15" thickBot="1">
      <c r="A26" s="540"/>
      <c r="D26" s="690">
        <f ca="1">+D21-A!F12</f>
        <v>0</v>
      </c>
      <c r="E26" s="718"/>
      <c r="F26" s="690">
        <f>+F21-A!H12</f>
        <v>0</v>
      </c>
      <c r="G26" s="715"/>
    </row>
    <row r="27" spans="1:7" s="523" customFormat="1">
      <c r="A27" s="540"/>
      <c r="B27" s="540"/>
      <c r="C27" s="540"/>
      <c r="D27" s="716"/>
      <c r="E27" s="540"/>
      <c r="F27" s="716"/>
      <c r="G27" s="540"/>
    </row>
    <row r="28" spans="1:7" s="523" customFormat="1">
      <c r="A28" s="540"/>
      <c r="B28" s="540"/>
      <c r="C28" s="540"/>
      <c r="D28" s="716"/>
      <c r="E28" s="540"/>
      <c r="F28" s="540"/>
      <c r="G28" s="540"/>
    </row>
    <row r="29" spans="1:7">
      <c r="A29" s="712"/>
      <c r="B29" s="712"/>
      <c r="C29" s="712"/>
      <c r="D29" s="712"/>
      <c r="E29" s="712"/>
      <c r="F29" s="712"/>
      <c r="G29" s="712"/>
    </row>
  </sheetData>
  <sheetProtection algorithmName="SHA-512" hashValue="3g5TED+rWa4ogqprbjFTAxkQyivJi++LQZqdRMGbIHWbRHPftThXL0V5Y57hycs95+2uALjpQZyMPntIVW0oMw==" saltValue="SzaoJxLUfCzTl5mAI6cg9Q==" spinCount="100000" sheet="1" objects="1" scenarios="1" formatCells="0" formatColumns="0" formatRows="0" insertRows="0" deleteRows="0"/>
  <protectedRanges>
    <protectedRange sqref="D20:E20" name="Rango1"/>
  </protectedRanges>
  <customSheetViews>
    <customSheetView guid="{53E78593-0C5F-472F-9131-960BCABD6F9A}" showGridLines="0">
      <selection activeCell="D30" sqref="D30"/>
      <pageMargins left="0.7" right="0.7" top="0.75" bottom="0.75" header="0.3" footer="0.3"/>
      <pageSetup orientation="portrait" r:id="rId1"/>
    </customSheetView>
  </customSheetViews>
  <mergeCells count="1">
    <mergeCell ref="B2:F2"/>
  </mergeCells>
  <conditionalFormatting sqref="D24">
    <cfRule type="expression" dxfId="221" priority="2">
      <formula>IF(D24="No Conciliado",1,0)</formula>
    </cfRule>
  </conditionalFormatting>
  <conditionalFormatting sqref="F24">
    <cfRule type="expression" dxfId="220" priority="1">
      <formula>IF(F24="No Conciliado",1,0)</formula>
    </cfRule>
  </conditionalFormatting>
  <dataValidations disablePrompts="1" count="1">
    <dataValidation type="whole" operator="greaterThanOrEqual" allowBlank="1" showInputMessage="1" showErrorMessage="1" errorTitle="INGRESO DE MONTO" error="MONTO INGRESADO DEBE SER POSITIVO Y SIN DECIMALES" sqref="F5 D5 D9:F13 D18:F19" xr:uid="{00000000-0002-0000-0E00-000000000000}">
      <formula1>0</formula1>
    </dataValidation>
  </dataValidation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dimension ref="A1:G22"/>
  <sheetViews>
    <sheetView showGridLines="0" zoomScale="90" zoomScaleNormal="90" workbookViewId="0">
      <selection activeCell="D6" sqref="D6"/>
    </sheetView>
  </sheetViews>
  <sheetFormatPr baseColWidth="10" defaultColWidth="0" defaultRowHeight="12.75" zeroHeight="1"/>
  <cols>
    <col min="1" max="1" width="10.85546875" style="5" customWidth="1"/>
    <col min="2" max="2" width="57.42578125" style="5" bestFit="1" customWidth="1"/>
    <col min="3" max="3" width="1" style="5" customWidth="1"/>
    <col min="4" max="4" width="18.28515625" style="5" customWidth="1"/>
    <col min="5" max="5" width="1" style="5" customWidth="1"/>
    <col min="6" max="6" width="17.42578125" style="5" customWidth="1"/>
    <col min="7" max="7" width="6.85546875" style="5" customWidth="1"/>
    <col min="8" max="16384" width="0.7109375" style="5" hidden="1"/>
  </cols>
  <sheetData>
    <row r="1" spans="1:7">
      <c r="G1" s="413"/>
    </row>
    <row r="2" spans="1:7" ht="15.75">
      <c r="B2" s="1151" t="s">
        <v>1279</v>
      </c>
      <c r="C2" s="1151"/>
      <c r="D2" s="1151"/>
      <c r="E2" s="1151"/>
      <c r="F2" s="1151"/>
      <c r="G2" s="413"/>
    </row>
    <row r="3" spans="1:7" ht="13.5" thickBot="1">
      <c r="B3" s="615"/>
      <c r="C3" s="615"/>
      <c r="D3" s="615"/>
      <c r="E3" s="615"/>
      <c r="F3" s="615"/>
      <c r="G3" s="413"/>
    </row>
    <row r="4" spans="1:7" ht="13.5" thickBot="1">
      <c r="B4" s="184" t="s">
        <v>1280</v>
      </c>
      <c r="C4" s="9"/>
      <c r="D4" s="181">
        <f>FactFin</f>
        <v>43830</v>
      </c>
      <c r="E4" s="10"/>
      <c r="F4" s="181">
        <f>FantFin</f>
        <v>43465</v>
      </c>
      <c r="G4" s="413"/>
    </row>
    <row r="5" spans="1:7" ht="8.25" customHeight="1">
      <c r="B5" s="28"/>
      <c r="C5" s="28"/>
      <c r="D5" s="31"/>
      <c r="E5" s="31"/>
      <c r="F5" s="31"/>
      <c r="G5" s="413"/>
    </row>
    <row r="6" spans="1:7">
      <c r="A6" s="713" t="s">
        <v>1477</v>
      </c>
      <c r="B6" s="582" t="s">
        <v>9</v>
      </c>
      <c r="C6" s="473"/>
      <c r="D6" s="535">
        <f>IFERROR(INT(FIXED(VLOOKUP(A6,BPActual,3,0)/Pesos,0)),0)</f>
        <v>112729216</v>
      </c>
      <c r="E6" s="557"/>
      <c r="F6" s="535">
        <f>IFERROR(INT(FIXED(VLOOKUP(A6,BPAnterior,3,0)/Pesos,0)),0)</f>
        <v>54313760</v>
      </c>
      <c r="G6" s="413"/>
    </row>
    <row r="7" spans="1:7">
      <c r="A7" s="713" t="s">
        <v>1478</v>
      </c>
      <c r="B7" s="582" t="s">
        <v>1281</v>
      </c>
      <c r="C7" s="473"/>
      <c r="D7" s="535">
        <f>IFERROR(INT(FIXED(VLOOKUP(A7,BPActual,3,0)/Pesos,0)),0)</f>
        <v>0</v>
      </c>
      <c r="E7" s="557"/>
      <c r="F7" s="535">
        <f>IFERROR(INT(FIXED(VLOOKUP(A7,BPAnterior,3,0)/Pesos,0)),0)</f>
        <v>0</v>
      </c>
      <c r="G7" s="413"/>
    </row>
    <row r="8" spans="1:7">
      <c r="A8" s="713" t="s">
        <v>1479</v>
      </c>
      <c r="B8" s="582" t="s">
        <v>1282</v>
      </c>
      <c r="C8" s="473"/>
      <c r="D8" s="535">
        <f>IFERROR(INT(FIXED(VLOOKUP(A8,BPActual,3,0)/Pesos,0)),0)</f>
        <v>0</v>
      </c>
      <c r="E8" s="557"/>
      <c r="F8" s="535">
        <f>IFERROR(INT(FIXED(VLOOKUP(A8,BPAnterior,3,0)/Pesos,0)),0)</f>
        <v>0</v>
      </c>
      <c r="G8" s="413"/>
    </row>
    <row r="9" spans="1:7" ht="18" customHeight="1">
      <c r="A9" s="713" t="s">
        <v>1480</v>
      </c>
      <c r="B9" s="582" t="s">
        <v>1283</v>
      </c>
      <c r="C9" s="473"/>
      <c r="D9" s="535">
        <f>IFERROR(INT(FIXED(VLOOKUP(A9,BPActual,3,0)/Pesos,0)),0)</f>
        <v>0</v>
      </c>
      <c r="E9" s="557"/>
      <c r="F9" s="535">
        <f>IFERROR(INT(FIXED(VLOOKUP(A9,BPAnterior,3,0)/Pesos,0)),0)</f>
        <v>0</v>
      </c>
      <c r="G9" s="413"/>
    </row>
    <row r="10" spans="1:7" ht="8.25" customHeight="1" thickBot="1">
      <c r="B10" s="46"/>
      <c r="C10" s="46"/>
      <c r="D10" s="586"/>
      <c r="E10" s="586"/>
      <c r="F10" s="586"/>
      <c r="G10" s="413"/>
    </row>
    <row r="11" spans="1:7" ht="13.5" thickBot="1">
      <c r="B11" s="38" t="s">
        <v>1284</v>
      </c>
      <c r="C11" s="43"/>
      <c r="D11" s="245">
        <f>SUM(D6:D9)</f>
        <v>112729216</v>
      </c>
      <c r="E11" s="254"/>
      <c r="F11" s="245">
        <f>SUM(F6:F9)</f>
        <v>54313760</v>
      </c>
      <c r="G11" s="413"/>
    </row>
    <row r="12" spans="1:7">
      <c r="A12" s="413"/>
      <c r="B12" s="639"/>
      <c r="C12" s="639"/>
      <c r="D12" s="640"/>
      <c r="E12" s="640"/>
      <c r="F12" s="640"/>
      <c r="G12" s="413"/>
    </row>
    <row r="13" spans="1:7">
      <c r="A13" s="413"/>
      <c r="B13" s="639"/>
      <c r="C13" s="639"/>
      <c r="D13" s="640"/>
      <c r="E13" s="640"/>
      <c r="F13" s="640"/>
      <c r="G13" s="413"/>
    </row>
    <row r="14" spans="1:7" ht="31.5" customHeight="1">
      <c r="A14" s="413"/>
      <c r="B14" s="1155" t="s">
        <v>1285</v>
      </c>
      <c r="C14" s="1155"/>
      <c r="D14" s="1155"/>
      <c r="E14" s="1155"/>
      <c r="F14" s="1155"/>
      <c r="G14" s="413"/>
    </row>
    <row r="15" spans="1:7" ht="13.5" thickBot="1">
      <c r="A15" s="413"/>
      <c r="B15" s="639"/>
      <c r="C15" s="639"/>
      <c r="D15" s="640"/>
      <c r="E15" s="640"/>
      <c r="F15" s="640"/>
      <c r="G15" s="413"/>
    </row>
    <row r="16" spans="1:7" ht="47.25" customHeight="1" thickBot="1">
      <c r="A16" s="413"/>
      <c r="B16" s="1156"/>
      <c r="C16" s="1157"/>
      <c r="D16" s="1157"/>
      <c r="E16" s="1157"/>
      <c r="F16" s="1158"/>
      <c r="G16" s="413"/>
    </row>
    <row r="17" spans="1:7">
      <c r="A17" s="413"/>
      <c r="B17" s="639"/>
      <c r="C17" s="639"/>
      <c r="D17" s="640"/>
      <c r="E17" s="640"/>
      <c r="F17" s="640"/>
      <c r="G17" s="413"/>
    </row>
    <row r="18" spans="1:7">
      <c r="A18" s="413"/>
      <c r="B18" s="413"/>
      <c r="C18" s="413"/>
      <c r="D18" s="413"/>
      <c r="E18" s="413"/>
      <c r="F18" s="413"/>
      <c r="G18" s="413"/>
    </row>
    <row r="19" spans="1:7">
      <c r="A19" s="413"/>
      <c r="B19" s="413"/>
      <c r="C19" s="413"/>
      <c r="D19" s="413"/>
      <c r="E19" s="413"/>
      <c r="F19" s="413"/>
      <c r="G19" s="413"/>
    </row>
    <row r="20" spans="1:7" hidden="1"/>
    <row r="21" spans="1:7" hidden="1"/>
    <row r="22" spans="1:7" ht="14.25" hidden="1" customHeight="1"/>
  </sheetData>
  <sheetProtection algorithmName="SHA-512" hashValue="bKQCk8MTHJo2VBDM/JKB9v5JmBcJng3ieKAHqIfknKOJqFGk+/JVZLqUk7sUn18r4dr+4ZfIoZf/Hw4yVkCL3Q==" saltValue="AJCHJOj0K0yq8gfN6+Y4MA==" spinCount="100000" sheet="1" objects="1" scenarios="1" formatCells="0" formatColumns="0" formatRows="0" insertRows="0" deleteRows="0"/>
  <customSheetViews>
    <customSheetView guid="{53E78593-0C5F-472F-9131-960BCABD6F9A}" showGridLines="0">
      <selection activeCell="B2" sqref="B2:F2"/>
      <pageMargins left="0.7" right="0.7" top="0.75" bottom="0.75" header="0.3" footer="0.3"/>
      <pageSetup orientation="portrait" horizontalDpi="300" verticalDpi="300" r:id="rId1"/>
    </customSheetView>
  </customSheetViews>
  <mergeCells count="3">
    <mergeCell ref="B2:F2"/>
    <mergeCell ref="B14:F14"/>
    <mergeCell ref="B16:F16"/>
  </mergeCells>
  <dataValidations count="1">
    <dataValidation type="whole" operator="greaterThanOrEqual" allowBlank="1" showInputMessage="1" showErrorMessage="1" errorTitle="INGRESO DE MONTO" error="MONTO INGRESADO DEBE SER POSITIVO Y SIN DECIMALES" sqref="D17:F17 D15:F15 D10:F13" xr:uid="{00000000-0002-0000-0F00-000000000000}">
      <formula1>0</formula1>
    </dataValidation>
  </dataValidations>
  <pageMargins left="0.7" right="0.7" top="0.75" bottom="0.75" header="0.3" footer="0.3"/>
  <pageSetup orientation="portrait" horizontalDpi="300" verticalDpi="300"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8">
    <tabColor rgb="FFFF0000"/>
  </sheetPr>
  <dimension ref="A1:K35"/>
  <sheetViews>
    <sheetView showGridLines="0" zoomScale="90" zoomScaleNormal="90" workbookViewId="0">
      <selection activeCell="H19" sqref="H19"/>
    </sheetView>
  </sheetViews>
  <sheetFormatPr baseColWidth="10" defaultColWidth="0" defaultRowHeight="12.75" zeroHeight="1"/>
  <cols>
    <col min="1" max="1" width="12.28515625" style="5" customWidth="1"/>
    <col min="2" max="2" width="46.140625" style="5" customWidth="1"/>
    <col min="3" max="3" width="1" style="5" customWidth="1"/>
    <col min="4" max="4" width="18.28515625" style="5" customWidth="1"/>
    <col min="5" max="5" width="1" style="5" customWidth="1"/>
    <col min="6" max="6" width="18.140625" style="5" customWidth="1"/>
    <col min="7" max="7" width="1" style="5" customWidth="1"/>
    <col min="8" max="8" width="17.85546875" style="5" customWidth="1"/>
    <col min="9" max="9" width="1" style="5" customWidth="1"/>
    <col min="10" max="10" width="18" style="5" customWidth="1"/>
    <col min="11" max="11" width="10.85546875" style="413" customWidth="1"/>
    <col min="12" max="16384" width="10.85546875" style="5" hidden="1"/>
  </cols>
  <sheetData>
    <row r="1" spans="1:11" ht="10.5" customHeight="1">
      <c r="A1" s="413"/>
    </row>
    <row r="2" spans="1:11" ht="16.5" customHeight="1">
      <c r="A2" s="413"/>
      <c r="B2" s="1151" t="s">
        <v>1129</v>
      </c>
      <c r="C2" s="1151"/>
      <c r="D2" s="1151"/>
      <c r="E2" s="1151"/>
      <c r="F2" s="1151"/>
      <c r="G2" s="1151"/>
      <c r="H2" s="1151"/>
      <c r="I2" s="1151"/>
      <c r="J2" s="1151"/>
    </row>
    <row r="3" spans="1:11" ht="13.5" thickBot="1">
      <c r="A3" s="413"/>
    </row>
    <row r="4" spans="1:11" ht="18.75" customHeight="1" thickBot="1">
      <c r="A4" s="413"/>
      <c r="B4" s="1159" t="s">
        <v>1140</v>
      </c>
      <c r="C4" s="8"/>
      <c r="D4" s="1162">
        <f>FactFin</f>
        <v>43830</v>
      </c>
      <c r="E4" s="1163"/>
      <c r="F4" s="1164"/>
      <c r="G4" s="35"/>
      <c r="H4" s="1162">
        <f>FantFin</f>
        <v>43465</v>
      </c>
      <c r="I4" s="1163"/>
      <c r="J4" s="1164"/>
    </row>
    <row r="5" spans="1:11" ht="4.5" customHeight="1" thickBot="1">
      <c r="A5" s="413"/>
      <c r="B5" s="1160"/>
      <c r="C5" s="8"/>
      <c r="D5" s="35"/>
      <c r="E5" s="35"/>
      <c r="F5" s="35"/>
      <c r="G5" s="35"/>
      <c r="H5" s="35"/>
      <c r="I5" s="35"/>
      <c r="J5" s="35"/>
    </row>
    <row r="6" spans="1:11" ht="13.5" thickBot="1">
      <c r="A6" s="413"/>
      <c r="B6" s="1161"/>
      <c r="C6" s="8"/>
      <c r="D6" s="169" t="s">
        <v>5</v>
      </c>
      <c r="E6" s="11"/>
      <c r="F6" s="169" t="s">
        <v>319</v>
      </c>
      <c r="G6" s="11"/>
      <c r="H6" s="169" t="s">
        <v>5</v>
      </c>
      <c r="I6" s="11"/>
      <c r="J6" s="169" t="s">
        <v>319</v>
      </c>
    </row>
    <row r="7" spans="1:11" ht="8.25" customHeight="1">
      <c r="A7" s="413"/>
      <c r="B7" s="25"/>
      <c r="C7" s="25"/>
      <c r="D7" s="503"/>
      <c r="E7" s="503"/>
      <c r="F7" s="503"/>
      <c r="G7" s="503"/>
      <c r="H7" s="503"/>
      <c r="I7" s="503"/>
      <c r="J7" s="503"/>
    </row>
    <row r="8" spans="1:11" ht="17.25" hidden="1" customHeight="1">
      <c r="A8" s="717" t="s">
        <v>1860</v>
      </c>
      <c r="B8" s="582" t="s">
        <v>1130</v>
      </c>
      <c r="C8" s="473"/>
      <c r="D8" s="556">
        <f ca="1">INT(FIXED(SUMIFS(BP_Actual!D:D,BP_Actual!E:E,CELL("contenido",D$6),BP_Actual!B:B,CELL("contenido",A8))/Pesos,0))</f>
        <v>0</v>
      </c>
      <c r="E8" s="557"/>
      <c r="F8" s="556">
        <f ca="1">INT(FIXED(SUMIFS(BP_Actual!D:D,BP_Actual!E:E,CELL("contenido",F$6),BP_Actual!B:B,CELL("contenido",A8))/Pesos,0))</f>
        <v>0</v>
      </c>
      <c r="G8" s="610"/>
      <c r="H8" s="556">
        <f ca="1">INT(FIXED(SUMIFS(BP_Anterior!D:D,BP_Anterior!E:E,CELL("contenido",H$6),BP_Anterior!B:B,CELL("contenido",A8))/Pesos,0))</f>
        <v>0</v>
      </c>
      <c r="I8" s="557"/>
      <c r="J8" s="556">
        <f ca="1">INT(FIXED(SUMIFS(BP_Anterior!D:D,BP_Anterior!E:E,CELL("contenido",J$6),BP_Anterior!B:B,CELL("contenido",A8))/Pesos,0))</f>
        <v>0</v>
      </c>
    </row>
    <row r="9" spans="1:11" s="388" customFormat="1" ht="26.25" thickBot="1">
      <c r="A9" s="925"/>
      <c r="B9" s="597" t="s">
        <v>1131</v>
      </c>
      <c r="C9" s="415"/>
      <c r="D9" s="1017">
        <f ca="1">+A!F14</f>
        <v>79626332</v>
      </c>
      <c r="E9" s="1017">
        <f>+A!G14</f>
        <v>0</v>
      </c>
      <c r="F9" s="1017">
        <v>0</v>
      </c>
      <c r="G9" s="1018"/>
      <c r="H9" s="1017">
        <f>+A!H14</f>
        <v>49422757</v>
      </c>
      <c r="I9" s="1017">
        <f ca="1">+A!I14</f>
        <v>-30203575</v>
      </c>
      <c r="J9" s="1017">
        <f ca="1">+A!H29</f>
        <v>0</v>
      </c>
      <c r="K9" s="908"/>
    </row>
    <row r="10" spans="1:11" ht="13.5" hidden="1" thickBot="1">
      <c r="A10" s="717"/>
      <c r="B10" s="582" t="s">
        <v>1132</v>
      </c>
      <c r="C10" s="473"/>
      <c r="D10" s="556"/>
      <c r="E10" s="557"/>
      <c r="F10" s="556"/>
      <c r="G10" s="610"/>
      <c r="H10" s="556"/>
      <c r="I10" s="557"/>
      <c r="J10" s="556"/>
    </row>
    <row r="11" spans="1:11" ht="13.5" thickBot="1">
      <c r="A11" s="717"/>
      <c r="B11" s="117" t="s">
        <v>1435</v>
      </c>
      <c r="C11" s="12"/>
      <c r="D11" s="266">
        <f ca="1">SUM(D8:D10)</f>
        <v>79626332</v>
      </c>
      <c r="E11" s="267"/>
      <c r="F11" s="266">
        <f ca="1">SUM(F8:F10)</f>
        <v>0</v>
      </c>
      <c r="G11" s="267"/>
      <c r="H11" s="266">
        <f ca="1">SUM(H8:H10)</f>
        <v>49422757</v>
      </c>
      <c r="I11" s="267"/>
      <c r="J11" s="266">
        <f ca="1">SUM(J8:J10)</f>
        <v>0</v>
      </c>
    </row>
    <row r="12" spans="1:11" ht="13.5" thickBot="1">
      <c r="A12" s="717"/>
      <c r="B12" s="434"/>
      <c r="C12" s="25"/>
      <c r="D12" s="251"/>
      <c r="E12" s="612"/>
      <c r="F12" s="251"/>
      <c r="G12" s="612"/>
      <c r="H12" s="251"/>
      <c r="I12" s="612"/>
      <c r="J12" s="251"/>
    </row>
    <row r="13" spans="1:11" ht="13.5" thickBot="1">
      <c r="A13" s="717"/>
      <c r="B13" s="235" t="s">
        <v>1147</v>
      </c>
      <c r="C13" s="12"/>
      <c r="D13" s="251"/>
      <c r="E13" s="612"/>
      <c r="F13" s="251"/>
      <c r="G13" s="612"/>
      <c r="H13" s="251"/>
      <c r="I13" s="612"/>
      <c r="J13" s="251"/>
    </row>
    <row r="14" spans="1:11" hidden="1">
      <c r="A14" s="717"/>
      <c r="B14" s="613" t="s">
        <v>1133</v>
      </c>
      <c r="C14" s="25"/>
      <c r="D14" s="920"/>
      <c r="E14" s="111"/>
      <c r="F14" s="920"/>
      <c r="G14" s="621"/>
      <c r="H14" s="920"/>
      <c r="I14" s="111"/>
      <c r="J14" s="920"/>
    </row>
    <row r="15" spans="1:11" hidden="1">
      <c r="A15" s="713"/>
      <c r="B15" s="614"/>
      <c r="C15" s="473"/>
      <c r="D15" s="628">
        <f ca="1">INT(FIXED(SUMIFS(BP_Actual!D:D,BP_Actual!E:E,CELL("contenido",D$6),BP_Actual!B:B,CELL("contenido",A15))/Pesos,0))</f>
        <v>0</v>
      </c>
      <c r="E15" s="706"/>
      <c r="F15" s="628">
        <f ca="1">INT(FIXED(SUMIFS(BP_Actual!D:D,BP_Actual!E:E,CELL("contenido",F$6),BP_Actual!B:B,CELL("contenido",A15))/Pesos,0))</f>
        <v>0</v>
      </c>
      <c r="G15" s="921"/>
      <c r="H15" s="628">
        <f ca="1">INT(FIXED(SUMIFS(BP_Anterior!D:D,BP_Anterior!E:E,CELL("contenido",D$6),BP_Anterior!B:B,CELL("contenido",A15))/Pesos,0))</f>
        <v>0</v>
      </c>
      <c r="I15" s="706"/>
      <c r="J15" s="628">
        <f ca="1">INT(FIXED(SUMIFS(BP_Anterior!D:D,BP_Anterior!E:E,CELL("contenido",F$6),BP_Anterior!B:B,CELL("contenido",A15))/Pesos,0))</f>
        <v>0</v>
      </c>
    </row>
    <row r="16" spans="1:11" hidden="1">
      <c r="A16" s="713"/>
      <c r="B16" s="614"/>
      <c r="C16" s="473"/>
      <c r="D16" s="628">
        <f ca="1">INT(FIXED(SUMIFS(BP_Actual!D:D,BP_Actual!E:E,CELL("contenido",D$6),BP_Actual!B:B,CELL("contenido",A16))/Pesos,0))</f>
        <v>0</v>
      </c>
      <c r="E16" s="706"/>
      <c r="F16" s="628">
        <f ca="1">INT(FIXED(SUMIFS(BP_Actual!D:D,BP_Actual!E:E,CELL("contenido",F$6),BP_Actual!B:B,CELL("contenido",A16))/Pesos,0))</f>
        <v>0</v>
      </c>
      <c r="G16" s="921"/>
      <c r="H16" s="628">
        <f ca="1">INT(FIXED(SUMIFS(BP_Anterior!D:D,BP_Anterior!E:E,CELL("contenido",D$6),BP_Anterior!B:B,CELL("contenido",A16))/Pesos,0))</f>
        <v>0</v>
      </c>
      <c r="I16" s="706"/>
      <c r="J16" s="628">
        <f ca="1">INT(FIXED(SUMIFS(BP_Anterior!D:D,BP_Anterior!E:E,CELL("contenido",F$6),BP_Anterior!B:B,CELL("contenido",A16))/Pesos,0))</f>
        <v>0</v>
      </c>
    </row>
    <row r="17" spans="1:10" hidden="1">
      <c r="A17" s="713"/>
      <c r="B17" s="614"/>
      <c r="C17" s="473"/>
      <c r="D17" s="628">
        <f ca="1">INT(FIXED(SUMIFS(BP_Actual!D:D,BP_Actual!E:E,CELL("contenido",D$6),BP_Actual!B:B,CELL("contenido",A17))/Pesos,0))</f>
        <v>0</v>
      </c>
      <c r="E17" s="706"/>
      <c r="F17" s="628">
        <f ca="1">INT(FIXED(SUMIFS(BP_Actual!D:D,BP_Actual!E:E,CELL("contenido",F$6),BP_Actual!B:B,CELL("contenido",A17))/Pesos,0))</f>
        <v>0</v>
      </c>
      <c r="G17" s="921"/>
      <c r="H17" s="628">
        <f ca="1">INT(FIXED(SUMIFS(BP_Anterior!D:D,BP_Anterior!E:E,CELL("contenido",D$6),BP_Anterior!B:B,CELL("contenido",A17))/Pesos,0))</f>
        <v>0</v>
      </c>
      <c r="I17" s="706"/>
      <c r="J17" s="628">
        <f ca="1">INT(FIXED(SUMIFS(BP_Anterior!D:D,BP_Anterior!E:E,CELL("contenido",F$6),BP_Anterior!B:B,CELL("contenido",A17))/Pesos,0))</f>
        <v>0</v>
      </c>
    </row>
    <row r="18" spans="1:10" hidden="1">
      <c r="A18" s="713"/>
      <c r="B18" s="614"/>
      <c r="C18" s="473"/>
      <c r="D18" s="628">
        <f ca="1">INT(FIXED(SUMIFS(BP_Actual!D:D,BP_Actual!E:E,CELL("contenido",D$6),BP_Actual!B:B,CELL("contenido",A18))/Pesos,0))</f>
        <v>0</v>
      </c>
      <c r="E18" s="706"/>
      <c r="F18" s="628">
        <f ca="1">INT(FIXED(SUMIFS(BP_Actual!D:D,BP_Actual!E:E,CELL("contenido",F$6),BP_Actual!B:B,CELL("contenido",A18))/Pesos,0))</f>
        <v>0</v>
      </c>
      <c r="G18" s="921"/>
      <c r="H18" s="628">
        <f ca="1">INT(FIXED(SUMIFS(BP_Anterior!D:D,BP_Anterior!E:E,CELL("contenido",D$6),BP_Anterior!B:B,CELL("contenido",A18))/Pesos,0))</f>
        <v>0</v>
      </c>
      <c r="I18" s="706"/>
      <c r="J18" s="628">
        <f ca="1">INT(FIXED(SUMIFS(BP_Anterior!D:D,BP_Anterior!E:E,CELL("contenido",F$6),BP_Anterior!B:B,CELL("contenido",A18))/Pesos,0))</f>
        <v>0</v>
      </c>
    </row>
    <row r="19" spans="1:10" ht="13.5" thickBot="1">
      <c r="A19" s="717" t="s">
        <v>2208</v>
      </c>
      <c r="B19" s="582" t="s">
        <v>1134</v>
      </c>
      <c r="C19" s="473"/>
      <c r="D19" s="1010">
        <f ca="1">+A!F50+A!F51</f>
        <v>-68096914</v>
      </c>
      <c r="E19" s="1010">
        <f ca="1">+A!F62</f>
        <v>-459347542</v>
      </c>
      <c r="F19" s="1010">
        <f ca="1">+A!F69</f>
        <v>-471308666</v>
      </c>
      <c r="G19" s="1019"/>
      <c r="H19" s="1010">
        <f>+A!H51</f>
        <v>-111571054</v>
      </c>
      <c r="I19" s="1020"/>
      <c r="J19" s="1010">
        <f ca="1">+A!H69</f>
        <v>-488797946</v>
      </c>
    </row>
    <row r="20" spans="1:10" ht="13.5" hidden="1" thickBot="1">
      <c r="A20" s="717"/>
      <c r="B20" s="582" t="s">
        <v>1135</v>
      </c>
      <c r="C20" s="473"/>
      <c r="D20" s="628"/>
      <c r="E20" s="706"/>
      <c r="F20" s="628"/>
      <c r="G20" s="921"/>
      <c r="H20" s="628"/>
      <c r="I20" s="706"/>
      <c r="J20" s="628"/>
    </row>
    <row r="21" spans="1:10" ht="26.25" thickBot="1">
      <c r="A21" s="717"/>
      <c r="B21" s="926" t="s">
        <v>1136</v>
      </c>
      <c r="C21" s="12"/>
      <c r="D21" s="922">
        <f ca="1">D14+D19+D20</f>
        <v>-68096914</v>
      </c>
      <c r="E21" s="923"/>
      <c r="F21" s="922">
        <f ca="1">F14+F19+F20</f>
        <v>-471308666</v>
      </c>
      <c r="G21" s="923"/>
      <c r="H21" s="922">
        <f>H14+H19+H20</f>
        <v>-111571054</v>
      </c>
      <c r="I21" s="923"/>
      <c r="J21" s="922">
        <f ca="1">J14+J19+J20</f>
        <v>-488797946</v>
      </c>
    </row>
    <row r="22" spans="1:10" ht="8.25" customHeight="1" thickBot="1">
      <c r="A22" s="717"/>
      <c r="B22" s="12"/>
      <c r="C22" s="12"/>
      <c r="D22" s="924"/>
      <c r="E22" s="924"/>
      <c r="F22" s="924"/>
      <c r="G22" s="924"/>
      <c r="H22" s="924"/>
      <c r="I22" s="924"/>
      <c r="J22" s="924"/>
    </row>
    <row r="23" spans="1:10" ht="13.5" thickBot="1">
      <c r="A23" s="413"/>
      <c r="B23" s="18" t="s">
        <v>1137</v>
      </c>
      <c r="C23" s="14"/>
      <c r="D23" s="922">
        <f ca="1">+D11+D21</f>
        <v>11529418</v>
      </c>
      <c r="E23" s="923"/>
      <c r="F23" s="922">
        <f ca="1">+F11+F21</f>
        <v>-471308666</v>
      </c>
      <c r="G23" s="923"/>
      <c r="H23" s="922">
        <f ca="1">+H11+H21</f>
        <v>-62148297</v>
      </c>
      <c r="I23" s="923"/>
      <c r="J23" s="922">
        <f ca="1">+J11+J21</f>
        <v>-488797946</v>
      </c>
    </row>
    <row r="24" spans="1:10">
      <c r="A24" s="413"/>
      <c r="B24" s="413"/>
      <c r="C24" s="413"/>
      <c r="D24" s="413"/>
      <c r="E24" s="413"/>
      <c r="F24" s="413"/>
      <c r="G24" s="413"/>
      <c r="H24" s="413"/>
      <c r="I24" s="413"/>
      <c r="J24" s="413"/>
    </row>
    <row r="25" spans="1:10" ht="13.5" thickBot="1">
      <c r="A25" s="413"/>
      <c r="B25" s="413"/>
      <c r="C25" s="413"/>
      <c r="D25" s="413"/>
      <c r="E25" s="413"/>
      <c r="F25" s="413"/>
      <c r="G25" s="413"/>
      <c r="H25" s="413"/>
      <c r="I25" s="413"/>
      <c r="J25" s="413"/>
    </row>
    <row r="26" spans="1:10" ht="13.5" thickBot="1">
      <c r="B26" s="119" t="s">
        <v>1436</v>
      </c>
      <c r="C26" s="3"/>
      <c r="D26" s="21" t="str">
        <f ca="1">IF((A!F14+A!F13-'5'!D11)=0,"Conciliado","No Conciliado")</f>
        <v>Conciliado</v>
      </c>
      <c r="E26" s="3"/>
      <c r="F26" s="21" t="str">
        <f ca="1">IF((A!F26+A!F29-'5'!F11)=0,"Conciliado","No Conciliado")</f>
        <v>Conciliado</v>
      </c>
      <c r="G26" s="3"/>
      <c r="H26" s="21" t="str">
        <f ca="1">IF((+A!H13+A!H14-'5'!H11)=0,"Conciliado","No Conciliado")</f>
        <v>Conciliado</v>
      </c>
      <c r="I26" s="3"/>
      <c r="J26" s="21" t="str">
        <f ca="1">IF((A!H26+A!H29-'5'!J11)=0,"Conciliado","No Conciliado")</f>
        <v>Conciliado</v>
      </c>
    </row>
    <row r="27" spans="1:10" ht="5.25" customHeight="1" thickBot="1">
      <c r="B27" s="3"/>
      <c r="C27" s="3"/>
      <c r="D27" s="3"/>
      <c r="E27" s="3"/>
      <c r="F27" s="105">
        <f ca="1">+A!F26+A!F29-'5'!F11</f>
        <v>0</v>
      </c>
      <c r="G27" s="3"/>
      <c r="H27" s="3"/>
      <c r="I27" s="3"/>
      <c r="J27" s="3"/>
    </row>
    <row r="28" spans="1:10" ht="16.5" customHeight="1" thickBot="1">
      <c r="B28" s="3"/>
      <c r="C28" s="3"/>
      <c r="D28" s="690">
        <f ca="1">+A!F14+A!F13-'5'!D11</f>
        <v>0</v>
      </c>
      <c r="E28" s="719"/>
      <c r="F28" s="690">
        <f ca="1">+A!F26+A!F29-'5'!F11</f>
        <v>0</v>
      </c>
      <c r="G28" s="719"/>
      <c r="H28" s="690">
        <f ca="1">+A!H13+A!H14-'5'!H11</f>
        <v>0</v>
      </c>
      <c r="I28" s="719"/>
      <c r="J28" s="690">
        <f ca="1">+A!H26+A!H29-'5'!J11</f>
        <v>0</v>
      </c>
    </row>
    <row r="29" spans="1:10" ht="16.5" customHeight="1" thickBot="1"/>
    <row r="30" spans="1:10" ht="13.5" thickBot="1">
      <c r="B30" s="119" t="s">
        <v>1437</v>
      </c>
      <c r="C30" s="3"/>
      <c r="D30" s="21" t="str">
        <f ca="1">IF((A!F50+A!F51-'5'!D21)=0,"Conciliado","No Conciliado")</f>
        <v>Conciliado</v>
      </c>
      <c r="E30" s="3"/>
      <c r="F30" s="21" t="str">
        <f ca="1">IF((A!F61+A!F62-'5'!F21)=0,"Conciliado","No Conciliado")</f>
        <v>Conciliado</v>
      </c>
      <c r="G30" s="3"/>
      <c r="H30" s="21" t="str">
        <f ca="1">IF((A!H50+A!H51-'5'!H21)=0,"Conciliado","No Conciliado")</f>
        <v>Conciliado</v>
      </c>
      <c r="I30" s="3"/>
      <c r="J30" s="21" t="str">
        <f ca="1">+IF((A!H61+A!H62-'5'!J21)=0,"Conciliado","No Conciliado")</f>
        <v>Conciliado</v>
      </c>
    </row>
    <row r="31" spans="1:10" ht="8.25" customHeight="1" thickBot="1">
      <c r="B31" s="3"/>
      <c r="C31" s="3"/>
      <c r="D31" s="719"/>
      <c r="E31" s="719"/>
      <c r="F31" s="719"/>
      <c r="G31" s="719"/>
      <c r="H31" s="719"/>
      <c r="I31" s="719"/>
      <c r="J31" s="719"/>
    </row>
    <row r="32" spans="1:10" ht="13.5" thickBot="1">
      <c r="B32" s="3"/>
      <c r="C32" s="3"/>
      <c r="D32" s="690">
        <f ca="1">+A!F50+A!F51-'5'!D21</f>
        <v>0</v>
      </c>
      <c r="E32" s="719"/>
      <c r="F32" s="690">
        <f ca="1">+A!F61+A!F62-'5'!F21</f>
        <v>0</v>
      </c>
      <c r="G32" s="719"/>
      <c r="H32" s="690">
        <f ca="1">+A!H50+A!H51-'5'!H2</f>
        <v>-111571054</v>
      </c>
      <c r="I32" s="719"/>
      <c r="J32" s="690">
        <f>+A!H61+A!H62-'5'!J2</f>
        <v>-488797946</v>
      </c>
    </row>
    <row r="33" spans="1:10">
      <c r="A33" s="413"/>
      <c r="B33" s="413"/>
      <c r="C33" s="413"/>
      <c r="D33" s="413"/>
      <c r="E33" s="413"/>
      <c r="F33" s="413"/>
      <c r="G33" s="413"/>
      <c r="H33" s="413"/>
      <c r="I33" s="413"/>
      <c r="J33" s="413"/>
    </row>
    <row r="34" spans="1:10">
      <c r="A34" s="413"/>
      <c r="B34" s="413"/>
      <c r="C34" s="413"/>
      <c r="D34" s="475"/>
      <c r="E34" s="413"/>
      <c r="F34" s="413"/>
      <c r="G34" s="413"/>
      <c r="H34" s="413"/>
      <c r="I34" s="413"/>
      <c r="J34" s="413"/>
    </row>
    <row r="35" spans="1:10">
      <c r="A35" s="413"/>
      <c r="B35" s="413"/>
      <c r="C35" s="413"/>
      <c r="D35" s="413"/>
      <c r="E35" s="413"/>
      <c r="F35" s="413"/>
      <c r="G35" s="413"/>
      <c r="H35" s="413"/>
      <c r="I35" s="413"/>
      <c r="J35" s="413"/>
    </row>
  </sheetData>
  <sheetProtection algorithmName="SHA-512" hashValue="TuTpD0w2tjd0at8dEQOMNWEDv3N0nQW2hR+i4YBFNqyAVmQA87a0B2v7CtITfm9AuZzPVrXDVKrHMyYCPyY6Yw==" saltValue="q68M6b/s/FEja5/dWuh+yw==" spinCount="100000" sheet="1" objects="1" scenarios="1" formatCells="0" formatColumns="0" formatRows="0" insertRows="0" deleteRows="0"/>
  <mergeCells count="4">
    <mergeCell ref="B2:J2"/>
    <mergeCell ref="B4:B6"/>
    <mergeCell ref="D4:F4"/>
    <mergeCell ref="H4:J4"/>
  </mergeCells>
  <conditionalFormatting sqref="D26">
    <cfRule type="expression" dxfId="219" priority="8">
      <formula>IF(D26="No Conciliado",1,0)</formula>
    </cfRule>
  </conditionalFormatting>
  <conditionalFormatting sqref="D30">
    <cfRule type="expression" dxfId="218" priority="7">
      <formula>IF(D30="No Conciliado",1,0)</formula>
    </cfRule>
  </conditionalFormatting>
  <conditionalFormatting sqref="F26">
    <cfRule type="expression" dxfId="217" priority="6">
      <formula>IF(F26="No Conciliado",1,0)</formula>
    </cfRule>
  </conditionalFormatting>
  <conditionalFormatting sqref="F30">
    <cfRule type="expression" dxfId="216" priority="5">
      <formula>IF(F30="No Conciliado",1,0)</formula>
    </cfRule>
  </conditionalFormatting>
  <conditionalFormatting sqref="H26">
    <cfRule type="expression" dxfId="215" priority="4">
      <formula>IF(H26="No Conciliado",1,0)</formula>
    </cfRule>
  </conditionalFormatting>
  <conditionalFormatting sqref="H30">
    <cfRule type="expression" dxfId="214" priority="3">
      <formula>IF(H30="No Conciliado",1,0)</formula>
    </cfRule>
  </conditionalFormatting>
  <conditionalFormatting sqref="J26">
    <cfRule type="expression" dxfId="213" priority="2">
      <formula>IF(J26="No Conciliado",1,0)</formula>
    </cfRule>
  </conditionalFormatting>
  <conditionalFormatting sqref="J30">
    <cfRule type="expression" dxfId="212" priority="1">
      <formula>IF(J30="No Conciliado",1,0)</formula>
    </cfRule>
  </conditionalFormatting>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9"/>
  <dimension ref="A1:K21"/>
  <sheetViews>
    <sheetView showGridLines="0" workbookViewId="0">
      <selection activeCell="B4" sqref="B4:B6"/>
    </sheetView>
  </sheetViews>
  <sheetFormatPr baseColWidth="10" defaultColWidth="0" defaultRowHeight="12.75" zeroHeight="1"/>
  <cols>
    <col min="1" max="1" width="11.42578125" style="473" customWidth="1"/>
    <col min="2" max="2" width="44.42578125" style="25" customWidth="1"/>
    <col min="3" max="3" width="1.140625" style="25" customWidth="1"/>
    <col min="4" max="4" width="18.28515625" style="25" customWidth="1"/>
    <col min="5" max="5" width="1" style="25" customWidth="1"/>
    <col min="6" max="6" width="19" style="25" customWidth="1"/>
    <col min="7" max="7" width="1" style="25" customWidth="1"/>
    <col min="8" max="8" width="20.140625" style="25" customWidth="1"/>
    <col min="9" max="9" width="1.7109375" style="25" customWidth="1"/>
    <col min="10" max="10" width="25.28515625" style="25" customWidth="1"/>
    <col min="11" max="11" width="11.42578125" style="25" customWidth="1"/>
    <col min="12" max="16384" width="11.42578125" style="25" hidden="1"/>
  </cols>
  <sheetData>
    <row r="1" spans="1:11">
      <c r="B1" s="473"/>
      <c r="C1" s="473"/>
      <c r="D1" s="473"/>
      <c r="E1" s="473"/>
      <c r="F1" s="473"/>
      <c r="G1" s="473"/>
      <c r="H1" s="473"/>
      <c r="I1" s="473"/>
      <c r="J1" s="473"/>
      <c r="K1" s="473"/>
    </row>
    <row r="2" spans="1:11" ht="33" customHeight="1">
      <c r="B2" s="1165" t="s">
        <v>1139</v>
      </c>
      <c r="C2" s="1165"/>
      <c r="D2" s="1165"/>
      <c r="E2" s="1165"/>
      <c r="F2" s="1165"/>
      <c r="G2" s="1165"/>
      <c r="H2" s="1165"/>
      <c r="I2" s="1165"/>
      <c r="J2" s="1165"/>
      <c r="K2" s="473"/>
    </row>
    <row r="3" spans="1:11" ht="5.25" customHeight="1" thickBot="1">
      <c r="B3" s="581"/>
      <c r="C3" s="581"/>
      <c r="D3" s="581"/>
      <c r="E3" s="581"/>
      <c r="F3" s="581"/>
      <c r="G3" s="581"/>
      <c r="K3" s="473"/>
    </row>
    <row r="4" spans="1:11" ht="13.5" thickBot="1">
      <c r="A4" s="546"/>
      <c r="B4" s="1166" t="s">
        <v>1140</v>
      </c>
      <c r="C4" s="120"/>
      <c r="D4" s="1169">
        <f>FactFin</f>
        <v>43830</v>
      </c>
      <c r="E4" s="1170"/>
      <c r="F4" s="1171"/>
      <c r="G4" s="121"/>
      <c r="H4" s="1169">
        <f>FantFin</f>
        <v>43465</v>
      </c>
      <c r="I4" s="1170"/>
      <c r="J4" s="1171"/>
      <c r="K4" s="473"/>
    </row>
    <row r="5" spans="1:11" ht="4.5" customHeight="1" thickBot="1">
      <c r="A5" s="546"/>
      <c r="B5" s="1167"/>
      <c r="C5" s="120"/>
      <c r="D5" s="121"/>
      <c r="E5" s="121"/>
      <c r="F5" s="121"/>
      <c r="G5" s="121"/>
      <c r="H5" s="121"/>
      <c r="I5" s="121"/>
      <c r="J5" s="121"/>
      <c r="K5" s="473"/>
    </row>
    <row r="6" spans="1:11" ht="15.75" customHeight="1" thickBot="1">
      <c r="A6" s="546"/>
      <c r="B6" s="1168"/>
      <c r="C6" s="120"/>
      <c r="D6" s="122" t="s">
        <v>5</v>
      </c>
      <c r="E6" s="123"/>
      <c r="F6" s="122" t="s">
        <v>1223</v>
      </c>
      <c r="G6" s="123"/>
      <c r="H6" s="122" t="s">
        <v>5</v>
      </c>
      <c r="I6" s="123"/>
      <c r="J6" s="122" t="s">
        <v>1223</v>
      </c>
      <c r="K6" s="473"/>
    </row>
    <row r="7" spans="1:11" ht="8.25" customHeight="1">
      <c r="K7" s="473"/>
    </row>
    <row r="8" spans="1:11">
      <c r="A8" s="724" t="s">
        <v>2209</v>
      </c>
      <c r="B8" s="721" t="s">
        <v>1438</v>
      </c>
      <c r="C8" s="555"/>
      <c r="D8" s="556">
        <f ca="1">INT(FIXED(SUMIFS(BP_Actual!D:D,BP_Actual!E:E,CELL("contenido",D$6),BP_Actual!B:B,CELL("contenido",A8))/Pesos,0))</f>
        <v>0</v>
      </c>
      <c r="E8" s="557"/>
      <c r="F8" s="556">
        <f ca="1">INT(FIXED(SUMIFS(BP_Actual!D:D,BP_Actual!E:E,CELL("contenido",F$6),BP_Actual!B:B,CELL("contenido",A8))/Pesos,0))</f>
        <v>0</v>
      </c>
      <c r="G8" s="557"/>
      <c r="H8" s="556">
        <f ca="1">INT(FIXED(SUMIFS(BP_Anterior!D:D,BP_Anterior!E:E,CELL("contenido",D$6),BP_Anterior!B:B,CELL("contenido",A8))/Pesos,0))</f>
        <v>0</v>
      </c>
      <c r="I8" s="557"/>
      <c r="J8" s="556">
        <f ca="1">INT(FIXED(SUMIFS(BP_Anterior!D:D,BP_Anterior!E:E,CELL("contenido",D$6),BP_Anterior!B:B,CELL("contenido",A8))/Pesos,0))</f>
        <v>0</v>
      </c>
      <c r="K8" s="473"/>
    </row>
    <row r="9" spans="1:11">
      <c r="B9" s="721" t="s">
        <v>1439</v>
      </c>
      <c r="C9" s="555"/>
      <c r="D9" s="556"/>
      <c r="E9" s="557"/>
      <c r="F9" s="556"/>
      <c r="G9" s="557"/>
      <c r="H9" s="556"/>
      <c r="I9" s="557"/>
      <c r="J9" s="556"/>
      <c r="K9" s="473"/>
    </row>
    <row r="10" spans="1:11">
      <c r="B10" s="721" t="s">
        <v>1440</v>
      </c>
      <c r="C10" s="555"/>
      <c r="D10" s="556"/>
      <c r="E10" s="557"/>
      <c r="F10" s="556"/>
      <c r="G10" s="557"/>
      <c r="H10" s="556"/>
      <c r="I10" s="557"/>
      <c r="J10" s="556"/>
      <c r="K10" s="473"/>
    </row>
    <row r="11" spans="1:11">
      <c r="B11" s="721" t="s">
        <v>1441</v>
      </c>
      <c r="C11" s="555"/>
      <c r="D11" s="556"/>
      <c r="E11" s="557"/>
      <c r="F11" s="556"/>
      <c r="G11" s="557"/>
      <c r="H11" s="556"/>
      <c r="I11" s="557"/>
      <c r="J11" s="556"/>
      <c r="K11" s="473"/>
    </row>
    <row r="12" spans="1:11">
      <c r="B12" s="414"/>
      <c r="C12" s="583"/>
      <c r="D12" s="556"/>
      <c r="E12" s="584"/>
      <c r="F12" s="556"/>
      <c r="G12" s="584"/>
      <c r="H12" s="556"/>
      <c r="I12" s="557"/>
      <c r="J12" s="556"/>
      <c r="K12" s="473"/>
    </row>
    <row r="13" spans="1:11" ht="8.25" customHeight="1" thickBot="1">
      <c r="D13" s="252"/>
      <c r="E13" s="252"/>
      <c r="F13" s="252"/>
      <c r="G13" s="252"/>
      <c r="H13" s="252"/>
      <c r="I13" s="252"/>
      <c r="J13" s="252"/>
      <c r="K13" s="473"/>
    </row>
    <row r="14" spans="1:11" ht="13.5" thickBot="1">
      <c r="A14" s="546"/>
      <c r="B14" s="125" t="s">
        <v>1141</v>
      </c>
      <c r="C14" s="126"/>
      <c r="D14" s="268">
        <f ca="1">SUM(D8:D12)</f>
        <v>0</v>
      </c>
      <c r="E14" s="269"/>
      <c r="F14" s="268">
        <f ca="1">SUM(F8:F12)</f>
        <v>0</v>
      </c>
      <c r="G14" s="269"/>
      <c r="H14" s="268">
        <f ca="1">SUM(H8:H12)</f>
        <v>0</v>
      </c>
      <c r="I14" s="269"/>
      <c r="J14" s="268">
        <f ca="1">SUM(J8:J12)</f>
        <v>0</v>
      </c>
      <c r="K14" s="473"/>
    </row>
    <row r="15" spans="1:11">
      <c r="B15" s="722"/>
      <c r="C15" s="722"/>
      <c r="D15" s="723"/>
      <c r="E15" s="723"/>
      <c r="F15" s="723"/>
      <c r="G15" s="723"/>
      <c r="H15" s="473"/>
      <c r="I15" s="473"/>
      <c r="J15" s="473"/>
      <c r="K15" s="473"/>
    </row>
    <row r="16" spans="1:11" ht="13.5" thickBot="1">
      <c r="B16" s="722"/>
      <c r="C16" s="722"/>
      <c r="D16" s="723"/>
      <c r="E16" s="723"/>
      <c r="F16" s="723"/>
      <c r="G16" s="723"/>
      <c r="H16" s="473"/>
      <c r="I16" s="473"/>
      <c r="J16" s="473"/>
      <c r="K16" s="473"/>
    </row>
    <row r="17" spans="1:11" ht="13.5" thickBot="1">
      <c r="A17" s="546"/>
      <c r="B17" s="119" t="s">
        <v>1138</v>
      </c>
      <c r="C17" s="3"/>
      <c r="D17" s="21" t="str">
        <f ca="1">IF((D14-'5'!D8)=0,"Conciliado","No Conciliado")</f>
        <v>Conciliado</v>
      </c>
      <c r="E17" s="3"/>
      <c r="F17" s="21" t="str">
        <f ca="1">+IF((+F14-'5'!F8)=0,"Conciliado","No Conciliado")</f>
        <v>Conciliado</v>
      </c>
      <c r="G17" s="127"/>
      <c r="H17" s="21" t="str">
        <f ca="1">+IF((+H14-'5'!H8)=0,"Conciliado","No Conciliado")</f>
        <v>Conciliado</v>
      </c>
      <c r="I17" s="12"/>
      <c r="J17" s="21" t="str">
        <f ca="1">+IF((+J14-'5'!J8)=0,"Conciliado","No Conciliado")</f>
        <v>Conciliado</v>
      </c>
      <c r="K17" s="473"/>
    </row>
    <row r="18" spans="1:11" ht="5.25" customHeight="1" thickBot="1">
      <c r="K18" s="473"/>
    </row>
    <row r="19" spans="1:11" ht="13.5" thickBot="1">
      <c r="A19" s="546"/>
      <c r="B19" s="12"/>
      <c r="C19" s="12"/>
      <c r="D19" s="690">
        <f ca="1">+D14-'5'!D8</f>
        <v>0</v>
      </c>
      <c r="E19" s="725"/>
      <c r="F19" s="690">
        <f ca="1">++F14-'5'!F8</f>
        <v>0</v>
      </c>
      <c r="G19" s="725"/>
      <c r="H19" s="690">
        <f ca="1">++H14-'5'!H8</f>
        <v>0</v>
      </c>
      <c r="I19" s="725"/>
      <c r="J19" s="690">
        <f ca="1">+J14-'5'!J8</f>
        <v>0</v>
      </c>
      <c r="K19" s="473"/>
    </row>
    <row r="20" spans="1:11">
      <c r="B20" s="473"/>
      <c r="C20" s="473"/>
      <c r="D20" s="473"/>
      <c r="E20" s="473"/>
      <c r="F20" s="473"/>
      <c r="G20" s="473"/>
      <c r="H20" s="473"/>
      <c r="I20" s="473"/>
      <c r="J20" s="473"/>
      <c r="K20" s="473"/>
    </row>
    <row r="21" spans="1:11">
      <c r="B21" s="473"/>
      <c r="C21" s="473"/>
      <c r="D21" s="473"/>
      <c r="E21" s="473"/>
      <c r="F21" s="473"/>
      <c r="G21" s="473"/>
      <c r="H21" s="473"/>
      <c r="I21" s="473"/>
      <c r="J21" s="473"/>
      <c r="K21" s="473"/>
    </row>
  </sheetData>
  <sheetProtection algorithmName="SHA-512" hashValue="klkXRm1r7Y2zitnHFYS3P6C+mvX4KV9o9SnVxJVk9Pz5/BVkn4G4MkAb5bPDwQZfghcW/Yr4V7+8x1VJ0Qq2Mw==" saltValue="Kb2Wv6yV+6YfP2VderUDHw==" spinCount="100000" sheet="1" objects="1" scenarios="1" formatCells="0" formatColumns="0" formatRows="0" insertRows="0" deleteRows="0"/>
  <mergeCells count="4">
    <mergeCell ref="B2:J2"/>
    <mergeCell ref="B4:B6"/>
    <mergeCell ref="D4:F4"/>
    <mergeCell ref="H4:J4"/>
  </mergeCells>
  <conditionalFormatting sqref="D17">
    <cfRule type="expression" dxfId="211" priority="4">
      <formula>IF(D17="No Conciliado",1,0)</formula>
    </cfRule>
  </conditionalFormatting>
  <conditionalFormatting sqref="F17">
    <cfRule type="expression" dxfId="210" priority="3">
      <formula>IF(F17="No Conciliado",1,0)</formula>
    </cfRule>
  </conditionalFormatting>
  <conditionalFormatting sqref="H17">
    <cfRule type="expression" dxfId="209" priority="2">
      <formula>IF(H17="No Conciliado",1,0)</formula>
    </cfRule>
  </conditionalFormatting>
  <conditionalFormatting sqref="J17">
    <cfRule type="expression" dxfId="208" priority="1">
      <formula>IF(J17="No Conciliado",1,0)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0">
    <tabColor rgb="FFC00000"/>
  </sheetPr>
  <dimension ref="A1:K20"/>
  <sheetViews>
    <sheetView showGridLines="0" workbookViewId="0">
      <selection activeCell="H8" sqref="H8"/>
    </sheetView>
  </sheetViews>
  <sheetFormatPr baseColWidth="10" defaultColWidth="10.85546875" defaultRowHeight="12.75" zeroHeight="1"/>
  <cols>
    <col min="1" max="1" width="10.85546875" style="5" customWidth="1"/>
    <col min="2" max="2" width="30.85546875" style="5" customWidth="1"/>
    <col min="3" max="3" width="1" style="5" customWidth="1"/>
    <col min="4" max="4" width="13.140625" style="5" customWidth="1"/>
    <col min="5" max="5" width="1" style="5" customWidth="1"/>
    <col min="6" max="6" width="14.140625" style="5" customWidth="1"/>
    <col min="7" max="7" width="1" style="5" customWidth="1"/>
    <col min="8" max="8" width="14.42578125" style="5" customWidth="1"/>
    <col min="9" max="9" width="1" style="5" customWidth="1"/>
    <col min="10" max="10" width="12.140625" style="5" customWidth="1"/>
    <col min="11" max="11" width="10.85546875" style="5" customWidth="1"/>
    <col min="12" max="16384" width="10.85546875" style="5"/>
  </cols>
  <sheetData>
    <row r="1" spans="1:11">
      <c r="A1" s="413"/>
      <c r="K1" s="413"/>
    </row>
    <row r="2" spans="1:11" ht="15.75">
      <c r="A2" s="413"/>
      <c r="B2" s="1151" t="s">
        <v>1442</v>
      </c>
      <c r="C2" s="1151"/>
      <c r="D2" s="1151"/>
      <c r="E2" s="1151"/>
      <c r="F2" s="1151"/>
      <c r="G2" s="1151"/>
      <c r="H2" s="1151"/>
      <c r="I2" s="1151"/>
      <c r="J2" s="1151"/>
      <c r="K2" s="413"/>
    </row>
    <row r="3" spans="1:11" ht="13.5" thickBot="1">
      <c r="A3" s="413"/>
      <c r="K3" s="413"/>
    </row>
    <row r="4" spans="1:11" ht="17.25" customHeight="1" thickBot="1">
      <c r="A4" s="413"/>
      <c r="B4" s="1172" t="s">
        <v>1</v>
      </c>
      <c r="C4" s="8"/>
      <c r="D4" s="1169">
        <f>FactFin</f>
        <v>43830</v>
      </c>
      <c r="E4" s="1170"/>
      <c r="F4" s="1171"/>
      <c r="G4" s="35"/>
      <c r="H4" s="1169">
        <f>FantFin</f>
        <v>43465</v>
      </c>
      <c r="I4" s="1170"/>
      <c r="J4" s="1171"/>
      <c r="K4" s="413"/>
    </row>
    <row r="5" spans="1:11" ht="4.5" customHeight="1" thickBot="1">
      <c r="A5" s="413"/>
      <c r="B5" s="1173"/>
      <c r="C5" s="8"/>
      <c r="D5" s="35"/>
      <c r="E5" s="35"/>
      <c r="F5" s="35"/>
      <c r="G5" s="35"/>
      <c r="H5" s="35"/>
      <c r="I5" s="35"/>
      <c r="J5" s="35"/>
      <c r="K5" s="413"/>
    </row>
    <row r="6" spans="1:11" ht="13.5" thickBot="1">
      <c r="A6" s="413"/>
      <c r="B6" s="1174"/>
      <c r="C6" s="8"/>
      <c r="D6" s="122" t="s">
        <v>5</v>
      </c>
      <c r="E6" s="123"/>
      <c r="F6" s="122" t="s">
        <v>1223</v>
      </c>
      <c r="G6" s="11"/>
      <c r="H6" s="122" t="s">
        <v>5</v>
      </c>
      <c r="I6" s="123"/>
      <c r="J6" s="122" t="s">
        <v>1223</v>
      </c>
      <c r="K6" s="413"/>
    </row>
    <row r="7" spans="1:11" ht="7.5" customHeight="1">
      <c r="A7" s="413"/>
      <c r="B7" s="25"/>
      <c r="C7" s="25"/>
      <c r="D7" s="503"/>
      <c r="E7" s="503"/>
      <c r="F7" s="503"/>
      <c r="G7" s="503"/>
      <c r="H7" s="503"/>
      <c r="I7" s="503"/>
      <c r="J7" s="503"/>
      <c r="K7" s="413"/>
    </row>
    <row r="8" spans="1:11" ht="34.5" customHeight="1">
      <c r="A8" s="413"/>
      <c r="B8" s="609" t="s">
        <v>33</v>
      </c>
      <c r="C8" s="473"/>
      <c r="D8" s="556">
        <f ca="1">+A!F14</f>
        <v>79626332</v>
      </c>
      <c r="E8" s="557"/>
      <c r="F8" s="556">
        <f ca="1">+A!F29</f>
        <v>0</v>
      </c>
      <c r="G8" s="610"/>
      <c r="H8" s="556">
        <f>+A!H14</f>
        <v>49422757</v>
      </c>
      <c r="I8" s="557"/>
      <c r="J8" s="556">
        <f ca="1">+A!H29</f>
        <v>0</v>
      </c>
      <c r="K8" s="413"/>
    </row>
    <row r="9" spans="1:11" ht="19.5" hidden="1" customHeight="1">
      <c r="A9" s="713" t="s">
        <v>2210</v>
      </c>
      <c r="B9" s="726" t="s">
        <v>1142</v>
      </c>
      <c r="C9" s="473"/>
      <c r="D9" s="556">
        <f ca="1">INT(FIXED(SUMIFS(BP_Actual!D:D,BP_Actual!E:E,CELL("contenido",D$6),BP_Actual!B:B,CELL("contenido",A9))/Pesos,0))</f>
        <v>0</v>
      </c>
      <c r="E9" s="557"/>
      <c r="F9" s="556">
        <f ca="1">INT(FIXED(SUMIFS(BP_Actual!D:D,BP_Actual!E:E,CELL("contenido",F$6),BP_Actual!B:B,CELL("contenido",A9))/Pesos,0))</f>
        <v>0</v>
      </c>
      <c r="G9" s="728"/>
      <c r="H9" s="556">
        <f ca="1">INT(FIXED(SUMIFS(BP_Anterior!D:D,BP_Anterior!E:E,CELL("contenido",H$6),BP_Anterior!B:B,CELL("contenido",A9))/Pesos,0))</f>
        <v>0</v>
      </c>
      <c r="I9" s="729"/>
      <c r="J9" s="556">
        <f ca="1">INT(FIXED(SUMIFS(BP_Anterior!D:D,BP_Anterior!E:E,CELL("contenido",J$6),BP_Anterior!B:B,CELL("contenido",A9))/Pesos,0))</f>
        <v>0</v>
      </c>
      <c r="K9" s="413"/>
    </row>
    <row r="10" spans="1:11" ht="23.25" hidden="1" customHeight="1">
      <c r="A10" s="713" t="s">
        <v>2211</v>
      </c>
      <c r="B10" s="726" t="s">
        <v>1143</v>
      </c>
      <c r="C10" s="473"/>
      <c r="D10" s="556">
        <f ca="1">INT(FIXED(SUMIFS(BP_Actual!D:D,BP_Actual!E:E,CELL("contenido",D$6),BP_Actual!B:B,CELL("contenido",A10))/Pesos,0))</f>
        <v>0</v>
      </c>
      <c r="E10" s="557"/>
      <c r="F10" s="556">
        <f ca="1">INT(FIXED(SUMIFS(BP_Actual!D:D,BP_Actual!E:E,CELL("contenido",F$6),BP_Actual!B:B,CELL("contenido",A10))/Pesos,0))</f>
        <v>0</v>
      </c>
      <c r="G10" s="610"/>
      <c r="H10" s="556">
        <f ca="1">INT(FIXED(SUMIFS(BP_Anterior!D:D,BP_Anterior!E:E,CELL("contenido",H$6),BP_Anterior!B:B,CELL("contenido",A10))/Pesos,0))</f>
        <v>0</v>
      </c>
      <c r="I10" s="557"/>
      <c r="J10" s="556">
        <f ca="1">INT(FIXED(SUMIFS(BP_Anterior!D:D,BP_Anterior!E:E,CELL("contenido",J$6),BP_Anterior!B:B,CELL("contenido",A10))/Pesos,0))</f>
        <v>0</v>
      </c>
      <c r="K10" s="413"/>
    </row>
    <row r="11" spans="1:11" s="418" customFormat="1">
      <c r="A11" s="611"/>
      <c r="B11" s="726"/>
      <c r="C11" s="473"/>
      <c r="D11" s="556"/>
      <c r="E11" s="557"/>
      <c r="F11" s="556"/>
      <c r="G11" s="610"/>
      <c r="H11" s="556"/>
      <c r="I11" s="557"/>
      <c r="J11" s="556"/>
      <c r="K11" s="611"/>
    </row>
    <row r="12" spans="1:11" ht="8.25" customHeight="1" thickBot="1">
      <c r="A12" s="413"/>
      <c r="B12" s="25"/>
      <c r="C12" s="25"/>
      <c r="D12" s="504"/>
      <c r="E12" s="504"/>
      <c r="F12" s="504"/>
      <c r="G12" s="504"/>
      <c r="H12" s="504"/>
      <c r="I12" s="504"/>
      <c r="J12" s="504"/>
      <c r="K12" s="413"/>
    </row>
    <row r="13" spans="1:11" ht="13.5" thickBot="1">
      <c r="A13" s="413"/>
      <c r="B13" s="18" t="s">
        <v>1137</v>
      </c>
      <c r="C13" s="14"/>
      <c r="D13" s="266">
        <f ca="1">SUM(D8:D11)</f>
        <v>79626332</v>
      </c>
      <c r="E13" s="267"/>
      <c r="F13" s="266">
        <f ca="1">SUM(F8:F11)</f>
        <v>0</v>
      </c>
      <c r="G13" s="267"/>
      <c r="H13" s="266">
        <f ca="1">SUM(H8:H11)</f>
        <v>49422757</v>
      </c>
      <c r="I13" s="267"/>
      <c r="J13" s="266">
        <f ca="1">SUM(J8:J11)</f>
        <v>0</v>
      </c>
      <c r="K13" s="413"/>
    </row>
    <row r="14" spans="1:11" ht="6" customHeight="1">
      <c r="A14" s="413"/>
      <c r="K14" s="413"/>
    </row>
    <row r="15" spans="1:11" ht="6" customHeight="1" thickBot="1">
      <c r="A15" s="413"/>
      <c r="K15" s="413"/>
    </row>
    <row r="16" spans="1:11" ht="13.5" thickBot="1">
      <c r="A16" s="413"/>
      <c r="B16" s="119" t="s">
        <v>1138</v>
      </c>
      <c r="C16" s="3"/>
      <c r="D16" s="21" t="str">
        <f ca="1">+IF(('5'!D9-'7'!D13)=0,"Conciliado","No Conciliado")</f>
        <v>Conciliado</v>
      </c>
      <c r="E16" s="3"/>
      <c r="F16" s="21" t="str">
        <f ca="1">+IF(('5'!F9-'7'!F13)=0,"Conciliado","No Conciliado")</f>
        <v>Conciliado</v>
      </c>
      <c r="G16" s="3"/>
      <c r="H16" s="21" t="str">
        <f ca="1">+IF(('5'!H9-'7'!H13)=0,"Conciliado","No Conciliado")</f>
        <v>Conciliado</v>
      </c>
      <c r="I16" s="3"/>
      <c r="J16" s="21" t="str">
        <f ca="1">+IF(('5'!J9-'7'!J13)=0,"Conciliado","No Conciliado")</f>
        <v>Conciliado</v>
      </c>
      <c r="K16" s="413"/>
    </row>
    <row r="17" spans="1:11" ht="6" customHeight="1" thickBot="1">
      <c r="A17" s="413"/>
      <c r="K17" s="413"/>
    </row>
    <row r="18" spans="1:11" ht="13.5" thickBot="1">
      <c r="A18" s="413"/>
      <c r="B18" s="3"/>
      <c r="C18" s="3"/>
      <c r="D18" s="690">
        <f ca="1">+'5'!D9-'7'!D13</f>
        <v>0</v>
      </c>
      <c r="E18" s="719"/>
      <c r="F18" s="690">
        <f ca="1">+'5'!F9-'7'!F13</f>
        <v>0</v>
      </c>
      <c r="G18" s="719"/>
      <c r="H18" s="690">
        <f ca="1">+'5'!H9-'7'!H13</f>
        <v>0</v>
      </c>
      <c r="I18" s="719"/>
      <c r="J18" s="690">
        <f ca="1">+'5'!J9-'7'!J13</f>
        <v>0</v>
      </c>
      <c r="K18" s="413"/>
    </row>
    <row r="19" spans="1:11">
      <c r="A19" s="413"/>
      <c r="B19" s="413"/>
      <c r="C19" s="413"/>
      <c r="D19" s="413"/>
      <c r="E19" s="413"/>
      <c r="F19" s="413"/>
      <c r="G19" s="413"/>
      <c r="H19" s="413"/>
      <c r="I19" s="413"/>
      <c r="J19" s="413"/>
      <c r="K19" s="413"/>
    </row>
    <row r="20" spans="1:11">
      <c r="A20" s="413"/>
      <c r="B20" s="413"/>
      <c r="C20" s="413"/>
      <c r="D20" s="413"/>
      <c r="E20" s="413"/>
      <c r="F20" s="413"/>
      <c r="G20" s="413"/>
      <c r="H20" s="413"/>
      <c r="I20" s="413"/>
      <c r="J20" s="413"/>
      <c r="K20" s="413"/>
    </row>
  </sheetData>
  <sheetProtection algorithmName="SHA-512" hashValue="onUSndhrNe2Z04TY5c2RtTrUHdaIixd9EsOPqg1umVYBo4TIXWyvDATZx+RF4Jwjo7e71+BHrfmSmbwOKDze/Q==" saltValue="66dC6C0BF/txcXXtZmqEAw==" spinCount="100000" sheet="1" objects="1" scenarios="1" formatCells="0" formatColumns="0" formatRows="0" insertRows="0" deleteRows="0"/>
  <mergeCells count="4">
    <mergeCell ref="B2:J2"/>
    <mergeCell ref="B4:B6"/>
    <mergeCell ref="D4:F4"/>
    <mergeCell ref="H4:J4"/>
  </mergeCells>
  <conditionalFormatting sqref="D16">
    <cfRule type="expression" dxfId="207" priority="4">
      <formula>IF(D16="No Conciliado",1,0)</formula>
    </cfRule>
  </conditionalFormatting>
  <conditionalFormatting sqref="F16">
    <cfRule type="expression" dxfId="206" priority="3">
      <formula>IF(F16="No Conciliado",1,0)</formula>
    </cfRule>
  </conditionalFormatting>
  <conditionalFormatting sqref="H16">
    <cfRule type="expression" dxfId="205" priority="2">
      <formula>IF(H16="No Conciliado",1,0)</formula>
    </cfRule>
  </conditionalFormatting>
  <conditionalFormatting sqref="J16">
    <cfRule type="expression" dxfId="204" priority="1">
      <formula>IF(J16="No Conciliado",1,0)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7"/>
  <dimension ref="A1:CA24"/>
  <sheetViews>
    <sheetView showGridLines="0" workbookViewId="0">
      <selection activeCell="D13" sqref="D13"/>
    </sheetView>
  </sheetViews>
  <sheetFormatPr baseColWidth="10" defaultColWidth="0.28515625" defaultRowHeight="12.75" zeroHeight="1"/>
  <cols>
    <col min="1" max="1" width="10.85546875" style="5" customWidth="1"/>
    <col min="2" max="2" width="48.5703125" style="5" customWidth="1"/>
    <col min="3" max="3" width="1" style="5" customWidth="1"/>
    <col min="4" max="4" width="18.28515625" style="5" customWidth="1"/>
    <col min="5" max="5" width="1.42578125" style="5" customWidth="1"/>
    <col min="6" max="6" width="17.42578125" style="5" customWidth="1"/>
    <col min="7" max="7" width="1" style="5" customWidth="1"/>
    <col min="8" max="8" width="14.7109375" style="5" customWidth="1"/>
    <col min="9" max="9" width="1" style="5" customWidth="1"/>
    <col min="10" max="10" width="14.7109375" style="5" customWidth="1"/>
    <col min="11" max="11" width="1" style="5" customWidth="1"/>
    <col min="12" max="12" width="14.7109375" style="5" customWidth="1"/>
    <col min="13" max="13" width="9.5703125" style="413" customWidth="1"/>
    <col min="14" max="14" width="0" style="413" hidden="1" customWidth="1"/>
    <col min="15" max="79" width="0.28515625" style="413"/>
    <col min="80" max="16384" width="0.28515625" style="5"/>
  </cols>
  <sheetData>
    <row r="1" spans="1:12">
      <c r="A1" s="413"/>
    </row>
    <row r="2" spans="1:12" ht="15.75">
      <c r="A2" s="413"/>
      <c r="B2" s="1151" t="s">
        <v>1132</v>
      </c>
      <c r="C2" s="1151"/>
      <c r="D2" s="1151"/>
      <c r="E2" s="1151"/>
      <c r="F2" s="1151"/>
      <c r="G2" s="1151"/>
      <c r="H2" s="1151"/>
      <c r="I2" s="1151"/>
      <c r="J2" s="1151"/>
      <c r="K2" s="1151"/>
      <c r="L2" s="1151"/>
    </row>
    <row r="3" spans="1:12" ht="13.5" thickBot="1">
      <c r="A3" s="413"/>
    </row>
    <row r="4" spans="1:12" ht="18.75" customHeight="1" thickBot="1">
      <c r="A4" s="413"/>
      <c r="B4" s="1172" t="s">
        <v>1443</v>
      </c>
      <c r="C4" s="8"/>
      <c r="D4" s="1172" t="s">
        <v>1444</v>
      </c>
      <c r="E4" s="236"/>
      <c r="F4" s="1169">
        <f>FactFin</f>
        <v>43830</v>
      </c>
      <c r="G4" s="1170"/>
      <c r="H4" s="1171"/>
      <c r="I4" s="35"/>
      <c r="J4" s="1169">
        <f>FantFin</f>
        <v>43465</v>
      </c>
      <c r="K4" s="1170"/>
      <c r="L4" s="1171"/>
    </row>
    <row r="5" spans="1:12" ht="4.5" customHeight="1" thickBot="1">
      <c r="A5" s="413"/>
      <c r="B5" s="1173"/>
      <c r="C5" s="8"/>
      <c r="D5" s="1173"/>
      <c r="E5" s="8"/>
      <c r="F5" s="35"/>
      <c r="G5" s="35"/>
      <c r="H5" s="35"/>
      <c r="I5" s="35"/>
      <c r="J5" s="35"/>
      <c r="K5" s="35"/>
      <c r="L5" s="35"/>
    </row>
    <row r="6" spans="1:12" ht="17.25" customHeight="1" thickBot="1">
      <c r="A6" s="413"/>
      <c r="B6" s="1174"/>
      <c r="C6" s="8"/>
      <c r="D6" s="1174"/>
      <c r="E6" s="8"/>
      <c r="F6" s="270" t="s">
        <v>5</v>
      </c>
      <c r="G6" s="271"/>
      <c r="H6" s="270" t="s">
        <v>1223</v>
      </c>
      <c r="I6" s="9"/>
      <c r="J6" s="270" t="s">
        <v>5</v>
      </c>
      <c r="K6" s="271"/>
      <c r="L6" s="270" t="s">
        <v>1223</v>
      </c>
    </row>
    <row r="7" spans="1:12" ht="8.25" customHeight="1">
      <c r="A7" s="413"/>
      <c r="B7" s="25"/>
      <c r="C7" s="25"/>
      <c r="D7" s="25"/>
      <c r="E7" s="25"/>
      <c r="F7" s="503"/>
      <c r="G7" s="503"/>
      <c r="H7" s="503"/>
      <c r="I7" s="503"/>
      <c r="J7" s="503"/>
      <c r="K7" s="503"/>
      <c r="L7" s="503"/>
    </row>
    <row r="8" spans="1:12" ht="12.75" customHeight="1">
      <c r="A8" s="713" t="s">
        <v>2212</v>
      </c>
      <c r="B8" s="582" t="s">
        <v>1145</v>
      </c>
      <c r="C8" s="473"/>
      <c r="D8" s="582"/>
      <c r="E8" s="473"/>
      <c r="F8" s="582">
        <f ca="1">INT(FIXED(SUMIFS(BP_Actual!D:D,BP_Actual!E:E,CELL("contenido",F$6),BP_Actual!B:B,CELL("contenido",A8))/Pesos,0))</f>
        <v>0</v>
      </c>
      <c r="G8" s="473"/>
      <c r="H8" s="582">
        <f ca="1">INT(FIXED(SUMIFS(BP_Actual!D:D,BP_Actual!E:E,CELL("contenido",H$6),BP_Actual!B:B,CELL("contenido",A8))/Pesos,0))</f>
        <v>0</v>
      </c>
      <c r="I8" s="608"/>
      <c r="J8" s="582">
        <f ca="1">INT(FIXED(SUMIFS(BP_Anterior!D:D,BP_Anterior!E:E,CELL("contenido",J$6),BP_Anterior!B:B,CELL("contenido",A8))/Pesos,0))</f>
        <v>0</v>
      </c>
      <c r="K8" s="473"/>
      <c r="L8" s="582">
        <f ca="1">INT(FIXED(SUMIFS(BP_Anterior!D:D,BP_Anterior!E:E,CELL("contenido",L$6),BP_Anterior!B:B,CELL("contenido",A8))/Pesos,0))</f>
        <v>0</v>
      </c>
    </row>
    <row r="9" spans="1:12">
      <c r="A9" s="413"/>
      <c r="B9" s="582"/>
      <c r="C9" s="473"/>
      <c r="D9" s="582"/>
      <c r="E9" s="473"/>
      <c r="F9" s="582"/>
      <c r="G9" s="473"/>
      <c r="H9" s="582"/>
      <c r="I9" s="608"/>
      <c r="J9" s="582"/>
      <c r="K9" s="473"/>
      <c r="L9" s="582"/>
    </row>
    <row r="10" spans="1:12">
      <c r="A10" s="413"/>
      <c r="B10" s="582"/>
      <c r="C10" s="473"/>
      <c r="D10" s="582"/>
      <c r="E10" s="473"/>
      <c r="F10" s="582"/>
      <c r="G10" s="473"/>
      <c r="H10" s="582"/>
      <c r="I10" s="608"/>
      <c r="J10" s="582"/>
      <c r="K10" s="473"/>
      <c r="L10" s="582"/>
    </row>
    <row r="11" spans="1:12" ht="13.5" thickBot="1">
      <c r="A11" s="413"/>
      <c r="B11" s="582"/>
      <c r="C11" s="473"/>
      <c r="D11" s="582"/>
      <c r="E11" s="473"/>
      <c r="F11" s="582"/>
      <c r="G11" s="473"/>
      <c r="H11" s="582"/>
      <c r="I11" s="608"/>
      <c r="J11" s="582"/>
      <c r="K11" s="473"/>
      <c r="L11" s="582"/>
    </row>
    <row r="12" spans="1:12" ht="13.5" thickBot="1">
      <c r="A12" s="413"/>
      <c r="B12" s="18" t="s">
        <v>1137</v>
      </c>
      <c r="C12" s="14"/>
      <c r="D12" s="18"/>
      <c r="E12" s="14"/>
      <c r="F12" s="18">
        <f ca="1">SUM(F8:F11)</f>
        <v>0</v>
      </c>
      <c r="G12" s="118"/>
      <c r="H12" s="18">
        <f ca="1">SUM(H8:H11)</f>
        <v>0</v>
      </c>
      <c r="I12" s="118"/>
      <c r="J12" s="18">
        <f ca="1">SUM(J8:J11)</f>
        <v>0</v>
      </c>
      <c r="K12" s="118"/>
      <c r="L12" s="18">
        <f ca="1">SUM(L8:L11)</f>
        <v>0</v>
      </c>
    </row>
    <row r="13" spans="1:12">
      <c r="A13" s="413"/>
      <c r="B13" s="413"/>
      <c r="C13" s="413"/>
      <c r="D13" s="413"/>
      <c r="E13" s="413"/>
      <c r="F13" s="413"/>
      <c r="G13" s="413"/>
      <c r="H13" s="413"/>
      <c r="I13" s="413"/>
      <c r="J13" s="413"/>
      <c r="K13" s="413"/>
      <c r="L13" s="413"/>
    </row>
    <row r="14" spans="1:12">
      <c r="A14" s="413"/>
      <c r="B14" s="413"/>
      <c r="C14" s="413"/>
      <c r="D14" s="413"/>
      <c r="E14" s="413"/>
      <c r="F14" s="413"/>
      <c r="G14" s="413"/>
      <c r="H14" s="413"/>
      <c r="I14" s="413"/>
      <c r="J14" s="413"/>
      <c r="K14" s="413"/>
      <c r="L14" s="413"/>
    </row>
    <row r="15" spans="1:12" ht="13.5" thickBot="1">
      <c r="A15" s="413"/>
      <c r="B15" s="413"/>
      <c r="C15" s="413"/>
      <c r="D15" s="413"/>
      <c r="E15" s="413"/>
      <c r="F15" s="413"/>
      <c r="G15" s="413"/>
      <c r="H15" s="413"/>
      <c r="I15" s="413"/>
      <c r="J15" s="413"/>
      <c r="K15" s="413"/>
      <c r="L15" s="413"/>
    </row>
    <row r="16" spans="1:12" ht="45.75" customHeight="1" thickBot="1">
      <c r="A16" s="413"/>
      <c r="B16" s="727" t="s">
        <v>1193</v>
      </c>
      <c r="C16" s="714"/>
      <c r="D16" s="1175"/>
      <c r="E16" s="1176"/>
      <c r="F16" s="1176"/>
      <c r="G16" s="1176"/>
      <c r="H16" s="1176"/>
      <c r="I16" s="1176"/>
      <c r="J16" s="1176"/>
      <c r="K16" s="1176"/>
      <c r="L16" s="1177"/>
    </row>
    <row r="17" spans="1:13">
      <c r="A17" s="413"/>
      <c r="B17" s="413"/>
      <c r="C17" s="413"/>
      <c r="D17" s="413"/>
      <c r="E17" s="413"/>
      <c r="F17" s="413"/>
      <c r="G17" s="413"/>
      <c r="H17" s="413"/>
      <c r="I17" s="413"/>
      <c r="J17" s="413"/>
      <c r="K17" s="413"/>
      <c r="L17" s="413"/>
    </row>
    <row r="18" spans="1:13" ht="13.5" thickBot="1">
      <c r="A18" s="413"/>
      <c r="B18" s="413"/>
      <c r="C18" s="413"/>
      <c r="D18" s="413"/>
      <c r="E18" s="413"/>
      <c r="F18" s="413"/>
      <c r="G18" s="413"/>
      <c r="H18" s="413"/>
      <c r="I18" s="413"/>
      <c r="J18" s="413"/>
      <c r="K18" s="413"/>
      <c r="L18" s="413"/>
    </row>
    <row r="19" spans="1:13" ht="13.5" thickBot="1">
      <c r="A19" s="413"/>
      <c r="B19" s="129" t="s">
        <v>1138</v>
      </c>
      <c r="C19" s="3"/>
      <c r="D19" s="3"/>
      <c r="E19" s="3"/>
      <c r="F19" s="21" t="str">
        <f ca="1">IF((F12-'5'!D10)=0,"Conciliado","No Conciliado")</f>
        <v>Conciliado</v>
      </c>
      <c r="G19" s="3"/>
      <c r="H19" s="21" t="str">
        <f ca="1">+IF((H12-'5'!F10)=0,"Conciliado","No Conciliado")</f>
        <v>Conciliado</v>
      </c>
      <c r="I19" s="3"/>
      <c r="J19" s="21" t="str">
        <f ca="1">+IF((J12-'5'!H10)=0,"Conciliado","No Conciliado")</f>
        <v>Conciliado</v>
      </c>
      <c r="K19" s="3"/>
      <c r="L19" s="21" t="str">
        <f ca="1">+IF((L12-'5'!J10)=0,"Conciliado","No Conciliado")</f>
        <v>Conciliado</v>
      </c>
    </row>
    <row r="20" spans="1:13" ht="9" customHeight="1" thickBot="1">
      <c r="A20" s="413"/>
    </row>
    <row r="21" spans="1:13" ht="13.5" thickBot="1">
      <c r="A21" s="413"/>
      <c r="B21" s="3"/>
      <c r="C21" s="3"/>
      <c r="D21" s="3"/>
      <c r="E21" s="3"/>
      <c r="F21" s="690">
        <f ca="1">+F12-'5'!D10</f>
        <v>0</v>
      </c>
      <c r="G21" s="719"/>
      <c r="H21" s="690">
        <f ca="1">+H12-'5'!F10</f>
        <v>0</v>
      </c>
      <c r="I21" s="719"/>
      <c r="J21" s="690">
        <f ca="1">+J12-'5'!H10</f>
        <v>0</v>
      </c>
      <c r="K21" s="719"/>
      <c r="L21" s="690">
        <f ca="1">+L12-'5'!J10</f>
        <v>0</v>
      </c>
      <c r="M21" s="730"/>
    </row>
    <row r="22" spans="1:13">
      <c r="A22" s="413"/>
      <c r="B22" s="413"/>
      <c r="C22" s="413"/>
      <c r="D22" s="413"/>
      <c r="E22" s="413"/>
      <c r="F22" s="730"/>
      <c r="G22" s="730"/>
      <c r="H22" s="730"/>
      <c r="I22" s="730"/>
      <c r="J22" s="730"/>
      <c r="K22" s="730"/>
      <c r="L22" s="730"/>
      <c r="M22" s="730"/>
    </row>
    <row r="23" spans="1:13">
      <c r="A23" s="413"/>
      <c r="B23" s="413"/>
      <c r="C23" s="413"/>
      <c r="D23" s="413"/>
      <c r="E23" s="413"/>
      <c r="F23" s="413"/>
      <c r="G23" s="413"/>
      <c r="H23" s="413"/>
      <c r="I23" s="413"/>
      <c r="J23" s="413"/>
      <c r="K23" s="413"/>
      <c r="L23" s="413"/>
    </row>
    <row r="24" spans="1:13">
      <c r="A24" s="413"/>
      <c r="B24" s="413"/>
      <c r="C24" s="413"/>
      <c r="D24" s="413"/>
      <c r="E24" s="413"/>
      <c r="F24" s="413"/>
      <c r="G24" s="413"/>
      <c r="H24" s="413"/>
      <c r="I24" s="413"/>
      <c r="J24" s="413"/>
      <c r="K24" s="413"/>
      <c r="L24" s="413"/>
    </row>
  </sheetData>
  <sheetProtection algorithmName="SHA-512" hashValue="/rGkvGfBhsN+bOTKXRmoQy3q54nO1/cyFecYDzSA/VdcaCp3UJdZC5jdOK8qxRZOzeJMukf/JcLpExfhYnsbnw==" saltValue="t6jR88kT2IhNiBxZQk6Xrw==" spinCount="100000" sheet="1" formatCells="0" formatColumns="0" formatRows="0" insertRows="0" deleteRows="0"/>
  <mergeCells count="6">
    <mergeCell ref="D16:L16"/>
    <mergeCell ref="B2:L2"/>
    <mergeCell ref="B4:B6"/>
    <mergeCell ref="D4:D6"/>
    <mergeCell ref="F4:H4"/>
    <mergeCell ref="J4:L4"/>
  </mergeCells>
  <conditionalFormatting sqref="F19">
    <cfRule type="expression" dxfId="203" priority="4">
      <formula>IF(F19="No Conciliado",1,0)</formula>
    </cfRule>
  </conditionalFormatting>
  <conditionalFormatting sqref="H19">
    <cfRule type="expression" dxfId="202" priority="3">
      <formula>IF(H19="No Conciliado",1,0)</formula>
    </cfRule>
  </conditionalFormatting>
  <conditionalFormatting sqref="J19">
    <cfRule type="expression" dxfId="201" priority="2">
      <formula>IF(J19="No Conciliado",1,0)</formula>
    </cfRule>
  </conditionalFormatting>
  <conditionalFormatting sqref="L19">
    <cfRule type="expression" dxfId="200" priority="1">
      <formula>IF(L19="No Conciliado",1,0)</formula>
    </cfRule>
  </conditionalFormatting>
  <hyperlinks>
    <hyperlink ref="B19" location="'A.-'!F10" display="Cuadraje A.-" xr:uid="{00000000-0004-0000-1300-000000000000}"/>
  </hyperlinks>
  <pageMargins left="0.7" right="0.7" top="0.75" bottom="0.75" header="0.3" footer="0.3"/>
  <pageSetup orientation="portrait" horizontalDpi="300" verticalDpi="3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K22"/>
  <sheetViews>
    <sheetView showGridLines="0" workbookViewId="0">
      <selection activeCell="B8" sqref="B8:B9"/>
    </sheetView>
  </sheetViews>
  <sheetFormatPr baseColWidth="10" defaultColWidth="0" defaultRowHeight="12.75" zeroHeight="1"/>
  <cols>
    <col min="1" max="1" width="11.42578125" style="473" customWidth="1"/>
    <col min="2" max="2" width="44.42578125" style="25" customWidth="1"/>
    <col min="3" max="3" width="1.140625" style="25" customWidth="1"/>
    <col min="4" max="4" width="18.28515625" style="25" customWidth="1"/>
    <col min="5" max="5" width="1" style="25" customWidth="1"/>
    <col min="6" max="6" width="17.42578125" style="25" customWidth="1"/>
    <col min="7" max="7" width="1" style="25" customWidth="1"/>
    <col min="8" max="8" width="11.42578125" style="25" customWidth="1"/>
    <col min="9" max="9" width="1.42578125" style="25" customWidth="1"/>
    <col min="10" max="10" width="12.5703125" style="25" customWidth="1"/>
    <col min="11" max="11" width="11.42578125" style="473" customWidth="1"/>
    <col min="12" max="16384" width="11.42578125" style="25" hidden="1"/>
  </cols>
  <sheetData>
    <row r="1" spans="1:10"/>
    <row r="2" spans="1:10" ht="15.75">
      <c r="B2" s="1151" t="s">
        <v>1146</v>
      </c>
      <c r="C2" s="1151"/>
      <c r="D2" s="1151"/>
      <c r="E2" s="1151"/>
      <c r="F2" s="1151"/>
      <c r="G2" s="1151"/>
      <c r="H2" s="1151"/>
      <c r="I2" s="1151"/>
      <c r="J2" s="1151"/>
    </row>
    <row r="3" spans="1:10" ht="10.5" customHeight="1" thickBot="1">
      <c r="B3" s="581"/>
      <c r="C3" s="581"/>
      <c r="D3" s="581"/>
      <c r="E3" s="581"/>
      <c r="F3" s="581"/>
      <c r="G3" s="581"/>
    </row>
    <row r="4" spans="1:10" ht="13.5" thickBot="1">
      <c r="B4" s="1166" t="s">
        <v>1147</v>
      </c>
      <c r="C4" s="120"/>
      <c r="D4" s="1169">
        <f>FactFin</f>
        <v>43830</v>
      </c>
      <c r="E4" s="1170"/>
      <c r="F4" s="1171"/>
      <c r="G4" s="35"/>
      <c r="H4" s="1169">
        <f>FantFin</f>
        <v>43465</v>
      </c>
      <c r="I4" s="1170"/>
      <c r="J4" s="1171"/>
    </row>
    <row r="5" spans="1:10" ht="4.5" customHeight="1" thickBot="1">
      <c r="B5" s="1167"/>
      <c r="C5" s="120"/>
      <c r="D5" s="35"/>
      <c r="E5" s="35"/>
      <c r="F5" s="35"/>
      <c r="G5" s="35"/>
      <c r="H5" s="35"/>
      <c r="I5" s="35"/>
      <c r="J5" s="35"/>
    </row>
    <row r="6" spans="1:10" ht="13.5" thickBot="1">
      <c r="B6" s="1168"/>
      <c r="C6" s="120"/>
      <c r="D6" s="270" t="s">
        <v>5</v>
      </c>
      <c r="E6" s="271"/>
      <c r="F6" s="270" t="s">
        <v>1223</v>
      </c>
      <c r="G6" s="9"/>
      <c r="H6" s="270" t="s">
        <v>5</v>
      </c>
      <c r="I6" s="271"/>
      <c r="J6" s="270" t="s">
        <v>1223</v>
      </c>
    </row>
    <row r="7" spans="1:10" ht="9" customHeight="1"/>
    <row r="8" spans="1:10">
      <c r="A8" s="713" t="s">
        <v>2213</v>
      </c>
      <c r="B8" s="414" t="s">
        <v>1148</v>
      </c>
      <c r="C8" s="555"/>
      <c r="D8" s="556">
        <f ca="1">INT(FIXED(SUMIFS(BP_Actual!D:D,BP_Actual!E:E,CELL("contenido",D$6),BP_Actual!B:B,CELL("contenido",A8))/Pesos,0))</f>
        <v>0</v>
      </c>
      <c r="E8" s="557"/>
      <c r="F8" s="556">
        <f ca="1">INT(FIXED(SUMIFS(BP_Actual!D:D,BP_Actual!E:E,CELL("contenido",F$6),BP_Actual!B:B,CELL("contenido",A8))/Pesos,0))</f>
        <v>0</v>
      </c>
      <c r="G8" s="557"/>
      <c r="H8" s="556">
        <f ca="1">INT(FIXED(SUMIFS(BP_Anterior!D:D,BP_Anterior!E:E,CELL("contenido",H$6),BP_Anterior!B:B,CELL("contenido",A8))/Pesos,0))</f>
        <v>0</v>
      </c>
      <c r="I8" s="557"/>
      <c r="J8" s="556">
        <f ca="1">INT(FIXED(SUMIFS(BP_Anterior!D:D,BP_Anterior!E:E,CELL("contenido",J$6),BP_Anterior!B:B,CELL("contenido",A8))/Pesos,0))</f>
        <v>0</v>
      </c>
    </row>
    <row r="9" spans="1:10">
      <c r="B9" s="414" t="s">
        <v>1149</v>
      </c>
      <c r="C9" s="555"/>
      <c r="D9" s="556"/>
      <c r="E9" s="557"/>
      <c r="F9" s="556"/>
      <c r="G9" s="557"/>
      <c r="H9" s="556"/>
      <c r="I9" s="557"/>
      <c r="J9" s="556"/>
    </row>
    <row r="10" spans="1:10" ht="12.75" customHeight="1">
      <c r="B10" s="414"/>
      <c r="C10" s="555"/>
      <c r="D10" s="556"/>
      <c r="E10" s="557"/>
      <c r="F10" s="556"/>
      <c r="G10" s="557"/>
      <c r="H10" s="556"/>
      <c r="I10" s="557"/>
      <c r="J10" s="556"/>
    </row>
    <row r="11" spans="1:10">
      <c r="B11" s="414"/>
      <c r="C11" s="555"/>
      <c r="D11" s="556"/>
      <c r="E11" s="557"/>
      <c r="F11" s="556"/>
      <c r="G11" s="557"/>
      <c r="H11" s="556"/>
      <c r="I11" s="557"/>
      <c r="J11" s="556"/>
    </row>
    <row r="12" spans="1:10">
      <c r="B12" s="414"/>
      <c r="C12" s="583"/>
      <c r="D12" s="556"/>
      <c r="E12" s="584"/>
      <c r="F12" s="556"/>
      <c r="G12" s="584"/>
      <c r="H12" s="556"/>
      <c r="I12" s="584"/>
      <c r="J12" s="556"/>
    </row>
    <row r="13" spans="1:10" ht="8.25" customHeight="1" thickBot="1">
      <c r="D13" s="252"/>
      <c r="E13" s="252"/>
      <c r="F13" s="252"/>
      <c r="G13" s="252"/>
      <c r="H13" s="252"/>
      <c r="I13" s="252"/>
      <c r="J13" s="252"/>
    </row>
    <row r="14" spans="1:10" ht="13.5" thickBot="1">
      <c r="B14" s="125" t="s">
        <v>1141</v>
      </c>
      <c r="C14" s="126"/>
      <c r="D14" s="268">
        <f ca="1">SUM(D8:D12)</f>
        <v>0</v>
      </c>
      <c r="E14" s="269"/>
      <c r="F14" s="268">
        <f ca="1">SUM(F8:F12)</f>
        <v>0</v>
      </c>
      <c r="G14" s="269"/>
      <c r="H14" s="268">
        <f ca="1">SUM(H8:H12)</f>
        <v>0</v>
      </c>
      <c r="I14" s="269"/>
      <c r="J14" s="268">
        <f ca="1">SUM(J8:J12)</f>
        <v>0</v>
      </c>
    </row>
    <row r="15" spans="1:10" s="473" customFormat="1">
      <c r="B15" s="722"/>
      <c r="C15" s="722"/>
      <c r="D15" s="723"/>
      <c r="E15" s="723"/>
      <c r="F15" s="723"/>
      <c r="G15" s="723"/>
    </row>
    <row r="16" spans="1:10" s="473" customFormat="1" ht="13.5" thickBot="1">
      <c r="B16" s="722"/>
      <c r="C16" s="722"/>
      <c r="D16" s="723"/>
      <c r="E16" s="723"/>
      <c r="F16" s="723"/>
      <c r="G16" s="723"/>
    </row>
    <row r="17" spans="2:11" ht="13.5" thickBot="1">
      <c r="B17" s="119" t="s">
        <v>1138</v>
      </c>
      <c r="C17" s="3"/>
      <c r="D17" s="21" t="str">
        <f ca="1">+IF((+D14-'5'!D14)=0,"Conciliado","No Conciliado")</f>
        <v>Conciliado</v>
      </c>
      <c r="E17" s="3"/>
      <c r="F17" s="21" t="str">
        <f ca="1">+IF((+F14-'5'!F14)=0,"Conciliado","No Conciliado")</f>
        <v>Conciliado</v>
      </c>
      <c r="G17" s="127"/>
      <c r="H17" s="21" t="str">
        <f ca="1">+IF((+H14-'5'!H14)=0,"Conciliado","No Conciliado")</f>
        <v>Conciliado</v>
      </c>
      <c r="I17" s="12"/>
      <c r="J17" s="21" t="str">
        <f ca="1">+IF((+J14-'5'!J14)=0,"Conciliado","No Conciliado")</f>
        <v>Conciliado</v>
      </c>
    </row>
    <row r="18" spans="2:11" ht="7.5" customHeight="1" thickBot="1">
      <c r="B18" s="12"/>
      <c r="C18" s="12"/>
      <c r="D18" s="12"/>
      <c r="E18" s="12"/>
      <c r="F18" s="12"/>
      <c r="G18" s="12"/>
      <c r="H18" s="12"/>
      <c r="I18" s="12"/>
      <c r="J18" s="12"/>
    </row>
    <row r="19" spans="2:11" ht="13.5" thickBot="1">
      <c r="B19" s="12"/>
      <c r="C19" s="12"/>
      <c r="D19" s="690">
        <f ca="1">+D14-'5'!D14</f>
        <v>0</v>
      </c>
      <c r="E19" s="725"/>
      <c r="F19" s="690">
        <f ca="1">+F14-'5'!F14</f>
        <v>0</v>
      </c>
      <c r="G19" s="725"/>
      <c r="H19" s="690">
        <f ca="1">+H14-'5'!H14</f>
        <v>0</v>
      </c>
      <c r="I19" s="725"/>
      <c r="J19" s="690">
        <f ca="1">+J14-'5'!J14</f>
        <v>0</v>
      </c>
      <c r="K19" s="731"/>
    </row>
    <row r="20" spans="2:11" s="473" customFormat="1">
      <c r="D20" s="731"/>
      <c r="E20" s="731"/>
      <c r="F20" s="731"/>
      <c r="G20" s="731"/>
      <c r="H20" s="731"/>
      <c r="I20" s="731"/>
      <c r="J20" s="731"/>
      <c r="K20" s="731"/>
    </row>
    <row r="21" spans="2:11" s="473" customFormat="1"/>
    <row r="22" spans="2:11">
      <c r="B22" s="473"/>
      <c r="C22" s="473"/>
      <c r="D22" s="473"/>
      <c r="E22" s="473"/>
      <c r="F22" s="473"/>
      <c r="G22" s="473"/>
      <c r="H22" s="473"/>
      <c r="I22" s="473"/>
      <c r="J22" s="473"/>
    </row>
  </sheetData>
  <sheetProtection algorithmName="SHA-512" hashValue="hcye1uXHCAyTM4SJFqcqwEBO/oQ4ad126bp/5qMvDZXj8p71OFiKxZompP5cAUBaBmg8cdU2OUYFLXFnhcJSpg==" saltValue="F7eeei/PehN9ej4wWG3AjQ==" spinCount="100000" sheet="1" objects="1" scenarios="1" formatCells="0" formatColumns="0" formatRows="0" insertRows="0" deleteRows="0"/>
  <mergeCells count="4">
    <mergeCell ref="B2:J2"/>
    <mergeCell ref="B4:B6"/>
    <mergeCell ref="D4:F4"/>
    <mergeCell ref="H4:J4"/>
  </mergeCells>
  <conditionalFormatting sqref="D17">
    <cfRule type="expression" dxfId="199" priority="4">
      <formula>IF(D17="No Conciliado",1,0)</formula>
    </cfRule>
  </conditionalFormatting>
  <conditionalFormatting sqref="F17">
    <cfRule type="expression" dxfId="198" priority="3">
      <formula>IF(F17="No Conciliado",1,0)</formula>
    </cfRule>
  </conditionalFormatting>
  <conditionalFormatting sqref="H17">
    <cfRule type="expression" dxfId="197" priority="2">
      <formula>IF(H17="No Conciliado",1,0)</formula>
    </cfRule>
  </conditionalFormatting>
  <conditionalFormatting sqref="J17">
    <cfRule type="expression" dxfId="196" priority="1">
      <formula>IF(J17="No Conciliado",1,0)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A1:R47"/>
  <sheetViews>
    <sheetView showGridLines="0" workbookViewId="0">
      <selection activeCell="D12" sqref="D12"/>
    </sheetView>
  </sheetViews>
  <sheetFormatPr baseColWidth="10" defaultColWidth="0" defaultRowHeight="12.75" zeroHeight="1"/>
  <cols>
    <col min="1" max="1" width="10.85546875" style="437" customWidth="1"/>
    <col min="2" max="2" width="14.85546875" style="22" customWidth="1"/>
    <col min="3" max="3" width="1.42578125" style="22" customWidth="1"/>
    <col min="4" max="4" width="18.28515625" style="22" customWidth="1"/>
    <col min="5" max="5" width="1" style="22" customWidth="1"/>
    <col min="6" max="6" width="17.42578125" style="22" customWidth="1"/>
    <col min="7" max="7" width="1" style="22" customWidth="1"/>
    <col min="8" max="8" width="14.140625" style="22" bestFit="1" customWidth="1"/>
    <col min="9" max="9" width="1" style="22" customWidth="1"/>
    <col min="10" max="10" width="15.85546875" style="22" customWidth="1"/>
    <col min="11" max="11" width="1" style="22" customWidth="1"/>
    <col min="12" max="12" width="15.42578125" style="22" customWidth="1"/>
    <col min="13" max="13" width="1" style="22" customWidth="1"/>
    <col min="14" max="14" width="15" style="22" customWidth="1"/>
    <col min="15" max="15" width="1" style="22" customWidth="1"/>
    <col min="16" max="16" width="15.28515625" style="22" customWidth="1"/>
    <col min="17" max="17" width="10.85546875" style="22" customWidth="1"/>
    <col min="18" max="18" width="13.140625" style="22" hidden="1" customWidth="1"/>
    <col min="19" max="16384" width="10.85546875" style="22" hidden="1"/>
  </cols>
  <sheetData>
    <row r="1" spans="1:18">
      <c r="A1" s="22"/>
      <c r="Q1" s="437"/>
    </row>
    <row r="2" spans="1:18" ht="15.75">
      <c r="B2" s="1151" t="s">
        <v>1438</v>
      </c>
      <c r="C2" s="1151"/>
      <c r="D2" s="1151"/>
      <c r="E2" s="1151"/>
      <c r="F2" s="1151"/>
      <c r="G2" s="1151"/>
      <c r="H2" s="1151"/>
      <c r="I2" s="1151"/>
      <c r="J2" s="1151"/>
      <c r="K2" s="1151"/>
      <c r="L2" s="1151"/>
      <c r="M2" s="1151"/>
      <c r="N2" s="1151"/>
      <c r="O2" s="1151"/>
      <c r="P2" s="1151"/>
      <c r="Q2" s="437"/>
    </row>
    <row r="3" spans="1:18" ht="13.5" thickBot="1">
      <c r="Q3" s="437"/>
      <c r="R3" s="588"/>
    </row>
    <row r="4" spans="1:18" ht="30.75" customHeight="1" thickBot="1">
      <c r="B4" s="1183" t="s">
        <v>1152</v>
      </c>
      <c r="C4" s="237"/>
      <c r="D4" s="1183" t="s">
        <v>1153</v>
      </c>
      <c r="E4" s="237"/>
      <c r="F4" s="1183" t="s">
        <v>1154</v>
      </c>
      <c r="G4" s="237"/>
      <c r="H4" s="1183" t="s">
        <v>1155</v>
      </c>
      <c r="I4" s="130"/>
      <c r="J4" s="1186" t="s">
        <v>1150</v>
      </c>
      <c r="K4" s="1187"/>
      <c r="L4" s="1187"/>
      <c r="M4" s="1187"/>
      <c r="N4" s="1187"/>
      <c r="O4" s="1187"/>
      <c r="P4" s="1188"/>
      <c r="Q4" s="437"/>
      <c r="R4" s="588"/>
    </row>
    <row r="5" spans="1:18" ht="4.5" customHeight="1" thickBot="1">
      <c r="B5" s="1184"/>
      <c r="C5" s="237"/>
      <c r="D5" s="1184"/>
      <c r="E5" s="237"/>
      <c r="F5" s="1184"/>
      <c r="G5" s="237"/>
      <c r="H5" s="1184"/>
      <c r="I5" s="130"/>
      <c r="J5" s="131"/>
      <c r="K5" s="131"/>
      <c r="L5" s="131"/>
      <c r="M5" s="131"/>
      <c r="N5" s="131"/>
      <c r="O5" s="131"/>
      <c r="P5" s="131"/>
      <c r="Q5" s="437"/>
      <c r="R5" s="588"/>
    </row>
    <row r="6" spans="1:18" ht="16.5" customHeight="1" thickBot="1">
      <c r="B6" s="1184"/>
      <c r="C6" s="237"/>
      <c r="D6" s="1184"/>
      <c r="E6" s="237"/>
      <c r="F6" s="1184"/>
      <c r="G6" s="237"/>
      <c r="H6" s="1184"/>
      <c r="I6" s="130"/>
      <c r="J6" s="1186" t="s">
        <v>5</v>
      </c>
      <c r="K6" s="1187"/>
      <c r="L6" s="1188"/>
      <c r="M6" s="131"/>
      <c r="N6" s="1186" t="s">
        <v>1223</v>
      </c>
      <c r="O6" s="1187"/>
      <c r="P6" s="1188"/>
      <c r="Q6" s="437"/>
      <c r="R6" s="588"/>
    </row>
    <row r="7" spans="1:18" ht="4.5" customHeight="1" thickBot="1">
      <c r="B7" s="1184"/>
      <c r="C7" s="130"/>
      <c r="D7" s="1184"/>
      <c r="E7" s="130"/>
      <c r="F7" s="1184"/>
      <c r="G7" s="130"/>
      <c r="H7" s="1184"/>
      <c r="I7" s="130"/>
      <c r="J7" s="131"/>
      <c r="K7" s="131"/>
      <c r="L7" s="131"/>
      <c r="M7" s="131"/>
      <c r="N7" s="131"/>
      <c r="O7" s="131"/>
      <c r="P7" s="131"/>
      <c r="Q7" s="437"/>
      <c r="R7" s="588"/>
    </row>
    <row r="8" spans="1:18" ht="21" customHeight="1" thickBot="1">
      <c r="B8" s="1185"/>
      <c r="C8" s="132"/>
      <c r="D8" s="1185"/>
      <c r="E8" s="132"/>
      <c r="F8" s="1185"/>
      <c r="G8" s="130"/>
      <c r="H8" s="1185"/>
      <c r="I8" s="132"/>
      <c r="J8" s="238">
        <f>FactFin</f>
        <v>43830</v>
      </c>
      <c r="K8" s="133"/>
      <c r="L8" s="238">
        <f>FantFin</f>
        <v>43465</v>
      </c>
      <c r="M8" s="133"/>
      <c r="N8" s="238">
        <f>FactFin</f>
        <v>43830</v>
      </c>
      <c r="O8" s="133"/>
      <c r="P8" s="238">
        <f>FantFin</f>
        <v>43465</v>
      </c>
      <c r="Q8" s="437"/>
      <c r="R8" s="87"/>
    </row>
    <row r="9" spans="1:18" ht="8.25" customHeight="1">
      <c r="B9" s="590"/>
      <c r="C9" s="590"/>
      <c r="D9" s="589"/>
      <c r="E9" s="589"/>
      <c r="F9" s="589"/>
      <c r="G9" s="589"/>
      <c r="H9" s="589"/>
      <c r="I9" s="589"/>
      <c r="J9" s="591"/>
      <c r="K9" s="591"/>
      <c r="L9" s="591"/>
      <c r="M9" s="591"/>
      <c r="N9" s="591"/>
      <c r="O9" s="591"/>
      <c r="P9" s="591"/>
      <c r="Q9" s="437"/>
    </row>
    <row r="10" spans="1:18" ht="38.25">
      <c r="A10" s="724" t="s">
        <v>2214</v>
      </c>
      <c r="B10" s="599" t="s">
        <v>1161</v>
      </c>
      <c r="C10" s="600"/>
      <c r="D10" s="599" t="s">
        <v>1157</v>
      </c>
      <c r="E10" s="601"/>
      <c r="F10" s="429" t="s">
        <v>1445</v>
      </c>
      <c r="G10" s="598"/>
      <c r="H10" s="599" t="s">
        <v>1160</v>
      </c>
      <c r="I10" s="601"/>
      <c r="J10" s="556">
        <f ca="1">INT(FIXED(SUMIFS(BP_Actual!D:D,BP_Actual!E:E,CELL("contenido",J$6),BP_Actual!B:B,CELL("contenido",A10))/Pesos,0))</f>
        <v>0</v>
      </c>
      <c r="K10" s="602"/>
      <c r="L10" s="556">
        <f ca="1">INT(FIXED(SUMIFS(BP_Anterior!D:D,BP_Anterior!E:E,CELL("contenido",J$6),BP_Anterior!B:B,CELL("contenido",A10))/Pesos,0))</f>
        <v>0</v>
      </c>
      <c r="M10" s="602"/>
      <c r="N10" s="556">
        <f ca="1">INT(FIXED(SUMIFS(BP_Actual!D:D,BP_Actual!E:E,CELL("contenido",N$6),BP_Actual!B:B,CELL("contenido",A10))/Pesos,0))</f>
        <v>0</v>
      </c>
      <c r="O10" s="603"/>
      <c r="P10" s="556">
        <f ca="1">INT(FIXED(SUMIFS(BP_Anterior!H:H,BP_Anterior!I:I,CELL("contenido",N$6),BP_Anterior!F:F,CELL("contenido",A10))/Pesos,0))</f>
        <v>0</v>
      </c>
      <c r="Q10" s="437"/>
    </row>
    <row r="11" spans="1:18">
      <c r="B11" s="599"/>
      <c r="C11" s="600"/>
      <c r="D11" s="599"/>
      <c r="E11" s="601"/>
      <c r="F11" s="605"/>
      <c r="G11" s="606"/>
      <c r="H11" s="604"/>
      <c r="I11" s="601"/>
      <c r="J11" s="556"/>
      <c r="K11" s="602"/>
      <c r="L11" s="556"/>
      <c r="M11" s="602"/>
      <c r="N11" s="556"/>
      <c r="O11" s="603"/>
      <c r="P11" s="556"/>
      <c r="Q11" s="437"/>
    </row>
    <row r="12" spans="1:18">
      <c r="B12" s="599"/>
      <c r="C12" s="600"/>
      <c r="D12" s="599"/>
      <c r="E12" s="601"/>
      <c r="F12" s="429"/>
      <c r="G12" s="598"/>
      <c r="H12" s="599"/>
      <c r="I12" s="601"/>
      <c r="J12" s="556"/>
      <c r="K12" s="602"/>
      <c r="L12" s="556"/>
      <c r="M12" s="602"/>
      <c r="N12" s="556"/>
      <c r="O12" s="603"/>
      <c r="P12" s="556"/>
      <c r="Q12" s="437"/>
    </row>
    <row r="13" spans="1:18">
      <c r="B13" s="599"/>
      <c r="C13" s="600"/>
      <c r="D13" s="599"/>
      <c r="E13" s="601"/>
      <c r="F13" s="429"/>
      <c r="G13" s="598"/>
      <c r="H13" s="599"/>
      <c r="I13" s="601"/>
      <c r="J13" s="556"/>
      <c r="K13" s="602"/>
      <c r="L13" s="556"/>
      <c r="M13" s="602"/>
      <c r="N13" s="556"/>
      <c r="O13" s="603"/>
      <c r="P13" s="556"/>
      <c r="Q13" s="437"/>
    </row>
    <row r="14" spans="1:18" ht="8.25" customHeight="1" thickBot="1">
      <c r="B14" s="592"/>
      <c r="C14" s="592"/>
      <c r="D14" s="593"/>
      <c r="E14" s="593"/>
      <c r="F14" s="593"/>
      <c r="G14" s="593"/>
      <c r="H14" s="593"/>
      <c r="I14" s="593"/>
      <c r="J14" s="594"/>
      <c r="K14" s="594"/>
      <c r="L14" s="595"/>
      <c r="M14" s="595"/>
      <c r="N14" s="595"/>
      <c r="O14" s="595"/>
      <c r="P14" s="595"/>
      <c r="Q14" s="437"/>
    </row>
    <row r="15" spans="1:18" ht="13.5" thickBot="1">
      <c r="B15" s="1180" t="s">
        <v>1373</v>
      </c>
      <c r="C15" s="1181"/>
      <c r="D15" s="1181"/>
      <c r="E15" s="1181"/>
      <c r="F15" s="1181"/>
      <c r="G15" s="1181"/>
      <c r="H15" s="1182"/>
      <c r="I15" s="134"/>
      <c r="J15" s="266">
        <f ca="1">SUM(J10:J13)</f>
        <v>0</v>
      </c>
      <c r="K15" s="272"/>
      <c r="L15" s="266">
        <f ca="1">SUM(L10:L13)</f>
        <v>0</v>
      </c>
      <c r="M15" s="272"/>
      <c r="N15" s="266">
        <f ca="1">SUM(N10:N13)</f>
        <v>0</v>
      </c>
      <c r="O15" s="272"/>
      <c r="P15" s="266">
        <f ca="1">SUM(P10:P13)</f>
        <v>0</v>
      </c>
      <c r="Q15" s="437"/>
    </row>
    <row r="16" spans="1:18" s="437" customFormat="1">
      <c r="Q16" s="732"/>
    </row>
    <row r="17" spans="2:17" s="437" customFormat="1" ht="13.5" thickBot="1"/>
    <row r="18" spans="2:17" ht="13.5" thickBot="1">
      <c r="B18" s="7"/>
      <c r="C18" s="7"/>
      <c r="D18" s="7"/>
      <c r="E18" s="7"/>
      <c r="F18" s="1178" t="s">
        <v>1138</v>
      </c>
      <c r="G18" s="1179"/>
      <c r="H18" s="1179"/>
      <c r="I18" s="3"/>
      <c r="J18" s="21" t="str">
        <f ca="1">+IF(('6'!D8-'10'!J15)=0,"Conciliado","No Conciliado")</f>
        <v>Conciliado</v>
      </c>
      <c r="K18" s="3"/>
      <c r="L18" s="21" t="str">
        <f ca="1">+IF(('6'!F8-'10'!L15)=0,"Conciliado","No Conciliado")</f>
        <v>Conciliado</v>
      </c>
      <c r="M18" s="3"/>
      <c r="N18" s="21" t="str">
        <f ca="1">+IF(('6'!H8-'10'!N15)=0,"Conciliado","No Conciliado")</f>
        <v>Conciliado</v>
      </c>
      <c r="O18" s="3"/>
      <c r="P18" s="21" t="str">
        <f ca="1">+IF(('6'!J8-'10'!P15)=0,"Conciliado","No Conciliado")</f>
        <v>Conciliado</v>
      </c>
      <c r="Q18" s="437"/>
    </row>
    <row r="19" spans="2:17" ht="5.25" customHeight="1" thickBot="1">
      <c r="B19" s="7"/>
      <c r="C19" s="7"/>
      <c r="D19" s="7"/>
      <c r="E19" s="7"/>
      <c r="F19" s="7"/>
      <c r="G19" s="7"/>
      <c r="H19" s="7"/>
      <c r="I19" s="7"/>
      <c r="J19" s="7"/>
      <c r="K19" s="7"/>
      <c r="L19" s="7"/>
      <c r="M19" s="7"/>
      <c r="N19" s="7"/>
      <c r="O19" s="7"/>
      <c r="P19" s="7"/>
      <c r="Q19" s="437"/>
    </row>
    <row r="20" spans="2:17" ht="13.5" thickBot="1">
      <c r="B20" s="7"/>
      <c r="C20" s="7"/>
      <c r="D20" s="7"/>
      <c r="E20" s="7"/>
      <c r="F20" s="7"/>
      <c r="G20" s="7"/>
      <c r="H20" s="135"/>
      <c r="I20" s="135"/>
      <c r="J20" s="690">
        <f ca="1">+'6'!D8-'10'!J15</f>
        <v>0</v>
      </c>
      <c r="K20" s="719"/>
      <c r="L20" s="690">
        <f ca="1">+'6'!F8-'10'!L1</f>
        <v>0</v>
      </c>
      <c r="M20" s="719"/>
      <c r="N20" s="690">
        <f ca="1">+'6'!H8-'10'!N15</f>
        <v>0</v>
      </c>
      <c r="O20" s="719"/>
      <c r="P20" s="690">
        <f ca="1">+'6'!J8-'10'!P15</f>
        <v>0</v>
      </c>
      <c r="Q20" s="437"/>
    </row>
    <row r="21" spans="2:17">
      <c r="B21" s="437"/>
      <c r="C21" s="437"/>
      <c r="D21" s="437"/>
      <c r="E21" s="437"/>
      <c r="F21" s="437"/>
      <c r="G21" s="437"/>
      <c r="H21" s="437"/>
      <c r="I21" s="437"/>
      <c r="J21" s="437"/>
      <c r="K21" s="437"/>
      <c r="L21" s="437"/>
      <c r="M21" s="437"/>
      <c r="N21" s="437"/>
      <c r="O21" s="437"/>
      <c r="P21" s="437"/>
      <c r="Q21" s="437"/>
    </row>
    <row r="22" spans="2:17">
      <c r="B22" s="437"/>
      <c r="C22" s="437"/>
      <c r="D22" s="437"/>
      <c r="E22" s="437"/>
      <c r="F22" s="437"/>
      <c r="G22" s="437"/>
      <c r="H22" s="437"/>
      <c r="I22" s="437"/>
      <c r="J22" s="437"/>
      <c r="K22" s="437"/>
      <c r="L22" s="437"/>
      <c r="M22" s="437"/>
      <c r="N22" s="437"/>
      <c r="O22" s="437"/>
      <c r="P22" s="437"/>
      <c r="Q22" s="437"/>
    </row>
    <row r="23" spans="2:17" hidden="1"/>
    <row r="24" spans="2:17" hidden="1"/>
    <row r="25" spans="2:17" hidden="1"/>
    <row r="26" spans="2:17" hidden="1"/>
    <row r="27" spans="2:17" hidden="1"/>
    <row r="28" spans="2:17" hidden="1"/>
    <row r="29" spans="2:17" hidden="1"/>
    <row r="30" spans="2:17" hidden="1"/>
    <row r="31" spans="2:17" hidden="1"/>
    <row r="32" spans="2:17" hidden="1"/>
    <row r="33" hidden="1"/>
    <row r="34" hidden="1"/>
    <row r="35" hidden="1"/>
    <row r="36" hidden="1"/>
    <row r="37" hidden="1"/>
    <row r="38" hidden="1"/>
    <row r="39" hidden="1"/>
    <row r="40" hidden="1"/>
    <row r="41" hidden="1"/>
    <row r="42" hidden="1"/>
    <row r="43" hidden="1"/>
    <row r="44" hidden="1"/>
    <row r="45" hidden="1"/>
    <row r="46" hidden="1"/>
    <row r="47" hidden="1"/>
  </sheetData>
  <sheetProtection algorithmName="SHA-512" hashValue="EA8ew0uX1SORiDIT7xojOlb4sqa0WqHLY4hUa1OyCiUAG9L7olRo1hb7zGPFchcT3Mcw4oGfYUfuta6+otUx8w==" saltValue="MrB5kBjihGKcXHKVNUVGeQ==" spinCount="100000" sheet="1" objects="1" scenarios="1" formatCells="0" formatColumns="0" formatRows="0" insertRows="0" deleteRows="0"/>
  <mergeCells count="10">
    <mergeCell ref="F18:H18"/>
    <mergeCell ref="B15:H15"/>
    <mergeCell ref="B2:P2"/>
    <mergeCell ref="B4:B8"/>
    <mergeCell ref="D4:D8"/>
    <mergeCell ref="F4:F8"/>
    <mergeCell ref="H4:H8"/>
    <mergeCell ref="J4:P4"/>
    <mergeCell ref="J6:L6"/>
    <mergeCell ref="N6:P6"/>
  </mergeCells>
  <conditionalFormatting sqref="J18">
    <cfRule type="expression" dxfId="195" priority="4">
      <formula>IF(J18="No Conciliado",1,0)</formula>
    </cfRule>
  </conditionalFormatting>
  <conditionalFormatting sqref="L18">
    <cfRule type="expression" dxfId="194" priority="3">
      <formula>IF(L18="No Conciliado",1,0)</formula>
    </cfRule>
  </conditionalFormatting>
  <conditionalFormatting sqref="N18">
    <cfRule type="expression" dxfId="193" priority="2">
      <formula>IF(N18="No Conciliado",1,0)</formula>
    </cfRule>
  </conditionalFormatting>
  <conditionalFormatting sqref="P18">
    <cfRule type="expression" dxfId="192" priority="1">
      <formula>IF(P18="No Conciliado",1,0)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A1:T51"/>
  <sheetViews>
    <sheetView showGridLines="0" topLeftCell="A4" workbookViewId="0">
      <selection activeCell="O16" sqref="O16"/>
    </sheetView>
  </sheetViews>
  <sheetFormatPr baseColWidth="10" defaultColWidth="0" defaultRowHeight="12.75" zeroHeight="1"/>
  <cols>
    <col min="1" max="1" width="5.5703125" style="22" customWidth="1"/>
    <col min="2" max="2" width="20.42578125" style="22" customWidth="1"/>
    <col min="3" max="3" width="1" style="22" customWidth="1"/>
    <col min="4" max="4" width="16.5703125" style="22" customWidth="1"/>
    <col min="5" max="5" width="1" style="22" customWidth="1"/>
    <col min="6" max="6" width="16.28515625" style="22" customWidth="1"/>
    <col min="7" max="7" width="1" style="22" customWidth="1"/>
    <col min="8" max="8" width="34.140625" style="22" customWidth="1"/>
    <col min="9" max="9" width="1" style="22" customWidth="1"/>
    <col min="10" max="10" width="14" style="22" customWidth="1"/>
    <col min="11" max="11" width="1" style="22" customWidth="1"/>
    <col min="12" max="12" width="14.85546875" style="22" customWidth="1"/>
    <col min="13" max="13" width="1" style="22" customWidth="1"/>
    <col min="14" max="14" width="14.85546875" style="22" customWidth="1"/>
    <col min="15" max="15" width="1" style="22" customWidth="1"/>
    <col min="16" max="16" width="14" style="22" customWidth="1"/>
    <col min="17" max="17" width="1" style="22" customWidth="1"/>
    <col min="18" max="18" width="14.42578125" style="22" customWidth="1"/>
    <col min="19" max="19" width="10.85546875" style="22" customWidth="1"/>
    <col min="20" max="20" width="13.140625" style="22" hidden="1" customWidth="1"/>
    <col min="21" max="16384" width="10.85546875" style="22" hidden="1"/>
  </cols>
  <sheetData>
    <row r="1" spans="1:20"/>
    <row r="2" spans="1:20" ht="15.75">
      <c r="B2" s="1151" t="s">
        <v>1446</v>
      </c>
      <c r="C2" s="1151"/>
      <c r="D2" s="1151"/>
      <c r="E2" s="1151"/>
      <c r="F2" s="1151"/>
      <c r="G2" s="1151"/>
      <c r="H2" s="1151"/>
      <c r="I2" s="1151"/>
      <c r="J2" s="1151"/>
      <c r="K2" s="1151"/>
      <c r="L2" s="1151"/>
      <c r="M2" s="1151"/>
      <c r="N2" s="1151"/>
      <c r="O2" s="1151"/>
      <c r="P2" s="1151"/>
    </row>
    <row r="3" spans="1:20" ht="13.5" thickBot="1">
      <c r="T3" s="588"/>
    </row>
    <row r="4" spans="1:20" ht="30.75" customHeight="1" thickBot="1">
      <c r="B4" s="1183" t="s">
        <v>1151</v>
      </c>
      <c r="C4" s="237"/>
      <c r="D4" s="1183" t="s">
        <v>1152</v>
      </c>
      <c r="E4" s="237"/>
      <c r="F4" s="1183" t="s">
        <v>1153</v>
      </c>
      <c r="G4" s="237"/>
      <c r="H4" s="1183" t="s">
        <v>1154</v>
      </c>
      <c r="I4" s="237"/>
      <c r="J4" s="1183" t="s">
        <v>1155</v>
      </c>
      <c r="K4" s="130"/>
      <c r="L4" s="1186" t="s">
        <v>1150</v>
      </c>
      <c r="M4" s="1187"/>
      <c r="N4" s="1187"/>
      <c r="O4" s="1187"/>
      <c r="P4" s="1187"/>
      <c r="Q4" s="1187"/>
      <c r="R4" s="1188"/>
      <c r="T4" s="588"/>
    </row>
    <row r="5" spans="1:20" ht="4.5" customHeight="1" thickBot="1">
      <c r="B5" s="1184"/>
      <c r="C5" s="237"/>
      <c r="D5" s="1184"/>
      <c r="E5" s="237"/>
      <c r="F5" s="1184"/>
      <c r="G5" s="237"/>
      <c r="H5" s="1184"/>
      <c r="I5" s="237"/>
      <c r="J5" s="1184"/>
      <c r="K5" s="130"/>
      <c r="L5" s="131"/>
      <c r="M5" s="131"/>
      <c r="N5" s="131"/>
      <c r="O5" s="131"/>
      <c r="P5" s="131"/>
      <c r="Q5" s="131"/>
      <c r="R5" s="131"/>
      <c r="T5" s="588"/>
    </row>
    <row r="6" spans="1:20" ht="16.5" customHeight="1" thickBot="1">
      <c r="B6" s="1184"/>
      <c r="C6" s="237"/>
      <c r="D6" s="1184"/>
      <c r="E6" s="237"/>
      <c r="F6" s="1184"/>
      <c r="G6" s="237"/>
      <c r="H6" s="1184"/>
      <c r="I6" s="237"/>
      <c r="J6" s="1184"/>
      <c r="K6" s="130"/>
      <c r="L6" s="1186" t="s">
        <v>5</v>
      </c>
      <c r="M6" s="1187"/>
      <c r="N6" s="1188"/>
      <c r="O6" s="131"/>
      <c r="P6" s="1186" t="s">
        <v>1223</v>
      </c>
      <c r="Q6" s="1187"/>
      <c r="R6" s="1188"/>
      <c r="T6" s="588"/>
    </row>
    <row r="7" spans="1:20" ht="4.5" customHeight="1" thickBot="1">
      <c r="B7" s="1184"/>
      <c r="C7" s="130"/>
      <c r="D7" s="1184"/>
      <c r="E7" s="130"/>
      <c r="F7" s="1184"/>
      <c r="G7" s="130"/>
      <c r="H7" s="1184"/>
      <c r="I7" s="130"/>
      <c r="J7" s="1184"/>
      <c r="K7" s="130"/>
      <c r="L7" s="131"/>
      <c r="M7" s="131"/>
      <c r="N7" s="131"/>
      <c r="O7" s="131"/>
      <c r="P7" s="131"/>
      <c r="Q7" s="131"/>
      <c r="R7" s="131"/>
      <c r="T7" s="588"/>
    </row>
    <row r="8" spans="1:20" ht="18" customHeight="1" thickBot="1">
      <c r="B8" s="1185"/>
      <c r="C8" s="130"/>
      <c r="D8" s="1185"/>
      <c r="E8" s="132"/>
      <c r="F8" s="1185"/>
      <c r="G8" s="132"/>
      <c r="H8" s="1185"/>
      <c r="I8" s="130"/>
      <c r="J8" s="1185"/>
      <c r="K8" s="132"/>
      <c r="L8" s="238">
        <f>FactFin</f>
        <v>43830</v>
      </c>
      <c r="M8" s="133"/>
      <c r="N8" s="238">
        <f>FantFin</f>
        <v>43465</v>
      </c>
      <c r="O8" s="133"/>
      <c r="P8" s="238">
        <f>FactFin</f>
        <v>43830</v>
      </c>
      <c r="Q8" s="133"/>
      <c r="R8" s="238">
        <f>FantFin</f>
        <v>43465</v>
      </c>
      <c r="T8" s="87"/>
    </row>
    <row r="9" spans="1:20" ht="8.25" customHeight="1">
      <c r="B9" s="589"/>
      <c r="C9" s="589"/>
      <c r="D9" s="590"/>
      <c r="E9" s="590"/>
      <c r="F9" s="589"/>
      <c r="G9" s="589"/>
      <c r="H9" s="589"/>
      <c r="I9" s="589"/>
      <c r="J9" s="589"/>
      <c r="K9" s="589"/>
      <c r="L9" s="591"/>
      <c r="M9" s="591"/>
      <c r="N9" s="591"/>
      <c r="O9" s="591"/>
      <c r="P9" s="591"/>
      <c r="Q9" s="591"/>
      <c r="R9" s="591"/>
    </row>
    <row r="10" spans="1:20" ht="25.5">
      <c r="A10" s="437"/>
      <c r="B10" s="597" t="s">
        <v>1447</v>
      </c>
      <c r="C10" s="598"/>
      <c r="D10" s="599" t="s">
        <v>1156</v>
      </c>
      <c r="E10" s="600"/>
      <c r="F10" s="599" t="s">
        <v>1157</v>
      </c>
      <c r="G10" s="601"/>
      <c r="H10" s="429" t="s">
        <v>1158</v>
      </c>
      <c r="I10" s="598"/>
      <c r="J10" s="599" t="s">
        <v>1159</v>
      </c>
      <c r="K10" s="601"/>
      <c r="L10" s="556"/>
      <c r="M10" s="602"/>
      <c r="N10" s="556"/>
      <c r="O10" s="602"/>
      <c r="P10" s="556"/>
      <c r="Q10" s="603"/>
      <c r="R10" s="556"/>
    </row>
    <row r="11" spans="1:20">
      <c r="A11" s="437"/>
      <c r="B11" s="597"/>
      <c r="C11" s="598"/>
      <c r="D11" s="599"/>
      <c r="E11" s="600"/>
      <c r="F11" s="599"/>
      <c r="G11" s="601"/>
      <c r="H11" s="429"/>
      <c r="I11" s="598"/>
      <c r="J11" s="604"/>
      <c r="K11" s="601"/>
      <c r="L11" s="556"/>
      <c r="M11" s="602"/>
      <c r="N11" s="556"/>
      <c r="O11" s="602"/>
      <c r="P11" s="556"/>
      <c r="Q11" s="603"/>
      <c r="R11" s="556"/>
    </row>
    <row r="12" spans="1:20">
      <c r="A12" s="437"/>
      <c r="B12" s="597"/>
      <c r="C12" s="598"/>
      <c r="D12" s="599"/>
      <c r="E12" s="600"/>
      <c r="F12" s="599"/>
      <c r="G12" s="601"/>
      <c r="H12" s="429"/>
      <c r="I12" s="598"/>
      <c r="J12" s="604"/>
      <c r="K12" s="601"/>
      <c r="L12" s="556"/>
      <c r="M12" s="602"/>
      <c r="N12" s="556"/>
      <c r="O12" s="602"/>
      <c r="P12" s="556"/>
      <c r="Q12" s="603"/>
      <c r="R12" s="556"/>
    </row>
    <row r="13" spans="1:20">
      <c r="A13" s="437"/>
      <c r="B13" s="597"/>
      <c r="C13" s="598"/>
      <c r="D13" s="599"/>
      <c r="E13" s="600"/>
      <c r="F13" s="599"/>
      <c r="G13" s="601"/>
      <c r="H13" s="429"/>
      <c r="I13" s="598"/>
      <c r="J13" s="599"/>
      <c r="K13" s="601"/>
      <c r="L13" s="556"/>
      <c r="M13" s="602"/>
      <c r="N13" s="556"/>
      <c r="O13" s="602"/>
      <c r="P13" s="556"/>
      <c r="Q13" s="603"/>
      <c r="R13" s="556"/>
    </row>
    <row r="14" spans="1:20">
      <c r="A14" s="437"/>
      <c r="B14" s="597"/>
      <c r="C14" s="598"/>
      <c r="D14" s="599"/>
      <c r="E14" s="600"/>
      <c r="F14" s="599"/>
      <c r="G14" s="601"/>
      <c r="H14" s="429"/>
      <c r="I14" s="598"/>
      <c r="J14" s="599"/>
      <c r="K14" s="601"/>
      <c r="L14" s="556"/>
      <c r="M14" s="602"/>
      <c r="N14" s="556"/>
      <c r="O14" s="602"/>
      <c r="P14" s="556"/>
      <c r="Q14" s="603"/>
      <c r="R14" s="556"/>
    </row>
    <row r="15" spans="1:20">
      <c r="A15" s="437"/>
      <c r="B15" s="597"/>
      <c r="C15" s="598"/>
      <c r="D15" s="599"/>
      <c r="E15" s="600"/>
      <c r="F15" s="599"/>
      <c r="G15" s="601"/>
      <c r="H15" s="429"/>
      <c r="I15" s="598"/>
      <c r="J15" s="604"/>
      <c r="K15" s="601"/>
      <c r="L15" s="556"/>
      <c r="M15" s="602"/>
      <c r="N15" s="556"/>
      <c r="O15" s="602"/>
      <c r="P15" s="556"/>
      <c r="Q15" s="603"/>
      <c r="R15" s="556"/>
    </row>
    <row r="16" spans="1:20">
      <c r="A16" s="437"/>
      <c r="B16" s="597"/>
      <c r="C16" s="598"/>
      <c r="D16" s="599"/>
      <c r="E16" s="600"/>
      <c r="F16" s="599"/>
      <c r="G16" s="601"/>
      <c r="H16" s="429"/>
      <c r="I16" s="598"/>
      <c r="J16" s="604"/>
      <c r="K16" s="601"/>
      <c r="L16" s="556"/>
      <c r="M16" s="602"/>
      <c r="N16" s="556"/>
      <c r="O16" s="602"/>
      <c r="P16" s="556"/>
      <c r="Q16" s="603"/>
      <c r="R16" s="556"/>
    </row>
    <row r="17" spans="1:19">
      <c r="A17" s="437"/>
      <c r="B17" s="597"/>
      <c r="C17" s="598"/>
      <c r="D17" s="599"/>
      <c r="E17" s="600"/>
      <c r="F17" s="599"/>
      <c r="G17" s="601"/>
      <c r="H17" s="429"/>
      <c r="I17" s="598"/>
      <c r="J17" s="599"/>
      <c r="K17" s="601"/>
      <c r="L17" s="556"/>
      <c r="M17" s="602"/>
      <c r="N17" s="556"/>
      <c r="O17" s="602"/>
      <c r="P17" s="556"/>
      <c r="Q17" s="603"/>
      <c r="R17" s="556"/>
    </row>
    <row r="18" spans="1:19" ht="8.25" customHeight="1" thickBot="1">
      <c r="B18" s="592"/>
      <c r="C18" s="592"/>
      <c r="D18" s="592"/>
      <c r="E18" s="592"/>
      <c r="F18" s="593"/>
      <c r="G18" s="593"/>
      <c r="H18" s="593"/>
      <c r="I18" s="593"/>
      <c r="J18" s="593"/>
      <c r="K18" s="593"/>
      <c r="L18" s="594"/>
      <c r="M18" s="594"/>
      <c r="N18" s="595"/>
      <c r="O18" s="595"/>
      <c r="P18" s="595"/>
      <c r="Q18" s="595"/>
      <c r="R18" s="595"/>
    </row>
    <row r="19" spans="1:19" ht="13.5" thickBot="1">
      <c r="B19" s="1180" t="s">
        <v>1137</v>
      </c>
      <c r="C19" s="1181"/>
      <c r="D19" s="1181"/>
      <c r="E19" s="1181"/>
      <c r="F19" s="1181"/>
      <c r="G19" s="1181"/>
      <c r="H19" s="1181"/>
      <c r="I19" s="1181"/>
      <c r="J19" s="1182"/>
      <c r="K19" s="134"/>
      <c r="L19" s="266">
        <f>SUM(L10:L17)</f>
        <v>0</v>
      </c>
      <c r="M19" s="272"/>
      <c r="N19" s="266">
        <f>SUM(N10:N17)</f>
        <v>0</v>
      </c>
      <c r="O19" s="272"/>
      <c r="P19" s="266">
        <f>SUM(P10:P17)</f>
        <v>0</v>
      </c>
      <c r="Q19" s="272"/>
      <c r="R19" s="266">
        <f>SUM(R10:R17)</f>
        <v>0</v>
      </c>
    </row>
    <row r="20" spans="1:19">
      <c r="S20" s="596"/>
    </row>
    <row r="21" spans="1:19" ht="13.5" thickBot="1"/>
    <row r="22" spans="1:19" ht="13.5" thickBot="1">
      <c r="B22" s="7"/>
      <c r="C22" s="7"/>
      <c r="D22" s="7"/>
      <c r="E22" s="7"/>
      <c r="F22" s="7"/>
      <c r="G22" s="7"/>
      <c r="H22" s="1178" t="s">
        <v>1138</v>
      </c>
      <c r="I22" s="1179"/>
      <c r="J22" s="1179"/>
      <c r="K22" s="3"/>
      <c r="L22" s="21" t="str">
        <f>+IF((L19-'5'!D14)=0,"Conciliado","No Conciliado")</f>
        <v>Conciliado</v>
      </c>
      <c r="M22" s="3"/>
      <c r="N22" s="21" t="str">
        <f>+IF((N19-'5'!F14)=0,"Conciliado","No Conciliado")</f>
        <v>Conciliado</v>
      </c>
      <c r="O22" s="7"/>
      <c r="P22" s="21" t="str">
        <f>+IF((P19-'5'!H14)=0,"Conciliado","No Conciliado")</f>
        <v>Conciliado</v>
      </c>
      <c r="Q22" s="7"/>
      <c r="R22" s="21" t="str">
        <f>+IF((R19-'5'!J14)=0,"Conciliado","No Conciliado")</f>
        <v>Conciliado</v>
      </c>
    </row>
    <row r="23" spans="1:19" ht="4.5" customHeight="1" thickBot="1">
      <c r="B23" s="7"/>
      <c r="C23" s="7"/>
      <c r="D23" s="7"/>
      <c r="E23" s="7"/>
      <c r="F23" s="7"/>
      <c r="G23" s="7"/>
      <c r="H23" s="7"/>
      <c r="I23" s="7"/>
      <c r="J23" s="7"/>
      <c r="K23" s="7"/>
      <c r="L23" s="719"/>
      <c r="M23" s="719"/>
      <c r="N23" s="719"/>
      <c r="O23" s="719"/>
      <c r="P23" s="719"/>
      <c r="Q23" s="719"/>
      <c r="R23" s="719"/>
    </row>
    <row r="24" spans="1:19" ht="13.5" thickBot="1">
      <c r="B24" s="7"/>
      <c r="C24" s="7"/>
      <c r="D24" s="7"/>
      <c r="E24" s="7"/>
      <c r="F24" s="7"/>
      <c r="G24" s="7"/>
      <c r="H24" s="7"/>
      <c r="I24" s="7"/>
      <c r="J24" s="135"/>
      <c r="K24" s="135"/>
      <c r="L24" s="690">
        <f>+L19-'5'!D14</f>
        <v>0</v>
      </c>
      <c r="M24" s="719"/>
      <c r="N24" s="690">
        <f>+N19-'5'!F14</f>
        <v>0</v>
      </c>
      <c r="O24" s="719"/>
      <c r="P24" s="690">
        <f>+P19-'5'!H14</f>
        <v>0</v>
      </c>
      <c r="Q24" s="719"/>
      <c r="R24" s="690">
        <f>+R19-'5'!J14</f>
        <v>0</v>
      </c>
    </row>
    <row r="25" spans="1:19"/>
    <row r="26" spans="1:19"/>
    <row r="27" spans="1:19" hidden="1"/>
    <row r="28" spans="1:19" hidden="1"/>
    <row r="29" spans="1:19" hidden="1"/>
    <row r="30" spans="1:19" hidden="1"/>
    <row r="31" spans="1:19" hidden="1"/>
    <row r="32" spans="1:19"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sheetData>
  <sheetProtection algorithmName="SHA-512" hashValue="kZiY/xHQ1sv5gfLpuGQYnR/8siCZaURr/CqTUKkokugVZTs7duwpjPgdMuhtR5CcUR6IJSVHHryedqQ9NEOOqw==" saltValue="jmO57TFONCs87L77lT4tqw==" spinCount="100000" sheet="1" objects="1" scenarios="1" formatCells="0" formatColumns="0" formatRows="0" insertRows="0" deleteRows="0"/>
  <mergeCells count="11">
    <mergeCell ref="B19:J19"/>
    <mergeCell ref="H22:J22"/>
    <mergeCell ref="B2:P2"/>
    <mergeCell ref="B4:B8"/>
    <mergeCell ref="D4:D8"/>
    <mergeCell ref="F4:F8"/>
    <mergeCell ref="H4:H8"/>
    <mergeCell ref="J4:J8"/>
    <mergeCell ref="L4:R4"/>
    <mergeCell ref="L6:N6"/>
    <mergeCell ref="P6:R6"/>
  </mergeCells>
  <conditionalFormatting sqref="L22">
    <cfRule type="expression" dxfId="191" priority="4">
      <formula>IF(L22="No Conciliado",1,0)</formula>
    </cfRule>
  </conditionalFormatting>
  <conditionalFormatting sqref="N22">
    <cfRule type="expression" dxfId="190" priority="3">
      <formula>IF(N22="No Conciliado",1,0)</formula>
    </cfRule>
  </conditionalFormatting>
  <conditionalFormatting sqref="P22">
    <cfRule type="expression" dxfId="189" priority="2">
      <formula>IF(P22="No Conciliado",1,0)</formula>
    </cfRule>
  </conditionalFormatting>
  <conditionalFormatting sqref="R22">
    <cfRule type="expression" dxfId="188" priority="1">
      <formula>IF(R22="No Conciliado",1,0)</formula>
    </cfRule>
  </conditionalFormatting>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8"/>
  <dimension ref="A1:P26"/>
  <sheetViews>
    <sheetView showGridLines="0" zoomScaleNormal="100" workbookViewId="0">
      <selection activeCell="J24" sqref="B2:J24"/>
    </sheetView>
  </sheetViews>
  <sheetFormatPr baseColWidth="10" defaultColWidth="0" defaultRowHeight="12.75" zeroHeight="1"/>
  <cols>
    <col min="1" max="1" width="10.85546875" style="5" customWidth="1"/>
    <col min="2" max="2" width="54" style="5" customWidth="1"/>
    <col min="3" max="3" width="1" style="5" customWidth="1"/>
    <col min="4" max="4" width="18.28515625" style="5" customWidth="1"/>
    <col min="5" max="5" width="1" style="5" customWidth="1"/>
    <col min="6" max="6" width="17.42578125" style="5" customWidth="1"/>
    <col min="7" max="7" width="1" style="5" customWidth="1"/>
    <col min="8" max="8" width="14.7109375" style="5" customWidth="1"/>
    <col min="9" max="9" width="1" style="5" customWidth="1"/>
    <col min="10" max="10" width="14.7109375" style="5" customWidth="1"/>
    <col min="11" max="11" width="10.85546875" style="413" customWidth="1"/>
    <col min="12" max="16" width="0" style="413" hidden="1" customWidth="1"/>
    <col min="17" max="16384" width="10.85546875" style="413" hidden="1"/>
  </cols>
  <sheetData>
    <row r="1" spans="1:16">
      <c r="A1" s="413"/>
      <c r="B1" s="413"/>
      <c r="C1" s="413"/>
      <c r="D1" s="413"/>
      <c r="E1" s="413"/>
      <c r="F1" s="413"/>
      <c r="G1" s="413"/>
      <c r="H1" s="413"/>
      <c r="I1" s="413"/>
      <c r="J1" s="413"/>
    </row>
    <row r="2" spans="1:16" ht="15.75">
      <c r="A2" s="413"/>
      <c r="B2" s="1165" t="s">
        <v>1448</v>
      </c>
      <c r="C2" s="1165"/>
      <c r="D2" s="1165"/>
      <c r="E2" s="1165"/>
      <c r="F2" s="1165"/>
      <c r="G2" s="1165"/>
      <c r="H2" s="1165"/>
      <c r="I2" s="1165"/>
      <c r="J2" s="1165"/>
      <c r="K2" s="733"/>
      <c r="L2" s="733"/>
      <c r="M2" s="733"/>
      <c r="N2" s="733"/>
      <c r="O2" s="733"/>
      <c r="P2" s="733"/>
    </row>
    <row r="3" spans="1:16" ht="13.5" thickBot="1">
      <c r="A3" s="413"/>
      <c r="B3" s="413"/>
      <c r="C3" s="413"/>
      <c r="D3" s="413"/>
      <c r="E3" s="413"/>
      <c r="F3" s="413"/>
      <c r="G3" s="413"/>
      <c r="H3" s="413"/>
      <c r="I3" s="413"/>
      <c r="J3" s="413"/>
    </row>
    <row r="4" spans="1:16" ht="15" customHeight="1" thickBot="1">
      <c r="A4" s="413"/>
      <c r="B4" s="1192" t="s">
        <v>1449</v>
      </c>
      <c r="C4" s="1193"/>
      <c r="D4" s="1193"/>
      <c r="E4" s="1193"/>
      <c r="F4" s="1193"/>
      <c r="G4" s="1193"/>
      <c r="H4" s="1193"/>
      <c r="I4" s="1193"/>
      <c r="J4" s="1194"/>
    </row>
    <row r="5" spans="1:16" ht="20.25" customHeight="1">
      <c r="A5" s="413"/>
      <c r="B5" s="473"/>
      <c r="C5" s="473"/>
      <c r="D5" s="734"/>
      <c r="E5" s="734"/>
      <c r="F5" s="734"/>
      <c r="G5" s="734"/>
      <c r="H5" s="734"/>
      <c r="I5" s="734"/>
      <c r="J5" s="734"/>
    </row>
    <row r="6" spans="1:16" ht="15" customHeight="1" thickBot="1">
      <c r="A6" s="413"/>
      <c r="B6" s="550" t="s">
        <v>1164</v>
      </c>
      <c r="C6" s="473"/>
      <c r="D6" s="734"/>
      <c r="E6" s="734"/>
      <c r="F6" s="413"/>
      <c r="G6" s="413"/>
      <c r="H6" s="413"/>
      <c r="I6" s="413"/>
      <c r="J6" s="413"/>
    </row>
    <row r="7" spans="1:16" ht="35.25" customHeight="1" thickBot="1">
      <c r="A7" s="413"/>
      <c r="B7" s="1195"/>
      <c r="C7" s="1196"/>
      <c r="D7" s="1196"/>
      <c r="E7" s="1196"/>
      <c r="F7" s="1196"/>
      <c r="G7" s="1196"/>
      <c r="H7" s="1196"/>
      <c r="I7" s="1196"/>
      <c r="J7" s="1197"/>
    </row>
    <row r="8" spans="1:16" ht="12" customHeight="1">
      <c r="A8" s="413"/>
      <c r="B8" s="550"/>
      <c r="C8" s="473"/>
      <c r="D8" s="734"/>
      <c r="E8" s="734"/>
      <c r="F8" s="734"/>
      <c r="G8" s="734"/>
      <c r="H8" s="734"/>
      <c r="I8" s="734"/>
      <c r="J8" s="734"/>
    </row>
    <row r="9" spans="1:16" ht="15" customHeight="1" thickBot="1">
      <c r="A9" s="413"/>
      <c r="B9" s="550" t="s">
        <v>1165</v>
      </c>
      <c r="C9" s="473"/>
      <c r="D9" s="734"/>
      <c r="E9" s="734"/>
      <c r="F9" s="413"/>
      <c r="G9" s="413"/>
      <c r="H9" s="413"/>
      <c r="I9" s="413"/>
      <c r="J9" s="413"/>
    </row>
    <row r="10" spans="1:16" ht="35.25" customHeight="1" thickBot="1">
      <c r="A10" s="413"/>
      <c r="B10" s="1195"/>
      <c r="C10" s="1196"/>
      <c r="D10" s="1196"/>
      <c r="E10" s="1196"/>
      <c r="F10" s="1196"/>
      <c r="G10" s="1196"/>
      <c r="H10" s="1196"/>
      <c r="I10" s="1196"/>
      <c r="J10" s="1197"/>
    </row>
    <row r="11" spans="1:16" ht="15" customHeight="1">
      <c r="A11" s="413"/>
      <c r="B11" s="550"/>
      <c r="C11" s="473"/>
      <c r="D11" s="734"/>
      <c r="E11" s="734"/>
      <c r="F11" s="734"/>
      <c r="G11" s="734"/>
      <c r="H11" s="734"/>
      <c r="I11" s="734"/>
      <c r="J11" s="734"/>
    </row>
    <row r="12" spans="1:16" ht="31.5" customHeight="1" thickBot="1">
      <c r="A12" s="413"/>
      <c r="B12" s="1198" t="s">
        <v>2215</v>
      </c>
      <c r="C12" s="1198"/>
      <c r="D12" s="1198"/>
      <c r="E12" s="1198"/>
      <c r="F12" s="1198"/>
      <c r="G12" s="1198"/>
      <c r="H12" s="1198"/>
      <c r="I12" s="1198"/>
      <c r="J12" s="1198"/>
    </row>
    <row r="13" spans="1:16" ht="35.25" customHeight="1" thickBot="1">
      <c r="A13" s="413"/>
      <c r="B13" s="1195"/>
      <c r="C13" s="1196"/>
      <c r="D13" s="1196"/>
      <c r="E13" s="1196"/>
      <c r="F13" s="1196"/>
      <c r="G13" s="1196"/>
      <c r="H13" s="1196"/>
      <c r="I13" s="1196"/>
      <c r="J13" s="1197"/>
    </row>
    <row r="14" spans="1:16" ht="15" customHeight="1" thickBot="1">
      <c r="A14" s="413"/>
      <c r="B14" s="521"/>
      <c r="C14" s="473"/>
      <c r="D14" s="734"/>
      <c r="E14" s="734"/>
      <c r="F14" s="734"/>
      <c r="G14" s="734"/>
      <c r="H14" s="734"/>
      <c r="I14" s="734"/>
      <c r="J14" s="734"/>
    </row>
    <row r="15" spans="1:16" ht="15" customHeight="1" thickBot="1">
      <c r="A15" s="413"/>
      <c r="B15" s="1189" t="s">
        <v>1450</v>
      </c>
      <c r="C15" s="12"/>
      <c r="D15" s="1169">
        <f>FactFin</f>
        <v>43830</v>
      </c>
      <c r="E15" s="1170"/>
      <c r="F15" s="1171"/>
      <c r="G15" s="35"/>
      <c r="H15" s="1169">
        <f>FantFin</f>
        <v>43465</v>
      </c>
      <c r="I15" s="1170"/>
      <c r="J15" s="1171"/>
    </row>
    <row r="16" spans="1:16" ht="6.75" customHeight="1" thickBot="1">
      <c r="A16" s="413"/>
      <c r="B16" s="1190"/>
      <c r="C16" s="12"/>
      <c r="D16" s="35"/>
      <c r="E16" s="35"/>
      <c r="F16" s="35"/>
      <c r="G16" s="35"/>
      <c r="H16" s="35"/>
      <c r="I16" s="35"/>
      <c r="J16" s="35"/>
    </row>
    <row r="17" spans="1:10" ht="21.75" customHeight="1" thickBot="1">
      <c r="A17" s="413"/>
      <c r="B17" s="1191"/>
      <c r="C17" s="12"/>
      <c r="D17" s="273" t="s">
        <v>5</v>
      </c>
      <c r="E17" s="9"/>
      <c r="F17" s="273" t="s">
        <v>1223</v>
      </c>
      <c r="G17" s="9"/>
      <c r="H17" s="273" t="s">
        <v>5</v>
      </c>
      <c r="I17" s="9"/>
      <c r="J17" s="273" t="s">
        <v>1223</v>
      </c>
    </row>
    <row r="18" spans="1:10" ht="32.25" customHeight="1">
      <c r="A18" s="413"/>
      <c r="B18" s="585" t="s">
        <v>1451</v>
      </c>
      <c r="C18" s="25"/>
      <c r="D18" s="554"/>
      <c r="E18" s="252"/>
      <c r="F18" s="554"/>
      <c r="G18" s="586"/>
      <c r="H18" s="554"/>
      <c r="I18" s="252"/>
      <c r="J18" s="554"/>
    </row>
    <row r="19" spans="1:10" ht="25.5">
      <c r="A19" s="413"/>
      <c r="B19" s="587" t="s">
        <v>1452</v>
      </c>
      <c r="C19" s="25"/>
      <c r="D19" s="554"/>
      <c r="E19" s="252"/>
      <c r="F19" s="554"/>
      <c r="G19" s="586"/>
      <c r="H19" s="554"/>
      <c r="I19" s="252"/>
      <c r="J19" s="554"/>
    </row>
    <row r="20" spans="1:10" ht="25.5">
      <c r="A20" s="413"/>
      <c r="B20" s="587" t="s">
        <v>1453</v>
      </c>
      <c r="C20" s="25"/>
      <c r="D20" s="554"/>
      <c r="E20" s="252"/>
      <c r="F20" s="554"/>
      <c r="G20" s="586"/>
      <c r="H20" s="554"/>
      <c r="I20" s="252"/>
      <c r="J20" s="554"/>
    </row>
    <row r="21" spans="1:10" ht="25.5">
      <c r="A21" s="413"/>
      <c r="B21" s="587" t="s">
        <v>1162</v>
      </c>
      <c r="C21" s="25"/>
      <c r="D21" s="554"/>
      <c r="E21" s="252"/>
      <c r="F21" s="554"/>
      <c r="G21" s="586"/>
      <c r="H21" s="554"/>
      <c r="I21" s="252"/>
      <c r="J21" s="554"/>
    </row>
    <row r="22" spans="1:10" ht="25.5">
      <c r="A22" s="413"/>
      <c r="B22" s="587" t="s">
        <v>1163</v>
      </c>
      <c r="C22" s="25"/>
      <c r="D22" s="554"/>
      <c r="E22" s="252"/>
      <c r="F22" s="554"/>
      <c r="G22" s="586"/>
      <c r="H22" s="554"/>
      <c r="I22" s="252"/>
      <c r="J22" s="554"/>
    </row>
    <row r="23" spans="1:10" ht="26.25" thickBot="1">
      <c r="A23" s="413"/>
      <c r="B23" s="587" t="s">
        <v>1454</v>
      </c>
      <c r="C23" s="25"/>
      <c r="D23" s="554"/>
      <c r="E23" s="252"/>
      <c r="F23" s="554"/>
      <c r="G23" s="586"/>
      <c r="H23" s="554"/>
      <c r="I23" s="252"/>
      <c r="J23" s="554"/>
    </row>
    <row r="24" spans="1:10" ht="13.5" thickBot="1">
      <c r="A24" s="413"/>
      <c r="B24" s="18" t="s">
        <v>1137</v>
      </c>
      <c r="C24" s="12"/>
      <c r="D24" s="266">
        <f>SUM(D18:D23)</f>
        <v>0</v>
      </c>
      <c r="E24" s="267"/>
      <c r="F24" s="266">
        <f>SUM(F18:F23)</f>
        <v>0</v>
      </c>
      <c r="G24" s="267"/>
      <c r="H24" s="266">
        <f>SUM(H18:H23)</f>
        <v>0</v>
      </c>
      <c r="I24" s="267"/>
      <c r="J24" s="266">
        <f>SUM(J18:J23)</f>
        <v>0</v>
      </c>
    </row>
    <row r="25" spans="1:10" ht="8.25" customHeight="1">
      <c r="A25" s="413"/>
      <c r="B25" s="473"/>
      <c r="C25" s="473"/>
      <c r="D25" s="694"/>
      <c r="E25" s="694"/>
      <c r="F25" s="694"/>
      <c r="G25" s="694"/>
      <c r="H25" s="694"/>
      <c r="I25" s="694"/>
      <c r="J25" s="694"/>
    </row>
    <row r="26" spans="1:10">
      <c r="A26" s="413"/>
      <c r="B26" s="413"/>
      <c r="C26" s="413"/>
      <c r="D26" s="413"/>
      <c r="E26" s="413"/>
      <c r="F26" s="413"/>
      <c r="G26" s="413"/>
      <c r="H26" s="413"/>
      <c r="I26" s="413"/>
      <c r="J26" s="413"/>
    </row>
  </sheetData>
  <sheetProtection algorithmName="SHA-512" hashValue="gzurGWPpqIwG7Vk+BhJjYLIvQAC7RBBKsvXw/YQHWTn+ySeF/Pb1AICd68TuZQoxlOZxFm0tYr0ij6w80MPSlA==" saltValue="wCj3Dq5LzBza5BM9LWvCEQ==" spinCount="100000" sheet="1" objects="1" scenarios="1" formatCells="0" formatColumns="0" formatRows="0" insertRows="0" deleteRows="0"/>
  <mergeCells count="9">
    <mergeCell ref="B15:B17"/>
    <mergeCell ref="D15:F15"/>
    <mergeCell ref="H15:J15"/>
    <mergeCell ref="B2:J2"/>
    <mergeCell ref="B4:J4"/>
    <mergeCell ref="B7:J7"/>
    <mergeCell ref="B10:J10"/>
    <mergeCell ref="B13:J13"/>
    <mergeCell ref="B12:J12"/>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0"/>
  <dimension ref="A1:K32"/>
  <sheetViews>
    <sheetView showGridLines="0" workbookViewId="0">
      <selection activeCell="K24" sqref="K24"/>
    </sheetView>
  </sheetViews>
  <sheetFormatPr baseColWidth="10" defaultColWidth="0" defaultRowHeight="12.75" zeroHeight="1"/>
  <cols>
    <col min="1" max="1" width="11.42578125" style="473" customWidth="1"/>
    <col min="2" max="2" width="40.7109375" style="25" customWidth="1"/>
    <col min="3" max="3" width="1.140625" style="25" customWidth="1"/>
    <col min="4" max="4" width="18.28515625" style="25" hidden="1" customWidth="1"/>
    <col min="5" max="5" width="1" style="25" customWidth="1"/>
    <col min="6" max="6" width="17.42578125" style="25" customWidth="1"/>
    <col min="7" max="7" width="1" style="25" customWidth="1"/>
    <col min="8" max="8" width="15.7109375" style="25" hidden="1" customWidth="1"/>
    <col min="9" max="9" width="1.28515625" style="25" customWidth="1"/>
    <col min="10" max="10" width="17.5703125" style="25" customWidth="1"/>
    <col min="11" max="11" width="11.42578125" style="473" customWidth="1"/>
    <col min="12" max="16384" width="11.42578125" style="25" hidden="1"/>
  </cols>
  <sheetData>
    <row r="1" spans="1:10"/>
    <row r="2" spans="1:10" ht="15.75">
      <c r="B2" s="1151" t="s">
        <v>1166</v>
      </c>
      <c r="C2" s="1151"/>
      <c r="D2" s="1151"/>
      <c r="E2" s="1151"/>
      <c r="F2" s="1151"/>
      <c r="G2" s="1151"/>
      <c r="H2" s="1151"/>
      <c r="I2" s="1151"/>
      <c r="J2" s="1151"/>
    </row>
    <row r="3" spans="1:10" ht="9.75" customHeight="1" thickBot="1">
      <c r="B3" s="581"/>
      <c r="C3" s="581"/>
      <c r="D3" s="581"/>
      <c r="E3" s="581"/>
      <c r="F3" s="581"/>
      <c r="G3" s="581"/>
    </row>
    <row r="4" spans="1:10" ht="15.75" hidden="1" customHeight="1" thickBot="1">
      <c r="B4" s="1199" t="s">
        <v>1167</v>
      </c>
      <c r="C4" s="120"/>
      <c r="D4" s="1169">
        <f>FactFin</f>
        <v>43830</v>
      </c>
      <c r="E4" s="1170"/>
      <c r="F4" s="1171"/>
      <c r="G4" s="35"/>
      <c r="H4" s="1169">
        <f>FantFin</f>
        <v>43465</v>
      </c>
      <c r="I4" s="1170"/>
      <c r="J4" s="1171"/>
    </row>
    <row r="5" spans="1:10" ht="4.5" hidden="1" customHeight="1" thickBot="1">
      <c r="B5" s="1200"/>
      <c r="C5" s="120"/>
      <c r="D5" s="121"/>
      <c r="E5" s="121"/>
      <c r="F5" s="121"/>
      <c r="G5" s="121"/>
      <c r="H5" s="121"/>
      <c r="I5" s="121"/>
      <c r="J5" s="121"/>
    </row>
    <row r="6" spans="1:10" ht="13.5" hidden="1" thickBot="1">
      <c r="B6" s="1201"/>
      <c r="C6" s="120"/>
      <c r="D6" s="122" t="s">
        <v>5</v>
      </c>
      <c r="E6" s="123"/>
      <c r="F6" s="122" t="s">
        <v>1223</v>
      </c>
      <c r="G6" s="123"/>
      <c r="H6" s="122" t="s">
        <v>5</v>
      </c>
      <c r="I6" s="123"/>
      <c r="J6" s="122" t="s">
        <v>1223</v>
      </c>
    </row>
    <row r="7" spans="1:10" ht="9" hidden="1" customHeight="1"/>
    <row r="8" spans="1:10" ht="25.5" hidden="1">
      <c r="A8" s="724" t="s">
        <v>2216</v>
      </c>
      <c r="B8" s="414" t="s">
        <v>1168</v>
      </c>
      <c r="C8" s="555"/>
      <c r="D8" s="556">
        <f ca="1">INT(FIXED(SUMIFS(BP_Actual!D:D,BP_Actual!E:E,CELL("contenido",D$6),BP_Actual!B:B,CELL("contenido",A8))/Pesos,0))</f>
        <v>0</v>
      </c>
      <c r="E8" s="557"/>
      <c r="F8" s="556">
        <f ca="1">INT(FIXED(SUMIFS(BP_Actual!D:D,BP_Actual!E:E,CELL("contenido",F$6),BP_Actual!B:B,CELL("contenido",A8))/Pesos,0))</f>
        <v>0</v>
      </c>
      <c r="G8" s="557"/>
      <c r="H8" s="556">
        <f ca="1">INT(FIXED(SUMIFS(BP_Anterior!D:D,BP_Anterior!E:E,CELL("contenido",H$6),BP_Anterior!B:B,CELL("contenido",A8))/Pesos,0))</f>
        <v>0</v>
      </c>
      <c r="I8" s="557"/>
      <c r="J8" s="556">
        <f ca="1">INT(FIXED(SUMIFS(BP_Anterior!D:D,BP_Anterior!E:E,CELL("contenido",J$6),BP_Anterior!B:B,CELL("contenido",A8))/Pesos,0))</f>
        <v>0</v>
      </c>
    </row>
    <row r="9" spans="1:10" ht="25.5" hidden="1">
      <c r="B9" s="414" t="s">
        <v>1169</v>
      </c>
      <c r="C9" s="555"/>
      <c r="D9" s="556"/>
      <c r="E9" s="557"/>
      <c r="F9" s="556"/>
      <c r="G9" s="557"/>
      <c r="H9" s="556"/>
      <c r="I9" s="557"/>
      <c r="J9" s="556"/>
    </row>
    <row r="10" spans="1:10" ht="12.75" hidden="1" customHeight="1">
      <c r="B10" s="414" t="s">
        <v>1170</v>
      </c>
      <c r="C10" s="555"/>
      <c r="D10" s="556"/>
      <c r="E10" s="557"/>
      <c r="F10" s="556"/>
      <c r="G10" s="557"/>
      <c r="H10" s="556"/>
      <c r="I10" s="557"/>
      <c r="J10" s="556"/>
    </row>
    <row r="11" spans="1:10" hidden="1">
      <c r="B11" s="414" t="s">
        <v>1171</v>
      </c>
      <c r="C11" s="555"/>
      <c r="D11" s="556"/>
      <c r="E11" s="557"/>
      <c r="F11" s="556"/>
      <c r="G11" s="557"/>
      <c r="H11" s="556"/>
      <c r="I11" s="557"/>
      <c r="J11" s="556"/>
    </row>
    <row r="12" spans="1:10" hidden="1">
      <c r="B12" s="414"/>
      <c r="C12" s="583"/>
      <c r="D12" s="556"/>
      <c r="E12" s="584"/>
      <c r="F12" s="556"/>
      <c r="G12" s="584"/>
      <c r="H12" s="556"/>
      <c r="I12" s="584"/>
      <c r="J12" s="556"/>
    </row>
    <row r="13" spans="1:10" ht="8.25" hidden="1" customHeight="1" thickBot="1">
      <c r="D13" s="252"/>
      <c r="E13" s="252"/>
      <c r="F13" s="252"/>
      <c r="G13" s="252"/>
      <c r="H13" s="252"/>
      <c r="I13" s="252"/>
      <c r="J13" s="252"/>
    </row>
    <row r="14" spans="1:10" ht="13.5" hidden="1" thickBot="1">
      <c r="B14" s="125" t="s">
        <v>1141</v>
      </c>
      <c r="C14" s="126"/>
      <c r="D14" s="268">
        <f ca="1">SUM(D8:D12)</f>
        <v>0</v>
      </c>
      <c r="E14" s="269"/>
      <c r="F14" s="268">
        <f ca="1">SUM(F8:F12)</f>
        <v>0</v>
      </c>
      <c r="G14" s="269"/>
      <c r="H14" s="268">
        <f ca="1">SUM(H8:H12)</f>
        <v>0</v>
      </c>
      <c r="I14" s="269"/>
      <c r="J14" s="268">
        <f ca="1">SUM(J8:J12)</f>
        <v>0</v>
      </c>
    </row>
    <row r="15" spans="1:10" hidden="1">
      <c r="B15" s="722"/>
      <c r="C15" s="722"/>
      <c r="D15" s="723"/>
      <c r="E15" s="723"/>
      <c r="F15" s="723"/>
      <c r="G15" s="723"/>
      <c r="H15" s="473"/>
      <c r="I15" s="473"/>
      <c r="J15" s="473"/>
    </row>
    <row r="16" spans="1:10" hidden="1">
      <c r="B16" s="722"/>
      <c r="C16" s="722"/>
      <c r="D16" s="723"/>
      <c r="E16" s="723"/>
      <c r="F16" s="723"/>
      <c r="G16" s="723"/>
      <c r="H16" s="473"/>
      <c r="I16" s="473"/>
      <c r="J16" s="473"/>
    </row>
    <row r="17" spans="1:10" hidden="1">
      <c r="B17" s="473"/>
      <c r="C17" s="473"/>
      <c r="D17" s="473"/>
      <c r="E17" s="473"/>
      <c r="F17" s="473"/>
      <c r="G17" s="473"/>
      <c r="H17" s="473"/>
      <c r="I17" s="473"/>
      <c r="J17" s="473"/>
    </row>
    <row r="18" spans="1:10" ht="13.5" hidden="1" thickBot="1">
      <c r="B18" s="473"/>
      <c r="C18" s="473"/>
      <c r="D18" s="473"/>
      <c r="E18" s="473"/>
      <c r="F18" s="473"/>
      <c r="G18" s="473"/>
      <c r="H18" s="473"/>
      <c r="I18" s="473"/>
      <c r="J18" s="473"/>
    </row>
    <row r="19" spans="1:10" ht="26.25" customHeight="1">
      <c r="B19" s="1202" t="s">
        <v>1172</v>
      </c>
      <c r="C19" s="927"/>
      <c r="D19" s="1205">
        <f>FactFin</f>
        <v>43830</v>
      </c>
      <c r="E19" s="1206"/>
      <c r="F19" s="1207"/>
      <c r="G19" s="35"/>
      <c r="H19" s="1205">
        <f>FantFin</f>
        <v>43465</v>
      </c>
      <c r="I19" s="1206"/>
      <c r="J19" s="1207"/>
    </row>
    <row r="20" spans="1:10" ht="4.5" customHeight="1">
      <c r="B20" s="1203"/>
      <c r="C20" s="120"/>
      <c r="D20" s="1208"/>
      <c r="E20" s="1209"/>
      <c r="F20" s="1210"/>
      <c r="G20" s="121"/>
      <c r="H20" s="1208"/>
      <c r="I20" s="1209"/>
      <c r="J20" s="1210"/>
    </row>
    <row r="21" spans="1:10" ht="23.25" customHeight="1" thickBot="1">
      <c r="B21" s="1204"/>
      <c r="C21" s="120"/>
      <c r="D21" s="1211"/>
      <c r="E21" s="1212"/>
      <c r="F21" s="1213"/>
      <c r="G21" s="271"/>
      <c r="H21" s="1211"/>
      <c r="I21" s="1212"/>
      <c r="J21" s="1213"/>
    </row>
    <row r="22" spans="1:10"/>
    <row r="23" spans="1:10" ht="38.25">
      <c r="A23" s="724" t="s">
        <v>2338</v>
      </c>
      <c r="B23" s="414" t="s">
        <v>1173</v>
      </c>
      <c r="C23" s="555"/>
      <c r="D23" s="556">
        <f ca="1">INT(FIXED(SUMIFS(BP_Actual!D:D,BP_Actual!E:E,CELL("contenido",D$21),BP_Actual!B:B,CELL("contenido",A23))/Pesos,0))</f>
        <v>0</v>
      </c>
      <c r="E23" s="557"/>
      <c r="F23" s="628">
        <f>IFERROR(INT(FIXED(VLOOKUP(A23,BPActual,3,0)/Pesos,0)),0)</f>
        <v>0</v>
      </c>
      <c r="G23" s="706"/>
      <c r="H23" s="628">
        <f ca="1">INT(FIXED(SUMIFS(BP_Anterior!D:D,BP_Anterior!E:E,CELL("contenido",H$21),BP_Anterior!B:B,CELL("contenido",A23))/Pesos,0))</f>
        <v>0</v>
      </c>
      <c r="I23" s="706"/>
      <c r="J23" s="628">
        <f>IFERROR(INT(FIXED(VLOOKUP(A23,BPAnterior,3,0)/Pesos,0)),0)</f>
        <v>0</v>
      </c>
    </row>
    <row r="24" spans="1:10" ht="38.25">
      <c r="A24" s="724" t="s">
        <v>2411</v>
      </c>
      <c r="B24" s="414" t="s">
        <v>1174</v>
      </c>
      <c r="C24" s="555"/>
      <c r="D24" s="556"/>
      <c r="E24" s="557"/>
      <c r="F24" s="628">
        <f>IFERROR(INT(FIXED(VLOOKUP(A24,BPActual,3,0)/Pesos,0)),0)</f>
        <v>1131675</v>
      </c>
      <c r="G24" s="706"/>
      <c r="H24" s="628">
        <f ca="1">INT(FIXED(SUMIFS(BP_Anterior!D:D,BP_Anterior!E:E,CELL("contenido",H$21),BP_Anterior!B:B,CELL("contenido",A24))/Pesos,0))</f>
        <v>0</v>
      </c>
      <c r="I24" s="706"/>
      <c r="J24" s="628">
        <f>IFERROR(INT(FIXED(VLOOKUP(A24,BPAnterior,3,0)/Pesos,0)),0)</f>
        <v>0</v>
      </c>
    </row>
    <row r="25" spans="1:10">
      <c r="B25" s="414"/>
      <c r="C25" s="555"/>
      <c r="D25" s="556"/>
      <c r="E25" s="557"/>
      <c r="F25" s="556"/>
      <c r="G25" s="557"/>
      <c r="H25" s="556"/>
      <c r="I25" s="557"/>
      <c r="J25" s="556"/>
    </row>
    <row r="26" spans="1:10" hidden="1">
      <c r="B26" s="414"/>
      <c r="C26" s="555"/>
      <c r="D26" s="556"/>
      <c r="E26" s="557"/>
      <c r="F26" s="556"/>
      <c r="G26" s="557"/>
      <c r="H26" s="556"/>
      <c r="I26" s="557"/>
      <c r="J26" s="556"/>
    </row>
    <row r="27" spans="1:10" hidden="1">
      <c r="B27" s="414"/>
      <c r="C27" s="583"/>
      <c r="D27" s="556"/>
      <c r="E27" s="584"/>
      <c r="F27" s="556"/>
      <c r="G27" s="584"/>
      <c r="H27" s="556"/>
      <c r="I27" s="584"/>
      <c r="J27" s="556"/>
    </row>
    <row r="28" spans="1:10" ht="13.5" thickBot="1">
      <c r="D28" s="252"/>
      <c r="E28" s="252"/>
      <c r="F28" s="252"/>
      <c r="G28" s="252"/>
      <c r="H28" s="252"/>
      <c r="I28" s="252"/>
      <c r="J28" s="252"/>
    </row>
    <row r="29" spans="1:10" ht="13.5" thickBot="1">
      <c r="B29" s="125" t="s">
        <v>1141</v>
      </c>
      <c r="C29" s="126"/>
      <c r="D29" s="268">
        <f ca="1">SUM(D23:D27)</f>
        <v>0</v>
      </c>
      <c r="E29" s="269"/>
      <c r="F29" s="922">
        <f>SUM(F23:F27)</f>
        <v>1131675</v>
      </c>
      <c r="G29" s="914"/>
      <c r="H29" s="922">
        <f ca="1">SUM(H23:H27)</f>
        <v>0</v>
      </c>
      <c r="I29" s="914"/>
      <c r="J29" s="922">
        <f>SUM(J23:J27)</f>
        <v>0</v>
      </c>
    </row>
    <row r="30" spans="1:10">
      <c r="B30" s="473"/>
      <c r="C30" s="473"/>
      <c r="D30" s="473"/>
      <c r="E30" s="473"/>
      <c r="F30" s="473"/>
      <c r="G30" s="473"/>
      <c r="H30" s="473"/>
      <c r="I30" s="473"/>
      <c r="J30" s="473"/>
    </row>
    <row r="31" spans="1:10">
      <c r="B31" s="473"/>
      <c r="C31" s="473"/>
      <c r="D31" s="473"/>
      <c r="E31" s="473"/>
      <c r="F31" s="473"/>
      <c r="G31" s="473"/>
      <c r="H31" s="473"/>
      <c r="I31" s="473"/>
      <c r="J31" s="473"/>
    </row>
    <row r="32" spans="1:10">
      <c r="B32" s="473"/>
      <c r="C32" s="473"/>
      <c r="D32" s="473"/>
      <c r="E32" s="473"/>
      <c r="F32" s="473"/>
      <c r="G32" s="473"/>
      <c r="H32" s="473"/>
      <c r="I32" s="473"/>
      <c r="J32" s="473"/>
    </row>
  </sheetData>
  <sheetProtection algorithmName="SHA-512" hashValue="kmPAY2EdC2mxUwfTObxq57covxRqvf8gpQOghSICjjl1tewqrEH6irFwa1XvuLkNEebDn92NlmWTf3Najlugjg==" saltValue="pNeELD5k0cZ7r3izqE5Nlw==" spinCount="100000" sheet="1" objects="1" scenarios="1" formatCells="0" formatColumns="0" formatRows="0" insertRows="0" deleteRows="0"/>
  <mergeCells count="7">
    <mergeCell ref="B2:J2"/>
    <mergeCell ref="B4:B6"/>
    <mergeCell ref="D4:F4"/>
    <mergeCell ref="H4:J4"/>
    <mergeCell ref="B19:B21"/>
    <mergeCell ref="D19:F21"/>
    <mergeCell ref="H19:J2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dimension ref="A1:R17"/>
  <sheetViews>
    <sheetView showGridLines="0" workbookViewId="0">
      <selection activeCell="N8" sqref="N8"/>
    </sheetView>
  </sheetViews>
  <sheetFormatPr baseColWidth="10" defaultColWidth="0" defaultRowHeight="12.75" zeroHeight="1"/>
  <cols>
    <col min="1" max="1" width="11.42578125" style="473" customWidth="1"/>
    <col min="2" max="2" width="44.42578125" style="25" customWidth="1"/>
    <col min="3" max="3" width="1.140625" style="25" customWidth="1"/>
    <col min="4" max="4" width="18.28515625" style="25" customWidth="1"/>
    <col min="5" max="5" width="1.140625" style="25" customWidth="1"/>
    <col min="6" max="6" width="17.42578125" style="25" customWidth="1"/>
    <col min="7" max="7" width="1.140625" style="25" customWidth="1"/>
    <col min="8" max="8" width="12.7109375" style="25" customWidth="1"/>
    <col min="9" max="9" width="1" style="25" customWidth="1"/>
    <col min="10" max="10" width="12.7109375" style="25" customWidth="1"/>
    <col min="11" max="11" width="1" style="25" customWidth="1"/>
    <col min="12" max="12" width="11.42578125" style="25" customWidth="1"/>
    <col min="13" max="13" width="1.42578125" style="25" customWidth="1"/>
    <col min="14" max="14" width="11.42578125" style="25" customWidth="1"/>
    <col min="15" max="15" width="9.5703125" style="25" customWidth="1"/>
    <col min="16" max="16" width="11.28515625" style="25" hidden="1" customWidth="1"/>
    <col min="17" max="17" width="1.140625" style="25" hidden="1" customWidth="1"/>
    <col min="18" max="18" width="0" style="25" hidden="1" customWidth="1"/>
    <col min="19" max="16384" width="11.42578125" style="25" hidden="1"/>
  </cols>
  <sheetData>
    <row r="1" spans="1:18" s="473" customFormat="1"/>
    <row r="2" spans="1:18" s="473" customFormat="1" ht="15.75">
      <c r="B2" s="1165" t="s">
        <v>1175</v>
      </c>
      <c r="C2" s="1165"/>
      <c r="D2" s="1165"/>
      <c r="E2" s="1165"/>
      <c r="F2" s="1165"/>
      <c r="G2" s="1165"/>
      <c r="H2" s="1165"/>
      <c r="I2" s="1165"/>
      <c r="J2" s="1165"/>
      <c r="K2" s="1165"/>
      <c r="L2" s="1165"/>
      <c r="M2" s="1165"/>
      <c r="N2" s="1165"/>
      <c r="O2" s="735"/>
      <c r="P2" s="735"/>
      <c r="Q2" s="735"/>
      <c r="R2" s="735"/>
    </row>
    <row r="3" spans="1:18" s="473" customFormat="1" ht="16.5" customHeight="1" thickBot="1">
      <c r="B3" s="736"/>
      <c r="C3" s="736"/>
      <c r="D3" s="736"/>
      <c r="E3" s="736"/>
      <c r="F3" s="736"/>
      <c r="G3" s="736"/>
      <c r="H3" s="736"/>
      <c r="I3" s="736"/>
      <c r="J3" s="736"/>
      <c r="K3" s="736"/>
    </row>
    <row r="4" spans="1:18" s="473" customFormat="1" ht="16.5" customHeight="1" thickBot="1">
      <c r="B4" s="1166" t="s">
        <v>1</v>
      </c>
      <c r="C4" s="120"/>
      <c r="D4" s="1217" t="s">
        <v>1176</v>
      </c>
      <c r="E4" s="37"/>
      <c r="F4" s="1217" t="s">
        <v>1177</v>
      </c>
      <c r="G4" s="120"/>
      <c r="H4" s="1169">
        <f>FactFin</f>
        <v>43830</v>
      </c>
      <c r="I4" s="1170"/>
      <c r="J4" s="1171"/>
      <c r="K4" s="35"/>
      <c r="L4" s="1169">
        <f>FantFin</f>
        <v>43465</v>
      </c>
      <c r="M4" s="1170"/>
      <c r="N4" s="1171"/>
    </row>
    <row r="5" spans="1:18" s="473" customFormat="1" ht="4.5" customHeight="1" thickBot="1">
      <c r="B5" s="1167"/>
      <c r="C5" s="120"/>
      <c r="D5" s="1218"/>
      <c r="E5" s="37"/>
      <c r="F5" s="1218"/>
      <c r="G5" s="120"/>
      <c r="H5" s="121"/>
      <c r="I5" s="121"/>
      <c r="J5" s="121"/>
      <c r="K5" s="121"/>
      <c r="L5" s="121"/>
      <c r="M5" s="121"/>
      <c r="N5" s="121"/>
    </row>
    <row r="6" spans="1:18" s="473" customFormat="1" ht="13.5" thickBot="1">
      <c r="B6" s="1168"/>
      <c r="C6" s="120"/>
      <c r="D6" s="1219"/>
      <c r="E6" s="37"/>
      <c r="F6" s="1219"/>
      <c r="G6" s="120"/>
      <c r="H6" s="122" t="s">
        <v>5</v>
      </c>
      <c r="I6" s="123"/>
      <c r="J6" s="122" t="s">
        <v>1223</v>
      </c>
      <c r="K6" s="123"/>
      <c r="L6" s="122" t="s">
        <v>5</v>
      </c>
      <c r="M6" s="123"/>
      <c r="N6" s="122" t="s">
        <v>1223</v>
      </c>
    </row>
    <row r="7" spans="1:18" s="473" customFormat="1" ht="6.75" customHeight="1">
      <c r="B7" s="25"/>
      <c r="C7" s="25"/>
      <c r="D7" s="25"/>
      <c r="E7" s="25"/>
      <c r="F7" s="25"/>
      <c r="G7" s="25"/>
      <c r="H7" s="25"/>
      <c r="I7" s="25"/>
      <c r="J7" s="25"/>
      <c r="K7" s="25"/>
      <c r="L7" s="25"/>
      <c r="M7" s="25"/>
      <c r="N7" s="25"/>
    </row>
    <row r="8" spans="1:18" s="473" customFormat="1">
      <c r="A8" s="724" t="s">
        <v>2217</v>
      </c>
      <c r="B8" s="721" t="s">
        <v>2218</v>
      </c>
      <c r="C8" s="555"/>
      <c r="D8" s="582"/>
      <c r="F8" s="582"/>
      <c r="G8" s="555"/>
      <c r="H8" s="556">
        <f ca="1">INT(FIXED(SUMIFS(BP_Actual!D:D,BP_Actual!E:E,CELL("contenido",H$6),BP_Actual!B:B,CELL("contenido",A8))/Pesos,0))</f>
        <v>0</v>
      </c>
      <c r="I8" s="557"/>
      <c r="J8" s="556">
        <f ca="1">INT(FIXED(SUMIFS(BP_Anterior!D:D,BP_Anterior!E:E,CELL("contenido",J$6),BP_Anterior!B:B,CELL("contenido",A8))/Pesos,0))</f>
        <v>0</v>
      </c>
      <c r="K8" s="557"/>
      <c r="L8" s="556">
        <f ca="1">INT(FIXED(SUMIFS(BP_Anterior!D:D,BP_Anterior!E:E,CELL("contenido",L$6),BP_Anterior!B:B,CELL("contenido",A8))/Pesos,0))</f>
        <v>0</v>
      </c>
      <c r="M8" s="557"/>
      <c r="N8" s="556">
        <f ca="1">INT(FIXED(SUMIFS(BP_Anterior!D:D,BP_Anterior!E:E,CELL("contenido",N$6),BP_Anterior!B:B,CELL("contenido",A8))/Pesos,0))</f>
        <v>0</v>
      </c>
    </row>
    <row r="9" spans="1:18" s="473" customFormat="1">
      <c r="B9" s="414"/>
      <c r="C9" s="555"/>
      <c r="D9" s="582"/>
      <c r="F9" s="582"/>
      <c r="G9" s="555"/>
      <c r="H9" s="556"/>
      <c r="I9" s="557"/>
      <c r="J9" s="556"/>
      <c r="K9" s="557"/>
      <c r="L9" s="556"/>
      <c r="M9" s="557"/>
      <c r="N9" s="556"/>
    </row>
    <row r="10" spans="1:18" s="473" customFormat="1">
      <c r="B10" s="414"/>
      <c r="C10" s="555"/>
      <c r="D10" s="582"/>
      <c r="F10" s="582"/>
      <c r="G10" s="555"/>
      <c r="H10" s="556"/>
      <c r="I10" s="557"/>
      <c r="J10" s="556"/>
      <c r="K10" s="557"/>
      <c r="L10" s="556"/>
      <c r="M10" s="557"/>
      <c r="N10" s="556"/>
    </row>
    <row r="11" spans="1:18" s="473" customFormat="1">
      <c r="B11" s="414"/>
      <c r="C11" s="555"/>
      <c r="D11" s="582"/>
      <c r="F11" s="582"/>
      <c r="G11" s="555"/>
      <c r="H11" s="556"/>
      <c r="I11" s="557"/>
      <c r="J11" s="556"/>
      <c r="K11" s="557"/>
      <c r="L11" s="556"/>
      <c r="M11" s="557"/>
      <c r="N11" s="556"/>
    </row>
    <row r="12" spans="1:18" s="473" customFormat="1">
      <c r="B12" s="414"/>
      <c r="C12" s="583"/>
      <c r="D12" s="582"/>
      <c r="F12" s="582"/>
      <c r="G12" s="583"/>
      <c r="H12" s="556"/>
      <c r="I12" s="584"/>
      <c r="J12" s="556"/>
      <c r="K12" s="584"/>
      <c r="L12" s="556"/>
      <c r="M12" s="584"/>
      <c r="N12" s="556"/>
    </row>
    <row r="13" spans="1:18" s="473" customFormat="1" ht="8.25" customHeight="1" thickBot="1">
      <c r="B13" s="25"/>
      <c r="C13" s="25"/>
      <c r="D13" s="25"/>
      <c r="E13" s="25"/>
      <c r="F13" s="25"/>
      <c r="G13" s="25"/>
      <c r="H13" s="252"/>
      <c r="I13" s="252"/>
      <c r="J13" s="252"/>
      <c r="K13" s="252"/>
      <c r="L13" s="252"/>
      <c r="M13" s="252"/>
      <c r="N13" s="252"/>
    </row>
    <row r="14" spans="1:18" s="473" customFormat="1" ht="13.5" thickBot="1">
      <c r="B14" s="1214" t="s">
        <v>1141</v>
      </c>
      <c r="C14" s="1215"/>
      <c r="D14" s="1215"/>
      <c r="E14" s="1215"/>
      <c r="F14" s="1216"/>
      <c r="G14" s="126"/>
      <c r="H14" s="268">
        <f ca="1">SUM(H8:H12)</f>
        <v>0</v>
      </c>
      <c r="I14" s="269"/>
      <c r="J14" s="268">
        <f ca="1">SUM(J8:J12)</f>
        <v>0</v>
      </c>
      <c r="K14" s="269"/>
      <c r="L14" s="268">
        <f ca="1">SUM(L8:L12)</f>
        <v>0</v>
      </c>
      <c r="M14" s="269"/>
      <c r="N14" s="268">
        <f ca="1">SUM(N8:N12)</f>
        <v>0</v>
      </c>
    </row>
    <row r="15" spans="1:18" s="473" customFormat="1" ht="7.5" customHeight="1"/>
    <row r="16" spans="1:18">
      <c r="B16" s="473"/>
      <c r="C16" s="473"/>
      <c r="D16" s="473"/>
      <c r="E16" s="473"/>
      <c r="F16" s="473"/>
      <c r="G16" s="473"/>
      <c r="H16" s="473"/>
      <c r="I16" s="473"/>
      <c r="J16" s="473"/>
      <c r="K16" s="473"/>
      <c r="L16" s="473"/>
      <c r="M16" s="473"/>
      <c r="N16" s="473"/>
      <c r="O16" s="473"/>
    </row>
    <row r="17" spans="2:15">
      <c r="B17" s="473"/>
      <c r="C17" s="473"/>
      <c r="D17" s="473"/>
      <c r="E17" s="473"/>
      <c r="F17" s="473"/>
      <c r="G17" s="473"/>
      <c r="H17" s="473"/>
      <c r="I17" s="473"/>
      <c r="J17" s="473"/>
      <c r="K17" s="473"/>
      <c r="L17" s="473"/>
      <c r="M17" s="473"/>
      <c r="N17" s="473"/>
      <c r="O17" s="473"/>
    </row>
  </sheetData>
  <sheetProtection algorithmName="SHA-512" hashValue="BioxmwrMFIx8+Col+YGRDijrE70Y/3ztNQfavoxjdajHWQvToMlz0AaHSxtEMBmrGts3axgMWcn+i/f/DKhFMA==" saltValue="O8eul7Z7Laie2YsMby3a5g==" spinCount="100000" sheet="1" objects="1" scenarios="1" formatCells="0" formatColumns="0" formatRows="0" insertRows="0" deleteRows="0"/>
  <mergeCells count="7">
    <mergeCell ref="L4:N4"/>
    <mergeCell ref="B2:N2"/>
    <mergeCell ref="B14:F14"/>
    <mergeCell ref="B4:B6"/>
    <mergeCell ref="D4:D6"/>
    <mergeCell ref="F4:F6"/>
    <mergeCell ref="H4:J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43"/>
  <dimension ref="A1:S41"/>
  <sheetViews>
    <sheetView showGridLines="0" topLeftCell="A22" workbookViewId="0">
      <selection activeCell="H18" sqref="H18"/>
    </sheetView>
  </sheetViews>
  <sheetFormatPr baseColWidth="10" defaultColWidth="0" defaultRowHeight="12.75" zeroHeight="1"/>
  <cols>
    <col min="1" max="1" width="6" style="5" customWidth="1"/>
    <col min="2" max="2" width="37.7109375" style="5" customWidth="1"/>
    <col min="3" max="3" width="1" style="5" customWidth="1"/>
    <col min="4" max="4" width="18.28515625" style="5" customWidth="1"/>
    <col min="5" max="5" width="1" style="5" customWidth="1"/>
    <col min="6" max="6" width="17.42578125" style="5" customWidth="1"/>
    <col min="7" max="7" width="1" style="5" customWidth="1"/>
    <col min="8" max="8" width="15" style="5" customWidth="1"/>
    <col min="9" max="9" width="1" style="5" customWidth="1"/>
    <col min="10" max="10" width="12.85546875" style="5" customWidth="1"/>
    <col min="11" max="11" width="1" style="5" customWidth="1"/>
    <col min="12" max="12" width="11" style="5" bestFit="1" customWidth="1"/>
    <col min="13" max="13" width="1" style="5" customWidth="1"/>
    <col min="14" max="14" width="11" style="5" bestFit="1" customWidth="1"/>
    <col min="15" max="15" width="1" style="5" customWidth="1"/>
    <col min="16" max="16" width="11" style="5" bestFit="1" customWidth="1"/>
    <col min="17" max="17" width="0.85546875" style="5" customWidth="1"/>
    <col min="18" max="18" width="14" style="5" customWidth="1"/>
    <col min="19" max="19" width="10.85546875" style="5" customWidth="1"/>
    <col min="20" max="16384" width="10.85546875" style="5" hidden="1"/>
  </cols>
  <sheetData>
    <row r="1" spans="1:19">
      <c r="A1" s="413"/>
      <c r="B1" s="413"/>
      <c r="C1" s="413"/>
      <c r="D1" s="413"/>
      <c r="E1" s="413"/>
      <c r="F1" s="413"/>
      <c r="G1" s="413"/>
      <c r="H1" s="413"/>
      <c r="I1" s="413"/>
      <c r="J1" s="413"/>
      <c r="K1" s="413"/>
      <c r="L1" s="413"/>
      <c r="M1" s="413"/>
      <c r="N1" s="413"/>
      <c r="O1" s="413"/>
      <c r="P1" s="413"/>
      <c r="Q1" s="413"/>
      <c r="R1" s="413"/>
      <c r="S1" s="413"/>
    </row>
    <row r="2" spans="1:19" ht="15.75">
      <c r="A2" s="413"/>
      <c r="B2" s="1165" t="s">
        <v>1178</v>
      </c>
      <c r="C2" s="1165"/>
      <c r="D2" s="1165"/>
      <c r="E2" s="1165"/>
      <c r="F2" s="1165"/>
      <c r="G2" s="1165"/>
      <c r="H2" s="1165"/>
      <c r="I2" s="1165"/>
      <c r="J2" s="1165"/>
      <c r="K2" s="1165"/>
      <c r="L2" s="1165"/>
      <c r="M2" s="1165"/>
      <c r="N2" s="1165"/>
      <c r="O2" s="1165"/>
      <c r="P2" s="1165"/>
      <c r="Q2" s="1165"/>
      <c r="R2" s="1165"/>
      <c r="S2" s="413"/>
    </row>
    <row r="3" spans="1:19" ht="13.5" thickBot="1">
      <c r="A3" s="413"/>
      <c r="B3" s="413"/>
      <c r="C3" s="413"/>
      <c r="D3" s="413"/>
      <c r="E3" s="413"/>
      <c r="F3" s="413"/>
      <c r="G3" s="413"/>
      <c r="H3" s="413"/>
      <c r="I3" s="413"/>
      <c r="J3" s="413"/>
      <c r="K3" s="413"/>
      <c r="L3" s="413"/>
      <c r="M3" s="413"/>
      <c r="N3" s="413"/>
      <c r="O3" s="413"/>
      <c r="P3" s="413"/>
      <c r="Q3" s="413"/>
      <c r="R3" s="413"/>
      <c r="S3" s="413"/>
    </row>
    <row r="4" spans="1:19" ht="63" customHeight="1">
      <c r="A4" s="413"/>
      <c r="B4" s="1220" t="s">
        <v>1455</v>
      </c>
      <c r="C4" s="8"/>
      <c r="D4" s="232" t="s">
        <v>1179</v>
      </c>
      <c r="E4" s="8"/>
      <c r="F4" s="232" t="s">
        <v>1180</v>
      </c>
      <c r="G4" s="8"/>
      <c r="H4" s="232" t="s">
        <v>1144</v>
      </c>
      <c r="I4" s="8"/>
      <c r="J4" s="232" t="s">
        <v>1181</v>
      </c>
      <c r="K4" s="8"/>
      <c r="L4" s="232" t="s">
        <v>1182</v>
      </c>
      <c r="M4" s="137"/>
      <c r="N4" s="232" t="s">
        <v>1183</v>
      </c>
      <c r="O4" s="8"/>
      <c r="P4" s="232" t="s">
        <v>1184</v>
      </c>
      <c r="Q4" s="8"/>
      <c r="R4" s="232" t="s">
        <v>1185</v>
      </c>
      <c r="S4" s="413"/>
    </row>
    <row r="5" spans="1:19" ht="15" customHeight="1">
      <c r="A5" s="413"/>
      <c r="B5" s="1221"/>
      <c r="C5" s="8"/>
      <c r="D5" s="234"/>
      <c r="E5" s="8"/>
      <c r="F5" s="234"/>
      <c r="G5" s="8"/>
      <c r="H5" s="234"/>
      <c r="I5" s="8"/>
      <c r="J5" s="234"/>
      <c r="K5" s="8"/>
      <c r="L5" s="234"/>
      <c r="M5" s="137"/>
      <c r="N5" s="234"/>
      <c r="O5" s="8"/>
      <c r="P5" s="234"/>
      <c r="Q5" s="8"/>
      <c r="R5" s="234">
        <f>FactFin</f>
        <v>43830</v>
      </c>
      <c r="S5" s="413"/>
    </row>
    <row r="6" spans="1:19" ht="15.75" customHeight="1" thickBot="1">
      <c r="A6" s="413"/>
      <c r="B6" s="1222"/>
      <c r="C6" s="8"/>
      <c r="D6" s="233"/>
      <c r="E6" s="8"/>
      <c r="F6" s="233"/>
      <c r="G6" s="8"/>
      <c r="H6" s="233"/>
      <c r="I6" s="8"/>
      <c r="J6" s="233"/>
      <c r="K6" s="8"/>
      <c r="L6" s="233"/>
      <c r="M6" s="8"/>
      <c r="N6" s="233"/>
      <c r="O6" s="8"/>
      <c r="P6" s="233"/>
      <c r="Q6" s="8"/>
      <c r="R6" s="233"/>
      <c r="S6" s="413"/>
    </row>
    <row r="7" spans="1:19" ht="8.25" customHeight="1">
      <c r="A7" s="413"/>
      <c r="B7" s="562"/>
      <c r="C7" s="562"/>
      <c r="D7" s="562"/>
      <c r="E7" s="562"/>
      <c r="F7" s="562"/>
      <c r="G7" s="562"/>
      <c r="H7" s="562"/>
      <c r="I7" s="562"/>
      <c r="J7" s="562"/>
      <c r="K7" s="562"/>
      <c r="L7" s="563"/>
      <c r="M7" s="563"/>
      <c r="N7" s="563"/>
      <c r="O7" s="563"/>
      <c r="P7" s="563"/>
      <c r="Q7" s="563"/>
      <c r="R7" s="564"/>
      <c r="S7" s="413"/>
    </row>
    <row r="8" spans="1:19">
      <c r="A8" s="413"/>
      <c r="B8" s="565" t="s">
        <v>389</v>
      </c>
      <c r="C8" s="566"/>
      <c r="D8" s="567"/>
      <c r="E8" s="568"/>
      <c r="F8" s="569"/>
      <c r="G8" s="568"/>
      <c r="H8" s="570"/>
      <c r="I8" s="571"/>
      <c r="J8" s="570"/>
      <c r="K8" s="566"/>
      <c r="L8" s="572"/>
      <c r="M8" s="573"/>
      <c r="N8" s="574"/>
      <c r="O8" s="575"/>
      <c r="P8" s="574"/>
      <c r="Q8" s="575"/>
      <c r="R8" s="576">
        <f>+L8+N8+P8</f>
        <v>0</v>
      </c>
      <c r="S8" s="413"/>
    </row>
    <row r="9" spans="1:19">
      <c r="A9" s="413"/>
      <c r="B9" s="565" t="s">
        <v>945</v>
      </c>
      <c r="C9" s="566"/>
      <c r="D9" s="567"/>
      <c r="E9" s="568"/>
      <c r="F9" s="569"/>
      <c r="G9" s="568"/>
      <c r="H9" s="570"/>
      <c r="I9" s="571"/>
      <c r="J9" s="570"/>
      <c r="K9" s="566"/>
      <c r="L9" s="572"/>
      <c r="M9" s="575"/>
      <c r="N9" s="574"/>
      <c r="O9" s="575"/>
      <c r="P9" s="574"/>
      <c r="Q9" s="575"/>
      <c r="R9" s="576">
        <f t="shared" ref="R9:R14" si="0">+L9+N9+P9</f>
        <v>0</v>
      </c>
      <c r="S9" s="413"/>
    </row>
    <row r="10" spans="1:19">
      <c r="A10" s="413"/>
      <c r="B10" s="565" t="s">
        <v>366</v>
      </c>
      <c r="C10" s="566"/>
      <c r="D10" s="567"/>
      <c r="E10" s="568"/>
      <c r="F10" s="569"/>
      <c r="G10" s="568"/>
      <c r="H10" s="570"/>
      <c r="I10" s="571"/>
      <c r="J10" s="570"/>
      <c r="K10" s="566"/>
      <c r="L10" s="572"/>
      <c r="M10" s="573"/>
      <c r="N10" s="574"/>
      <c r="O10" s="575"/>
      <c r="P10" s="574"/>
      <c r="Q10" s="575"/>
      <c r="R10" s="576">
        <f t="shared" si="0"/>
        <v>0</v>
      </c>
      <c r="S10" s="413"/>
    </row>
    <row r="11" spans="1:19">
      <c r="A11" s="413"/>
      <c r="B11" s="565" t="s">
        <v>440</v>
      </c>
      <c r="C11" s="566"/>
      <c r="D11" s="567"/>
      <c r="E11" s="568"/>
      <c r="F11" s="569"/>
      <c r="G11" s="568"/>
      <c r="H11" s="570"/>
      <c r="I11" s="571"/>
      <c r="J11" s="570"/>
      <c r="K11" s="566"/>
      <c r="L11" s="572"/>
      <c r="M11" s="573"/>
      <c r="N11" s="574"/>
      <c r="O11" s="575"/>
      <c r="P11" s="574"/>
      <c r="Q11" s="575"/>
      <c r="R11" s="576">
        <f t="shared" si="0"/>
        <v>0</v>
      </c>
      <c r="S11" s="413"/>
    </row>
    <row r="12" spans="1:19">
      <c r="A12" s="413"/>
      <c r="B12" s="565" t="s">
        <v>1186</v>
      </c>
      <c r="C12" s="566"/>
      <c r="D12" s="567"/>
      <c r="E12" s="568"/>
      <c r="F12" s="569"/>
      <c r="G12" s="568"/>
      <c r="H12" s="570"/>
      <c r="I12" s="571"/>
      <c r="J12" s="570"/>
      <c r="K12" s="566"/>
      <c r="L12" s="572"/>
      <c r="M12" s="573"/>
      <c r="N12" s="574"/>
      <c r="O12" s="575"/>
      <c r="P12" s="574"/>
      <c r="Q12" s="575"/>
      <c r="R12" s="576">
        <f t="shared" si="0"/>
        <v>0</v>
      </c>
      <c r="S12" s="413"/>
    </row>
    <row r="13" spans="1:19">
      <c r="A13" s="413"/>
      <c r="B13" s="565" t="s">
        <v>1187</v>
      </c>
      <c r="C13" s="566"/>
      <c r="D13" s="567"/>
      <c r="E13" s="568"/>
      <c r="F13" s="569"/>
      <c r="G13" s="568"/>
      <c r="H13" s="570"/>
      <c r="I13" s="571"/>
      <c r="J13" s="570"/>
      <c r="K13" s="566"/>
      <c r="L13" s="572"/>
      <c r="M13" s="573"/>
      <c r="N13" s="574"/>
      <c r="O13" s="575"/>
      <c r="P13" s="574"/>
      <c r="Q13" s="575"/>
      <c r="R13" s="576">
        <f t="shared" si="0"/>
        <v>0</v>
      </c>
      <c r="S13" s="413"/>
    </row>
    <row r="14" spans="1:19">
      <c r="A14" s="413"/>
      <c r="B14" s="565" t="s">
        <v>1188</v>
      </c>
      <c r="C14" s="566"/>
      <c r="D14" s="577"/>
      <c r="E14" s="568"/>
      <c r="F14" s="569"/>
      <c r="G14" s="568"/>
      <c r="H14" s="570"/>
      <c r="I14" s="571"/>
      <c r="J14" s="570"/>
      <c r="K14" s="566"/>
      <c r="L14" s="572"/>
      <c r="M14" s="573"/>
      <c r="N14" s="574"/>
      <c r="O14" s="575"/>
      <c r="P14" s="574"/>
      <c r="Q14" s="575"/>
      <c r="R14" s="576">
        <f t="shared" si="0"/>
        <v>0</v>
      </c>
      <c r="S14" s="413"/>
    </row>
    <row r="15" spans="1:19" ht="8.25" customHeight="1" thickBot="1">
      <c r="A15" s="413"/>
      <c r="B15" s="562"/>
      <c r="C15" s="562"/>
      <c r="D15" s="562"/>
      <c r="E15" s="562"/>
      <c r="F15" s="562"/>
      <c r="G15" s="562"/>
      <c r="H15" s="562"/>
      <c r="I15" s="562"/>
      <c r="J15" s="562"/>
      <c r="K15" s="562"/>
      <c r="L15" s="564"/>
      <c r="M15" s="564"/>
      <c r="N15" s="563"/>
      <c r="O15" s="563"/>
      <c r="P15" s="563"/>
      <c r="Q15" s="563"/>
      <c r="R15" s="564"/>
      <c r="S15" s="413"/>
    </row>
    <row r="16" spans="1:19" ht="13.5" thickBot="1">
      <c r="A16" s="413"/>
      <c r="B16" s="139" t="s">
        <v>1137</v>
      </c>
      <c r="C16" s="140"/>
      <c r="D16" s="140"/>
      <c r="E16" s="140"/>
      <c r="F16" s="140"/>
      <c r="G16" s="140"/>
      <c r="H16" s="140"/>
      <c r="I16" s="140"/>
      <c r="J16" s="141"/>
      <c r="K16" s="138"/>
      <c r="L16" s="274">
        <f>SUM(L8:L14)</f>
        <v>0</v>
      </c>
      <c r="M16" s="275"/>
      <c r="N16" s="274">
        <f>SUM(N8:N14)</f>
        <v>0</v>
      </c>
      <c r="O16" s="275"/>
      <c r="P16" s="274">
        <f>SUM(P8:P14)</f>
        <v>0</v>
      </c>
      <c r="Q16" s="275"/>
      <c r="R16" s="274">
        <f>SUM(R8:R14)</f>
        <v>0</v>
      </c>
      <c r="S16" s="413"/>
    </row>
    <row r="17" spans="1:19" ht="13.5" thickBot="1">
      <c r="A17" s="413"/>
      <c r="B17" s="413"/>
      <c r="C17" s="413"/>
      <c r="D17" s="413"/>
      <c r="E17" s="413"/>
      <c r="F17" s="413"/>
      <c r="G17" s="413"/>
      <c r="H17" s="413"/>
      <c r="I17" s="413"/>
      <c r="J17" s="413"/>
      <c r="L17" s="413"/>
      <c r="M17" s="413"/>
      <c r="N17" s="413"/>
      <c r="O17" s="413"/>
      <c r="P17" s="413"/>
      <c r="Q17" s="413"/>
      <c r="R17" s="413"/>
      <c r="S17" s="413"/>
    </row>
    <row r="18" spans="1:19" ht="13.5" thickBot="1">
      <c r="A18" s="413"/>
      <c r="B18" s="714"/>
      <c r="C18" s="714"/>
      <c r="D18" s="714"/>
      <c r="E18" s="714"/>
      <c r="F18" s="714"/>
      <c r="G18" s="714"/>
      <c r="H18" s="714"/>
      <c r="I18" s="714"/>
      <c r="J18" s="714"/>
      <c r="K18" s="3"/>
      <c r="L18" s="240" t="s">
        <v>1138</v>
      </c>
      <c r="M18" s="241"/>
      <c r="N18" s="241"/>
      <c r="O18" s="241"/>
      <c r="P18" s="242"/>
      <c r="Q18" s="3"/>
      <c r="R18" s="21" t="str">
        <f ca="1">IF((R16-A!F27)=0,"Conciliado","No Conciliado")</f>
        <v>Conciliado</v>
      </c>
      <c r="S18" s="413"/>
    </row>
    <row r="19" spans="1:19" ht="3.75" customHeight="1" thickBot="1">
      <c r="A19" s="413"/>
      <c r="B19" s="714"/>
      <c r="C19" s="714"/>
      <c r="D19" s="714"/>
      <c r="E19" s="714"/>
      <c r="F19" s="714"/>
      <c r="G19" s="714"/>
      <c r="H19" s="714"/>
      <c r="I19" s="714"/>
      <c r="J19" s="714"/>
      <c r="K19" s="3"/>
      <c r="L19" s="3"/>
      <c r="M19" s="3"/>
      <c r="N19" s="3"/>
      <c r="O19" s="3"/>
      <c r="P19" s="3"/>
      <c r="Q19" s="3"/>
      <c r="R19" s="3"/>
      <c r="S19" s="413"/>
    </row>
    <row r="20" spans="1:19" ht="13.5" thickBot="1">
      <c r="A20" s="413"/>
      <c r="B20" s="714"/>
      <c r="C20" s="714"/>
      <c r="D20" s="714"/>
      <c r="E20" s="714"/>
      <c r="F20" s="714"/>
      <c r="G20" s="714"/>
      <c r="H20" s="714"/>
      <c r="I20" s="714"/>
      <c r="J20" s="714"/>
      <c r="K20" s="3"/>
      <c r="L20" s="714"/>
      <c r="M20" s="714"/>
      <c r="N20" s="714"/>
      <c r="O20" s="714"/>
      <c r="P20" s="714"/>
      <c r="Q20" s="3"/>
      <c r="R20" s="690">
        <f ca="1">+R16-A!F27</f>
        <v>0</v>
      </c>
      <c r="S20" s="413"/>
    </row>
    <row r="21" spans="1:19" ht="13.5" thickBot="1">
      <c r="A21" s="413"/>
      <c r="B21" s="413"/>
      <c r="C21" s="413"/>
      <c r="D21" s="413"/>
      <c r="E21" s="413"/>
      <c r="F21" s="413"/>
      <c r="G21" s="413"/>
      <c r="H21" s="413"/>
      <c r="I21" s="413"/>
      <c r="J21" s="413"/>
      <c r="L21" s="413"/>
      <c r="M21" s="413"/>
      <c r="N21" s="413"/>
      <c r="O21" s="413"/>
      <c r="P21" s="413"/>
      <c r="R21" s="413"/>
      <c r="S21" s="413"/>
    </row>
    <row r="22" spans="1:19" ht="63" customHeight="1">
      <c r="A22" s="413"/>
      <c r="B22" s="1220" t="s">
        <v>1455</v>
      </c>
      <c r="C22" s="8"/>
      <c r="D22" s="232" t="s">
        <v>1179</v>
      </c>
      <c r="E22" s="8"/>
      <c r="F22" s="232" t="s">
        <v>1180</v>
      </c>
      <c r="G22" s="8"/>
      <c r="H22" s="232" t="s">
        <v>1144</v>
      </c>
      <c r="I22" s="8"/>
      <c r="J22" s="232" t="s">
        <v>1181</v>
      </c>
      <c r="K22" s="8"/>
      <c r="L22" s="232" t="s">
        <v>1182</v>
      </c>
      <c r="M22" s="137"/>
      <c r="N22" s="232" t="s">
        <v>1183</v>
      </c>
      <c r="O22" s="8"/>
      <c r="P22" s="232" t="s">
        <v>1184</v>
      </c>
      <c r="Q22" s="8"/>
      <c r="R22" s="232" t="s">
        <v>1185</v>
      </c>
      <c r="S22" s="413"/>
    </row>
    <row r="23" spans="1:19">
      <c r="A23" s="413"/>
      <c r="B23" s="1221"/>
      <c r="C23" s="8"/>
      <c r="D23" s="234"/>
      <c r="E23" s="8"/>
      <c r="F23" s="234"/>
      <c r="G23" s="8"/>
      <c r="H23" s="234"/>
      <c r="I23" s="8"/>
      <c r="J23" s="234"/>
      <c r="K23" s="8"/>
      <c r="L23" s="234"/>
      <c r="M23" s="137"/>
      <c r="N23" s="234"/>
      <c r="O23" s="8"/>
      <c r="P23" s="234"/>
      <c r="Q23" s="8"/>
      <c r="R23" s="234">
        <f>FantFin</f>
        <v>43465</v>
      </c>
      <c r="S23" s="413"/>
    </row>
    <row r="24" spans="1:19" ht="13.5" thickBot="1">
      <c r="A24" s="413"/>
      <c r="B24" s="1222"/>
      <c r="C24" s="8"/>
      <c r="D24" s="233"/>
      <c r="E24" s="8"/>
      <c r="F24" s="233"/>
      <c r="G24" s="8"/>
      <c r="H24" s="233"/>
      <c r="I24" s="8"/>
      <c r="J24" s="233"/>
      <c r="K24" s="8"/>
      <c r="L24" s="233"/>
      <c r="M24" s="8"/>
      <c r="N24" s="233"/>
      <c r="O24" s="8"/>
      <c r="P24" s="233"/>
      <c r="Q24" s="8"/>
      <c r="R24" s="233"/>
      <c r="S24" s="413"/>
    </row>
    <row r="25" spans="1:19" ht="8.25" customHeight="1">
      <c r="A25" s="413"/>
      <c r="B25" s="562"/>
      <c r="C25" s="562"/>
      <c r="D25" s="562"/>
      <c r="E25" s="562"/>
      <c r="F25" s="562"/>
      <c r="G25" s="562"/>
      <c r="H25" s="562"/>
      <c r="I25" s="562"/>
      <c r="J25" s="562"/>
      <c r="K25" s="562"/>
      <c r="L25" s="563"/>
      <c r="M25" s="563"/>
      <c r="N25" s="563"/>
      <c r="O25" s="563"/>
      <c r="P25" s="563"/>
      <c r="Q25" s="563"/>
      <c r="R25" s="564"/>
      <c r="S25" s="413"/>
    </row>
    <row r="26" spans="1:19">
      <c r="A26" s="413"/>
      <c r="B26" s="565" t="s">
        <v>389</v>
      </c>
      <c r="C26" s="566"/>
      <c r="D26" s="414"/>
      <c r="E26" s="566"/>
      <c r="F26" s="507"/>
      <c r="G26" s="566"/>
      <c r="H26" s="578"/>
      <c r="I26" s="579"/>
      <c r="J26" s="578"/>
      <c r="K26" s="566"/>
      <c r="L26" s="572"/>
      <c r="M26" s="573"/>
      <c r="N26" s="426"/>
      <c r="O26" s="575"/>
      <c r="P26" s="426"/>
      <c r="Q26" s="575"/>
      <c r="R26" s="576">
        <f>SUM(L26+N26+P26)</f>
        <v>0</v>
      </c>
      <c r="S26" s="413"/>
    </row>
    <row r="27" spans="1:19">
      <c r="A27" s="413"/>
      <c r="B27" s="565" t="s">
        <v>945</v>
      </c>
      <c r="C27" s="566"/>
      <c r="D27" s="414"/>
      <c r="E27" s="566"/>
      <c r="F27" s="507"/>
      <c r="G27" s="566"/>
      <c r="H27" s="578"/>
      <c r="I27" s="579"/>
      <c r="J27" s="578"/>
      <c r="K27" s="566"/>
      <c r="L27" s="572"/>
      <c r="M27" s="573"/>
      <c r="N27" s="426"/>
      <c r="O27" s="575"/>
      <c r="P27" s="426"/>
      <c r="Q27" s="575"/>
      <c r="R27" s="576">
        <f t="shared" ref="R27:R32" si="1">SUM(L27+N27+P27)</f>
        <v>0</v>
      </c>
      <c r="S27" s="413"/>
    </row>
    <row r="28" spans="1:19">
      <c r="A28" s="413"/>
      <c r="B28" s="565" t="s">
        <v>366</v>
      </c>
      <c r="C28" s="566"/>
      <c r="D28" s="414"/>
      <c r="E28" s="566"/>
      <c r="F28" s="507"/>
      <c r="G28" s="566"/>
      <c r="H28" s="578"/>
      <c r="I28" s="579"/>
      <c r="J28" s="578"/>
      <c r="K28" s="566"/>
      <c r="L28" s="572"/>
      <c r="M28" s="575"/>
      <c r="N28" s="426"/>
      <c r="O28" s="575"/>
      <c r="P28" s="426"/>
      <c r="Q28" s="575"/>
      <c r="R28" s="576">
        <f t="shared" si="1"/>
        <v>0</v>
      </c>
      <c r="S28" s="413"/>
    </row>
    <row r="29" spans="1:19">
      <c r="A29" s="413"/>
      <c r="B29" s="565" t="s">
        <v>440</v>
      </c>
      <c r="C29" s="566"/>
      <c r="D29" s="414"/>
      <c r="E29" s="566"/>
      <c r="F29" s="507"/>
      <c r="G29" s="566"/>
      <c r="H29" s="578"/>
      <c r="I29" s="579"/>
      <c r="J29" s="578"/>
      <c r="K29" s="566"/>
      <c r="L29" s="572"/>
      <c r="M29" s="573"/>
      <c r="N29" s="426"/>
      <c r="O29" s="575"/>
      <c r="P29" s="426"/>
      <c r="Q29" s="575"/>
      <c r="R29" s="576">
        <f t="shared" si="1"/>
        <v>0</v>
      </c>
      <c r="S29" s="413"/>
    </row>
    <row r="30" spans="1:19">
      <c r="A30" s="413"/>
      <c r="B30" s="565" t="s">
        <v>1186</v>
      </c>
      <c r="C30" s="566"/>
      <c r="D30" s="414"/>
      <c r="E30" s="566"/>
      <c r="F30" s="507"/>
      <c r="G30" s="566"/>
      <c r="H30" s="578"/>
      <c r="I30" s="579"/>
      <c r="J30" s="578"/>
      <c r="K30" s="566"/>
      <c r="L30" s="572"/>
      <c r="M30" s="573"/>
      <c r="N30" s="426"/>
      <c r="O30" s="575"/>
      <c r="P30" s="426"/>
      <c r="Q30" s="575"/>
      <c r="R30" s="576">
        <f t="shared" si="1"/>
        <v>0</v>
      </c>
      <c r="S30" s="413"/>
    </row>
    <row r="31" spans="1:19">
      <c r="A31" s="413"/>
      <c r="B31" s="565" t="s">
        <v>1187</v>
      </c>
      <c r="C31" s="566"/>
      <c r="D31" s="414"/>
      <c r="E31" s="566"/>
      <c r="F31" s="507"/>
      <c r="G31" s="566"/>
      <c r="H31" s="578"/>
      <c r="I31" s="579"/>
      <c r="J31" s="578"/>
      <c r="K31" s="566"/>
      <c r="L31" s="572"/>
      <c r="M31" s="573"/>
      <c r="N31" s="426"/>
      <c r="O31" s="575"/>
      <c r="P31" s="426"/>
      <c r="Q31" s="575"/>
      <c r="R31" s="576">
        <f t="shared" si="1"/>
        <v>0</v>
      </c>
      <c r="S31" s="413"/>
    </row>
    <row r="32" spans="1:19">
      <c r="A32" s="413"/>
      <c r="B32" s="565" t="s">
        <v>1188</v>
      </c>
      <c r="C32" s="566"/>
      <c r="D32" s="414"/>
      <c r="E32" s="566"/>
      <c r="F32" s="507"/>
      <c r="G32" s="566"/>
      <c r="H32" s="578"/>
      <c r="I32" s="579"/>
      <c r="J32" s="578"/>
      <c r="K32" s="566"/>
      <c r="L32" s="572"/>
      <c r="M32" s="573"/>
      <c r="N32" s="426"/>
      <c r="O32" s="575"/>
      <c r="P32" s="426"/>
      <c r="Q32" s="575"/>
      <c r="R32" s="576">
        <f t="shared" si="1"/>
        <v>0</v>
      </c>
      <c r="S32" s="413"/>
    </row>
    <row r="33" spans="1:19" ht="8.25" customHeight="1" thickBot="1">
      <c r="A33" s="413"/>
      <c r="B33" s="562"/>
      <c r="C33" s="562"/>
      <c r="D33" s="562"/>
      <c r="E33" s="562"/>
      <c r="F33" s="562"/>
      <c r="G33" s="562"/>
      <c r="H33" s="562"/>
      <c r="I33" s="562"/>
      <c r="J33" s="562"/>
      <c r="K33" s="562"/>
      <c r="L33" s="564"/>
      <c r="M33" s="564"/>
      <c r="N33" s="563"/>
      <c r="O33" s="563"/>
      <c r="P33" s="563"/>
      <c r="Q33" s="563"/>
      <c r="R33" s="564"/>
      <c r="S33" s="413"/>
    </row>
    <row r="34" spans="1:19" ht="13.5" thickBot="1">
      <c r="A34" s="413"/>
      <c r="B34" s="139" t="s">
        <v>1137</v>
      </c>
      <c r="C34" s="140"/>
      <c r="D34" s="140"/>
      <c r="E34" s="140"/>
      <c r="F34" s="140"/>
      <c r="G34" s="140"/>
      <c r="H34" s="140"/>
      <c r="I34" s="140"/>
      <c r="J34" s="141"/>
      <c r="K34" s="138"/>
      <c r="L34" s="274">
        <f>SUM(L26:L32)</f>
        <v>0</v>
      </c>
      <c r="M34" s="275"/>
      <c r="N34" s="274">
        <f>SUM(N26:N32)</f>
        <v>0</v>
      </c>
      <c r="O34" s="275"/>
      <c r="P34" s="274">
        <f>SUM(P26:P32)</f>
        <v>0</v>
      </c>
      <c r="Q34" s="275"/>
      <c r="R34" s="274">
        <f>SUM(R26:R32)</f>
        <v>0</v>
      </c>
      <c r="S34" s="413"/>
    </row>
    <row r="35" spans="1:19" ht="13.5" thickBot="1">
      <c r="A35" s="413"/>
      <c r="B35" s="413"/>
      <c r="C35" s="413"/>
      <c r="D35" s="413"/>
      <c r="E35" s="413"/>
      <c r="F35" s="413"/>
      <c r="G35" s="413"/>
      <c r="H35" s="413"/>
      <c r="I35" s="413"/>
      <c r="J35" s="413"/>
      <c r="L35" s="413"/>
      <c r="M35" s="413"/>
      <c r="N35" s="413"/>
      <c r="O35" s="413"/>
      <c r="P35" s="413"/>
      <c r="Q35" s="413"/>
      <c r="R35" s="413"/>
      <c r="S35" s="413"/>
    </row>
    <row r="36" spans="1:19" ht="13.5" thickBot="1">
      <c r="A36" s="413"/>
      <c r="B36" s="714"/>
      <c r="C36" s="714"/>
      <c r="D36" s="714"/>
      <c r="E36" s="714"/>
      <c r="F36" s="714"/>
      <c r="G36" s="714"/>
      <c r="H36" s="714"/>
      <c r="I36" s="714"/>
      <c r="J36" s="714"/>
      <c r="K36" s="3"/>
      <c r="L36" s="240" t="s">
        <v>1138</v>
      </c>
      <c r="M36" s="241"/>
      <c r="N36" s="241"/>
      <c r="O36" s="241"/>
      <c r="P36" s="242"/>
      <c r="Q36" s="3"/>
      <c r="R36" s="21" t="str">
        <f ca="1">+IF((R34-A!H27)=0,"Conciliado","No Conciliado")</f>
        <v>Conciliado</v>
      </c>
      <c r="S36" s="413"/>
    </row>
    <row r="37" spans="1:19" ht="5.25" customHeight="1" thickBot="1">
      <c r="A37" s="413"/>
      <c r="B37" s="714"/>
      <c r="C37" s="714"/>
      <c r="D37" s="714"/>
      <c r="E37" s="714"/>
      <c r="F37" s="714"/>
      <c r="G37" s="714"/>
      <c r="H37" s="714"/>
      <c r="I37" s="714"/>
      <c r="J37" s="714"/>
      <c r="K37" s="3"/>
      <c r="L37" s="3"/>
      <c r="M37" s="3"/>
      <c r="N37" s="3"/>
      <c r="O37" s="3"/>
      <c r="P37" s="3"/>
      <c r="Q37" s="3"/>
      <c r="R37" s="3"/>
      <c r="S37" s="413"/>
    </row>
    <row r="38" spans="1:19" ht="13.5" thickBot="1">
      <c r="A38" s="413"/>
      <c r="B38" s="714"/>
      <c r="C38" s="714"/>
      <c r="D38" s="714"/>
      <c r="E38" s="714"/>
      <c r="F38" s="714"/>
      <c r="G38" s="714"/>
      <c r="H38" s="714"/>
      <c r="I38" s="714"/>
      <c r="J38" s="714"/>
      <c r="K38" s="3"/>
      <c r="L38" s="714"/>
      <c r="M38" s="714"/>
      <c r="N38" s="714"/>
      <c r="O38" s="714"/>
      <c r="P38" s="714"/>
      <c r="Q38" s="3"/>
      <c r="R38" s="690">
        <f ca="1">+R34-A!H27</f>
        <v>0</v>
      </c>
      <c r="S38" s="413"/>
    </row>
    <row r="39" spans="1:19">
      <c r="A39" s="413"/>
      <c r="B39" s="413"/>
      <c r="C39" s="413"/>
      <c r="D39" s="413"/>
      <c r="E39" s="413"/>
      <c r="F39" s="413"/>
      <c r="G39" s="413"/>
      <c r="H39" s="413"/>
      <c r="I39" s="413"/>
      <c r="J39" s="413"/>
      <c r="L39" s="413"/>
      <c r="M39" s="413"/>
      <c r="N39" s="413"/>
      <c r="O39" s="413"/>
      <c r="P39" s="413"/>
      <c r="R39" s="413"/>
      <c r="S39" s="413"/>
    </row>
    <row r="40" spans="1:19">
      <c r="A40" s="413"/>
      <c r="B40" s="413"/>
      <c r="C40" s="413"/>
      <c r="D40" s="413"/>
      <c r="E40" s="413"/>
      <c r="F40" s="413"/>
      <c r="G40" s="413"/>
      <c r="H40" s="413"/>
      <c r="I40" s="413"/>
      <c r="J40" s="413"/>
      <c r="L40" s="413"/>
      <c r="M40" s="413"/>
      <c r="N40" s="413"/>
      <c r="O40" s="413"/>
      <c r="P40" s="413"/>
      <c r="R40" s="413"/>
      <c r="S40" s="413"/>
    </row>
    <row r="41" spans="1:19">
      <c r="A41" s="413"/>
      <c r="B41" s="413"/>
      <c r="C41" s="413"/>
      <c r="D41" s="413"/>
      <c r="E41" s="413"/>
      <c r="F41" s="413"/>
      <c r="G41" s="413"/>
      <c r="H41" s="413"/>
      <c r="I41" s="413"/>
      <c r="J41" s="413"/>
      <c r="L41" s="413"/>
      <c r="M41" s="413"/>
      <c r="N41" s="413"/>
      <c r="O41" s="413"/>
      <c r="P41" s="413"/>
      <c r="R41" s="413"/>
      <c r="S41" s="413"/>
    </row>
  </sheetData>
  <sheetProtection algorithmName="SHA-512" hashValue="79GhWktxlHwrTn2v3p7o4H/o12QhuE1bckCr/9pBttpHcrxS2C0KW+vVJhy9r5Fca0mz15NSrEnoECjWNNH+Sg==" saltValue="MTrR/f/+kkQxQuQTI4W5cw==" spinCount="100000" sheet="1" objects="1" scenarios="1" formatCells="0" formatColumns="0" formatRows="0" insertRows="0" deleteRows="0"/>
  <protectedRanges>
    <protectedRange sqref="K8:M14 Q8:Q14 Q26:Q32 B7:Q7 B15:Q15 B33:Q33 B25:Q25" name="Rango1_1"/>
    <protectedRange sqref="C26:P32" name="Rango1_1_1"/>
    <protectedRange sqref="D14:G14 B10:G13 B28:B31" name="Rango1_2_1_1"/>
    <protectedRange sqref="D8:J9" name="Rango1_1_2_1_1"/>
  </protectedRanges>
  <mergeCells count="3">
    <mergeCell ref="B2:R2"/>
    <mergeCell ref="B4:B6"/>
    <mergeCell ref="B22:B24"/>
  </mergeCells>
  <conditionalFormatting sqref="R18">
    <cfRule type="expression" dxfId="187" priority="2">
      <formula>IF(R18="No Conciliado",1,0)</formula>
    </cfRule>
  </conditionalFormatting>
  <conditionalFormatting sqref="R36">
    <cfRule type="expression" dxfId="186" priority="1">
      <formula>IF(R36="No Conciliado",1,0)</formula>
    </cfRule>
  </conditionalFormatting>
  <dataValidations count="2">
    <dataValidation type="whole" allowBlank="1" showInputMessage="1" showErrorMessage="1" errorTitle="ADVERTENCIA" error="SOLO DEBE INGRESAR NUMEROS ENTEROS" sqref="N8:P14" xr:uid="{00000000-0002-0000-1A00-000000000000}">
      <formula1>-9.99999999999999E+39</formula1>
      <formula2>9.99999999999999E+32</formula2>
    </dataValidation>
    <dataValidation type="decimal" operator="greaterThanOrEqual" allowBlank="1" showInputMessage="1" showErrorMessage="1" errorTitle="ADVERTENCIA" error="SOLO INGRESE PORCENTAJES POSITIVOS Y CON 4 DECIMALES" sqref="H8:J9" xr:uid="{00000000-0002-0000-1A00-000001000000}">
      <formula1>0</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31"/>
  <dimension ref="A1:G20"/>
  <sheetViews>
    <sheetView showGridLines="0" workbookViewId="0">
      <selection activeCell="D10" sqref="D10"/>
    </sheetView>
  </sheetViews>
  <sheetFormatPr baseColWidth="10" defaultColWidth="0" defaultRowHeight="12.75" zeroHeight="1"/>
  <cols>
    <col min="1" max="1" width="10.85546875" style="5" customWidth="1"/>
    <col min="2" max="2" width="51.85546875" style="5" bestFit="1" customWidth="1"/>
    <col min="3" max="3" width="1" style="5" customWidth="1"/>
    <col min="4" max="4" width="18.28515625" style="5" customWidth="1"/>
    <col min="5" max="5" width="1" style="5" customWidth="1"/>
    <col min="6" max="6" width="17.42578125" style="5" customWidth="1"/>
    <col min="7" max="7" width="10.7109375" style="5" customWidth="1"/>
    <col min="8" max="16384" width="10.85546875" style="5" hidden="1"/>
  </cols>
  <sheetData>
    <row r="1" spans="1:7">
      <c r="A1" s="413"/>
      <c r="B1" s="413"/>
      <c r="C1" s="413"/>
      <c r="D1" s="413"/>
      <c r="E1" s="413"/>
      <c r="F1" s="413"/>
      <c r="G1" s="413"/>
    </row>
    <row r="2" spans="1:7" ht="49.5" customHeight="1">
      <c r="A2" s="413"/>
      <c r="B2" s="1223" t="s">
        <v>1456</v>
      </c>
      <c r="C2" s="1223"/>
      <c r="D2" s="1223"/>
      <c r="E2" s="1223"/>
      <c r="F2" s="1223"/>
      <c r="G2" s="413"/>
    </row>
    <row r="3" spans="1:7" ht="11.25" customHeight="1" thickBot="1">
      <c r="A3" s="413"/>
      <c r="B3" s="738"/>
      <c r="C3" s="738"/>
      <c r="D3" s="738"/>
      <c r="E3" s="738"/>
      <c r="F3" s="738"/>
      <c r="G3" s="413"/>
    </row>
    <row r="4" spans="1:7" ht="16.5" customHeight="1" thickBot="1">
      <c r="A4" s="413"/>
      <c r="B4" s="1224" t="s">
        <v>1457</v>
      </c>
      <c r="C4" s="8"/>
      <c r="D4" s="1227" t="s">
        <v>1150</v>
      </c>
      <c r="E4" s="1228"/>
      <c r="F4" s="1229"/>
      <c r="G4" s="737"/>
    </row>
    <row r="5" spans="1:7" ht="6" customHeight="1" thickBot="1">
      <c r="A5" s="413"/>
      <c r="B5" s="1225"/>
      <c r="C5" s="8"/>
      <c r="D5" s="144"/>
      <c r="E5" s="144"/>
      <c r="F5" s="144"/>
      <c r="G5" s="737"/>
    </row>
    <row r="6" spans="1:7" ht="13.5" thickBot="1">
      <c r="A6" s="413"/>
      <c r="B6" s="1226"/>
      <c r="C6" s="124"/>
      <c r="D6" s="239">
        <f>FactFin</f>
        <v>43830</v>
      </c>
      <c r="E6" s="131"/>
      <c r="F6" s="239">
        <f>FantFin</f>
        <v>43465</v>
      </c>
      <c r="G6" s="473"/>
    </row>
    <row r="7" spans="1:7" ht="6.75" customHeight="1">
      <c r="A7" s="413"/>
      <c r="B7" s="524"/>
      <c r="C7" s="555"/>
      <c r="D7" s="473"/>
      <c r="E7" s="473"/>
      <c r="F7" s="473"/>
      <c r="G7" s="473"/>
    </row>
    <row r="8" spans="1:7" ht="7.5" customHeight="1">
      <c r="A8" s="413"/>
      <c r="B8" s="524"/>
      <c r="C8" s="555"/>
      <c r="D8" s="473"/>
      <c r="E8" s="473"/>
      <c r="F8" s="473"/>
      <c r="G8" s="473"/>
    </row>
    <row r="9" spans="1:7">
      <c r="A9" s="413"/>
      <c r="B9" s="414" t="s">
        <v>389</v>
      </c>
      <c r="C9" s="555"/>
      <c r="D9" s="556"/>
      <c r="E9" s="557"/>
      <c r="F9" s="556"/>
      <c r="G9" s="473"/>
    </row>
    <row r="10" spans="1:7">
      <c r="A10" s="413"/>
      <c r="B10" s="414" t="s">
        <v>945</v>
      </c>
      <c r="C10" s="555"/>
      <c r="D10" s="556"/>
      <c r="E10" s="557"/>
      <c r="F10" s="556"/>
      <c r="G10" s="473"/>
    </row>
    <row r="11" spans="1:7">
      <c r="A11" s="413"/>
      <c r="B11" s="414" t="s">
        <v>366</v>
      </c>
      <c r="C11" s="555"/>
      <c r="D11" s="556"/>
      <c r="E11" s="557"/>
      <c r="F11" s="556"/>
      <c r="G11" s="473"/>
    </row>
    <row r="12" spans="1:7" ht="7.5" customHeight="1">
      <c r="A12" s="413"/>
      <c r="B12" s="316"/>
      <c r="C12" s="553"/>
      <c r="D12" s="252"/>
      <c r="E12" s="252"/>
      <c r="F12" s="252"/>
      <c r="G12" s="473"/>
    </row>
    <row r="13" spans="1:7">
      <c r="A13" s="413"/>
      <c r="B13" s="145" t="s">
        <v>1137</v>
      </c>
      <c r="C13" s="124"/>
      <c r="D13" s="255">
        <f>SUM(D9:D11)</f>
        <v>0</v>
      </c>
      <c r="E13" s="253"/>
      <c r="F13" s="255">
        <f>SUM(F8:F11)</f>
        <v>0</v>
      </c>
      <c r="G13" s="473"/>
    </row>
    <row r="14" spans="1:7" ht="13.5" thickBot="1">
      <c r="A14" s="413"/>
      <c r="G14" s="413"/>
    </row>
    <row r="15" spans="1:7" ht="13.5" thickBot="1">
      <c r="A15" s="413"/>
      <c r="B15" s="119" t="s">
        <v>1138</v>
      </c>
      <c r="C15" s="3"/>
      <c r="D15" s="21" t="str">
        <f>+IF((D13-'15'!P16)=0,"Conciliado","No Conciliado")</f>
        <v>Conciliado</v>
      </c>
      <c r="E15" s="3"/>
      <c r="F15" s="21" t="str">
        <f>+IF((F13-'15'!P34)=0,"Conciliado","No Conciliado")</f>
        <v>Conciliado</v>
      </c>
      <c r="G15" s="413"/>
    </row>
    <row r="16" spans="1:7" ht="3.75" customHeight="1" thickBot="1">
      <c r="A16" s="413"/>
      <c r="B16" s="3"/>
      <c r="C16" s="3"/>
      <c r="D16" s="719"/>
      <c r="E16" s="719"/>
      <c r="F16" s="719"/>
      <c r="G16" s="413"/>
    </row>
    <row r="17" spans="1:7" ht="13.5" thickBot="1">
      <c r="A17" s="413"/>
      <c r="B17" s="714"/>
      <c r="C17" s="3"/>
      <c r="D17" s="690">
        <f>+D13-'15'!P16</f>
        <v>0</v>
      </c>
      <c r="E17" s="719"/>
      <c r="F17" s="690">
        <f>+F13-'15'!P34</f>
        <v>0</v>
      </c>
      <c r="G17" s="413"/>
    </row>
    <row r="18" spans="1:7" s="413" customFormat="1">
      <c r="C18" s="5"/>
    </row>
    <row r="19" spans="1:7" s="413" customFormat="1">
      <c r="C19" s="5"/>
    </row>
    <row r="20" spans="1:7" s="413" customFormat="1">
      <c r="C20" s="5"/>
    </row>
  </sheetData>
  <sheetProtection algorithmName="SHA-512" hashValue="/vTnZmFSAxBC8Lyx42NzAMafxSR6CIAYVyTgtGyqq+G8IO+99LCYKPmaFjASTUjCktkaA2kDZ4qjQaaZ5yywTQ==" saltValue="ZPr4ATkcevRzSv1S8IJF/g==" spinCount="100000" sheet="1" objects="1" scenarios="1" formatCells="0" formatColumns="0" formatRows="0" insertRows="0" deleteRows="0"/>
  <mergeCells count="3">
    <mergeCell ref="B2:F2"/>
    <mergeCell ref="B4:B6"/>
    <mergeCell ref="D4:F4"/>
  </mergeCells>
  <conditionalFormatting sqref="D15">
    <cfRule type="expression" dxfId="185" priority="2">
      <formula>IF(D15="No Conciliado",1,0)</formula>
    </cfRule>
  </conditionalFormatting>
  <conditionalFormatting sqref="F15">
    <cfRule type="expression" dxfId="184" priority="1">
      <formula>IF(F15="No Conciliado",1,0)</formula>
    </cfRule>
  </conditionalFormatting>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32"/>
  <dimension ref="A1:J12"/>
  <sheetViews>
    <sheetView showGridLines="0" workbookViewId="0">
      <selection activeCell="D6" sqref="D6:F6"/>
    </sheetView>
  </sheetViews>
  <sheetFormatPr baseColWidth="10" defaultColWidth="0" defaultRowHeight="12.75" zeroHeight="1"/>
  <cols>
    <col min="1" max="1" width="10.85546875" style="5" customWidth="1"/>
    <col min="2" max="2" width="51.85546875" style="5" bestFit="1" customWidth="1"/>
    <col min="3" max="3" width="1" style="5" customWidth="1"/>
    <col min="4" max="4" width="18.28515625" style="5" customWidth="1"/>
    <col min="5" max="5" width="1" style="5" customWidth="1"/>
    <col min="6" max="6" width="17.42578125" style="5" customWidth="1"/>
    <col min="7" max="7" width="6.42578125" style="5" customWidth="1"/>
    <col min="8" max="10" width="0" style="5" hidden="1" customWidth="1"/>
    <col min="11" max="16384" width="10.85546875" style="5" hidden="1"/>
  </cols>
  <sheetData>
    <row r="1" spans="1:10">
      <c r="A1" s="413"/>
      <c r="B1" s="413"/>
      <c r="C1" s="413"/>
      <c r="D1" s="413"/>
      <c r="E1" s="413"/>
      <c r="F1" s="413"/>
      <c r="G1" s="413"/>
    </row>
    <row r="2" spans="1:10" ht="15.75">
      <c r="A2" s="413"/>
      <c r="B2" s="1165" t="s">
        <v>1189</v>
      </c>
      <c r="C2" s="1165"/>
      <c r="D2" s="1165"/>
      <c r="E2" s="1165"/>
      <c r="F2" s="1165"/>
      <c r="G2" s="733"/>
      <c r="H2" s="580"/>
      <c r="I2" s="580"/>
      <c r="J2" s="580"/>
    </row>
    <row r="3" spans="1:10" ht="15.75" customHeight="1" thickBot="1">
      <c r="A3" s="413"/>
      <c r="B3" s="739"/>
      <c r="C3" s="739"/>
      <c r="D3" s="413"/>
      <c r="E3" s="737"/>
      <c r="F3" s="737"/>
      <c r="G3" s="737"/>
    </row>
    <row r="4" spans="1:10" s="413" customFormat="1" ht="13.5" thickBot="1">
      <c r="B4" s="243" t="s">
        <v>27</v>
      </c>
      <c r="C4" s="124"/>
      <c r="D4" s="239">
        <f>FactFin</f>
        <v>43830</v>
      </c>
      <c r="E4" s="131"/>
      <c r="F4" s="239">
        <f>FantFin</f>
        <v>43465</v>
      </c>
      <c r="G4" s="473"/>
    </row>
    <row r="5" spans="1:10" s="413" customFormat="1" ht="7.5" customHeight="1">
      <c r="B5" s="316"/>
      <c r="C5" s="553"/>
      <c r="D5" s="25"/>
      <c r="E5" s="25"/>
      <c r="F5" s="25"/>
      <c r="G5" s="473"/>
    </row>
    <row r="6" spans="1:10" s="413" customFormat="1" ht="38.25">
      <c r="A6" s="713" t="s">
        <v>2219</v>
      </c>
      <c r="B6" s="414" t="s">
        <v>1190</v>
      </c>
      <c r="C6" s="555"/>
      <c r="D6" s="556">
        <f>IFERROR(INT(FIXED(VLOOKUP(A6,BPActual,3,0)/Pesos,0)),0)</f>
        <v>0</v>
      </c>
      <c r="E6" s="557"/>
      <c r="F6" s="556">
        <f>IFERROR(INT(FIXED(VLOOKUP(A6,BPAnterior,3,0)/Pesos,0)),0)</f>
        <v>0</v>
      </c>
      <c r="G6" s="473"/>
    </row>
    <row r="7" spans="1:10" s="413" customFormat="1" ht="25.5">
      <c r="B7" s="414" t="s">
        <v>1191</v>
      </c>
      <c r="C7" s="555"/>
      <c r="D7" s="556"/>
      <c r="E7" s="557"/>
      <c r="F7" s="556"/>
      <c r="G7" s="473"/>
    </row>
    <row r="8" spans="1:10" s="413" customFormat="1" ht="38.25">
      <c r="B8" s="414" t="s">
        <v>1192</v>
      </c>
      <c r="C8" s="555"/>
      <c r="D8" s="556"/>
      <c r="E8" s="557"/>
      <c r="F8" s="556"/>
      <c r="G8" s="473"/>
    </row>
    <row r="9" spans="1:10" s="413" customFormat="1" ht="7.5" customHeight="1">
      <c r="B9" s="316"/>
      <c r="C9" s="553"/>
      <c r="D9" s="252"/>
      <c r="E9" s="252"/>
      <c r="F9" s="252"/>
      <c r="G9" s="473"/>
    </row>
    <row r="10" spans="1:10" s="413" customFormat="1">
      <c r="B10" s="145" t="s">
        <v>1137</v>
      </c>
      <c r="C10" s="124"/>
      <c r="D10" s="255">
        <f>SUM(D6:D8)</f>
        <v>0</v>
      </c>
      <c r="E10" s="253"/>
      <c r="F10" s="255">
        <f>SUM(F6:F8)</f>
        <v>0</v>
      </c>
      <c r="G10" s="473"/>
    </row>
    <row r="11" spans="1:10" s="413" customFormat="1">
      <c r="B11" s="524"/>
      <c r="C11" s="555"/>
      <c r="D11" s="473"/>
      <c r="E11" s="473"/>
      <c r="F11" s="473"/>
      <c r="G11" s="473"/>
    </row>
    <row r="12" spans="1:10" s="413" customFormat="1"/>
  </sheetData>
  <sheetProtection algorithmName="SHA-512" hashValue="SwAJaWW8ABGDu9SK+qN2rzPS4o3Z2MjQX37BrFkuBtBQugz9inEuxuBZZE2cs/I08FSsB34/YOs/K2gsWP+Ytw==" saltValue="+3Qw1guNUWiNinyLef4BUA==" spinCount="100000" sheet="1" objects="1" scenarios="1" formatCells="0" formatColumns="0" formatRows="0" insertRows="0" deleteRows="0"/>
  <mergeCells count="1">
    <mergeCell ref="B2:F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4">
    <pageSetUpPr fitToPage="1"/>
  </sheetPr>
  <dimension ref="A1:S41"/>
  <sheetViews>
    <sheetView showGridLines="0" zoomScale="90" zoomScaleNormal="90" zoomScalePageLayoutView="90" workbookViewId="0">
      <selection activeCell="S10" sqref="S10"/>
    </sheetView>
  </sheetViews>
  <sheetFormatPr baseColWidth="10" defaultColWidth="0" defaultRowHeight="12.75" zeroHeight="1"/>
  <cols>
    <col min="1" max="1" width="10.85546875" style="413" customWidth="1"/>
    <col min="2" max="2" width="37.7109375" style="413" customWidth="1"/>
    <col min="3" max="3" width="1" style="413" customWidth="1"/>
    <col min="4" max="4" width="18.28515625" style="413" customWidth="1"/>
    <col min="5" max="5" width="1" style="413" customWidth="1"/>
    <col min="6" max="6" width="17.42578125" style="413" customWidth="1"/>
    <col min="7" max="7" width="1" style="413" customWidth="1"/>
    <col min="8" max="8" width="11.42578125" style="413" customWidth="1"/>
    <col min="9" max="9" width="1" style="413" customWidth="1"/>
    <col min="10" max="10" width="11.42578125" style="413" customWidth="1"/>
    <col min="11" max="11" width="1" style="5" customWidth="1"/>
    <col min="12" max="12" width="11" style="413" bestFit="1" customWidth="1"/>
    <col min="13" max="13" width="1" style="413" customWidth="1"/>
    <col min="14" max="14" width="11" style="413" bestFit="1" customWidth="1"/>
    <col min="15" max="15" width="1" style="413" customWidth="1"/>
    <col min="16" max="16" width="11" style="413" bestFit="1" customWidth="1"/>
    <col min="17" max="17" width="1" style="5" customWidth="1"/>
    <col min="18" max="18" width="18.7109375" style="5" customWidth="1"/>
    <col min="19" max="19" width="10.85546875" style="5" customWidth="1"/>
    <col min="20" max="16384" width="10.85546875" style="5" hidden="1"/>
  </cols>
  <sheetData>
    <row r="1" spans="2:19">
      <c r="K1" s="413"/>
      <c r="Q1" s="413"/>
      <c r="R1" s="413"/>
      <c r="S1" s="413"/>
    </row>
    <row r="2" spans="2:19" ht="15.75">
      <c r="B2" s="1165" t="s">
        <v>1195</v>
      </c>
      <c r="C2" s="1165"/>
      <c r="D2" s="1165"/>
      <c r="E2" s="1165"/>
      <c r="F2" s="1165"/>
      <c r="G2" s="1165"/>
      <c r="H2" s="1165"/>
      <c r="I2" s="1165"/>
      <c r="J2" s="1165"/>
      <c r="K2" s="1165"/>
      <c r="L2" s="1165"/>
      <c r="M2" s="1165"/>
      <c r="N2" s="1165"/>
      <c r="O2" s="1165"/>
      <c r="P2" s="1165"/>
      <c r="Q2" s="1165"/>
      <c r="R2" s="1165"/>
      <c r="S2" s="413"/>
    </row>
    <row r="3" spans="2:19" ht="13.5" thickBot="1">
      <c r="K3" s="413"/>
      <c r="Q3" s="413"/>
      <c r="R3" s="413"/>
      <c r="S3" s="413"/>
    </row>
    <row r="4" spans="2:19" ht="63" customHeight="1">
      <c r="B4" s="1220" t="s">
        <v>1194</v>
      </c>
      <c r="C4" s="8"/>
      <c r="D4" s="232" t="s">
        <v>1179</v>
      </c>
      <c r="E4" s="8"/>
      <c r="F4" s="232" t="s">
        <v>1180</v>
      </c>
      <c r="G4" s="8"/>
      <c r="H4" s="232" t="s">
        <v>1144</v>
      </c>
      <c r="I4" s="8"/>
      <c r="J4" s="232" t="s">
        <v>1181</v>
      </c>
      <c r="K4" s="8"/>
      <c r="L4" s="232" t="s">
        <v>1182</v>
      </c>
      <c r="M4" s="137"/>
      <c r="N4" s="232" t="s">
        <v>1183</v>
      </c>
      <c r="O4" s="8"/>
      <c r="P4" s="232" t="s">
        <v>1184</v>
      </c>
      <c r="Q4" s="8"/>
      <c r="R4" s="232" t="s">
        <v>1185</v>
      </c>
      <c r="S4" s="413"/>
    </row>
    <row r="5" spans="2:19" ht="15" customHeight="1">
      <c r="B5" s="1221"/>
      <c r="C5" s="8"/>
      <c r="D5" s="234"/>
      <c r="E5" s="8"/>
      <c r="F5" s="234"/>
      <c r="G5" s="8"/>
      <c r="H5" s="234"/>
      <c r="I5" s="8"/>
      <c r="J5" s="234"/>
      <c r="K5" s="8"/>
      <c r="L5" s="234"/>
      <c r="M5" s="137"/>
      <c r="N5" s="234"/>
      <c r="O5" s="8"/>
      <c r="P5" s="234"/>
      <c r="Q5" s="8"/>
      <c r="R5" s="234">
        <f>FactFin</f>
        <v>43830</v>
      </c>
      <c r="S5" s="413"/>
    </row>
    <row r="6" spans="2:19" ht="15.75" customHeight="1" thickBot="1">
      <c r="B6" s="1222"/>
      <c r="C6" s="8"/>
      <c r="D6" s="233"/>
      <c r="E6" s="8"/>
      <c r="F6" s="233"/>
      <c r="G6" s="8"/>
      <c r="H6" s="233"/>
      <c r="I6" s="8"/>
      <c r="J6" s="233"/>
      <c r="K6" s="8"/>
      <c r="L6" s="233"/>
      <c r="M6" s="8"/>
      <c r="N6" s="233"/>
      <c r="O6" s="8"/>
      <c r="P6" s="233"/>
      <c r="Q6" s="8"/>
      <c r="R6" s="233"/>
      <c r="S6" s="413"/>
    </row>
    <row r="7" spans="2:19" ht="8.25" customHeight="1">
      <c r="B7" s="562"/>
      <c r="C7" s="562"/>
      <c r="D7" s="562"/>
      <c r="E7" s="562"/>
      <c r="F7" s="562"/>
      <c r="G7" s="562"/>
      <c r="H7" s="562"/>
      <c r="I7" s="562"/>
      <c r="J7" s="562"/>
      <c r="K7" s="562"/>
      <c r="L7" s="563"/>
      <c r="M7" s="563"/>
      <c r="N7" s="563"/>
      <c r="O7" s="563"/>
      <c r="P7" s="563"/>
      <c r="Q7" s="563"/>
      <c r="R7" s="564"/>
      <c r="S7" s="413"/>
    </row>
    <row r="8" spans="2:19">
      <c r="B8" s="565" t="s">
        <v>389</v>
      </c>
      <c r="C8" s="566"/>
      <c r="D8" s="567"/>
      <c r="E8" s="568"/>
      <c r="F8" s="569"/>
      <c r="G8" s="568"/>
      <c r="H8" s="570"/>
      <c r="I8" s="571"/>
      <c r="J8" s="570"/>
      <c r="K8" s="566"/>
      <c r="L8" s="572"/>
      <c r="M8" s="573"/>
      <c r="N8" s="574"/>
      <c r="O8" s="575"/>
      <c r="P8" s="574"/>
      <c r="Q8" s="575"/>
      <c r="R8" s="576">
        <f>+L8+N8+P8</f>
        <v>0</v>
      </c>
      <c r="S8" s="413"/>
    </row>
    <row r="9" spans="2:19">
      <c r="B9" s="565" t="s">
        <v>945</v>
      </c>
      <c r="C9" s="566"/>
      <c r="D9" s="567"/>
      <c r="E9" s="568"/>
      <c r="F9" s="569"/>
      <c r="G9" s="568"/>
      <c r="H9" s="570"/>
      <c r="I9" s="571"/>
      <c r="J9" s="570"/>
      <c r="K9" s="566"/>
      <c r="L9" s="572"/>
      <c r="M9" s="575"/>
      <c r="N9" s="574"/>
      <c r="O9" s="575"/>
      <c r="P9" s="574"/>
      <c r="Q9" s="575"/>
      <c r="R9" s="576">
        <f t="shared" ref="R9:R14" si="0">+L9+N9+P9</f>
        <v>0</v>
      </c>
      <c r="S9" s="413"/>
    </row>
    <row r="10" spans="2:19">
      <c r="B10" s="565" t="s">
        <v>366</v>
      </c>
      <c r="C10" s="566"/>
      <c r="D10" s="567"/>
      <c r="E10" s="568"/>
      <c r="F10" s="569"/>
      <c r="G10" s="568"/>
      <c r="H10" s="570"/>
      <c r="I10" s="571"/>
      <c r="J10" s="570"/>
      <c r="K10" s="566"/>
      <c r="L10" s="572"/>
      <c r="M10" s="573"/>
      <c r="N10" s="574"/>
      <c r="O10" s="575"/>
      <c r="P10" s="574"/>
      <c r="Q10" s="575"/>
      <c r="R10" s="576">
        <f t="shared" si="0"/>
        <v>0</v>
      </c>
      <c r="S10" s="413"/>
    </row>
    <row r="11" spans="2:19">
      <c r="B11" s="565" t="s">
        <v>440</v>
      </c>
      <c r="C11" s="566"/>
      <c r="D11" s="567"/>
      <c r="E11" s="568"/>
      <c r="F11" s="569"/>
      <c r="G11" s="568"/>
      <c r="H11" s="570"/>
      <c r="I11" s="571"/>
      <c r="J11" s="570"/>
      <c r="K11" s="566"/>
      <c r="L11" s="572"/>
      <c r="M11" s="573"/>
      <c r="N11" s="574"/>
      <c r="O11" s="575"/>
      <c r="P11" s="574"/>
      <c r="Q11" s="575"/>
      <c r="R11" s="576">
        <f t="shared" si="0"/>
        <v>0</v>
      </c>
      <c r="S11" s="413"/>
    </row>
    <row r="12" spans="2:19">
      <c r="B12" s="565" t="s">
        <v>1186</v>
      </c>
      <c r="C12" s="566"/>
      <c r="D12" s="567"/>
      <c r="E12" s="568"/>
      <c r="F12" s="569"/>
      <c r="G12" s="568"/>
      <c r="H12" s="570"/>
      <c r="I12" s="571"/>
      <c r="J12" s="570"/>
      <c r="K12" s="566"/>
      <c r="L12" s="572"/>
      <c r="M12" s="573"/>
      <c r="N12" s="574"/>
      <c r="O12" s="575"/>
      <c r="P12" s="574"/>
      <c r="Q12" s="575"/>
      <c r="R12" s="576">
        <f t="shared" si="0"/>
        <v>0</v>
      </c>
      <c r="S12" s="413"/>
    </row>
    <row r="13" spans="2:19">
      <c r="B13" s="565" t="s">
        <v>1187</v>
      </c>
      <c r="C13" s="566"/>
      <c r="D13" s="567"/>
      <c r="E13" s="568"/>
      <c r="F13" s="569"/>
      <c r="G13" s="568"/>
      <c r="H13" s="570"/>
      <c r="I13" s="571"/>
      <c r="J13" s="570"/>
      <c r="K13" s="566"/>
      <c r="L13" s="572"/>
      <c r="M13" s="573"/>
      <c r="N13" s="574"/>
      <c r="O13" s="575"/>
      <c r="P13" s="574"/>
      <c r="Q13" s="575"/>
      <c r="R13" s="576">
        <f t="shared" si="0"/>
        <v>0</v>
      </c>
      <c r="S13" s="413"/>
    </row>
    <row r="14" spans="2:19">
      <c r="B14" s="565" t="s">
        <v>1188</v>
      </c>
      <c r="C14" s="566"/>
      <c r="D14" s="577"/>
      <c r="E14" s="568"/>
      <c r="F14" s="569"/>
      <c r="G14" s="568"/>
      <c r="H14" s="570"/>
      <c r="I14" s="571"/>
      <c r="J14" s="570"/>
      <c r="K14" s="566"/>
      <c r="L14" s="572"/>
      <c r="M14" s="573"/>
      <c r="N14" s="574"/>
      <c r="O14" s="575"/>
      <c r="P14" s="574"/>
      <c r="Q14" s="575"/>
      <c r="R14" s="576">
        <f t="shared" si="0"/>
        <v>0</v>
      </c>
      <c r="S14" s="413"/>
    </row>
    <row r="15" spans="2:19" ht="8.25" customHeight="1" thickBot="1">
      <c r="B15" s="562"/>
      <c r="C15" s="562"/>
      <c r="D15" s="562"/>
      <c r="E15" s="562"/>
      <c r="F15" s="562"/>
      <c r="G15" s="562"/>
      <c r="H15" s="562"/>
      <c r="I15" s="562"/>
      <c r="J15" s="562"/>
      <c r="K15" s="562"/>
      <c r="L15" s="564"/>
      <c r="M15" s="564"/>
      <c r="N15" s="563"/>
      <c r="O15" s="563"/>
      <c r="P15" s="563"/>
      <c r="Q15" s="563"/>
      <c r="R15" s="564"/>
      <c r="S15" s="413"/>
    </row>
    <row r="16" spans="2:19" ht="13.5" thickBot="1">
      <c r="B16" s="139" t="s">
        <v>1137</v>
      </c>
      <c r="C16" s="140"/>
      <c r="D16" s="140"/>
      <c r="E16" s="140"/>
      <c r="F16" s="140"/>
      <c r="G16" s="140"/>
      <c r="H16" s="140"/>
      <c r="I16" s="140"/>
      <c r="J16" s="141"/>
      <c r="K16" s="138"/>
      <c r="L16" s="274">
        <f>SUM(L8:L14)</f>
        <v>0</v>
      </c>
      <c r="M16" s="275"/>
      <c r="N16" s="274">
        <f>SUM(N8:N14)</f>
        <v>0</v>
      </c>
      <c r="O16" s="275"/>
      <c r="P16" s="274">
        <f>SUM(P8:P14)</f>
        <v>0</v>
      </c>
      <c r="Q16" s="275"/>
      <c r="R16" s="274">
        <f>SUM(R8:R14)</f>
        <v>0</v>
      </c>
      <c r="S16" s="413"/>
    </row>
    <row r="17" spans="2:19" ht="13.5" thickBot="1">
      <c r="K17" s="413"/>
      <c r="Q17" s="413"/>
      <c r="R17" s="413"/>
      <c r="S17" s="413"/>
    </row>
    <row r="18" spans="2:19" ht="13.5" thickBot="1">
      <c r="B18" s="714"/>
      <c r="C18" s="714"/>
      <c r="D18" s="714"/>
      <c r="E18" s="714"/>
      <c r="F18" s="714"/>
      <c r="G18" s="714"/>
      <c r="H18" s="714"/>
      <c r="I18" s="714"/>
      <c r="J18" s="714"/>
      <c r="K18" s="714"/>
      <c r="L18" s="240" t="s">
        <v>1138</v>
      </c>
      <c r="M18" s="241"/>
      <c r="N18" s="241"/>
      <c r="O18" s="241"/>
      <c r="P18" s="242"/>
      <c r="Q18" s="3"/>
      <c r="R18" s="21" t="str">
        <f ca="1">+IF((R16-A!F28)=0,"Conciliado","No Conciliado")</f>
        <v>Conciliado</v>
      </c>
      <c r="S18" s="413"/>
    </row>
    <row r="19" spans="2:19" ht="6.75" customHeight="1" thickBot="1">
      <c r="B19" s="714"/>
      <c r="C19" s="714"/>
      <c r="D19" s="714"/>
      <c r="E19" s="714"/>
      <c r="F19" s="714"/>
      <c r="G19" s="714"/>
      <c r="H19" s="714"/>
      <c r="I19" s="714"/>
      <c r="J19" s="714"/>
      <c r="K19" s="714"/>
      <c r="L19" s="714"/>
      <c r="M19" s="714"/>
      <c r="N19" s="714"/>
      <c r="O19" s="714"/>
      <c r="P19" s="714"/>
      <c r="Q19" s="714"/>
      <c r="R19" s="714"/>
      <c r="S19" s="413"/>
    </row>
    <row r="20" spans="2:19" ht="13.5" thickBot="1">
      <c r="B20" s="714"/>
      <c r="C20" s="714"/>
      <c r="D20" s="714"/>
      <c r="E20" s="714"/>
      <c r="F20" s="714"/>
      <c r="G20" s="714"/>
      <c r="H20" s="714"/>
      <c r="I20" s="714"/>
      <c r="J20" s="714"/>
      <c r="K20" s="714"/>
      <c r="L20" s="714"/>
      <c r="M20" s="714"/>
      <c r="N20" s="714"/>
      <c r="O20" s="714"/>
      <c r="P20" s="714"/>
      <c r="Q20" s="714"/>
      <c r="R20" s="690">
        <f ca="1">+R16-A!F28</f>
        <v>0</v>
      </c>
      <c r="S20" s="413"/>
    </row>
    <row r="21" spans="2:19" ht="13.5" thickBot="1">
      <c r="K21" s="413"/>
      <c r="Q21" s="413"/>
      <c r="R21" s="413"/>
      <c r="S21" s="413"/>
    </row>
    <row r="22" spans="2:19" ht="63" customHeight="1">
      <c r="B22" s="1220" t="s">
        <v>1195</v>
      </c>
      <c r="C22" s="8"/>
      <c r="D22" s="232" t="s">
        <v>1179</v>
      </c>
      <c r="E22" s="8"/>
      <c r="F22" s="232" t="s">
        <v>1180</v>
      </c>
      <c r="G22" s="8"/>
      <c r="H22" s="232" t="s">
        <v>1144</v>
      </c>
      <c r="I22" s="8"/>
      <c r="J22" s="232" t="s">
        <v>1181</v>
      </c>
      <c r="K22" s="8"/>
      <c r="L22" s="232" t="s">
        <v>1182</v>
      </c>
      <c r="M22" s="137"/>
      <c r="N22" s="232" t="s">
        <v>1183</v>
      </c>
      <c r="O22" s="8"/>
      <c r="P22" s="232" t="s">
        <v>1184</v>
      </c>
      <c r="Q22" s="8"/>
      <c r="R22" s="232" t="s">
        <v>1185</v>
      </c>
      <c r="S22" s="413"/>
    </row>
    <row r="23" spans="2:19">
      <c r="B23" s="1221"/>
      <c r="C23" s="8"/>
      <c r="D23" s="234"/>
      <c r="E23" s="8"/>
      <c r="F23" s="234"/>
      <c r="G23" s="8"/>
      <c r="H23" s="234"/>
      <c r="I23" s="8"/>
      <c r="J23" s="234"/>
      <c r="K23" s="8"/>
      <c r="L23" s="234"/>
      <c r="M23" s="137"/>
      <c r="N23" s="234"/>
      <c r="O23" s="8"/>
      <c r="P23" s="234"/>
      <c r="Q23" s="8"/>
      <c r="R23" s="234">
        <f>FantFin</f>
        <v>43465</v>
      </c>
      <c r="S23" s="413"/>
    </row>
    <row r="24" spans="2:19" ht="13.5" thickBot="1">
      <c r="B24" s="1222"/>
      <c r="C24" s="8"/>
      <c r="D24" s="233"/>
      <c r="E24" s="8"/>
      <c r="F24" s="233"/>
      <c r="G24" s="8"/>
      <c r="H24" s="233"/>
      <c r="I24" s="8"/>
      <c r="J24" s="233"/>
      <c r="K24" s="8"/>
      <c r="L24" s="233"/>
      <c r="M24" s="8"/>
      <c r="N24" s="233"/>
      <c r="O24" s="8"/>
      <c r="P24" s="233"/>
      <c r="Q24" s="8"/>
      <c r="R24" s="233"/>
      <c r="S24" s="413"/>
    </row>
    <row r="25" spans="2:19" ht="8.25" customHeight="1">
      <c r="B25" s="562"/>
      <c r="C25" s="562"/>
      <c r="D25" s="562"/>
      <c r="E25" s="562"/>
      <c r="F25" s="562"/>
      <c r="G25" s="562"/>
      <c r="H25" s="562"/>
      <c r="I25" s="562"/>
      <c r="J25" s="562"/>
      <c r="K25" s="562"/>
      <c r="L25" s="563"/>
      <c r="M25" s="563"/>
      <c r="N25" s="563"/>
      <c r="O25" s="563"/>
      <c r="P25" s="563"/>
      <c r="Q25" s="563"/>
      <c r="R25" s="564"/>
      <c r="S25" s="413"/>
    </row>
    <row r="26" spans="2:19">
      <c r="B26" s="565" t="s">
        <v>389</v>
      </c>
      <c r="C26" s="566"/>
      <c r="D26" s="414"/>
      <c r="E26" s="566"/>
      <c r="F26" s="507"/>
      <c r="G26" s="566"/>
      <c r="H26" s="578"/>
      <c r="I26" s="579"/>
      <c r="J26" s="578"/>
      <c r="K26" s="566"/>
      <c r="L26" s="572"/>
      <c r="M26" s="573"/>
      <c r="N26" s="426"/>
      <c r="O26" s="575"/>
      <c r="P26" s="426"/>
      <c r="Q26" s="575"/>
      <c r="R26" s="576">
        <f>SUM(L26+N26+P26)</f>
        <v>0</v>
      </c>
      <c r="S26" s="413"/>
    </row>
    <row r="27" spans="2:19">
      <c r="B27" s="565" t="s">
        <v>945</v>
      </c>
      <c r="C27" s="566"/>
      <c r="D27" s="414"/>
      <c r="E27" s="566"/>
      <c r="F27" s="507"/>
      <c r="G27" s="566"/>
      <c r="H27" s="578"/>
      <c r="I27" s="579"/>
      <c r="J27" s="578"/>
      <c r="K27" s="566"/>
      <c r="L27" s="572"/>
      <c r="M27" s="573"/>
      <c r="N27" s="426"/>
      <c r="O27" s="575"/>
      <c r="P27" s="426"/>
      <c r="Q27" s="575"/>
      <c r="R27" s="576">
        <f t="shared" ref="R27:R32" si="1">SUM(L27+N27+P27)</f>
        <v>0</v>
      </c>
      <c r="S27" s="413"/>
    </row>
    <row r="28" spans="2:19">
      <c r="B28" s="565" t="s">
        <v>366</v>
      </c>
      <c r="C28" s="566"/>
      <c r="D28" s="414"/>
      <c r="E28" s="566"/>
      <c r="F28" s="507"/>
      <c r="G28" s="566"/>
      <c r="H28" s="578"/>
      <c r="I28" s="579"/>
      <c r="J28" s="578"/>
      <c r="K28" s="566"/>
      <c r="L28" s="572"/>
      <c r="M28" s="575"/>
      <c r="N28" s="426"/>
      <c r="O28" s="575"/>
      <c r="P28" s="426"/>
      <c r="Q28" s="575"/>
      <c r="R28" s="576">
        <f t="shared" si="1"/>
        <v>0</v>
      </c>
      <c r="S28" s="413"/>
    </row>
    <row r="29" spans="2:19">
      <c r="B29" s="565" t="s">
        <v>440</v>
      </c>
      <c r="C29" s="566"/>
      <c r="D29" s="414"/>
      <c r="E29" s="566"/>
      <c r="F29" s="507"/>
      <c r="G29" s="566"/>
      <c r="H29" s="578"/>
      <c r="I29" s="579"/>
      <c r="J29" s="578"/>
      <c r="K29" s="566"/>
      <c r="L29" s="572"/>
      <c r="M29" s="573"/>
      <c r="N29" s="426"/>
      <c r="O29" s="575"/>
      <c r="P29" s="426"/>
      <c r="Q29" s="575"/>
      <c r="R29" s="576">
        <f t="shared" si="1"/>
        <v>0</v>
      </c>
      <c r="S29" s="413"/>
    </row>
    <row r="30" spans="2:19">
      <c r="B30" s="565" t="s">
        <v>1186</v>
      </c>
      <c r="C30" s="566"/>
      <c r="D30" s="414"/>
      <c r="E30" s="566"/>
      <c r="F30" s="507"/>
      <c r="G30" s="566"/>
      <c r="H30" s="578"/>
      <c r="I30" s="579"/>
      <c r="J30" s="578"/>
      <c r="K30" s="566"/>
      <c r="L30" s="572"/>
      <c r="M30" s="573"/>
      <c r="N30" s="426"/>
      <c r="O30" s="575"/>
      <c r="P30" s="426"/>
      <c r="Q30" s="575"/>
      <c r="R30" s="576">
        <f t="shared" si="1"/>
        <v>0</v>
      </c>
      <c r="S30" s="413"/>
    </row>
    <row r="31" spans="2:19">
      <c r="B31" s="565" t="s">
        <v>1187</v>
      </c>
      <c r="C31" s="566"/>
      <c r="D31" s="414"/>
      <c r="E31" s="566"/>
      <c r="F31" s="507"/>
      <c r="G31" s="566"/>
      <c r="H31" s="578"/>
      <c r="I31" s="579"/>
      <c r="J31" s="578"/>
      <c r="K31" s="566"/>
      <c r="L31" s="572"/>
      <c r="M31" s="573"/>
      <c r="N31" s="426"/>
      <c r="O31" s="575"/>
      <c r="P31" s="426"/>
      <c r="Q31" s="575"/>
      <c r="R31" s="576">
        <f t="shared" si="1"/>
        <v>0</v>
      </c>
      <c r="S31" s="413"/>
    </row>
    <row r="32" spans="2:19">
      <c r="B32" s="565" t="s">
        <v>1188</v>
      </c>
      <c r="C32" s="566"/>
      <c r="D32" s="414"/>
      <c r="E32" s="566"/>
      <c r="F32" s="507"/>
      <c r="G32" s="566"/>
      <c r="H32" s="578"/>
      <c r="I32" s="579"/>
      <c r="J32" s="578"/>
      <c r="K32" s="566"/>
      <c r="L32" s="572"/>
      <c r="M32" s="573"/>
      <c r="N32" s="426"/>
      <c r="O32" s="575"/>
      <c r="P32" s="426"/>
      <c r="Q32" s="575"/>
      <c r="R32" s="576">
        <f t="shared" si="1"/>
        <v>0</v>
      </c>
      <c r="S32" s="413"/>
    </row>
    <row r="33" spans="2:19" ht="8.25" customHeight="1" thickBot="1">
      <c r="B33" s="562"/>
      <c r="C33" s="562"/>
      <c r="D33" s="562"/>
      <c r="E33" s="562"/>
      <c r="F33" s="562"/>
      <c r="G33" s="562"/>
      <c r="H33" s="562"/>
      <c r="I33" s="562"/>
      <c r="J33" s="562"/>
      <c r="K33" s="562"/>
      <c r="L33" s="564"/>
      <c r="M33" s="564"/>
      <c r="N33" s="563"/>
      <c r="O33" s="563"/>
      <c r="P33" s="563"/>
      <c r="Q33" s="563"/>
      <c r="R33" s="564"/>
      <c r="S33" s="413"/>
    </row>
    <row r="34" spans="2:19" ht="13.5" thickBot="1">
      <c r="B34" s="139" t="s">
        <v>1137</v>
      </c>
      <c r="C34" s="140"/>
      <c r="D34" s="140"/>
      <c r="E34" s="140"/>
      <c r="F34" s="140"/>
      <c r="G34" s="140"/>
      <c r="H34" s="140"/>
      <c r="I34" s="140"/>
      <c r="J34" s="141"/>
      <c r="K34" s="138"/>
      <c r="L34" s="274">
        <f>SUM(L26:L32)</f>
        <v>0</v>
      </c>
      <c r="M34" s="275"/>
      <c r="N34" s="274">
        <f>SUM(N26:N32)</f>
        <v>0</v>
      </c>
      <c r="O34" s="275"/>
      <c r="P34" s="274">
        <f>SUM(P26:P32)</f>
        <v>0</v>
      </c>
      <c r="Q34" s="275"/>
      <c r="R34" s="274">
        <f>SUM(R26:R32)</f>
        <v>0</v>
      </c>
      <c r="S34" s="413"/>
    </row>
    <row r="35" spans="2:19" ht="13.5" thickBot="1">
      <c r="B35" s="714"/>
      <c r="C35" s="714"/>
      <c r="D35" s="714"/>
      <c r="E35" s="714"/>
      <c r="F35" s="714"/>
      <c r="G35" s="714"/>
      <c r="H35" s="714"/>
      <c r="I35" s="714"/>
      <c r="J35" s="714"/>
      <c r="K35" s="3"/>
      <c r="L35" s="714"/>
      <c r="M35" s="714"/>
      <c r="N35" s="714"/>
      <c r="O35" s="714"/>
      <c r="P35" s="714"/>
      <c r="Q35" s="714"/>
      <c r="R35" s="714"/>
      <c r="S35" s="413"/>
    </row>
    <row r="36" spans="2:19" ht="13.5" thickBot="1">
      <c r="B36" s="714"/>
      <c r="C36" s="714"/>
      <c r="D36" s="714"/>
      <c r="E36" s="714"/>
      <c r="F36" s="714"/>
      <c r="G36" s="714"/>
      <c r="H36" s="714"/>
      <c r="I36" s="714"/>
      <c r="J36" s="714"/>
      <c r="K36" s="3"/>
      <c r="L36" s="240" t="s">
        <v>1138</v>
      </c>
      <c r="M36" s="241"/>
      <c r="N36" s="241"/>
      <c r="O36" s="241"/>
      <c r="P36" s="242"/>
      <c r="Q36" s="3"/>
      <c r="R36" s="21" t="str">
        <f ca="1">+IF((R34-A!H28)=0,"Conciliado","No Conciliado")</f>
        <v>Conciliado</v>
      </c>
      <c r="S36" s="413"/>
    </row>
    <row r="37" spans="2:19" ht="5.25" customHeight="1" thickBot="1">
      <c r="B37" s="714"/>
      <c r="C37" s="714"/>
      <c r="D37" s="714"/>
      <c r="E37" s="714"/>
      <c r="F37" s="714"/>
      <c r="G37" s="714"/>
      <c r="H37" s="714"/>
      <c r="I37" s="714"/>
      <c r="J37" s="714"/>
      <c r="K37" s="3"/>
      <c r="L37" s="3"/>
      <c r="M37" s="3"/>
      <c r="N37" s="3"/>
      <c r="O37" s="3"/>
      <c r="P37" s="3"/>
      <c r="Q37" s="3"/>
      <c r="R37" s="3"/>
      <c r="S37" s="413"/>
    </row>
    <row r="38" spans="2:19" ht="13.5" thickBot="1">
      <c r="B38" s="714"/>
      <c r="C38" s="714"/>
      <c r="D38" s="714"/>
      <c r="E38" s="714"/>
      <c r="F38" s="714"/>
      <c r="G38" s="714"/>
      <c r="H38" s="714"/>
      <c r="I38" s="714"/>
      <c r="J38" s="714"/>
      <c r="K38" s="3"/>
      <c r="L38" s="714"/>
      <c r="M38" s="714"/>
      <c r="N38" s="714"/>
      <c r="O38" s="714"/>
      <c r="P38" s="714"/>
      <c r="Q38" s="3"/>
      <c r="R38" s="690">
        <f ca="1">+R34-A!H28</f>
        <v>0</v>
      </c>
      <c r="S38" s="413"/>
    </row>
    <row r="39" spans="2:19">
      <c r="R39" s="413"/>
      <c r="S39" s="413"/>
    </row>
    <row r="40" spans="2:19">
      <c r="R40" s="413"/>
      <c r="S40" s="413"/>
    </row>
    <row r="41" spans="2:19">
      <c r="R41" s="413"/>
      <c r="S41" s="413"/>
    </row>
  </sheetData>
  <sheetProtection algorithmName="SHA-512" hashValue="CL8MfieZ0dY/8fnob8ylh+wqe6yJCJH3psMheCkf5hNMxygvFonA4eaXD9WJ0sq0LJsKclM/ABaKoXvewxCjsw==" saltValue="hvihu5X0/BdrsJxITCiEqw==" spinCount="100000" sheet="1" objects="1" scenarios="1" formatCells="0" formatColumns="0" formatRows="0" insertRows="0" deleteRows="0"/>
  <protectedRanges>
    <protectedRange sqref="K8:M14 B33:Q33 B15:Q15 B7:Q7 B25:Q25" name="Rango1_1"/>
    <protectedRange sqref="C26:Q32" name="Rango1_1_1_2"/>
    <protectedRange sqref="D14:G14 B10:G13 B28:B31" name="Rango1_2_1_1"/>
    <protectedRange sqref="D8:J9" name="Rango1_1_2_1_1"/>
  </protectedRanges>
  <mergeCells count="3">
    <mergeCell ref="B2:R2"/>
    <mergeCell ref="B4:B6"/>
    <mergeCell ref="B22:B24"/>
  </mergeCells>
  <conditionalFormatting sqref="R18">
    <cfRule type="expression" dxfId="183" priority="2">
      <formula>IF(R18="No Conciliado",1,0)</formula>
    </cfRule>
  </conditionalFormatting>
  <conditionalFormatting sqref="R36">
    <cfRule type="expression" dxfId="182" priority="1">
      <formula>IF(R36="No Conciliado",1,0)</formula>
    </cfRule>
  </conditionalFormatting>
  <dataValidations count="2">
    <dataValidation type="whole" allowBlank="1" showInputMessage="1" showErrorMessage="1" errorTitle="ADVERTENCIA" error="SOLO DEBE INGRESAR NUMEROS ENTEROS" sqref="N8:Q14" xr:uid="{00000000-0002-0000-1D00-000000000000}">
      <formula1>-9.99999999999999E+39</formula1>
      <formula2>9.99999999999999E+32</formula2>
    </dataValidation>
    <dataValidation type="decimal" operator="greaterThanOrEqual" allowBlank="1" showInputMessage="1" showErrorMessage="1" errorTitle="ADVERTENCIA" error="SOLO INGRESE PORCENTAJES POSITIVOS Y CON 4 DECIMALES" sqref="H8:J9" xr:uid="{00000000-0002-0000-1D00-000001000000}">
      <formula1>0</formula1>
    </dataValidation>
  </dataValidations>
  <pageMargins left="0.70866141732283472" right="0.70866141732283472" top="0.74803149606299213" bottom="0.74803149606299213" header="0.31496062992125984" footer="0.31496062992125984"/>
  <pageSetup scale="68"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3"/>
  <dimension ref="A1:G13"/>
  <sheetViews>
    <sheetView showGridLines="0" workbookViewId="0">
      <selection activeCell="D6" sqref="D6:F6"/>
    </sheetView>
  </sheetViews>
  <sheetFormatPr baseColWidth="10" defaultColWidth="0" defaultRowHeight="12.75" zeroHeight="1"/>
  <cols>
    <col min="1" max="1" width="10.85546875" style="413" customWidth="1"/>
    <col min="2" max="2" width="51.85546875" style="5" bestFit="1" customWidth="1"/>
    <col min="3" max="3" width="1" style="5" customWidth="1"/>
    <col min="4" max="4" width="18.28515625" style="5" customWidth="1"/>
    <col min="5" max="5" width="1" style="5" customWidth="1"/>
    <col min="6" max="6" width="17.42578125" style="5" customWidth="1"/>
    <col min="7" max="7" width="7" style="5" customWidth="1"/>
    <col min="8" max="16384" width="10.85546875" style="5" hidden="1"/>
  </cols>
  <sheetData>
    <row r="1" spans="1:7" s="413" customFormat="1"/>
    <row r="2" spans="1:7" s="413" customFormat="1" ht="15.75">
      <c r="B2" s="1165" t="s">
        <v>1458</v>
      </c>
      <c r="C2" s="1165"/>
      <c r="D2" s="1165"/>
      <c r="E2" s="1165"/>
      <c r="F2" s="1165"/>
    </row>
    <row r="3" spans="1:7" s="413" customFormat="1" ht="13.5" thickBot="1">
      <c r="B3" s="524"/>
      <c r="C3" s="555"/>
      <c r="D3" s="473"/>
      <c r="E3" s="473"/>
      <c r="F3" s="473"/>
      <c r="G3" s="473"/>
    </row>
    <row r="4" spans="1:7" s="413" customFormat="1" ht="13.5" thickBot="1">
      <c r="A4" s="714"/>
      <c r="B4" s="244" t="s">
        <v>468</v>
      </c>
      <c r="C4" s="124"/>
      <c r="D4" s="239">
        <f>FactFin</f>
        <v>43830</v>
      </c>
      <c r="E4" s="131"/>
      <c r="F4" s="239">
        <f>FantFin</f>
        <v>43465</v>
      </c>
      <c r="G4" s="473"/>
    </row>
    <row r="5" spans="1:7" s="413" customFormat="1" ht="7.5" customHeight="1">
      <c r="B5" s="316"/>
      <c r="C5" s="553"/>
      <c r="D5" s="25"/>
      <c r="E5" s="25"/>
      <c r="F5" s="25"/>
      <c r="G5" s="473"/>
    </row>
    <row r="6" spans="1:7" s="413" customFormat="1">
      <c r="A6" s="713" t="s">
        <v>2219</v>
      </c>
      <c r="B6" s="414" t="s">
        <v>1196</v>
      </c>
      <c r="C6" s="555"/>
      <c r="D6" s="556">
        <f>IFERROR(INT(FIXED(VLOOKUP(A6,BPActual,3,0)/Pesos,0)),0)</f>
        <v>0</v>
      </c>
      <c r="E6" s="557"/>
      <c r="F6" s="556">
        <f>IFERROR(INT(FIXED(VLOOKUP(A6,BPAnterior,3,0)/Pesos,0)),0)</f>
        <v>0</v>
      </c>
      <c r="G6" s="473"/>
    </row>
    <row r="7" spans="1:7" s="413" customFormat="1" ht="38.25">
      <c r="B7" s="414" t="s">
        <v>1197</v>
      </c>
      <c r="C7" s="555"/>
      <c r="D7" s="556"/>
      <c r="E7" s="557"/>
      <c r="F7" s="556"/>
      <c r="G7" s="473"/>
    </row>
    <row r="8" spans="1:7" s="413" customFormat="1" ht="38.25">
      <c r="B8" s="414" t="s">
        <v>1198</v>
      </c>
      <c r="C8" s="555"/>
      <c r="D8" s="556"/>
      <c r="E8" s="557"/>
      <c r="F8" s="556"/>
      <c r="G8" s="473"/>
    </row>
    <row r="9" spans="1:7" s="413" customFormat="1" ht="7.5" customHeight="1">
      <c r="B9" s="316"/>
      <c r="C9" s="553"/>
      <c r="D9" s="25"/>
      <c r="E9" s="25"/>
      <c r="F9" s="25"/>
      <c r="G9" s="473"/>
    </row>
    <row r="10" spans="1:7" s="413" customFormat="1">
      <c r="A10" s="714"/>
      <c r="B10" s="145" t="s">
        <v>1137</v>
      </c>
      <c r="C10" s="124"/>
      <c r="D10" s="255">
        <f>SUM(D6:D8)</f>
        <v>0</v>
      </c>
      <c r="E10" s="253"/>
      <c r="F10" s="255">
        <f>SUM(F6:F8)</f>
        <v>0</v>
      </c>
      <c r="G10" s="473"/>
    </row>
    <row r="11" spans="1:7" s="413" customFormat="1">
      <c r="B11" s="524"/>
      <c r="C11" s="555"/>
      <c r="D11" s="473"/>
      <c r="E11" s="473"/>
      <c r="F11" s="473"/>
      <c r="G11" s="473"/>
    </row>
    <row r="12" spans="1:7">
      <c r="B12" s="413"/>
      <c r="C12" s="413"/>
      <c r="D12" s="413"/>
      <c r="E12" s="413"/>
      <c r="F12" s="413"/>
      <c r="G12" s="413"/>
    </row>
    <row r="13" spans="1:7">
      <c r="B13" s="413"/>
      <c r="C13" s="413"/>
      <c r="D13" s="413"/>
      <c r="E13" s="413"/>
      <c r="F13" s="413"/>
      <c r="G13" s="413"/>
    </row>
  </sheetData>
  <sheetProtection algorithmName="SHA-512" hashValue="DMzDmoqcdv1JHziCTrXc7fOn30r3a/g/qxgZfA+IipBFd0ySVwIKVoUhJgeTn0Pz/Euqaz0ZpwrY22cLVAR8pg==" saltValue="uOcQpdvuHSd24A6e5Pc0hQ==" spinCount="100000" sheet="1" objects="1" scenarios="1" formatCells="0" formatColumns="0" formatRows="0" insertRows="0" deleteRows="0"/>
  <mergeCells count="1">
    <mergeCell ref="B2:F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7"/>
  <dimension ref="A1:G18"/>
  <sheetViews>
    <sheetView showGridLines="0" workbookViewId="0">
      <selection activeCell="B9" sqref="B9"/>
    </sheetView>
  </sheetViews>
  <sheetFormatPr baseColWidth="10" defaultColWidth="0" defaultRowHeight="12.75" zeroHeight="1"/>
  <cols>
    <col min="1" max="1" width="10.85546875" style="413" customWidth="1"/>
    <col min="2" max="2" width="51.85546875" style="413" bestFit="1" customWidth="1"/>
    <col min="3" max="3" width="1" style="5" customWidth="1"/>
    <col min="4" max="4" width="18.28515625" style="413" customWidth="1"/>
    <col min="5" max="5" width="1" style="413" customWidth="1"/>
    <col min="6" max="6" width="17.42578125" style="413" customWidth="1"/>
    <col min="7" max="7" width="15.140625" style="5" customWidth="1"/>
    <col min="8" max="16384" width="10.85546875" style="5" hidden="1"/>
  </cols>
  <sheetData>
    <row r="1" spans="2:7">
      <c r="C1" s="413"/>
      <c r="G1" s="413"/>
    </row>
    <row r="2" spans="2:7" ht="46.5" customHeight="1">
      <c r="B2" s="1223" t="s">
        <v>1459</v>
      </c>
      <c r="C2" s="1223"/>
      <c r="D2" s="1223"/>
      <c r="E2" s="1223"/>
      <c r="F2" s="1223"/>
      <c r="G2" s="413"/>
    </row>
    <row r="3" spans="2:7" ht="16.5" thickBot="1">
      <c r="B3" s="738"/>
      <c r="C3" s="738"/>
      <c r="D3" s="738"/>
      <c r="E3" s="738"/>
      <c r="F3" s="738"/>
      <c r="G3" s="413"/>
    </row>
    <row r="4" spans="2:7" ht="16.5" customHeight="1" thickBot="1">
      <c r="B4" s="1224" t="s">
        <v>1457</v>
      </c>
      <c r="C4" s="8"/>
      <c r="D4" s="1227" t="s">
        <v>1150</v>
      </c>
      <c r="E4" s="1228"/>
      <c r="F4" s="1229"/>
      <c r="G4" s="413"/>
    </row>
    <row r="5" spans="2:7" ht="16.5" customHeight="1" thickBot="1">
      <c r="B5" s="1225"/>
      <c r="C5" s="8"/>
      <c r="D5" s="740"/>
      <c r="E5" s="740"/>
      <c r="F5" s="740"/>
      <c r="G5" s="413"/>
    </row>
    <row r="6" spans="2:7" ht="16.5" customHeight="1" thickBot="1">
      <c r="B6" s="1226"/>
      <c r="C6" s="124"/>
      <c r="D6" s="239">
        <f>FactFin</f>
        <v>43830</v>
      </c>
      <c r="E6" s="131"/>
      <c r="F6" s="239">
        <f>FantFin</f>
        <v>43465</v>
      </c>
      <c r="G6" s="413"/>
    </row>
    <row r="7" spans="2:7">
      <c r="B7" s="524"/>
      <c r="C7" s="555"/>
      <c r="D7" s="473"/>
      <c r="E7" s="473"/>
      <c r="F7" s="473"/>
      <c r="G7" s="413"/>
    </row>
    <row r="8" spans="2:7">
      <c r="B8" s="414" t="s">
        <v>389</v>
      </c>
      <c r="C8" s="555"/>
      <c r="D8" s="556"/>
      <c r="E8" s="557"/>
      <c r="F8" s="556"/>
      <c r="G8" s="413"/>
    </row>
    <row r="9" spans="2:7">
      <c r="B9" s="414" t="s">
        <v>945</v>
      </c>
      <c r="C9" s="555"/>
      <c r="D9" s="556"/>
      <c r="E9" s="557"/>
      <c r="F9" s="556"/>
      <c r="G9" s="413"/>
    </row>
    <row r="10" spans="2:7">
      <c r="B10" s="414" t="s">
        <v>366</v>
      </c>
      <c r="C10" s="555"/>
      <c r="D10" s="556"/>
      <c r="E10" s="557"/>
      <c r="F10" s="556"/>
      <c r="G10" s="413"/>
    </row>
    <row r="11" spans="2:7">
      <c r="B11" s="316"/>
      <c r="C11" s="553"/>
      <c r="D11" s="25"/>
      <c r="E11" s="25"/>
      <c r="F11" s="25"/>
      <c r="G11" s="413"/>
    </row>
    <row r="12" spans="2:7">
      <c r="B12" s="145" t="s">
        <v>1137</v>
      </c>
      <c r="C12" s="124"/>
      <c r="D12" s="255">
        <f>SUM(D8:D10)</f>
        <v>0</v>
      </c>
      <c r="E12" s="253"/>
      <c r="F12" s="255">
        <f>SUM(F8:F10)</f>
        <v>0</v>
      </c>
      <c r="G12" s="413"/>
    </row>
    <row r="13" spans="2:7" ht="13.5" thickBot="1">
      <c r="B13" s="5"/>
      <c r="D13" s="5"/>
      <c r="E13" s="5"/>
      <c r="F13" s="5"/>
      <c r="G13" s="413"/>
    </row>
    <row r="14" spans="2:7" ht="13.5" thickBot="1">
      <c r="B14" s="119" t="s">
        <v>1138</v>
      </c>
      <c r="C14" s="3"/>
      <c r="D14" s="21" t="str">
        <f>+IF((D12-'18'!P16)=0,"Conciliado","No Conciliado")</f>
        <v>Conciliado</v>
      </c>
      <c r="E14" s="3"/>
      <c r="F14" s="21" t="str">
        <f>+IF((F12-'18'!P34)=0,"Conciliado","No Conciliado")</f>
        <v>Conciliado</v>
      </c>
      <c r="G14" s="413"/>
    </row>
    <row r="15" spans="2:7" ht="5.25" customHeight="1" thickBot="1">
      <c r="B15" s="3"/>
      <c r="C15" s="3"/>
      <c r="D15" s="3"/>
      <c r="E15" s="3"/>
      <c r="F15" s="3"/>
      <c r="G15" s="413"/>
    </row>
    <row r="16" spans="2:7" ht="13.5" thickBot="1">
      <c r="B16" s="714"/>
      <c r="C16" s="3"/>
      <c r="D16" s="690">
        <f>+D12-'18'!P16</f>
        <v>0</v>
      </c>
      <c r="E16" s="719"/>
      <c r="F16" s="690">
        <f>+F12-'18'!P34</f>
        <v>0</v>
      </c>
      <c r="G16" s="730"/>
    </row>
    <row r="17" spans="7:7">
      <c r="G17" s="413"/>
    </row>
    <row r="18" spans="7:7">
      <c r="G18" s="413"/>
    </row>
  </sheetData>
  <sheetProtection algorithmName="SHA-512" hashValue="W/PdiCX7fgJvmGne1MQZW+OJLLCx/4MFyxgaaU1MCKoTK25+2xHDY6rv172U/S2a0mj9A3mLOEJ7xJYIpAEYQw==" saltValue="+1Jl54VmRkHfwoSjJIbKAA==" spinCount="100000" sheet="1" objects="1" scenarios="1" formatCells="0" formatColumns="0" formatRows="0" insertRows="0" deleteRows="0"/>
  <mergeCells count="3">
    <mergeCell ref="B2:F2"/>
    <mergeCell ref="B4:B6"/>
    <mergeCell ref="D4:F4"/>
  </mergeCells>
  <conditionalFormatting sqref="D14">
    <cfRule type="expression" dxfId="181" priority="2">
      <formula>IF(D14="No Conciliado",1,0)</formula>
    </cfRule>
  </conditionalFormatting>
  <conditionalFormatting sqref="F14">
    <cfRule type="expression" dxfId="180" priority="1">
      <formula>IF(F14="No Conciliado",1,0)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tabColor rgb="FFFF0000"/>
  </sheetPr>
  <dimension ref="A1:K37"/>
  <sheetViews>
    <sheetView showGridLines="0" workbookViewId="0">
      <selection activeCell="F9" sqref="F9"/>
    </sheetView>
  </sheetViews>
  <sheetFormatPr baseColWidth="10" defaultColWidth="0" defaultRowHeight="12.75" zeroHeight="1"/>
  <cols>
    <col min="1" max="1" width="10.85546875" style="5" customWidth="1"/>
    <col min="2" max="2" width="30.85546875" style="5" customWidth="1"/>
    <col min="3" max="3" width="1" style="5" customWidth="1"/>
    <col min="4" max="4" width="18.28515625" style="5" customWidth="1"/>
    <col min="5" max="5" width="1" style="5" customWidth="1"/>
    <col min="6" max="6" width="17.42578125" style="5" customWidth="1"/>
    <col min="7" max="7" width="1" style="5" customWidth="1"/>
    <col min="8" max="8" width="14.7109375" style="5" customWidth="1"/>
    <col min="9" max="9" width="1" style="5" customWidth="1"/>
    <col min="10" max="10" width="14.7109375" style="5" customWidth="1"/>
    <col min="11" max="11" width="10.85546875" style="5" customWidth="1"/>
    <col min="12" max="16384" width="10.85546875" style="5" hidden="1"/>
  </cols>
  <sheetData>
    <row r="1" spans="1:11">
      <c r="A1" s="413"/>
      <c r="B1" s="413"/>
      <c r="C1" s="413"/>
      <c r="D1" s="413"/>
      <c r="E1" s="413"/>
      <c r="F1" s="413"/>
      <c r="G1" s="413"/>
      <c r="H1" s="413"/>
      <c r="I1" s="413"/>
      <c r="J1" s="413"/>
      <c r="K1" s="413"/>
    </row>
    <row r="2" spans="1:11" ht="26.25" customHeight="1">
      <c r="A2" s="413"/>
      <c r="B2" s="1223" t="s">
        <v>1199</v>
      </c>
      <c r="C2" s="1223"/>
      <c r="D2" s="1223"/>
      <c r="E2" s="1223"/>
      <c r="F2" s="1223"/>
      <c r="G2" s="1223"/>
      <c r="H2" s="1223"/>
      <c r="I2" s="1223"/>
      <c r="J2" s="1223"/>
      <c r="K2" s="413"/>
    </row>
    <row r="3" spans="1:11" ht="13.5" thickBot="1">
      <c r="A3" s="413"/>
      <c r="B3" s="413"/>
      <c r="C3" s="413"/>
      <c r="D3" s="413"/>
      <c r="E3" s="413"/>
      <c r="F3" s="413"/>
      <c r="G3" s="413"/>
      <c r="H3" s="413"/>
      <c r="I3" s="413"/>
      <c r="J3" s="413"/>
      <c r="K3" s="413"/>
    </row>
    <row r="4" spans="1:11" ht="13.5" thickBot="1">
      <c r="A4" s="413"/>
      <c r="B4" s="1172" t="s">
        <v>1280</v>
      </c>
      <c r="C4" s="8"/>
      <c r="D4" s="1227" t="s">
        <v>5</v>
      </c>
      <c r="E4" s="1228"/>
      <c r="F4" s="1229"/>
      <c r="G4" s="144"/>
      <c r="H4" s="1227" t="s">
        <v>1223</v>
      </c>
      <c r="I4" s="1228"/>
      <c r="J4" s="1229"/>
      <c r="K4" s="413"/>
    </row>
    <row r="5" spans="1:11" ht="5.25" customHeight="1" thickBot="1">
      <c r="A5" s="413"/>
      <c r="B5" s="1173"/>
      <c r="C5" s="8"/>
      <c r="D5" s="144"/>
      <c r="E5" s="144"/>
      <c r="F5" s="144"/>
      <c r="G5" s="144"/>
      <c r="H5" s="144"/>
      <c r="I5" s="144"/>
      <c r="J5" s="144"/>
      <c r="K5" s="413"/>
    </row>
    <row r="6" spans="1:11" ht="13.5" thickBot="1">
      <c r="A6" s="413"/>
      <c r="B6" s="1174"/>
      <c r="C6" s="8"/>
      <c r="D6" s="239">
        <f>FactFin</f>
        <v>43830</v>
      </c>
      <c r="E6" s="131"/>
      <c r="F6" s="239">
        <f>FantFin</f>
        <v>43465</v>
      </c>
      <c r="G6" s="143"/>
      <c r="H6" s="239">
        <f>FactFin</f>
        <v>43830</v>
      </c>
      <c r="I6" s="131"/>
      <c r="J6" s="239">
        <f>FantFin</f>
        <v>43465</v>
      </c>
      <c r="K6" s="413"/>
    </row>
    <row r="7" spans="1:11" ht="8.25" customHeight="1">
      <c r="A7" s="413"/>
      <c r="B7" s="24"/>
      <c r="C7" s="24"/>
      <c r="D7" s="186"/>
      <c r="E7" s="186"/>
      <c r="F7" s="186"/>
      <c r="G7" s="186"/>
      <c r="H7" s="186"/>
      <c r="I7" s="186"/>
      <c r="J7" s="186"/>
      <c r="K7" s="413"/>
    </row>
    <row r="8" spans="1:11">
      <c r="A8" s="713" t="s">
        <v>1718</v>
      </c>
      <c r="B8" s="414" t="s">
        <v>1200</v>
      </c>
      <c r="C8" s="555"/>
      <c r="D8" s="556">
        <f ca="1">INT(FIXED(SUMIFS(BP_Actual!D:D,BP_Actual!E:E,CELL("contenido",D$4),BP_Actual!B:B,CELL("contenido",A8))/Pesos,0))</f>
        <v>73457197</v>
      </c>
      <c r="E8" s="557"/>
      <c r="F8" s="556">
        <f>+A!H14</f>
        <v>49422757</v>
      </c>
      <c r="G8" s="557"/>
      <c r="H8" s="556">
        <f ca="1">INT(FIXED(SUMIFS(BP_Actual!D:D,BP_Actual!E:E,CELL("contenido",H$4),BP_Actual!B:B,CELL("contenido",A8))/Pesos,0))</f>
        <v>0</v>
      </c>
      <c r="I8" s="557"/>
      <c r="J8" s="556">
        <f ca="1">INT(FIXED(SUMIFS(BP_Anterior!D:D,BP_Anterior!E:E,CELL("contenido",H$4),BP_Anterior!B:B,CELL("contenido",A8))/Pesos,0))</f>
        <v>0</v>
      </c>
      <c r="K8" s="413"/>
    </row>
    <row r="9" spans="1:11">
      <c r="A9" s="713">
        <v>1325</v>
      </c>
      <c r="B9" s="414" t="s">
        <v>3076</v>
      </c>
      <c r="C9" s="555"/>
      <c r="D9" s="556">
        <f ca="1">INT(FIXED(SUMIFS(BP_Actual!D:D,BP_Actual!E:E,CELL("contenido",D$4),BP_Actual!B:B,CELL("contenido",A9))/Pesos,0))</f>
        <v>0</v>
      </c>
      <c r="E9" s="557"/>
      <c r="F9" s="556">
        <f ca="1">INT(FIXED(SUMIFS(BP_Anterior!D:D,BP_Anterior!E:E,CELL("contenido",D$4),BP_Anterior!B:B,CELL("contenido",A9))/Pesos,0))</f>
        <v>0</v>
      </c>
      <c r="G9" s="557"/>
      <c r="H9" s="556"/>
      <c r="I9" s="557"/>
      <c r="J9" s="556"/>
      <c r="K9" s="413"/>
    </row>
    <row r="10" spans="1:11">
      <c r="A10" s="720">
        <v>1330</v>
      </c>
      <c r="B10" s="414" t="s">
        <v>2622</v>
      </c>
      <c r="C10" s="555"/>
      <c r="D10" s="556">
        <f ca="1">INT(FIXED(SUMIFS(BP_Actual!D:D,BP_Actual!E:E,CELL("contenido",D$4),BP_Actual!B:B,CELL("contenido",A10))/Pesos,0))</f>
        <v>6169135</v>
      </c>
      <c r="E10" s="557"/>
      <c r="F10" s="556">
        <f ca="1">INT(FIXED(SUMIFS(BP_Anterior!D:D,BP_Anterior!E:E,CELL("contenido",D$4),BP_Anterior!B:B,CELL("contenido",A10))/Pesos,0))</f>
        <v>0</v>
      </c>
      <c r="G10" s="557"/>
      <c r="H10" s="556"/>
      <c r="I10" s="557"/>
      <c r="J10" s="556"/>
      <c r="K10" s="413"/>
    </row>
    <row r="11" spans="1:11" hidden="1">
      <c r="A11" s="720">
        <v>1365</v>
      </c>
      <c r="B11" s="414" t="s">
        <v>46</v>
      </c>
      <c r="C11" s="555"/>
      <c r="D11" s="556">
        <f ca="1">INT(FIXED(SUMIFS(BP_Actual!D:D,BP_Actual!E:E,CELL("contenido",D$4),BP_Actual!B:B,CELL("contenido",A11))/Pesos,0))</f>
        <v>0</v>
      </c>
      <c r="E11" s="557"/>
      <c r="F11" s="556">
        <f ca="1">INT(FIXED(SUMIFS(BP_Anterior!D:D,BP_Anterior!E:E,CELL("contenido",D$4),BP_Anterior!B:B,CELL("contenido",A11))/Pesos,0))</f>
        <v>0</v>
      </c>
      <c r="G11" s="557"/>
      <c r="H11" s="556"/>
      <c r="I11" s="557"/>
      <c r="J11" s="556"/>
      <c r="K11" s="413"/>
    </row>
    <row r="12" spans="1:11" hidden="1">
      <c r="A12" s="865">
        <v>1370</v>
      </c>
      <c r="B12" s="414" t="s">
        <v>2621</v>
      </c>
      <c r="C12" s="555"/>
      <c r="D12" s="556">
        <f ca="1">INT(FIXED(SUMIFS(BP_Actual!D:D,BP_Actual!E:E,CELL("contenido",D$4),BP_Actual!B:B,CELL("contenido",A12))/Pesos,0))</f>
        <v>0</v>
      </c>
      <c r="E12" s="557"/>
      <c r="F12" s="556">
        <f ca="1">INT(FIXED(SUMIFS(BP_Anterior!D:D,BP_Anterior!E:E,CELL("contenido",D$4),BP_Anterior!B:B,CELL("contenido",A12))/Pesos,0))</f>
        <v>0</v>
      </c>
      <c r="G12" s="557"/>
      <c r="H12" s="556"/>
      <c r="I12" s="557"/>
      <c r="J12" s="556"/>
      <c r="K12" s="413"/>
    </row>
    <row r="13" spans="1:11" ht="25.5" hidden="1">
      <c r="A13" s="717"/>
      <c r="B13" s="414" t="s">
        <v>1201</v>
      </c>
      <c r="C13" s="555"/>
      <c r="D13" s="556">
        <f ca="1">INT(FIXED(SUMIFS(BP_Actual!D:D,BP_Actual!E:E,CELL("contenido",D$4),BP_Actual!B:B,CELL("contenido",A13))/Pesos,0))</f>
        <v>0</v>
      </c>
      <c r="E13" s="557"/>
      <c r="F13" s="556">
        <f ca="1">INT(FIXED(SUMIFS(BP_Anterior!D:D,BP_Anterior!E:E,CELL("contenido",D$4),BP_Anterior!B:B,CELL("contenido",A13))/Pesos,0))</f>
        <v>0</v>
      </c>
      <c r="G13" s="557"/>
      <c r="H13" s="556"/>
      <c r="I13" s="557"/>
      <c r="J13" s="556"/>
      <c r="K13" s="413"/>
    </row>
    <row r="14" spans="1:11" hidden="1">
      <c r="A14" s="713" t="s">
        <v>1724</v>
      </c>
      <c r="B14" s="414" t="s">
        <v>1202</v>
      </c>
      <c r="C14" s="555"/>
      <c r="D14" s="556">
        <f ca="1">INT(FIXED(SUMIFS(BP_Actual!D:D,BP_Actual!E:E,CELL("contenido",D$4),BP_Actual!B:B,CELL("contenido",A14))/Pesos,0))</f>
        <v>0</v>
      </c>
      <c r="E14" s="557"/>
      <c r="F14" s="556">
        <f ca="1">INT(FIXED(SUMIFS(BP_Anterior!D:D,BP_Anterior!E:E,CELL("contenido",D$4),BP_Anterior!B:B,CELL("contenido",A14))/Pesos,0))</f>
        <v>0</v>
      </c>
      <c r="G14" s="557"/>
      <c r="H14" s="556">
        <f ca="1">INT(FIXED(SUMIFS(BP_Actual!D:D,BP_Actual!E:E,CELL("contenido",H$4),BP_Actual!B:B,CELL("contenido",A14))/Pesos,0))</f>
        <v>0</v>
      </c>
      <c r="I14" s="557"/>
      <c r="J14" s="556">
        <f ca="1">INT(FIXED(SUMIFS(BP_Anterior!D:D,BP_Anterior!E:E,CELL("contenido",H$4),BP_Anterior!B:B,CELL("contenido",A14))/Pesos,0))</f>
        <v>0</v>
      </c>
      <c r="K14" s="413"/>
    </row>
    <row r="15" spans="1:11" hidden="1">
      <c r="A15" s="865">
        <v>1390</v>
      </c>
      <c r="B15" s="414" t="s">
        <v>2623</v>
      </c>
      <c r="C15" s="555"/>
      <c r="D15" s="556">
        <f ca="1">INT(FIXED(SUMIFS(BP_Actual!D:D,BP_Actual!E:E,CELL("contenido",D$4),BP_Actual!B:B,CELL("contenido",A15))/Pesos,0))</f>
        <v>0</v>
      </c>
      <c r="E15" s="557"/>
      <c r="F15" s="556">
        <f ca="1">INT(FIXED(SUMIFS(BP_Anterior!D:D,BP_Anterior!E:E,CELL("contenido",D$4),BP_Anterior!B:B,CELL("contenido",A15))/Pesos,0))</f>
        <v>0</v>
      </c>
      <c r="G15" s="557"/>
      <c r="H15" s="556"/>
      <c r="I15" s="557"/>
      <c r="J15" s="556"/>
      <c r="K15" s="413"/>
    </row>
    <row r="16" spans="1:11" ht="8.25" customHeight="1" thickBot="1">
      <c r="A16" s="717"/>
      <c r="B16" s="25"/>
      <c r="C16" s="25"/>
      <c r="D16" s="472"/>
      <c r="E16" s="472"/>
      <c r="F16" s="276"/>
      <c r="G16" s="472"/>
      <c r="H16" s="472"/>
      <c r="I16" s="472"/>
      <c r="J16" s="472"/>
      <c r="K16" s="413"/>
    </row>
    <row r="17" spans="1:11" ht="13.5" thickBot="1">
      <c r="A17" s="413"/>
      <c r="B17" s="146" t="s">
        <v>1141</v>
      </c>
      <c r="C17" s="147"/>
      <c r="D17" s="268">
        <f ca="1">SUM(D8:D15)</f>
        <v>79626332</v>
      </c>
      <c r="E17" s="277"/>
      <c r="F17" s="268">
        <f ca="1">SUM(F8:F15)</f>
        <v>49422757</v>
      </c>
      <c r="G17" s="277"/>
      <c r="H17" s="268">
        <f ca="1">SUM(H8:H15)</f>
        <v>0</v>
      </c>
      <c r="I17" s="278"/>
      <c r="J17" s="268">
        <f ca="1">SUM(J8:J15)</f>
        <v>0</v>
      </c>
      <c r="K17" s="413"/>
    </row>
    <row r="18" spans="1:11" ht="13.5" thickBot="1">
      <c r="A18" s="413"/>
      <c r="B18" s="413"/>
      <c r="C18" s="413"/>
      <c r="D18" s="437"/>
      <c r="E18" s="413"/>
      <c r="F18" s="437"/>
      <c r="G18" s="413"/>
      <c r="H18" s="437"/>
      <c r="I18" s="413"/>
      <c r="J18" s="437"/>
      <c r="K18" s="413"/>
    </row>
    <row r="19" spans="1:11" ht="13.5" thickBot="1">
      <c r="A19" s="413"/>
      <c r="B19" s="119" t="s">
        <v>1138</v>
      </c>
      <c r="C19" s="3"/>
      <c r="D19" s="21" t="str">
        <f ca="1">+IF((A!F14-'21'!D17)=0,"Conciliado","No Conciliado")</f>
        <v>Conciliado</v>
      </c>
      <c r="E19" s="3"/>
      <c r="F19" s="21" t="str">
        <f ca="1">+IF((A!H14-'21'!F17)=0,"Conciliado","No Conciliado")</f>
        <v>Conciliado</v>
      </c>
      <c r="G19" s="3"/>
      <c r="H19" s="21" t="str">
        <f ca="1">+IF((+A!F29-'21'!H17)=0,"Conciliado","No Conciliado")</f>
        <v>Conciliado</v>
      </c>
      <c r="I19" s="3"/>
      <c r="J19" s="21" t="str">
        <f ca="1">+IF((A!H29-'21'!J17)=0,"Conciliado","No Conciliado")</f>
        <v>Conciliado</v>
      </c>
      <c r="K19" s="413"/>
    </row>
    <row r="20" spans="1:11" ht="5.25" customHeight="1" thickBot="1">
      <c r="A20" s="413"/>
      <c r="B20" s="3"/>
      <c r="C20" s="3"/>
      <c r="D20" s="3"/>
      <c r="E20" s="3"/>
      <c r="F20" s="3"/>
      <c r="G20" s="3"/>
      <c r="H20" s="3"/>
      <c r="I20" s="3"/>
      <c r="J20" s="3"/>
      <c r="K20" s="413"/>
    </row>
    <row r="21" spans="1:11" ht="13.5" thickBot="1">
      <c r="A21" s="413"/>
      <c r="B21" s="714"/>
      <c r="C21" s="3"/>
      <c r="D21" s="690">
        <f ca="1">+A!F14-'21'!D17</f>
        <v>0</v>
      </c>
      <c r="E21" s="719"/>
      <c r="F21" s="690">
        <f ca="1">+A!H14-'21'!F17</f>
        <v>0</v>
      </c>
      <c r="G21" s="719"/>
      <c r="H21" s="690">
        <f ca="1">+A!F29-'21'!H17</f>
        <v>0</v>
      </c>
      <c r="I21" s="719"/>
      <c r="J21" s="690">
        <f ca="1">+A!H29-'21'!J17</f>
        <v>0</v>
      </c>
      <c r="K21" s="413"/>
    </row>
    <row r="22" spans="1:11">
      <c r="A22" s="413"/>
      <c r="B22" s="413"/>
      <c r="D22" s="413"/>
      <c r="E22" s="413"/>
      <c r="F22" s="413"/>
      <c r="G22" s="413"/>
      <c r="H22" s="413"/>
      <c r="I22" s="413"/>
      <c r="J22" s="413"/>
      <c r="K22" s="413"/>
    </row>
    <row r="23" spans="1:11">
      <c r="A23" s="413"/>
      <c r="B23" s="413"/>
      <c r="D23" s="413"/>
      <c r="E23" s="413"/>
      <c r="F23" s="413"/>
      <c r="G23" s="413"/>
      <c r="H23" s="413"/>
      <c r="I23" s="413"/>
      <c r="J23" s="413"/>
      <c r="K23" s="413"/>
    </row>
    <row r="24" spans="1:11">
      <c r="A24" s="413"/>
      <c r="B24" s="413"/>
      <c r="D24" s="413"/>
      <c r="E24" s="413"/>
      <c r="F24" s="413"/>
      <c r="G24" s="413"/>
      <c r="H24" s="413"/>
      <c r="I24" s="413"/>
      <c r="J24" s="413"/>
      <c r="K24" s="413"/>
    </row>
    <row r="25" spans="1:11" hidden="1"/>
    <row r="26" spans="1:11" hidden="1"/>
    <row r="27" spans="1:11" hidden="1"/>
    <row r="28" spans="1:11" hidden="1"/>
    <row r="29" spans="1:11" hidden="1"/>
    <row r="30" spans="1:11" hidden="1"/>
    <row r="31" spans="1:11" hidden="1"/>
    <row r="32" spans="1:11" hidden="1"/>
    <row r="33" hidden="1"/>
    <row r="34" hidden="1"/>
    <row r="35" hidden="1"/>
    <row r="36" hidden="1"/>
    <row r="37" hidden="1"/>
  </sheetData>
  <sheetProtection algorithmName="SHA-512" hashValue="TjYIXQI4MQdSFYifsXtxYLUhV+RtlFNsqukAZB9ieYqTgO3my6LAI+1uXvgMaCuGYD+1T278v0X22KvuC7YMGg==" saltValue="bCsyvi4yeeP45p879LwQBg==" spinCount="100000" sheet="1" objects="1" scenarios="1" formatCells="0" formatColumns="0" formatRows="0" insertRows="0" deleteRows="0"/>
  <mergeCells count="4">
    <mergeCell ref="B2:J2"/>
    <mergeCell ref="B4:B6"/>
    <mergeCell ref="D4:F4"/>
    <mergeCell ref="H4:J4"/>
  </mergeCells>
  <conditionalFormatting sqref="D19">
    <cfRule type="expression" dxfId="179" priority="4">
      <formula>IF(D19="No Conciliado",1,0)</formula>
    </cfRule>
  </conditionalFormatting>
  <conditionalFormatting sqref="F19">
    <cfRule type="expression" dxfId="178" priority="3">
      <formula>IF(F19="No Conciliado",1,0)</formula>
    </cfRule>
  </conditionalFormatting>
  <conditionalFormatting sqref="H19">
    <cfRule type="expression" dxfId="177" priority="2">
      <formula>IF(H19="No Conciliado",1,0)</formula>
    </cfRule>
  </conditionalFormatting>
  <conditionalFormatting sqref="J19">
    <cfRule type="expression" dxfId="176" priority="1">
      <formula>IF(J19="No Conciliado",1,0)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24">
    <tabColor rgb="FFFF0000"/>
  </sheetPr>
  <dimension ref="A1:K45"/>
  <sheetViews>
    <sheetView showGridLines="0" workbookViewId="0">
      <selection activeCell="A2" sqref="A2"/>
    </sheetView>
  </sheetViews>
  <sheetFormatPr baseColWidth="10" defaultColWidth="0" defaultRowHeight="12.75" zeroHeight="1"/>
  <cols>
    <col min="1" max="1" width="10.85546875" style="413" customWidth="1"/>
    <col min="2" max="2" width="30.140625" style="5" customWidth="1"/>
    <col min="3" max="3" width="1" style="5" customWidth="1"/>
    <col min="4" max="4" width="15.28515625" style="5" customWidth="1"/>
    <col min="5" max="5" width="1" style="5" customWidth="1"/>
    <col min="6" max="6" width="11.42578125" style="5" customWidth="1"/>
    <col min="7" max="7" width="1" style="5" customWidth="1"/>
    <col min="8" max="8" width="14.7109375" style="5" hidden="1" customWidth="1"/>
    <col min="9" max="9" width="1" style="5" hidden="1" customWidth="1"/>
    <col min="10" max="10" width="15.85546875" style="5" hidden="1" customWidth="1"/>
    <col min="11" max="11" width="10.85546875" style="5" customWidth="1"/>
    <col min="12" max="16384" width="10.85546875" style="5" hidden="1"/>
  </cols>
  <sheetData>
    <row r="1" spans="1:11">
      <c r="B1" s="413"/>
      <c r="C1" s="413"/>
      <c r="D1" s="413"/>
      <c r="E1" s="413"/>
      <c r="F1" s="413"/>
      <c r="G1" s="413"/>
      <c r="H1" s="413"/>
      <c r="I1" s="413"/>
      <c r="J1" s="413"/>
      <c r="K1" s="413"/>
    </row>
    <row r="2" spans="1:11" ht="15.75">
      <c r="B2" s="1223" t="s">
        <v>1460</v>
      </c>
      <c r="C2" s="1223"/>
      <c r="D2" s="1223"/>
      <c r="E2" s="1223"/>
      <c r="F2" s="1223"/>
      <c r="G2" s="1223"/>
      <c r="H2" s="1223"/>
      <c r="I2" s="1223"/>
      <c r="J2" s="1223"/>
      <c r="K2" s="413"/>
    </row>
    <row r="3" spans="1:11" ht="16.5" thickBot="1">
      <c r="B3" s="741"/>
      <c r="C3" s="741"/>
      <c r="D3" s="741"/>
      <c r="E3" s="741"/>
      <c r="F3" s="741"/>
      <c r="G3" s="741"/>
      <c r="H3" s="741"/>
      <c r="I3" s="741"/>
      <c r="J3" s="741"/>
      <c r="K3" s="413"/>
    </row>
    <row r="4" spans="1:11" ht="12.75" customHeight="1" thickBot="1">
      <c r="B4" s="1172" t="s">
        <v>1280</v>
      </c>
      <c r="C4" s="8"/>
      <c r="D4" s="1227" t="s">
        <v>5</v>
      </c>
      <c r="E4" s="1228"/>
      <c r="F4" s="1229"/>
      <c r="G4" s="144"/>
      <c r="H4" s="1227" t="s">
        <v>1223</v>
      </c>
      <c r="I4" s="1228"/>
      <c r="J4" s="1229"/>
      <c r="K4" s="413"/>
    </row>
    <row r="5" spans="1:11" ht="5.25" customHeight="1" thickBot="1">
      <c r="B5" s="1173"/>
      <c r="C5" s="8"/>
      <c r="D5" s="144"/>
      <c r="E5" s="144"/>
      <c r="F5" s="144"/>
      <c r="G5" s="144"/>
      <c r="H5" s="144"/>
      <c r="I5" s="144"/>
      <c r="J5" s="144"/>
      <c r="K5" s="413"/>
    </row>
    <row r="6" spans="1:11" ht="13.5" thickBot="1">
      <c r="B6" s="1174"/>
      <c r="C6" s="8"/>
      <c r="D6" s="239">
        <f>FactFin</f>
        <v>43830</v>
      </c>
      <c r="E6" s="133"/>
      <c r="F6" s="239">
        <f>FantFin</f>
        <v>43465</v>
      </c>
      <c r="G6" s="143"/>
      <c r="H6" s="239">
        <f>FactFin</f>
        <v>43830</v>
      </c>
      <c r="I6" s="143"/>
      <c r="J6" s="239">
        <f>FantFin</f>
        <v>43465</v>
      </c>
      <c r="K6" s="413"/>
    </row>
    <row r="7" spans="1:11" ht="8.25" customHeight="1">
      <c r="B7" s="24"/>
      <c r="C7" s="24"/>
      <c r="D7" s="186"/>
      <c r="E7" s="186"/>
      <c r="F7" s="186"/>
      <c r="G7" s="186"/>
      <c r="H7" s="186"/>
      <c r="I7" s="186"/>
      <c r="J7" s="186"/>
      <c r="K7" s="413"/>
    </row>
    <row r="8" spans="1:11">
      <c r="B8" s="145" t="s">
        <v>1461</v>
      </c>
      <c r="C8" s="124"/>
      <c r="D8" s="12"/>
      <c r="E8" s="12"/>
      <c r="F8" s="12"/>
      <c r="G8" s="12"/>
      <c r="H8" s="12"/>
      <c r="I8" s="12"/>
      <c r="J8" s="12"/>
      <c r="K8" s="413"/>
    </row>
    <row r="9" spans="1:11" ht="6.75" customHeight="1">
      <c r="B9" s="316"/>
      <c r="C9" s="553"/>
      <c r="D9" s="25"/>
      <c r="E9" s="25"/>
      <c r="F9" s="25"/>
      <c r="G9" s="25"/>
      <c r="H9" s="25"/>
      <c r="I9" s="25"/>
      <c r="J9" s="25"/>
      <c r="K9" s="413"/>
    </row>
    <row r="10" spans="1:11">
      <c r="A10" s="713" t="s">
        <v>1724</v>
      </c>
      <c r="B10" s="414" t="s">
        <v>3162</v>
      </c>
      <c r="C10" s="555"/>
      <c r="D10" s="556">
        <f ca="1">INT(FIXED(SUMIFS(BP_Actual!D:D,BP_Actual!E:E,CELL("contenido",D$4),BP_Actual!B:B,CELL("contenido",A10))/Pesos,0))</f>
        <v>0</v>
      </c>
      <c r="E10" s="557"/>
      <c r="F10" s="556">
        <f ca="1">INT(FIXED(SUMIFS(BP_Anterior!D:D,BP_Anterior!E:E,CELL("contenido",D$4),BP_Anterior!B:B,CELL("contenido",A10))/Pesos,0))</f>
        <v>0</v>
      </c>
      <c r="G10" s="557"/>
      <c r="H10" s="556">
        <f ca="1">INT(FIXED(SUMIFS(BP_Actual!D:D,BP_Actual!E:E,CELL("contenido",H$4),BP_Actual!B:B,CELL("contenido",A10))/Pesos,0))</f>
        <v>0</v>
      </c>
      <c r="I10" s="557"/>
      <c r="J10" s="556">
        <f ca="1">INT(FIXED(SUMIFS(BP_Anterior!D:D,BP_Anterior!E:E,CELL("contenido",H$4),BP_Anterior!B:B,CELL("contenido",A10))/Pesos,0))</f>
        <v>0</v>
      </c>
      <c r="K10" s="413"/>
    </row>
    <row r="11" spans="1:11" hidden="1">
      <c r="A11" s="717"/>
      <c r="B11" s="414" t="s">
        <v>1204</v>
      </c>
      <c r="C11" s="555"/>
      <c r="D11" s="556"/>
      <c r="E11" s="557"/>
      <c r="F11" s="556"/>
      <c r="G11" s="557"/>
      <c r="H11" s="556"/>
      <c r="I11" s="557"/>
      <c r="J11" s="556"/>
      <c r="K11" s="413"/>
    </row>
    <row r="12" spans="1:11" hidden="1">
      <c r="A12" s="717"/>
      <c r="B12" s="414" t="s">
        <v>1462</v>
      </c>
      <c r="C12" s="555"/>
      <c r="D12" s="556"/>
      <c r="E12" s="557"/>
      <c r="F12" s="556"/>
      <c r="G12" s="557"/>
      <c r="H12" s="556"/>
      <c r="I12" s="557"/>
      <c r="J12" s="556"/>
      <c r="K12" s="413"/>
    </row>
    <row r="13" spans="1:11" ht="6.75" customHeight="1">
      <c r="A13" s="717"/>
      <c r="B13" s="316"/>
      <c r="C13" s="553"/>
      <c r="D13" s="252"/>
      <c r="E13" s="252"/>
      <c r="F13" s="252"/>
      <c r="G13" s="252"/>
      <c r="H13" s="252"/>
      <c r="I13" s="252"/>
      <c r="J13" s="252"/>
      <c r="K13" s="413"/>
    </row>
    <row r="14" spans="1:11">
      <c r="A14" s="717"/>
      <c r="B14" s="145" t="s">
        <v>1205</v>
      </c>
      <c r="C14" s="124"/>
      <c r="D14" s="255">
        <f ca="1">SUM(D10:D12)</f>
        <v>0</v>
      </c>
      <c r="E14" s="253"/>
      <c r="F14" s="255">
        <f ca="1">SUM(F10:F12)</f>
        <v>0</v>
      </c>
      <c r="G14" s="253"/>
      <c r="H14" s="255">
        <f ca="1">SUM(H10:H12)</f>
        <v>0</v>
      </c>
      <c r="I14" s="253"/>
      <c r="J14" s="255">
        <f ca="1">SUM(J10:J12)</f>
        <v>0</v>
      </c>
      <c r="K14" s="413"/>
    </row>
    <row r="15" spans="1:11" ht="13.5" thickBot="1">
      <c r="A15" s="717"/>
      <c r="B15" s="524"/>
      <c r="C15" s="555"/>
      <c r="D15" s="557"/>
      <c r="E15" s="557"/>
      <c r="F15" s="557"/>
      <c r="G15" s="557"/>
      <c r="H15" s="557"/>
      <c r="I15" s="557"/>
      <c r="J15" s="557"/>
      <c r="K15" s="413"/>
    </row>
    <row r="16" spans="1:11" hidden="1">
      <c r="A16" s="717"/>
      <c r="B16" s="145" t="s">
        <v>1463</v>
      </c>
      <c r="C16" s="124"/>
      <c r="D16" s="729"/>
      <c r="E16" s="729"/>
      <c r="F16" s="729"/>
      <c r="G16" s="729"/>
      <c r="H16" s="729"/>
      <c r="I16" s="729"/>
      <c r="J16" s="729"/>
      <c r="K16" s="413"/>
    </row>
    <row r="17" spans="1:11" ht="7.5" hidden="1" customHeight="1">
      <c r="A17" s="717"/>
      <c r="B17" s="316"/>
      <c r="C17" s="553"/>
      <c r="D17" s="557"/>
      <c r="E17" s="557"/>
      <c r="F17" s="557"/>
      <c r="G17" s="557"/>
      <c r="H17" s="557"/>
      <c r="I17" s="557"/>
      <c r="J17" s="557"/>
      <c r="K17" s="413"/>
    </row>
    <row r="18" spans="1:11" hidden="1">
      <c r="A18" s="713" t="s">
        <v>2134</v>
      </c>
      <c r="B18" s="414" t="s">
        <v>1464</v>
      </c>
      <c r="C18" s="555"/>
      <c r="D18" s="556">
        <f ca="1">INT(FIXED(SUMIFS(BP_Actual!D:D,BP_Actual!E:E,CELL("contenido",D$4),BP_Actual!B:B,CELL("contenido",A18))/Pesos,0))</f>
        <v>0</v>
      </c>
      <c r="E18" s="557"/>
      <c r="F18" s="556">
        <f ca="1">INT(FIXED(SUMIFS(BP_Anterior!D:D,BP_Anterior!E:E,CELL("contenido",D$4),BP_Anterior!B:B,CELL("contenido",A18))/Pesos,0))</f>
        <v>0</v>
      </c>
      <c r="G18" s="557"/>
      <c r="H18" s="556">
        <f ca="1">INT(FIXED(SUMIFS(BP_Actual!D:D,BP_Actual!E:E,CELL("contenido",H$4),BP_Actual!B:B,CELL("contenido",A18))/Pesos,0))</f>
        <v>0</v>
      </c>
      <c r="I18" s="557"/>
      <c r="J18" s="556">
        <f ca="1">INT(FIXED(SUMIFS(BP_Anterior!D:D,BP_Anterior!E:E,CELL("contenido",H$4),BP_Anterior!B:B,CELL("contenido",A18))/Pesos,0))</f>
        <v>0</v>
      </c>
      <c r="K18" s="413"/>
    </row>
    <row r="19" spans="1:11" hidden="1">
      <c r="A19" s="713"/>
      <c r="B19" s="414" t="s">
        <v>1465</v>
      </c>
      <c r="C19" s="555"/>
      <c r="D19" s="556">
        <f ca="1">INT(FIXED(SUMIFS(BP_Actual!D:D,BP_Actual!E:E,CELL("contenido",D$4),BP_Actual!B:B,CELL("contenido",A19))/Pesos,0))</f>
        <v>0</v>
      </c>
      <c r="E19" s="557"/>
      <c r="F19" s="556">
        <f ca="1">INT(FIXED(SUMIFS(BP_Anterior!D:D,BP_Anterior!E:E,CELL("contenido",D$4),BP_Anterior!B:B,CELL("contenido",A19))/Pesos,0))</f>
        <v>0</v>
      </c>
      <c r="G19" s="557"/>
      <c r="H19" s="556">
        <f ca="1">INT(FIXED(SUMIFS(BP_Actual!D:D,BP_Actual!E:E,CELL("contenido",H$4),BP_Actual!B:B,CELL("contenido",A19))/Pesos,0))</f>
        <v>0</v>
      </c>
      <c r="I19" s="557"/>
      <c r="J19" s="556">
        <f ca="1">INT(FIXED(SUMIFS(BP_Anterior!D:D,BP_Anterior!E:E,CELL("contenido",H$4),BP_Anterior!B:B,CELL("contenido",A19))/Pesos,0))</f>
        <v>0</v>
      </c>
      <c r="K19" s="413"/>
    </row>
    <row r="20" spans="1:11" hidden="1">
      <c r="A20" s="717"/>
      <c r="B20" s="414" t="s">
        <v>173</v>
      </c>
      <c r="C20" s="555"/>
      <c r="D20" s="556"/>
      <c r="E20" s="557"/>
      <c r="F20" s="556"/>
      <c r="G20" s="557"/>
      <c r="H20" s="556"/>
      <c r="I20" s="557"/>
      <c r="J20" s="556"/>
      <c r="K20" s="413"/>
    </row>
    <row r="21" spans="1:11" ht="7.5" hidden="1" customHeight="1">
      <c r="A21" s="717"/>
      <c r="B21" s="316"/>
      <c r="C21" s="553"/>
      <c r="D21" s="252"/>
      <c r="E21" s="252"/>
      <c r="F21" s="252"/>
      <c r="G21" s="252"/>
      <c r="H21" s="252"/>
      <c r="I21" s="252"/>
      <c r="J21" s="252"/>
      <c r="K21" s="413"/>
    </row>
    <row r="22" spans="1:11" hidden="1">
      <c r="A22" s="717"/>
      <c r="B22" s="145" t="s">
        <v>1205</v>
      </c>
      <c r="C22" s="124"/>
      <c r="D22" s="255">
        <f ca="1">SUM(D18:D20)</f>
        <v>0</v>
      </c>
      <c r="E22" s="253"/>
      <c r="F22" s="255">
        <f ca="1">SUM(F16:F20)</f>
        <v>0</v>
      </c>
      <c r="G22" s="253"/>
      <c r="H22" s="255">
        <f ca="1">SUM(H18:H20)</f>
        <v>0</v>
      </c>
      <c r="I22" s="253"/>
      <c r="J22" s="255">
        <f ca="1">SUM(J18:J20)</f>
        <v>0</v>
      </c>
      <c r="K22" s="413"/>
    </row>
    <row r="23" spans="1:11" hidden="1">
      <c r="A23" s="717"/>
      <c r="B23" s="316"/>
      <c r="C23" s="553"/>
      <c r="D23" s="557"/>
      <c r="E23" s="557"/>
      <c r="F23" s="557"/>
      <c r="G23" s="557"/>
      <c r="H23" s="557"/>
      <c r="I23" s="557"/>
      <c r="J23" s="557"/>
      <c r="K23" s="413"/>
    </row>
    <row r="24" spans="1:11" hidden="1">
      <c r="B24" s="145" t="s">
        <v>48</v>
      </c>
      <c r="C24" s="124"/>
      <c r="D24" s="729"/>
      <c r="E24" s="729"/>
      <c r="F24" s="729"/>
      <c r="G24" s="729"/>
      <c r="H24" s="729"/>
      <c r="I24" s="729"/>
      <c r="J24" s="729"/>
      <c r="K24" s="413"/>
    </row>
    <row r="25" spans="1:11" ht="7.5" hidden="1" customHeight="1">
      <c r="B25" s="316"/>
      <c r="C25" s="553"/>
      <c r="D25" s="252"/>
      <c r="E25" s="252"/>
      <c r="F25" s="252"/>
      <c r="G25" s="252"/>
      <c r="H25" s="252"/>
      <c r="I25" s="252"/>
      <c r="J25" s="252"/>
      <c r="K25" s="413"/>
    </row>
    <row r="26" spans="1:11" hidden="1">
      <c r="B26" s="414" t="s">
        <v>1466</v>
      </c>
      <c r="C26" s="555"/>
      <c r="D26" s="556"/>
      <c r="E26" s="557"/>
      <c r="F26" s="556"/>
      <c r="G26" s="557"/>
      <c r="H26" s="556"/>
      <c r="I26" s="557"/>
      <c r="J26" s="556"/>
      <c r="K26" s="413"/>
    </row>
    <row r="27" spans="1:11" hidden="1">
      <c r="B27" s="414" t="s">
        <v>1467</v>
      </c>
      <c r="C27" s="555"/>
      <c r="D27" s="556"/>
      <c r="E27" s="557"/>
      <c r="F27" s="556"/>
      <c r="G27" s="557"/>
      <c r="H27" s="556"/>
      <c r="I27" s="557"/>
      <c r="J27" s="556"/>
      <c r="K27" s="413"/>
    </row>
    <row r="28" spans="1:11" hidden="1">
      <c r="B28" s="414" t="s">
        <v>1468</v>
      </c>
      <c r="C28" s="555"/>
      <c r="D28" s="556"/>
      <c r="E28" s="557"/>
      <c r="F28" s="556"/>
      <c r="G28" s="557"/>
      <c r="H28" s="556"/>
      <c r="I28" s="557"/>
      <c r="J28" s="556"/>
      <c r="K28" s="413"/>
    </row>
    <row r="29" spans="1:11" hidden="1">
      <c r="B29" s="414" t="s">
        <v>1469</v>
      </c>
      <c r="C29" s="555"/>
      <c r="D29" s="556"/>
      <c r="E29" s="557"/>
      <c r="F29" s="556"/>
      <c r="G29" s="557"/>
      <c r="H29" s="556"/>
      <c r="I29" s="557"/>
      <c r="J29" s="556"/>
      <c r="K29" s="413"/>
    </row>
    <row r="30" spans="1:11" hidden="1">
      <c r="B30" s="414" t="s">
        <v>1470</v>
      </c>
      <c r="C30" s="555"/>
      <c r="D30" s="556"/>
      <c r="E30" s="557"/>
      <c r="F30" s="556"/>
      <c r="G30" s="557"/>
      <c r="H30" s="556"/>
      <c r="I30" s="557"/>
      <c r="J30" s="556"/>
      <c r="K30" s="413"/>
    </row>
    <row r="31" spans="1:11" hidden="1">
      <c r="B31" s="560" t="s">
        <v>1471</v>
      </c>
      <c r="C31" s="555"/>
      <c r="D31" s="561"/>
      <c r="E31" s="557"/>
      <c r="F31" s="561"/>
      <c r="G31" s="557"/>
      <c r="H31" s="561"/>
      <c r="I31" s="557"/>
      <c r="J31" s="561"/>
      <c r="K31" s="413"/>
    </row>
    <row r="32" spans="1:11" hidden="1">
      <c r="B32" s="560" t="s">
        <v>1472</v>
      </c>
      <c r="C32" s="555"/>
      <c r="D32" s="561"/>
      <c r="E32" s="557"/>
      <c r="F32" s="561"/>
      <c r="G32" s="557"/>
      <c r="H32" s="561"/>
      <c r="I32" s="557"/>
      <c r="J32" s="561"/>
      <c r="K32" s="413"/>
    </row>
    <row r="33" spans="2:11" hidden="1">
      <c r="B33" s="560" t="s">
        <v>1206</v>
      </c>
      <c r="C33" s="555"/>
      <c r="D33" s="561"/>
      <c r="E33" s="557"/>
      <c r="F33" s="561"/>
      <c r="G33" s="557"/>
      <c r="H33" s="561"/>
      <c r="I33" s="557"/>
      <c r="J33" s="561"/>
      <c r="K33" s="413"/>
    </row>
    <row r="34" spans="2:11" ht="7.5" hidden="1" customHeight="1">
      <c r="B34" s="316"/>
      <c r="C34" s="553"/>
      <c r="D34" s="252"/>
      <c r="E34" s="252"/>
      <c r="F34" s="252"/>
      <c r="G34" s="252"/>
      <c r="H34" s="252"/>
      <c r="I34" s="252"/>
      <c r="J34" s="252"/>
      <c r="K34" s="413"/>
    </row>
    <row r="35" spans="2:11" hidden="1">
      <c r="B35" s="145" t="s">
        <v>1205</v>
      </c>
      <c r="C35" s="124"/>
      <c r="D35" s="255">
        <f>SUM(D26:D33)</f>
        <v>0</v>
      </c>
      <c r="E35" s="253"/>
      <c r="F35" s="255">
        <f>SUM(F26:F33)</f>
        <v>0</v>
      </c>
      <c r="G35" s="253"/>
      <c r="H35" s="255">
        <f>SUM(H26:H33)</f>
        <v>0</v>
      </c>
      <c r="I35" s="253"/>
      <c r="J35" s="255">
        <f>SUM(J26:J33)</f>
        <v>0</v>
      </c>
      <c r="K35" s="413"/>
    </row>
    <row r="36" spans="2:11" ht="12.75" hidden="1" customHeight="1" thickBot="1">
      <c r="B36" s="524"/>
      <c r="C36" s="555"/>
      <c r="D36" s="557"/>
      <c r="E36" s="557"/>
      <c r="F36" s="557"/>
      <c r="G36" s="557"/>
      <c r="H36" s="557"/>
      <c r="I36" s="557"/>
      <c r="J36" s="557"/>
      <c r="K36" s="413"/>
    </row>
    <row r="37" spans="2:11" ht="13.5" thickBot="1">
      <c r="B37" s="146" t="s">
        <v>1141</v>
      </c>
      <c r="C37" s="147"/>
      <c r="D37" s="928">
        <f ca="1">+D14+D22+D35</f>
        <v>0</v>
      </c>
      <c r="E37" s="929"/>
      <c r="F37" s="928">
        <f ca="1">+F14+F22+F35</f>
        <v>0</v>
      </c>
      <c r="G37" s="929"/>
      <c r="H37" s="928">
        <f ca="1">+H14+H22+H35</f>
        <v>0</v>
      </c>
      <c r="I37" s="930"/>
      <c r="J37" s="928">
        <f ca="1">+J14+J22+J35</f>
        <v>0</v>
      </c>
      <c r="K37" s="413"/>
    </row>
    <row r="38" spans="2:11" ht="13.5" thickBot="1">
      <c r="B38" s="413"/>
      <c r="C38" s="413"/>
      <c r="D38" s="413"/>
      <c r="E38" s="413"/>
      <c r="F38" s="413"/>
      <c r="G38" s="413"/>
      <c r="H38" s="413"/>
      <c r="I38" s="413"/>
      <c r="J38" s="413"/>
      <c r="K38" s="413"/>
    </row>
    <row r="39" spans="2:11" ht="13.5" thickBot="1">
      <c r="B39" s="119" t="s">
        <v>1138</v>
      </c>
      <c r="C39" s="3"/>
      <c r="D39" s="763" t="str">
        <f ca="1">+IF((D37-'21'!D14)=0,"Conciliado","No Conciliado")</f>
        <v>Conciliado</v>
      </c>
      <c r="E39" s="714"/>
      <c r="F39" s="763" t="str">
        <f ca="1">+IF((F37-'21'!F14)=0,"Conciliado","No Conciliado")</f>
        <v>Conciliado</v>
      </c>
      <c r="G39" s="714"/>
      <c r="H39" s="763" t="str">
        <f ca="1">+IF((H37-'21'!H14)=0,"Conciliado","No Conciliado")</f>
        <v>Conciliado</v>
      </c>
      <c r="I39" s="714"/>
      <c r="J39" s="763" t="str">
        <f ca="1">+IF((J37-'21'!J14)=0,"Conciliado","No Conciliado")</f>
        <v>Conciliado</v>
      </c>
      <c r="K39" s="413"/>
    </row>
    <row r="40" spans="2:11" ht="3.75" customHeight="1" thickBot="1">
      <c r="B40" s="3"/>
      <c r="C40" s="3"/>
      <c r="D40" s="714"/>
      <c r="E40" s="714"/>
      <c r="F40" s="714"/>
      <c r="G40" s="714"/>
      <c r="H40" s="714"/>
      <c r="I40" s="714"/>
      <c r="J40" s="714"/>
      <c r="K40" s="413"/>
    </row>
    <row r="41" spans="2:11" ht="13.5" thickBot="1">
      <c r="B41" s="714"/>
      <c r="C41" s="3"/>
      <c r="D41" s="910">
        <f ca="1">+D37-'21'!D14</f>
        <v>0</v>
      </c>
      <c r="E41" s="813"/>
      <c r="F41" s="910">
        <f ca="1">+F37-'21'!F14</f>
        <v>0</v>
      </c>
      <c r="G41" s="813"/>
      <c r="H41" s="910">
        <f ca="1">+H37-'21'!H14</f>
        <v>0</v>
      </c>
      <c r="I41" s="813"/>
      <c r="J41" s="910">
        <f ca="1">+J37-'21'!J14</f>
        <v>0</v>
      </c>
      <c r="K41" s="413"/>
    </row>
    <row r="42" spans="2:11">
      <c r="B42" s="413"/>
      <c r="D42" s="437"/>
      <c r="E42" s="413"/>
      <c r="F42" s="437"/>
      <c r="G42" s="413"/>
      <c r="H42" s="413"/>
      <c r="I42" s="413"/>
      <c r="J42" s="413"/>
      <c r="K42" s="413"/>
    </row>
    <row r="43" spans="2:11">
      <c r="B43" s="413"/>
      <c r="D43" s="437"/>
      <c r="E43" s="413"/>
      <c r="F43" s="437"/>
      <c r="G43" s="413"/>
      <c r="H43" s="413"/>
      <c r="I43" s="413"/>
      <c r="J43" s="413"/>
      <c r="K43" s="413"/>
    </row>
    <row r="44" spans="2:11">
      <c r="B44" s="413"/>
      <c r="D44" s="413"/>
      <c r="E44" s="413"/>
      <c r="F44" s="413"/>
      <c r="G44" s="413"/>
      <c r="H44" s="413"/>
      <c r="I44" s="413"/>
      <c r="J44" s="413"/>
      <c r="K44" s="413"/>
    </row>
    <row r="45" spans="2:11" hidden="1">
      <c r="F45" s="22"/>
    </row>
  </sheetData>
  <sheetProtection algorithmName="SHA-512" hashValue="Xt8oPip37alB+TiHROpEoKl9OJ+udPhXL/5x8VeWU3qE2kIlFeyxNH6IqNk8lhQwqlvEf5Zw/XJKDH13Z0rOaQ==" saltValue="6ZC87FTKUSHKR11RnA6eiA==" spinCount="100000" sheet="1" objects="1" scenarios="1" formatCells="0" formatColumns="0" formatRows="0" insertRows="0" deleteRows="0"/>
  <mergeCells count="4">
    <mergeCell ref="B2:J2"/>
    <mergeCell ref="B4:B6"/>
    <mergeCell ref="D4:F4"/>
    <mergeCell ref="H4:J4"/>
  </mergeCells>
  <conditionalFormatting sqref="D39">
    <cfRule type="expression" dxfId="175" priority="4">
      <formula>IF(D39="No Conciliado",1,0)</formula>
    </cfRule>
  </conditionalFormatting>
  <conditionalFormatting sqref="F39">
    <cfRule type="expression" dxfId="174" priority="3">
      <formula>IF(F39="No Conciliado",1,0)</formula>
    </cfRule>
  </conditionalFormatting>
  <conditionalFormatting sqref="H39">
    <cfRule type="expression" dxfId="173" priority="2">
      <formula>IF(H39="No Conciliado",1,0)</formula>
    </cfRule>
  </conditionalFormatting>
  <conditionalFormatting sqref="J39">
    <cfRule type="expression" dxfId="172" priority="1">
      <formula>IF(J39="No Conciliado",1,0)</formula>
    </cfRule>
  </conditionalFormatting>
  <pageMargins left="0.7" right="0.7" top="0.75" bottom="0.75" header="0.3" footer="0.3"/>
  <pageSetup paperSize="9"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6">
    <tabColor rgb="FFFF0000"/>
  </sheetPr>
  <dimension ref="A1:J24"/>
  <sheetViews>
    <sheetView showGridLines="0" workbookViewId="0">
      <selection activeCell="A2" sqref="A2"/>
    </sheetView>
  </sheetViews>
  <sheetFormatPr baseColWidth="10" defaultColWidth="0" defaultRowHeight="12.75" zeroHeight="1"/>
  <cols>
    <col min="1" max="1" width="10.85546875" style="5" customWidth="1"/>
    <col min="2" max="2" width="29" style="5" customWidth="1"/>
    <col min="3" max="3" width="1" style="5" customWidth="1"/>
    <col min="4" max="4" width="18.28515625" style="5" customWidth="1"/>
    <col min="5" max="5" width="1" style="5" customWidth="1"/>
    <col min="6" max="6" width="17.42578125" style="5" hidden="1" customWidth="1"/>
    <col min="7" max="7" width="10.85546875" style="5" customWidth="1"/>
    <col min="8" max="10" width="0" style="5" hidden="1" customWidth="1"/>
    <col min="11" max="16384" width="10.85546875" style="5" hidden="1"/>
  </cols>
  <sheetData>
    <row r="1" spans="1:10">
      <c r="A1" s="413"/>
      <c r="B1" s="413"/>
      <c r="C1" s="413"/>
      <c r="D1" s="413"/>
      <c r="E1" s="413"/>
      <c r="F1" s="413"/>
      <c r="G1" s="413"/>
    </row>
    <row r="2" spans="1:10" ht="28.5" customHeight="1">
      <c r="A2" s="413"/>
      <c r="B2" s="1223" t="s">
        <v>1207</v>
      </c>
      <c r="C2" s="1223"/>
      <c r="D2" s="1223"/>
      <c r="E2" s="1223"/>
      <c r="F2" s="1223"/>
      <c r="G2" s="742"/>
      <c r="H2" s="558"/>
      <c r="I2" s="558"/>
      <c r="J2" s="558"/>
    </row>
    <row r="3" spans="1:10" ht="13.5" thickBot="1">
      <c r="A3" s="413"/>
      <c r="B3" s="413"/>
      <c r="C3" s="413"/>
      <c r="D3" s="413"/>
      <c r="E3" s="413"/>
      <c r="F3" s="413"/>
      <c r="G3" s="413"/>
    </row>
    <row r="4" spans="1:10" ht="24" customHeight="1" thickBot="1">
      <c r="A4" s="714"/>
      <c r="B4" s="214" t="s">
        <v>1280</v>
      </c>
      <c r="C4" s="8"/>
      <c r="D4" s="238">
        <f>FactFin</f>
        <v>43830</v>
      </c>
      <c r="E4" s="133"/>
      <c r="F4" s="238">
        <f>FantFin</f>
        <v>43465</v>
      </c>
      <c r="G4" s="413"/>
    </row>
    <row r="5" spans="1:10" ht="8.25" customHeight="1">
      <c r="A5" s="413"/>
      <c r="B5" s="28"/>
      <c r="C5" s="28"/>
      <c r="D5" s="31"/>
      <c r="E5" s="31"/>
      <c r="F5" s="31"/>
      <c r="G5" s="413"/>
    </row>
    <row r="6" spans="1:10">
      <c r="A6" s="994" t="s">
        <v>2248</v>
      </c>
      <c r="B6" s="414" t="s">
        <v>3163</v>
      </c>
      <c r="C6" s="555"/>
      <c r="D6" s="628">
        <v>0</v>
      </c>
      <c r="E6" s="706"/>
      <c r="F6" s="628">
        <v>-9509121</v>
      </c>
      <c r="G6" s="413"/>
    </row>
    <row r="7" spans="1:10" ht="25.5" hidden="1">
      <c r="A7" s="413"/>
      <c r="B7" s="414" t="s">
        <v>1208</v>
      </c>
      <c r="C7" s="555"/>
      <c r="D7" s="628">
        <f>IFERROR(INT(FIXED(VLOOKUP(A7,BPActual,3,0)/Pesos,0)),0)</f>
        <v>0</v>
      </c>
      <c r="E7" s="706"/>
      <c r="F7" s="628">
        <f>IFERROR(INT(FIXED(VLOOKUP(A7,BPAnterior,3,0)/Pesos,0)),0)</f>
        <v>0</v>
      </c>
      <c r="G7" s="413"/>
    </row>
    <row r="8" spans="1:10">
      <c r="A8" s="559" t="s">
        <v>2634</v>
      </c>
      <c r="B8" s="414" t="s">
        <v>3164</v>
      </c>
      <c r="C8" s="555"/>
      <c r="D8" s="628">
        <f>IFERROR(INT(FIXED(VLOOKUP(A8,BPActual,3,0)/Pesos,0)),0)</f>
        <v>0</v>
      </c>
      <c r="E8" s="706"/>
      <c r="F8" s="628">
        <f>IFERROR(INT(FIXED(VLOOKUP(A8,BPAnterior,3,0)/Pesos,0)),0)</f>
        <v>-616876267</v>
      </c>
      <c r="G8" s="413"/>
    </row>
    <row r="9" spans="1:10" ht="8.25" customHeight="1" thickBot="1">
      <c r="A9" s="413"/>
      <c r="B9" s="25"/>
      <c r="C9" s="25"/>
      <c r="D9" s="111"/>
      <c r="E9" s="111"/>
      <c r="F9" s="111"/>
      <c r="G9" s="413"/>
    </row>
    <row r="10" spans="1:10" ht="13.5" thickBot="1">
      <c r="A10" s="714"/>
      <c r="B10" s="146" t="s">
        <v>1141</v>
      </c>
      <c r="C10" s="147"/>
      <c r="D10" s="922">
        <f>SUM(D6:D8)</f>
        <v>0</v>
      </c>
      <c r="E10" s="931"/>
      <c r="F10" s="922">
        <f>SUM(F6:F8)</f>
        <v>-626385388</v>
      </c>
      <c r="G10" s="413"/>
    </row>
    <row r="11" spans="1:10" ht="13.5" thickBot="1">
      <c r="A11" s="413"/>
      <c r="B11" s="413"/>
      <c r="C11" s="413"/>
      <c r="D11" s="473"/>
      <c r="E11" s="473"/>
      <c r="F11" s="473"/>
      <c r="G11" s="413"/>
    </row>
    <row r="12" spans="1:10" ht="13.5" thickBot="1">
      <c r="A12" s="714"/>
      <c r="B12" s="119" t="s">
        <v>1138</v>
      </c>
      <c r="C12" s="3"/>
      <c r="D12" s="21" t="str">
        <f>+IF((D10-'24'!D12)=0,"Conciliado","No Conciliado")</f>
        <v>Conciliado</v>
      </c>
      <c r="E12" s="3"/>
      <c r="F12" s="21" t="str">
        <f>+IF((F10-'24'!F12)=0,"Conciliado","No Conciliado")</f>
        <v>Conciliado</v>
      </c>
      <c r="G12" s="413"/>
    </row>
    <row r="13" spans="1:10" ht="3" customHeight="1" thickBot="1">
      <c r="A13" s="413"/>
      <c r="B13" s="395"/>
      <c r="D13" s="396"/>
      <c r="F13" s="396"/>
      <c r="G13" s="413"/>
    </row>
    <row r="14" spans="1:10" ht="13.5" thickBot="1">
      <c r="A14" s="413"/>
      <c r="B14" s="395"/>
      <c r="D14" s="690">
        <f>+D10-'24'!D12</f>
        <v>0</v>
      </c>
      <c r="E14" s="691"/>
      <c r="F14" s="690">
        <f>+F10-'24'!F12</f>
        <v>0</v>
      </c>
      <c r="G14" s="413"/>
    </row>
    <row r="15" spans="1:10" ht="13.5" thickBot="1">
      <c r="A15" s="413"/>
      <c r="B15" s="108"/>
      <c r="D15" s="25"/>
      <c r="E15" s="25"/>
      <c r="F15" s="25"/>
      <c r="G15" s="413"/>
    </row>
    <row r="16" spans="1:10" ht="13.5" thickBot="1">
      <c r="A16" s="714"/>
      <c r="B16" s="119" t="s">
        <v>1138</v>
      </c>
      <c r="C16" s="3"/>
      <c r="D16" s="21" t="str">
        <f>+IF((D10-'25'!Q11)=0,"Conciliado","No Conciliado")</f>
        <v>Conciliado</v>
      </c>
      <c r="E16" s="12"/>
      <c r="F16" s="21" t="str">
        <f>+IF((F10-'25'!Q30)=0,"Conciliado","No Conciliado")</f>
        <v>Conciliado</v>
      </c>
      <c r="G16" s="705"/>
    </row>
    <row r="17" spans="1:7" ht="3.75" customHeight="1" thickBot="1">
      <c r="A17" s="714"/>
      <c r="B17" s="3"/>
      <c r="C17" s="3"/>
      <c r="D17" s="12"/>
      <c r="E17" s="12"/>
      <c r="F17" s="12"/>
      <c r="G17" s="413"/>
    </row>
    <row r="18" spans="1:7" ht="13.5" thickBot="1">
      <c r="A18" s="714"/>
      <c r="B18" s="714"/>
      <c r="C18" s="3"/>
      <c r="D18" s="690">
        <f>+D10-'25'!Q11</f>
        <v>0</v>
      </c>
      <c r="E18" s="725"/>
      <c r="F18" s="690">
        <f>+F10-'25'!Q30</f>
        <v>0</v>
      </c>
      <c r="G18" s="413"/>
    </row>
    <row r="19" spans="1:7">
      <c r="A19" s="413"/>
      <c r="B19" s="413"/>
      <c r="D19" s="473"/>
      <c r="E19" s="473"/>
      <c r="F19" s="473"/>
      <c r="G19" s="413"/>
    </row>
    <row r="20" spans="1:7">
      <c r="A20" s="413"/>
      <c r="B20" s="413"/>
      <c r="D20" s="473"/>
      <c r="E20" s="473"/>
      <c r="F20" s="473"/>
      <c r="G20" s="413"/>
    </row>
    <row r="21" spans="1:7" hidden="1">
      <c r="D21" s="25"/>
      <c r="E21" s="25"/>
      <c r="F21" s="25"/>
    </row>
    <row r="22" spans="1:7" hidden="1">
      <c r="D22" s="25"/>
      <c r="E22" s="25"/>
      <c r="F22" s="25"/>
    </row>
    <row r="23" spans="1:7" hidden="1">
      <c r="D23" s="25"/>
      <c r="E23" s="25"/>
      <c r="F23" s="25"/>
    </row>
    <row r="24" spans="1:7" hidden="1"/>
  </sheetData>
  <sheetProtection algorithmName="SHA-512" hashValue="heZUjSsCMbWElKPhgIVpo+lTAddDFwQrEXqXvtwXYkM9j09XNH70q6hHgEWN+9g0gnA7n3xmySjBgwkjjFgamQ==" saltValue="dB/vGUniOxnBQuAg3IIifA==" spinCount="100000" sheet="1" objects="1" scenarios="1" formatCells="0" formatColumns="0" formatRows="0" insertRows="0" deleteRows="0"/>
  <protectedRanges>
    <protectedRange sqref="D9:E9 F10 D10 D6:F8" name="Rango2"/>
  </protectedRanges>
  <mergeCells count="1">
    <mergeCell ref="B2:F2"/>
  </mergeCells>
  <conditionalFormatting sqref="D12:D13">
    <cfRule type="expression" dxfId="171" priority="4">
      <formula>IF(D12="No Conciliado",1,0)</formula>
    </cfRule>
  </conditionalFormatting>
  <conditionalFormatting sqref="D16">
    <cfRule type="expression" dxfId="170" priority="3">
      <formula>IF(D16="No Conciliado",1,0)</formula>
    </cfRule>
  </conditionalFormatting>
  <conditionalFormatting sqref="F12:F13">
    <cfRule type="expression" dxfId="169" priority="2">
      <formula>IF(F12="No Conciliado",1,0)</formula>
    </cfRule>
  </conditionalFormatting>
  <conditionalFormatting sqref="F16">
    <cfRule type="expression" dxfId="168" priority="1">
      <formula>IF(F16="No Conciliado",1,0)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9">
    <tabColor rgb="FFFF0000"/>
  </sheetPr>
  <dimension ref="A1:G31"/>
  <sheetViews>
    <sheetView showGridLines="0" workbookViewId="0">
      <selection activeCell="A2" sqref="A2"/>
    </sheetView>
  </sheetViews>
  <sheetFormatPr baseColWidth="10" defaultColWidth="0" defaultRowHeight="12.75" zeroHeight="1"/>
  <cols>
    <col min="1" max="1" width="10.85546875" style="413" customWidth="1"/>
    <col min="2" max="2" width="40.42578125" style="413" customWidth="1"/>
    <col min="3" max="3" width="1" style="5" customWidth="1"/>
    <col min="4" max="4" width="18.28515625" style="5" customWidth="1"/>
    <col min="5" max="5" width="1" style="5" customWidth="1"/>
    <col min="6" max="6" width="17.42578125" style="5" hidden="1" customWidth="1"/>
    <col min="7" max="7" width="10.85546875" style="5" customWidth="1"/>
    <col min="8" max="16384" width="10.85546875" style="5" hidden="1"/>
  </cols>
  <sheetData>
    <row r="1" spans="1:7">
      <c r="C1" s="413"/>
      <c r="D1" s="413"/>
      <c r="E1" s="413"/>
      <c r="F1" s="413"/>
      <c r="G1" s="413"/>
    </row>
    <row r="2" spans="1:7" ht="33" customHeight="1">
      <c r="B2" s="1223" t="s">
        <v>1473</v>
      </c>
      <c r="C2" s="1223"/>
      <c r="D2" s="1223"/>
      <c r="E2" s="1223"/>
      <c r="F2" s="1223"/>
      <c r="G2" s="413"/>
    </row>
    <row r="3" spans="1:7" ht="16.5" thickBot="1">
      <c r="B3" s="738"/>
      <c r="C3" s="738"/>
      <c r="D3" s="738"/>
      <c r="E3" s="738"/>
      <c r="F3" s="738"/>
      <c r="G3" s="413"/>
    </row>
    <row r="4" spans="1:7" ht="18" customHeight="1" thickBot="1">
      <c r="A4" s="714"/>
      <c r="B4" s="8"/>
      <c r="C4" s="8"/>
      <c r="D4" s="238">
        <f>FactFin</f>
        <v>43830</v>
      </c>
      <c r="E4" s="133"/>
      <c r="F4" s="238">
        <f>FantFin</f>
        <v>43465</v>
      </c>
      <c r="G4" s="413"/>
    </row>
    <row r="5" spans="1:7" ht="8.25" customHeight="1">
      <c r="B5" s="28"/>
      <c r="C5" s="28"/>
      <c r="D5" s="31"/>
      <c r="E5" s="31"/>
      <c r="F5" s="31"/>
      <c r="G5" s="413"/>
    </row>
    <row r="6" spans="1:7">
      <c r="B6" s="414" t="s">
        <v>1209</v>
      </c>
      <c r="C6" s="555"/>
      <c r="D6" s="628"/>
      <c r="E6" s="706"/>
      <c r="F6" s="628">
        <v>-532203000</v>
      </c>
      <c r="G6" s="413"/>
    </row>
    <row r="7" spans="1:7" ht="38.25" hidden="1">
      <c r="B7" s="414" t="s">
        <v>1210</v>
      </c>
      <c r="C7" s="555"/>
      <c r="D7" s="628"/>
      <c r="E7" s="706"/>
      <c r="F7" s="628"/>
      <c r="G7" s="413"/>
    </row>
    <row r="8" spans="1:7" ht="25.5" hidden="1">
      <c r="B8" s="414" t="s">
        <v>1211</v>
      </c>
      <c r="C8" s="555"/>
      <c r="D8" s="628"/>
      <c r="E8" s="706"/>
      <c r="F8" s="628"/>
      <c r="G8" s="413"/>
    </row>
    <row r="9" spans="1:7" ht="25.5" hidden="1">
      <c r="B9" s="414" t="s">
        <v>1212</v>
      </c>
      <c r="C9" s="555"/>
      <c r="D9" s="628"/>
      <c r="E9" s="706"/>
      <c r="F9" s="628"/>
      <c r="G9" s="413"/>
    </row>
    <row r="10" spans="1:7">
      <c r="B10" s="414" t="s">
        <v>1213</v>
      </c>
      <c r="C10" s="555"/>
      <c r="D10" s="628"/>
      <c r="E10" s="706"/>
      <c r="F10" s="878">
        <v>-94182388</v>
      </c>
      <c r="G10" s="413"/>
    </row>
    <row r="11" spans="1:7" ht="8.25" customHeight="1" thickBot="1">
      <c r="B11" s="25"/>
      <c r="C11" s="25"/>
      <c r="D11" s="111"/>
      <c r="E11" s="111"/>
      <c r="F11" s="111"/>
      <c r="G11" s="413"/>
    </row>
    <row r="12" spans="1:7" ht="13.5" thickBot="1">
      <c r="A12" s="714"/>
      <c r="B12" s="146" t="s">
        <v>1141</v>
      </c>
      <c r="C12" s="147"/>
      <c r="D12" s="922">
        <f>SUM(D6:D10)</f>
        <v>0</v>
      </c>
      <c r="E12" s="932"/>
      <c r="F12" s="922">
        <f>SUM(F6:F10)</f>
        <v>-626385388</v>
      </c>
      <c r="G12" s="413"/>
    </row>
    <row r="13" spans="1:7">
      <c r="C13" s="413"/>
      <c r="D13" s="475"/>
      <c r="E13" s="413"/>
      <c r="F13" s="413"/>
      <c r="G13" s="413"/>
    </row>
    <row r="14" spans="1:7" ht="13.5" thickBot="1">
      <c r="C14" s="413"/>
      <c r="D14" s="437"/>
      <c r="E14" s="413"/>
      <c r="F14" s="413"/>
      <c r="G14" s="413"/>
    </row>
    <row r="15" spans="1:7" ht="13.5" thickBot="1">
      <c r="A15" s="714"/>
      <c r="B15" s="119" t="s">
        <v>1138</v>
      </c>
      <c r="C15" s="3"/>
      <c r="D15" s="21" t="str">
        <f>+IF((D12-'23'!D10)=0,"Conciliado","No Conciliado")</f>
        <v>Conciliado</v>
      </c>
      <c r="E15" s="3"/>
      <c r="F15" s="21" t="str">
        <f>+IF((F12-'23'!F10)=0,"Conciliado","No Conciliado")</f>
        <v>Conciliado</v>
      </c>
      <c r="G15" s="413"/>
    </row>
    <row r="16" spans="1:7" ht="4.5" customHeight="1" thickBot="1">
      <c r="A16" s="714"/>
      <c r="B16" s="3"/>
      <c r="C16" s="3"/>
      <c r="D16" s="3"/>
      <c r="E16" s="3"/>
      <c r="F16" s="3"/>
      <c r="G16" s="413"/>
    </row>
    <row r="17" spans="1:7" ht="13.5" thickBot="1">
      <c r="A17" s="714"/>
      <c r="B17" s="714"/>
      <c r="C17" s="3"/>
      <c r="D17" s="690">
        <f>+D12-'23'!D10</f>
        <v>0</v>
      </c>
      <c r="E17" s="719"/>
      <c r="F17" s="690">
        <f>+F12-'23'!F10</f>
        <v>0</v>
      </c>
      <c r="G17" s="413"/>
    </row>
    <row r="18" spans="1:7">
      <c r="D18" s="437"/>
      <c r="E18" s="413"/>
      <c r="F18" s="413"/>
      <c r="G18" s="413"/>
    </row>
    <row r="19" spans="1:7">
      <c r="D19" s="437"/>
      <c r="E19" s="413"/>
      <c r="F19" s="413"/>
      <c r="G19" s="413"/>
    </row>
    <row r="20" spans="1:7" hidden="1">
      <c r="D20" s="22"/>
      <c r="F20" s="22"/>
    </row>
    <row r="21" spans="1:7" hidden="1">
      <c r="D21" s="22"/>
    </row>
    <row r="22" spans="1:7" hidden="1">
      <c r="D22" s="22"/>
    </row>
    <row r="23" spans="1:7" hidden="1">
      <c r="D23" s="22"/>
    </row>
    <row r="24" spans="1:7" hidden="1">
      <c r="D24" s="22"/>
    </row>
    <row r="25" spans="1:7" hidden="1">
      <c r="D25" s="22"/>
    </row>
    <row r="26" spans="1:7" hidden="1">
      <c r="D26" s="22"/>
    </row>
    <row r="27" spans="1:7" hidden="1">
      <c r="D27" s="22"/>
    </row>
    <row r="28" spans="1:7" hidden="1">
      <c r="D28" s="22"/>
    </row>
    <row r="29" spans="1:7" hidden="1">
      <c r="D29" s="498"/>
    </row>
    <row r="30" spans="1:7" hidden="1"/>
    <row r="31" spans="1:7" hidden="1">
      <c r="D31" s="22"/>
    </row>
  </sheetData>
  <sheetProtection algorithmName="SHA-512" hashValue="/8LKxefs4xCetJzQyaxYLbuG0IdGcTz6qWQ3JwGVH7wctfQ/T2jTvUbNUmlBz7kskyJBrA452Ediep/kISBGzw==" saltValue="wA7wNxuVmCe0xVoFO6uLIA==" spinCount="100000" sheet="1" objects="1" scenarios="1" formatCells="0" formatColumns="0" formatRows="0" insertRows="0" deleteRows="0"/>
  <protectedRanges>
    <protectedRange sqref="D6:E11 F6:F10 E12" name="Rango2"/>
  </protectedRanges>
  <mergeCells count="1">
    <mergeCell ref="B2:F2"/>
  </mergeCells>
  <conditionalFormatting sqref="D15">
    <cfRule type="expression" dxfId="167" priority="2">
      <formula>IF(D15="No Conciliado",1,0)</formula>
    </cfRule>
  </conditionalFormatting>
  <conditionalFormatting sqref="F15">
    <cfRule type="expression" dxfId="166" priority="1">
      <formula>IF(F15="No Conciliado",1,0)</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4">
    <tabColor rgb="FFFF0000"/>
  </sheetPr>
  <dimension ref="A1:X43"/>
  <sheetViews>
    <sheetView showGridLines="0" zoomScale="85" zoomScaleNormal="85" zoomScalePageLayoutView="85" workbookViewId="0">
      <selection activeCell="O10" sqref="O10"/>
    </sheetView>
  </sheetViews>
  <sheetFormatPr baseColWidth="10" defaultColWidth="0" defaultRowHeight="12.75" zeroHeight="1"/>
  <cols>
    <col min="1" max="1" width="10.85546875" style="5" customWidth="1"/>
    <col min="2" max="2" width="22.85546875" style="5" customWidth="1"/>
    <col min="3" max="3" width="1" style="5" customWidth="1"/>
    <col min="4" max="4" width="13.42578125" style="5" customWidth="1"/>
    <col min="5" max="5" width="1" style="5" customWidth="1"/>
    <col min="6" max="6" width="14.5703125" style="5" customWidth="1"/>
    <col min="7" max="7" width="1" style="5" customWidth="1"/>
    <col min="8" max="8" width="18" style="5" customWidth="1"/>
    <col min="9" max="9" width="1" style="5" customWidth="1"/>
    <col min="10" max="10" width="12.42578125" style="5" customWidth="1"/>
    <col min="11" max="11" width="1" style="5" customWidth="1"/>
    <col min="12" max="12" width="14.140625" style="5" customWidth="1"/>
    <col min="13" max="13" width="0.85546875" style="5" customWidth="1"/>
    <col min="14" max="14" width="1" style="5" hidden="1" customWidth="1"/>
    <col min="15" max="15" width="13.42578125" style="5" customWidth="1"/>
    <col min="16" max="16" width="1" style="5" customWidth="1"/>
    <col min="17" max="17" width="13.28515625" style="5" customWidth="1"/>
    <col min="18" max="18" width="1" style="5" customWidth="1"/>
    <col min="19" max="19" width="18" style="5" customWidth="1"/>
    <col min="20" max="20" width="1" style="5" customWidth="1"/>
    <col min="21" max="21" width="14.85546875" style="5" hidden="1" customWidth="1"/>
    <col min="22" max="22" width="4.7109375" style="5" customWidth="1"/>
    <col min="23" max="24" width="0" style="5" hidden="1" customWidth="1"/>
    <col min="25" max="16384" width="10.85546875" style="5" hidden="1"/>
  </cols>
  <sheetData>
    <row r="1" spans="2:24" s="413" customFormat="1">
      <c r="B1" s="5"/>
      <c r="C1" s="5"/>
      <c r="D1" s="5"/>
      <c r="E1" s="5"/>
      <c r="F1" s="5"/>
      <c r="G1" s="5"/>
      <c r="H1" s="5"/>
      <c r="I1" s="5"/>
      <c r="J1" s="5"/>
      <c r="K1" s="5"/>
      <c r="L1" s="5"/>
      <c r="M1" s="5"/>
      <c r="N1" s="5"/>
      <c r="O1" s="5"/>
      <c r="P1" s="5"/>
      <c r="Q1" s="5"/>
      <c r="R1" s="5"/>
      <c r="S1" s="5"/>
      <c r="T1" s="5"/>
      <c r="U1" s="5"/>
    </row>
    <row r="2" spans="2:24" s="413" customFormat="1" ht="15.75" customHeight="1">
      <c r="B2" s="1230" t="s">
        <v>1474</v>
      </c>
      <c r="C2" s="1230"/>
      <c r="D2" s="1230"/>
      <c r="E2" s="1230"/>
      <c r="F2" s="1230"/>
      <c r="G2" s="1230"/>
      <c r="H2" s="1230"/>
      <c r="I2" s="1230"/>
      <c r="J2" s="1230"/>
      <c r="K2" s="1230"/>
      <c r="L2" s="1230"/>
      <c r="M2" s="1230"/>
      <c r="N2" s="1230"/>
      <c r="O2" s="1230"/>
      <c r="P2" s="1230"/>
      <c r="Q2" s="1230"/>
      <c r="R2" s="1230"/>
      <c r="S2" s="1230"/>
      <c r="T2" s="1230"/>
      <c r="U2" s="1230"/>
    </row>
    <row r="3" spans="2:24" s="413" customFormat="1" ht="13.5" thickBot="1">
      <c r="B3" s="5"/>
      <c r="C3" s="5"/>
      <c r="D3" s="5"/>
      <c r="E3" s="5"/>
      <c r="F3" s="5"/>
      <c r="G3" s="5"/>
      <c r="H3" s="5"/>
      <c r="I3" s="5"/>
      <c r="J3" s="5"/>
      <c r="K3" s="5"/>
      <c r="L3" s="5"/>
      <c r="M3" s="5"/>
      <c r="N3" s="5"/>
      <c r="O3" s="5"/>
      <c r="P3" s="5"/>
      <c r="Q3" s="5"/>
      <c r="R3" s="5"/>
      <c r="S3" s="5"/>
      <c r="T3" s="5"/>
      <c r="U3" s="5"/>
    </row>
    <row r="4" spans="2:24" s="413" customFormat="1" ht="12.75" customHeight="1">
      <c r="B4" s="1231">
        <v>42735</v>
      </c>
      <c r="C4" s="150"/>
      <c r="D4" s="1234" t="s">
        <v>1214</v>
      </c>
      <c r="E4" s="151"/>
      <c r="F4" s="1234" t="s">
        <v>2221</v>
      </c>
      <c r="G4" s="151"/>
      <c r="H4" s="1234" t="s">
        <v>2222</v>
      </c>
      <c r="I4" s="151"/>
      <c r="J4" s="1234" t="s">
        <v>2223</v>
      </c>
      <c r="K4" s="151"/>
      <c r="L4" s="1234" t="s">
        <v>2224</v>
      </c>
      <c r="M4" s="151"/>
      <c r="N4" s="151"/>
      <c r="O4" s="1234" t="s">
        <v>2225</v>
      </c>
      <c r="P4" s="151"/>
      <c r="Q4" s="1234" t="s">
        <v>1215</v>
      </c>
      <c r="R4" s="151"/>
      <c r="S4" s="1234" t="s">
        <v>1216</v>
      </c>
      <c r="T4" s="151"/>
      <c r="U4" s="1234" t="s">
        <v>1217</v>
      </c>
    </row>
    <row r="5" spans="2:24" s="413" customFormat="1" ht="15" customHeight="1">
      <c r="B5" s="1232"/>
      <c r="C5" s="150"/>
      <c r="D5" s="1235"/>
      <c r="E5" s="152"/>
      <c r="F5" s="1235" t="s">
        <v>1218</v>
      </c>
      <c r="G5" s="152"/>
      <c r="H5" s="1235" t="s">
        <v>1218</v>
      </c>
      <c r="I5" s="152"/>
      <c r="J5" s="1235" t="s">
        <v>1218</v>
      </c>
      <c r="K5" s="152"/>
      <c r="L5" s="1235" t="s">
        <v>1218</v>
      </c>
      <c r="M5" s="152"/>
      <c r="N5" s="152"/>
      <c r="O5" s="1235" t="s">
        <v>1218</v>
      </c>
      <c r="P5" s="152"/>
      <c r="Q5" s="1235" t="s">
        <v>1218</v>
      </c>
      <c r="R5" s="152"/>
      <c r="S5" s="1235" t="s">
        <v>1218</v>
      </c>
      <c r="T5" s="152"/>
      <c r="U5" s="1235" t="s">
        <v>1218</v>
      </c>
    </row>
    <row r="6" spans="2:24" s="413" customFormat="1" ht="15" customHeight="1" thickBot="1">
      <c r="B6" s="1233"/>
      <c r="C6" s="150"/>
      <c r="D6" s="1236"/>
      <c r="E6" s="152"/>
      <c r="F6" s="1236" t="s">
        <v>1219</v>
      </c>
      <c r="G6" s="152"/>
      <c r="H6" s="1236" t="s">
        <v>1219</v>
      </c>
      <c r="I6" s="152"/>
      <c r="J6" s="1236" t="s">
        <v>1219</v>
      </c>
      <c r="K6" s="152"/>
      <c r="L6" s="1236" t="s">
        <v>1219</v>
      </c>
      <c r="M6" s="152"/>
      <c r="N6" s="152"/>
      <c r="O6" s="1236" t="s">
        <v>1219</v>
      </c>
      <c r="P6" s="152"/>
      <c r="Q6" s="1236" t="s">
        <v>1219</v>
      </c>
      <c r="R6" s="152"/>
      <c r="S6" s="1236" t="s">
        <v>1219</v>
      </c>
      <c r="T6" s="152"/>
      <c r="U6" s="1236" t="s">
        <v>1219</v>
      </c>
    </row>
    <row r="7" spans="2:24" s="413" customFormat="1" ht="6" customHeight="1">
      <c r="B7" s="157"/>
      <c r="C7" s="157"/>
      <c r="D7" s="157"/>
      <c r="E7" s="157"/>
      <c r="F7" s="157"/>
      <c r="G7" s="157"/>
      <c r="H7" s="157"/>
      <c r="I7" s="157"/>
      <c r="J7" s="157"/>
      <c r="K7" s="157"/>
      <c r="L7" s="157"/>
      <c r="M7" s="157"/>
      <c r="N7" s="157"/>
      <c r="O7" s="157"/>
      <c r="P7" s="157"/>
      <c r="Q7" s="157"/>
      <c r="R7" s="157"/>
      <c r="S7" s="157"/>
      <c r="T7" s="157"/>
      <c r="U7" s="157"/>
    </row>
    <row r="8" spans="2:24" s="413" customFormat="1">
      <c r="B8" s="414" t="s">
        <v>1200</v>
      </c>
      <c r="C8" s="427"/>
      <c r="D8" s="426"/>
      <c r="E8" s="427"/>
      <c r="F8" s="426"/>
      <c r="G8" s="427"/>
      <c r="H8" s="426"/>
      <c r="I8" s="427"/>
      <c r="J8" s="426"/>
      <c r="K8" s="427"/>
      <c r="L8" s="426"/>
      <c r="M8" s="427"/>
      <c r="N8" s="427"/>
      <c r="O8" s="426"/>
      <c r="P8" s="427"/>
      <c r="Q8" s="416">
        <f>+D8+F8+H8+J8+L8+O8</f>
        <v>0</v>
      </c>
      <c r="R8" s="427"/>
      <c r="S8" s="426">
        <f>+Q8</f>
        <v>0</v>
      </c>
      <c r="T8" s="427"/>
      <c r="U8" s="426"/>
      <c r="W8" s="437"/>
    </row>
    <row r="9" spans="2:24" s="413" customFormat="1" hidden="1">
      <c r="B9" s="466" t="s">
        <v>2220</v>
      </c>
      <c r="C9" s="427"/>
      <c r="D9" s="426"/>
      <c r="E9" s="427"/>
      <c r="F9" s="426"/>
      <c r="G9" s="427"/>
      <c r="H9" s="426"/>
      <c r="I9" s="427"/>
      <c r="J9" s="426"/>
      <c r="K9" s="427"/>
      <c r="L9" s="426"/>
      <c r="M9" s="427"/>
      <c r="N9" s="427"/>
      <c r="O9" s="426"/>
      <c r="P9" s="427"/>
      <c r="Q9" s="416">
        <f>+D9+F9+H9+J9+L9+O9</f>
        <v>0</v>
      </c>
      <c r="R9" s="427"/>
      <c r="S9" s="426">
        <f t="shared" ref="S9:S11" si="0">+Q9</f>
        <v>0</v>
      </c>
      <c r="T9" s="427"/>
      <c r="U9" s="426"/>
      <c r="W9" s="437"/>
      <c r="X9" s="437"/>
    </row>
    <row r="10" spans="2:24" s="413" customFormat="1">
      <c r="B10" s="414" t="s">
        <v>1202</v>
      </c>
      <c r="C10" s="427"/>
      <c r="D10" s="426"/>
      <c r="E10" s="427"/>
      <c r="F10" s="426">
        <f>+BP_Actual!D14</f>
        <v>6169135</v>
      </c>
      <c r="G10" s="427"/>
      <c r="H10" s="426">
        <f>+BP_Actual!D12</f>
        <v>73457197</v>
      </c>
      <c r="I10" s="427"/>
      <c r="J10" s="426"/>
      <c r="K10" s="427"/>
      <c r="L10" s="426"/>
      <c r="M10" s="427"/>
      <c r="N10" s="427"/>
      <c r="O10" s="1021">
        <v>0</v>
      </c>
      <c r="P10" s="427"/>
      <c r="Q10" s="416">
        <f>+D10+F10+H10+J10+L10+O10</f>
        <v>79626332</v>
      </c>
      <c r="R10" s="427"/>
      <c r="S10" s="426">
        <f t="shared" si="0"/>
        <v>79626332</v>
      </c>
      <c r="T10" s="427"/>
      <c r="U10" s="426"/>
      <c r="W10" s="437"/>
      <c r="X10" s="437"/>
    </row>
    <row r="11" spans="2:24" s="413" customFormat="1">
      <c r="B11" s="414" t="s">
        <v>1220</v>
      </c>
      <c r="C11" s="427"/>
      <c r="D11" s="426"/>
      <c r="E11" s="427"/>
      <c r="F11" s="426"/>
      <c r="G11" s="427"/>
      <c r="H11" s="426"/>
      <c r="I11" s="427"/>
      <c r="J11" s="426"/>
      <c r="K11" s="427"/>
      <c r="L11" s="426"/>
      <c r="M11" s="427"/>
      <c r="N11" s="427"/>
      <c r="O11" s="1021">
        <f>+'24'!D12</f>
        <v>0</v>
      </c>
      <c r="P11" s="427"/>
      <c r="Q11" s="426">
        <f>+D11+F11+H11+J11+L11+O11</f>
        <v>0</v>
      </c>
      <c r="R11" s="427"/>
      <c r="S11" s="426">
        <f t="shared" si="0"/>
        <v>0</v>
      </c>
      <c r="T11" s="427"/>
      <c r="U11" s="426"/>
      <c r="W11" s="437"/>
      <c r="X11" s="437"/>
    </row>
    <row r="12" spans="2:24" s="413" customFormat="1" ht="6.75" customHeight="1" thickBot="1">
      <c r="B12" s="157"/>
      <c r="C12" s="157"/>
      <c r="D12" s="157"/>
      <c r="E12" s="157"/>
      <c r="F12" s="157"/>
      <c r="G12" s="157"/>
      <c r="H12" s="157"/>
      <c r="I12" s="157"/>
      <c r="J12" s="157"/>
      <c r="K12" s="157"/>
      <c r="L12" s="157"/>
      <c r="M12" s="157"/>
      <c r="N12" s="157"/>
      <c r="O12" s="157"/>
      <c r="P12" s="157"/>
      <c r="Q12" s="157"/>
      <c r="R12" s="157"/>
      <c r="S12" s="157"/>
      <c r="T12" s="157"/>
      <c r="U12" s="157"/>
    </row>
    <row r="13" spans="2:24" s="413" customFormat="1" ht="13.5" thickBot="1">
      <c r="B13" s="153" t="s">
        <v>1141</v>
      </c>
      <c r="C13" s="154"/>
      <c r="D13" s="279">
        <f>SUM(D8:D11)</f>
        <v>0</v>
      </c>
      <c r="E13" s="280"/>
      <c r="F13" s="279">
        <f t="shared" ref="F13:L13" si="1">SUM(F8:F11)</f>
        <v>6169135</v>
      </c>
      <c r="G13" s="280"/>
      <c r="H13" s="279">
        <f t="shared" si="1"/>
        <v>73457197</v>
      </c>
      <c r="I13" s="280"/>
      <c r="J13" s="279">
        <f t="shared" si="1"/>
        <v>0</v>
      </c>
      <c r="K13" s="280"/>
      <c r="L13" s="279">
        <f t="shared" si="1"/>
        <v>0</v>
      </c>
      <c r="M13" s="280"/>
      <c r="N13" s="280"/>
      <c r="O13" s="279">
        <f>SUM(O8:O11)</f>
        <v>0</v>
      </c>
      <c r="P13" s="280"/>
      <c r="Q13" s="279">
        <f>SUM(Q8:Q11)</f>
        <v>79626332</v>
      </c>
      <c r="R13" s="280"/>
      <c r="S13" s="279">
        <f>SUM(S8:S11)</f>
        <v>79626332</v>
      </c>
      <c r="T13" s="280"/>
      <c r="U13" s="279">
        <f>SUM(U8:U11)</f>
        <v>0</v>
      </c>
      <c r="W13" s="437"/>
      <c r="X13" s="437"/>
    </row>
    <row r="14" spans="2:24" s="413" customFormat="1" ht="13.5" thickBot="1">
      <c r="B14" s="748"/>
      <c r="C14" s="748"/>
      <c r="D14" s="749"/>
      <c r="E14" s="749"/>
      <c r="F14" s="749"/>
      <c r="G14" s="749"/>
      <c r="H14" s="749"/>
      <c r="I14" s="749"/>
      <c r="J14" s="749"/>
      <c r="K14" s="749"/>
      <c r="L14" s="749"/>
      <c r="M14" s="749"/>
      <c r="N14" s="749"/>
      <c r="O14" s="749"/>
      <c r="P14" s="749"/>
      <c r="Q14" s="749"/>
      <c r="R14" s="749"/>
      <c r="S14" s="749"/>
      <c r="T14" s="749"/>
      <c r="U14" s="749"/>
      <c r="W14" s="437"/>
    </row>
    <row r="15" spans="2:24" s="413" customFormat="1" ht="16.5" customHeight="1" thickBot="1">
      <c r="B15" s="714"/>
      <c r="C15" s="743"/>
      <c r="D15" s="745"/>
      <c r="E15" s="745"/>
      <c r="F15" s="745"/>
      <c r="G15" s="745"/>
      <c r="H15" s="745"/>
      <c r="I15" s="745"/>
      <c r="J15" s="745"/>
      <c r="K15" s="745"/>
      <c r="L15" s="1178" t="s">
        <v>1138</v>
      </c>
      <c r="M15" s="1179"/>
      <c r="N15" s="1179"/>
      <c r="O15" s="1179"/>
      <c r="P15" s="1179"/>
      <c r="Q15" s="1179"/>
      <c r="R15" s="3"/>
      <c r="S15" s="21" t="str">
        <f ca="1">+IF((S13-A!F14)=0,"Conciliado","No Conciliado")</f>
        <v>Conciliado</v>
      </c>
      <c r="T15" s="3"/>
      <c r="U15" s="21" t="str">
        <f ca="1">+IF((U13-A!F29)=0,"Conciliado","No Conciliado")</f>
        <v>Conciliado</v>
      </c>
      <c r="W15" s="437"/>
    </row>
    <row r="16" spans="2:24" s="413" customFormat="1" ht="17.25" customHeight="1" thickBot="1">
      <c r="C16" s="748"/>
      <c r="D16" s="749">
        <v>293121311</v>
      </c>
      <c r="E16" s="749"/>
      <c r="F16" s="749"/>
      <c r="G16" s="749"/>
      <c r="H16" s="749">
        <v>112903495</v>
      </c>
      <c r="I16" s="749"/>
      <c r="J16" s="749"/>
      <c r="K16" s="749"/>
      <c r="L16" s="747"/>
      <c r="M16" s="747"/>
      <c r="N16" s="747"/>
      <c r="O16" s="747"/>
      <c r="P16" s="747"/>
      <c r="Q16" s="747"/>
      <c r="R16" s="5"/>
      <c r="S16" s="396"/>
      <c r="T16" s="5"/>
      <c r="U16" s="396"/>
      <c r="W16" s="437"/>
    </row>
    <row r="17" spans="1:24" s="730" customFormat="1" ht="16.5" customHeight="1" thickBot="1">
      <c r="A17" s="413"/>
      <c r="B17" s="413"/>
      <c r="C17" s="748"/>
      <c r="D17" s="749"/>
      <c r="E17" s="749"/>
      <c r="F17" s="749"/>
      <c r="G17" s="749"/>
      <c r="H17" s="749"/>
      <c r="I17" s="749"/>
      <c r="J17" s="749"/>
      <c r="K17" s="749"/>
      <c r="L17" s="747"/>
      <c r="M17" s="747"/>
      <c r="N17" s="747"/>
      <c r="O17" s="747"/>
      <c r="P17" s="747"/>
      <c r="Q17" s="747"/>
      <c r="R17" s="5"/>
      <c r="S17" s="690">
        <f ca="1">+S13-A!F14</f>
        <v>0</v>
      </c>
      <c r="T17" s="691"/>
      <c r="U17" s="690">
        <f ca="1">+U13-A!F29</f>
        <v>0</v>
      </c>
    </row>
    <row r="18" spans="1:24" s="413" customFormat="1" ht="13.5" thickBot="1">
      <c r="B18" s="748"/>
      <c r="C18" s="748"/>
      <c r="D18" s="749"/>
      <c r="E18" s="749"/>
      <c r="F18" s="749"/>
      <c r="G18" s="749"/>
      <c r="H18" s="749"/>
      <c r="I18" s="749"/>
      <c r="J18" s="749"/>
      <c r="K18" s="749"/>
      <c r="L18" s="749"/>
      <c r="M18" s="749"/>
      <c r="N18" s="749"/>
      <c r="O18" s="749"/>
      <c r="P18" s="749"/>
      <c r="Q18" s="749"/>
      <c r="R18" s="749"/>
      <c r="S18" s="749"/>
      <c r="T18" s="749"/>
      <c r="U18" s="749"/>
      <c r="W18" s="437"/>
    </row>
    <row r="19" spans="1:24" s="413" customFormat="1" ht="13.5" thickBot="1">
      <c r="B19" s="714"/>
      <c r="C19" s="743"/>
      <c r="D19" s="744"/>
      <c r="E19" s="745"/>
      <c r="F19" s="744"/>
      <c r="G19" s="745"/>
      <c r="H19" s="744"/>
      <c r="I19" s="745"/>
      <c r="J19" s="744"/>
      <c r="K19" s="745"/>
      <c r="L19" s="1178" t="s">
        <v>1138</v>
      </c>
      <c r="M19" s="1179"/>
      <c r="N19" s="1179"/>
      <c r="O19" s="1179"/>
      <c r="P19" s="1179"/>
      <c r="Q19" s="1179"/>
      <c r="R19" s="155"/>
      <c r="S19" s="21" t="str">
        <f>+IF((Q13-S13-U13)=0,"Conciliado","No Conciliado")</f>
        <v>Conciliado</v>
      </c>
      <c r="T19" s="155"/>
      <c r="U19" s="745"/>
      <c r="W19" s="437"/>
    </row>
    <row r="20" spans="1:24" s="413" customFormat="1" ht="4.5" customHeight="1" thickBot="1">
      <c r="B20" s="743"/>
      <c r="C20" s="743"/>
      <c r="D20" s="750"/>
      <c r="E20" s="745"/>
      <c r="F20" s="750"/>
      <c r="G20" s="745"/>
      <c r="H20" s="750"/>
      <c r="I20" s="745"/>
      <c r="J20" s="750"/>
      <c r="K20" s="745"/>
      <c r="L20" s="156"/>
      <c r="M20" s="155"/>
      <c r="N20" s="155"/>
      <c r="O20" s="156"/>
      <c r="P20" s="155"/>
      <c r="Q20" s="155"/>
      <c r="R20" s="155"/>
      <c r="S20" s="3"/>
      <c r="T20" s="3"/>
      <c r="U20" s="714"/>
      <c r="W20" s="437"/>
    </row>
    <row r="21" spans="1:24" s="413" customFormat="1" ht="13.5" thickBot="1">
      <c r="B21" s="751"/>
      <c r="C21" s="752"/>
      <c r="D21" s="753"/>
      <c r="E21" s="753"/>
      <c r="F21" s="753"/>
      <c r="G21" s="753"/>
      <c r="H21" s="753"/>
      <c r="I21" s="753"/>
      <c r="J21" s="753"/>
      <c r="K21" s="753"/>
      <c r="L21" s="753"/>
      <c r="M21" s="753"/>
      <c r="N21" s="753"/>
      <c r="O21" s="753"/>
      <c r="P21" s="753"/>
      <c r="Q21" s="755"/>
      <c r="R21" s="158"/>
      <c r="S21" s="690">
        <f>+Q13-S13-U13</f>
        <v>0</v>
      </c>
      <c r="T21" s="3"/>
      <c r="U21" s="714"/>
    </row>
    <row r="22" spans="1:24" s="413" customFormat="1">
      <c r="B22" s="751"/>
      <c r="C22" s="751"/>
      <c r="D22" s="754"/>
      <c r="E22" s="751"/>
      <c r="F22" s="751"/>
      <c r="G22" s="751"/>
      <c r="H22" s="751"/>
      <c r="I22" s="751"/>
      <c r="J22" s="751"/>
      <c r="K22" s="751"/>
      <c r="L22" s="751"/>
      <c r="M22" s="751"/>
      <c r="N22" s="751"/>
      <c r="O22" s="751"/>
      <c r="P22" s="751"/>
      <c r="Q22" s="751"/>
      <c r="R22" s="157"/>
      <c r="S22" s="751"/>
      <c r="T22" s="157"/>
      <c r="U22" s="751"/>
    </row>
    <row r="23" spans="1:24" s="413" customFormat="1" ht="12.75" hidden="1" customHeight="1">
      <c r="B23" s="1231">
        <v>42369</v>
      </c>
      <c r="C23" s="150"/>
      <c r="D23" s="1234" t="s">
        <v>1214</v>
      </c>
      <c r="E23" s="151"/>
      <c r="F23" s="1234" t="s">
        <v>2221</v>
      </c>
      <c r="G23" s="151"/>
      <c r="H23" s="1234" t="s">
        <v>2222</v>
      </c>
      <c r="I23" s="151"/>
      <c r="J23" s="1234" t="s">
        <v>2223</v>
      </c>
      <c r="K23" s="151"/>
      <c r="L23" s="1234" t="s">
        <v>2224</v>
      </c>
      <c r="M23" s="151"/>
      <c r="N23" s="151"/>
      <c r="O23" s="1234" t="s">
        <v>2225</v>
      </c>
      <c r="P23" s="151"/>
      <c r="Q23" s="1234" t="s">
        <v>1215</v>
      </c>
      <c r="R23" s="151"/>
      <c r="S23" s="1234" t="s">
        <v>1221</v>
      </c>
      <c r="T23" s="151"/>
      <c r="U23" s="1234" t="s">
        <v>1217</v>
      </c>
      <c r="W23" s="437"/>
    </row>
    <row r="24" spans="1:24" s="413" customFormat="1" hidden="1">
      <c r="B24" s="1232"/>
      <c r="C24" s="150"/>
      <c r="D24" s="1235"/>
      <c r="E24" s="152"/>
      <c r="F24" s="1235" t="s">
        <v>1218</v>
      </c>
      <c r="G24" s="152"/>
      <c r="H24" s="1235" t="s">
        <v>1218</v>
      </c>
      <c r="I24" s="152"/>
      <c r="J24" s="1235" t="s">
        <v>1218</v>
      </c>
      <c r="K24" s="152"/>
      <c r="L24" s="1235" t="s">
        <v>1218</v>
      </c>
      <c r="M24" s="152"/>
      <c r="N24" s="152"/>
      <c r="O24" s="1235" t="s">
        <v>1218</v>
      </c>
      <c r="P24" s="152"/>
      <c r="Q24" s="1235" t="s">
        <v>1218</v>
      </c>
      <c r="R24" s="152"/>
      <c r="S24" s="1235" t="s">
        <v>1218</v>
      </c>
      <c r="T24" s="152"/>
      <c r="U24" s="1235" t="s">
        <v>1218</v>
      </c>
    </row>
    <row r="25" spans="1:24" s="413" customFormat="1" ht="13.5" hidden="1" thickBot="1">
      <c r="B25" s="1233"/>
      <c r="C25" s="150"/>
      <c r="D25" s="1236"/>
      <c r="E25" s="152"/>
      <c r="F25" s="1236" t="s">
        <v>1219</v>
      </c>
      <c r="G25" s="152"/>
      <c r="H25" s="1236" t="s">
        <v>1219</v>
      </c>
      <c r="I25" s="152"/>
      <c r="J25" s="1236" t="s">
        <v>1219</v>
      </c>
      <c r="K25" s="152"/>
      <c r="L25" s="1236" t="s">
        <v>1219</v>
      </c>
      <c r="M25" s="152"/>
      <c r="N25" s="152"/>
      <c r="O25" s="1236" t="s">
        <v>1219</v>
      </c>
      <c r="P25" s="152"/>
      <c r="Q25" s="1236" t="s">
        <v>1219</v>
      </c>
      <c r="R25" s="152"/>
      <c r="S25" s="1236" t="s">
        <v>1219</v>
      </c>
      <c r="T25" s="152"/>
      <c r="U25" s="1236" t="s">
        <v>1219</v>
      </c>
    </row>
    <row r="26" spans="1:24" s="413" customFormat="1" ht="6" hidden="1" customHeight="1">
      <c r="B26" s="152"/>
      <c r="C26" s="152"/>
      <c r="D26" s="152"/>
      <c r="E26" s="152"/>
      <c r="F26" s="152"/>
      <c r="G26" s="152"/>
      <c r="H26" s="152"/>
      <c r="I26" s="152"/>
      <c r="J26" s="152"/>
      <c r="K26" s="152"/>
      <c r="L26" s="152"/>
      <c r="M26" s="152"/>
      <c r="N26" s="152"/>
      <c r="O26" s="152"/>
      <c r="P26" s="152"/>
      <c r="Q26" s="152"/>
      <c r="R26" s="152"/>
      <c r="S26" s="152"/>
      <c r="T26" s="152"/>
      <c r="U26" s="152"/>
    </row>
    <row r="27" spans="1:24" s="413" customFormat="1" hidden="1">
      <c r="B27" s="414" t="s">
        <v>1200</v>
      </c>
      <c r="C27" s="427"/>
      <c r="D27" s="426">
        <v>39879708</v>
      </c>
      <c r="E27" s="427"/>
      <c r="F27" s="426">
        <v>41388663</v>
      </c>
      <c r="G27" s="427"/>
      <c r="H27" s="426">
        <v>785322</v>
      </c>
      <c r="I27" s="427"/>
      <c r="J27" s="426">
        <v>1790573</v>
      </c>
      <c r="K27" s="427"/>
      <c r="L27" s="426">
        <f>75073889-9234738+9509121</f>
        <v>75348272</v>
      </c>
      <c r="M27" s="427"/>
      <c r="N27" s="427"/>
      <c r="O27" s="1021">
        <v>0</v>
      </c>
      <c r="P27" s="1022"/>
      <c r="Q27" s="1023">
        <f t="shared" ref="Q27:Q30" si="2">+D27+F27+H27+J27+L27+O27</f>
        <v>159192538</v>
      </c>
      <c r="R27" s="427"/>
      <c r="S27" s="426">
        <f>+Q27</f>
        <v>159192538</v>
      </c>
      <c r="T27" s="427"/>
      <c r="U27" s="426"/>
      <c r="W27" s="437"/>
    </row>
    <row r="28" spans="1:24" s="413" customFormat="1" hidden="1">
      <c r="B28" s="466" t="s">
        <v>2220</v>
      </c>
      <c r="C28" s="427"/>
      <c r="D28" s="426"/>
      <c r="E28" s="427"/>
      <c r="F28" s="426"/>
      <c r="G28" s="427"/>
      <c r="H28" s="426"/>
      <c r="I28" s="427"/>
      <c r="J28" s="426"/>
      <c r="K28" s="427"/>
      <c r="L28" s="426"/>
      <c r="M28" s="427"/>
      <c r="N28" s="427"/>
      <c r="O28" s="1021"/>
      <c r="P28" s="1022"/>
      <c r="Q28" s="1023">
        <f t="shared" si="2"/>
        <v>0</v>
      </c>
      <c r="R28" s="427"/>
      <c r="S28" s="426">
        <f t="shared" ref="S28:S30" si="3">+Q28</f>
        <v>0</v>
      </c>
      <c r="T28" s="427"/>
      <c r="U28" s="426"/>
      <c r="W28" s="437"/>
    </row>
    <row r="29" spans="1:24" s="413" customFormat="1" hidden="1">
      <c r="B29" s="414" t="s">
        <v>1202</v>
      </c>
      <c r="C29" s="427"/>
      <c r="D29" s="426"/>
      <c r="E29" s="427"/>
      <c r="F29" s="426">
        <v>0</v>
      </c>
      <c r="G29" s="427"/>
      <c r="H29" s="426">
        <f>17569067-9509121</f>
        <v>8059946</v>
      </c>
      <c r="I29" s="427"/>
      <c r="J29" s="426">
        <v>3730594</v>
      </c>
      <c r="K29" s="427"/>
      <c r="L29" s="426"/>
      <c r="M29" s="427"/>
      <c r="N29" s="427"/>
      <c r="O29" s="1021">
        <v>786145297</v>
      </c>
      <c r="P29" s="1022"/>
      <c r="Q29" s="1023">
        <f t="shared" si="2"/>
        <v>797935837</v>
      </c>
      <c r="R29" s="427"/>
      <c r="S29" s="426">
        <f t="shared" si="3"/>
        <v>797935837</v>
      </c>
      <c r="T29" s="427"/>
      <c r="U29" s="426"/>
      <c r="W29" s="437"/>
    </row>
    <row r="30" spans="1:24" s="413" customFormat="1" hidden="1">
      <c r="B30" s="414" t="s">
        <v>1220</v>
      </c>
      <c r="C30" s="427"/>
      <c r="D30" s="426"/>
      <c r="E30" s="427"/>
      <c r="F30" s="426"/>
      <c r="G30" s="427"/>
      <c r="H30" s="426"/>
      <c r="I30" s="427"/>
      <c r="J30" s="426"/>
      <c r="K30" s="427"/>
      <c r="L30" s="426"/>
      <c r="M30" s="427"/>
      <c r="N30" s="427"/>
      <c r="O30" s="1021">
        <f>+'24'!F12</f>
        <v>-626385388</v>
      </c>
      <c r="P30" s="1022"/>
      <c r="Q30" s="1023">
        <f t="shared" si="2"/>
        <v>-626385388</v>
      </c>
      <c r="R30" s="427"/>
      <c r="S30" s="426">
        <f t="shared" si="3"/>
        <v>-626385388</v>
      </c>
      <c r="T30" s="427"/>
      <c r="U30" s="426"/>
      <c r="W30" s="437"/>
      <c r="X30" s="437"/>
    </row>
    <row r="31" spans="1:24" s="413" customFormat="1" ht="6" hidden="1" customHeight="1" thickBot="1">
      <c r="B31" s="157"/>
      <c r="C31" s="157"/>
      <c r="D31" s="157"/>
      <c r="E31" s="157"/>
      <c r="F31" s="157"/>
      <c r="G31" s="157"/>
      <c r="H31" s="157"/>
      <c r="I31" s="157"/>
      <c r="J31" s="157"/>
      <c r="K31" s="157"/>
      <c r="L31" s="157"/>
      <c r="M31" s="157"/>
      <c r="N31" s="157"/>
      <c r="O31" s="157"/>
      <c r="P31" s="157"/>
      <c r="Q31" s="157"/>
      <c r="R31" s="157"/>
      <c r="S31" s="157"/>
      <c r="T31" s="157"/>
      <c r="U31" s="157"/>
    </row>
    <row r="32" spans="1:24" s="413" customFormat="1" ht="13.5" hidden="1" thickBot="1">
      <c r="B32" s="153" t="s">
        <v>1141</v>
      </c>
      <c r="C32" s="154"/>
      <c r="D32" s="279">
        <f t="shared" ref="D32:L32" si="4">SUM(D27:D30)</f>
        <v>39879708</v>
      </c>
      <c r="E32" s="280"/>
      <c r="F32" s="279">
        <f t="shared" si="4"/>
        <v>41388663</v>
      </c>
      <c r="G32" s="280"/>
      <c r="H32" s="279">
        <f t="shared" si="4"/>
        <v>8845268</v>
      </c>
      <c r="I32" s="280"/>
      <c r="J32" s="279">
        <f t="shared" si="4"/>
        <v>5521167</v>
      </c>
      <c r="K32" s="280"/>
      <c r="L32" s="279">
        <f t="shared" si="4"/>
        <v>75348272</v>
      </c>
      <c r="M32" s="280"/>
      <c r="N32" s="280"/>
      <c r="O32" s="279">
        <f>SUM(O27:O30)</f>
        <v>159759909</v>
      </c>
      <c r="P32" s="280"/>
      <c r="Q32" s="279">
        <f>SUM(Q27:Q30)</f>
        <v>330742987</v>
      </c>
      <c r="R32" s="280"/>
      <c r="S32" s="279">
        <f>SUM(S27:S30)</f>
        <v>330742987</v>
      </c>
      <c r="T32" s="280"/>
      <c r="U32" s="279">
        <f>SUM(U27:U30)</f>
        <v>0</v>
      </c>
      <c r="W32" s="437"/>
    </row>
    <row r="33" spans="1:23" ht="13.5" hidden="1" thickBot="1">
      <c r="A33" s="413"/>
      <c r="B33" s="413"/>
      <c r="C33" s="413"/>
      <c r="D33" s="413"/>
      <c r="E33" s="413"/>
      <c r="F33" s="413"/>
      <c r="G33" s="413"/>
      <c r="H33" s="413"/>
      <c r="I33" s="413"/>
      <c r="J33" s="413"/>
      <c r="K33" s="413"/>
      <c r="L33" s="413"/>
      <c r="M33" s="413"/>
      <c r="N33" s="413"/>
      <c r="O33" s="413"/>
      <c r="P33" s="413"/>
      <c r="Q33" s="413"/>
      <c r="R33" s="413"/>
      <c r="S33" s="413"/>
      <c r="T33" s="413"/>
      <c r="U33" s="413"/>
      <c r="V33" s="413"/>
    </row>
    <row r="34" spans="1:23" ht="16.5" hidden="1" customHeight="1" thickBot="1">
      <c r="A34" s="413"/>
      <c r="B34" s="940">
        <f>+S32-B36</f>
        <v>0</v>
      </c>
      <c r="C34" s="714"/>
      <c r="D34" s="714"/>
      <c r="E34" s="714"/>
      <c r="F34" s="714"/>
      <c r="G34" s="714"/>
      <c r="H34" s="775">
        <f>+D27+F27+H27+J27+L27</f>
        <v>159192538</v>
      </c>
      <c r="I34" s="714"/>
      <c r="J34" s="714"/>
      <c r="K34" s="3"/>
      <c r="L34" s="1179" t="s">
        <v>1138</v>
      </c>
      <c r="M34" s="1179"/>
      <c r="N34" s="1179"/>
      <c r="O34" s="1179"/>
      <c r="P34" s="1179"/>
      <c r="Q34" s="1179"/>
      <c r="R34" s="3"/>
      <c r="S34" s="21" t="str">
        <f>+IF((S32-A!H14)=0,"Conciliado","No Conciliado")</f>
        <v>No Conciliado</v>
      </c>
      <c r="T34" s="3"/>
      <c r="U34" s="21" t="str">
        <f ca="1">+IF((U32-A!H29)=0,"Conciliado","No Conciliado")</f>
        <v>Conciliado</v>
      </c>
      <c r="V34" s="413"/>
      <c r="W34" s="22"/>
    </row>
    <row r="35" spans="1:23" ht="6" hidden="1" customHeight="1" thickBot="1">
      <c r="A35" s="413"/>
      <c r="B35" s="413"/>
      <c r="C35" s="413"/>
      <c r="D35" s="413"/>
      <c r="E35" s="413"/>
      <c r="F35" s="413"/>
      <c r="G35" s="413"/>
      <c r="H35" s="413"/>
      <c r="I35" s="413"/>
      <c r="J35" s="413"/>
      <c r="K35" s="413"/>
      <c r="L35" s="747"/>
      <c r="M35" s="747"/>
      <c r="N35" s="747"/>
      <c r="O35" s="747"/>
      <c r="P35" s="747"/>
      <c r="Q35" s="747"/>
      <c r="S35" s="396"/>
      <c r="U35" s="396"/>
      <c r="V35" s="413"/>
      <c r="W35" s="22"/>
    </row>
    <row r="36" spans="1:23" ht="16.5" hidden="1" customHeight="1" thickBot="1">
      <c r="A36" s="413"/>
      <c r="B36" s="413">
        <v>330742987</v>
      </c>
      <c r="C36" s="413"/>
      <c r="D36" s="413"/>
      <c r="E36" s="413"/>
      <c r="F36" s="413"/>
      <c r="G36" s="413"/>
      <c r="H36" s="413"/>
      <c r="I36" s="413"/>
      <c r="J36" s="413"/>
      <c r="K36" s="413"/>
      <c r="L36" s="747"/>
      <c r="M36" s="747"/>
      <c r="N36" s="747"/>
      <c r="O36" s="747"/>
      <c r="P36" s="747"/>
      <c r="Q36" s="747"/>
      <c r="S36" s="690">
        <f>+S32-A!H14</f>
        <v>281320230</v>
      </c>
      <c r="T36" s="691"/>
      <c r="U36" s="690">
        <f ca="1">+U32-A!H29</f>
        <v>0</v>
      </c>
      <c r="V36" s="730"/>
      <c r="W36" s="22"/>
    </row>
    <row r="37" spans="1:23" ht="13.5" hidden="1" thickBot="1">
      <c r="A37" s="413"/>
      <c r="B37" s="413"/>
      <c r="C37" s="413"/>
      <c r="D37" s="413"/>
      <c r="E37" s="413"/>
      <c r="F37" s="413">
        <v>159192538</v>
      </c>
      <c r="G37" s="413"/>
      <c r="H37" s="437">
        <f>+F37-H34</f>
        <v>0</v>
      </c>
      <c r="I37" s="413"/>
      <c r="J37" s="413"/>
      <c r="K37" s="413"/>
      <c r="L37" s="413"/>
      <c r="M37" s="413"/>
      <c r="N37" s="413"/>
      <c r="O37" s="413"/>
      <c r="P37" s="413"/>
      <c r="Q37" s="413"/>
      <c r="S37" s="691"/>
      <c r="T37" s="691"/>
      <c r="U37" s="730"/>
      <c r="V37" s="730"/>
    </row>
    <row r="38" spans="1:23" ht="16.5" hidden="1" customHeight="1" thickBot="1">
      <c r="A38" s="413"/>
      <c r="B38" s="714"/>
      <c r="C38" s="743"/>
      <c r="D38" s="744"/>
      <c r="E38" s="745"/>
      <c r="F38" s="744"/>
      <c r="G38" s="745"/>
      <c r="H38" s="744"/>
      <c r="I38" s="745"/>
      <c r="J38" s="744"/>
      <c r="K38" s="155"/>
      <c r="L38" s="1178" t="s">
        <v>1138</v>
      </c>
      <c r="M38" s="1179"/>
      <c r="N38" s="1179"/>
      <c r="O38" s="1179"/>
      <c r="P38" s="1179"/>
      <c r="Q38" s="1179"/>
      <c r="R38" s="155"/>
      <c r="S38" s="21" t="str">
        <f>+IF((Q32-S32-U32)=0,"Conciliado","No Conciliado")</f>
        <v>Conciliado</v>
      </c>
      <c r="T38" s="3"/>
      <c r="U38" s="746"/>
      <c r="V38" s="413"/>
    </row>
    <row r="39" spans="1:23" ht="3.75" hidden="1" customHeight="1" thickBot="1">
      <c r="A39" s="413"/>
      <c r="B39" s="714"/>
      <c r="C39" s="714"/>
      <c r="D39" s="714"/>
      <c r="E39" s="714"/>
      <c r="F39" s="714"/>
      <c r="G39" s="714"/>
      <c r="H39" s="714"/>
      <c r="I39" s="714"/>
      <c r="J39" s="714"/>
      <c r="K39" s="3"/>
      <c r="L39" s="3"/>
      <c r="M39" s="3"/>
      <c r="N39" s="3"/>
      <c r="O39" s="3"/>
      <c r="P39" s="3"/>
      <c r="Q39" s="3"/>
      <c r="R39" s="3"/>
      <c r="S39" s="3"/>
      <c r="T39" s="3"/>
      <c r="U39" s="714"/>
      <c r="V39" s="413"/>
    </row>
    <row r="40" spans="1:23" ht="13.5" hidden="1" thickBot="1">
      <c r="A40" s="413"/>
      <c r="B40" s="714"/>
      <c r="C40" s="714"/>
      <c r="D40" s="714"/>
      <c r="E40" s="714"/>
      <c r="F40" s="714"/>
      <c r="G40" s="714"/>
      <c r="H40" s="714"/>
      <c r="I40" s="714"/>
      <c r="J40" s="714"/>
      <c r="K40" s="3"/>
      <c r="L40" s="714"/>
      <c r="M40" s="714"/>
      <c r="N40" s="714"/>
      <c r="O40" s="714"/>
      <c r="P40" s="714"/>
      <c r="Q40" s="714"/>
      <c r="R40" s="3"/>
      <c r="S40" s="690">
        <f>+Q32-S32-U32</f>
        <v>0</v>
      </c>
      <c r="T40" s="3"/>
      <c r="U40" s="714"/>
      <c r="V40" s="413"/>
    </row>
    <row r="41" spans="1:23">
      <c r="A41" s="413"/>
      <c r="B41" s="413"/>
      <c r="C41" s="413"/>
      <c r="D41" s="413"/>
      <c r="E41" s="413"/>
      <c r="F41" s="413"/>
      <c r="G41" s="413"/>
      <c r="H41" s="413"/>
      <c r="I41" s="413"/>
      <c r="J41" s="413"/>
      <c r="L41" s="413"/>
      <c r="M41" s="413"/>
      <c r="N41" s="413"/>
      <c r="O41" s="413"/>
      <c r="P41" s="413"/>
      <c r="Q41" s="413"/>
      <c r="S41" s="413"/>
      <c r="U41" s="413"/>
      <c r="V41" s="413"/>
    </row>
    <row r="42" spans="1:23">
      <c r="A42" s="413"/>
      <c r="B42" s="413"/>
      <c r="C42" s="413"/>
      <c r="D42" s="413"/>
      <c r="E42" s="413"/>
      <c r="F42" s="413"/>
      <c r="G42" s="413"/>
      <c r="H42" s="413"/>
      <c r="I42" s="413"/>
      <c r="J42" s="413"/>
      <c r="L42" s="413"/>
      <c r="M42" s="413"/>
      <c r="N42" s="413"/>
      <c r="O42" s="413"/>
      <c r="P42" s="413"/>
      <c r="Q42" s="413"/>
      <c r="S42" s="413"/>
      <c r="U42" s="413"/>
      <c r="V42" s="413"/>
    </row>
    <row r="43" spans="1:23">
      <c r="A43" s="413"/>
      <c r="B43" s="413"/>
      <c r="C43" s="413"/>
      <c r="D43" s="413"/>
      <c r="E43" s="413"/>
      <c r="F43" s="413"/>
      <c r="G43" s="413"/>
      <c r="H43" s="413"/>
      <c r="I43" s="413"/>
      <c r="J43" s="413"/>
      <c r="L43" s="413"/>
      <c r="M43" s="413"/>
      <c r="N43" s="413"/>
      <c r="O43" s="413"/>
      <c r="P43" s="413"/>
      <c r="Q43" s="413"/>
      <c r="S43" s="413"/>
      <c r="U43" s="413"/>
      <c r="V43" s="413"/>
    </row>
  </sheetData>
  <sheetProtection algorithmName="SHA-512" hashValue="D/t500ZDDRuPmkO5xAvIeniojUKUZScbF5K6nYlS5RI7nPVmUittk8k2DxBX0ngZAYnLr6GPxH1veUpTjghZxw==" saltValue="8VfNgs2g3CvhjJvwuPhWsQ==" spinCount="100000" sheet="1" objects="1" scenarios="1" formatCells="0" formatColumns="0" formatRows="0" insertRows="0" deleteRows="0"/>
  <mergeCells count="25">
    <mergeCell ref="Q23:Q25"/>
    <mergeCell ref="S23:S25"/>
    <mergeCell ref="U23:U25"/>
    <mergeCell ref="L34:Q34"/>
    <mergeCell ref="L38:Q38"/>
    <mergeCell ref="L23:L25"/>
    <mergeCell ref="O23:O25"/>
    <mergeCell ref="B23:B25"/>
    <mergeCell ref="D23:D25"/>
    <mergeCell ref="F23:F25"/>
    <mergeCell ref="H23:H25"/>
    <mergeCell ref="J23:J25"/>
    <mergeCell ref="L15:Q15"/>
    <mergeCell ref="L19:Q19"/>
    <mergeCell ref="B2:U2"/>
    <mergeCell ref="B4:B6"/>
    <mergeCell ref="D4:D6"/>
    <mergeCell ref="F4:F6"/>
    <mergeCell ref="H4:H6"/>
    <mergeCell ref="J4:J6"/>
    <mergeCell ref="L4:L6"/>
    <mergeCell ref="O4:O6"/>
    <mergeCell ref="Q4:Q6"/>
    <mergeCell ref="S4:S6"/>
    <mergeCell ref="U4:U6"/>
  </mergeCells>
  <conditionalFormatting sqref="S15:S16">
    <cfRule type="expression" dxfId="165" priority="6">
      <formula>IF(S15="No Conciliado",1,0)</formula>
    </cfRule>
  </conditionalFormatting>
  <conditionalFormatting sqref="U15:U16">
    <cfRule type="expression" dxfId="164" priority="5">
      <formula>IF(U15="No Conciliado",1,0)</formula>
    </cfRule>
  </conditionalFormatting>
  <conditionalFormatting sqref="S19">
    <cfRule type="expression" dxfId="163" priority="4">
      <formula>IF(S19="No Conciliado",1,0)</formula>
    </cfRule>
  </conditionalFormatting>
  <conditionalFormatting sqref="S34:S35">
    <cfRule type="expression" dxfId="162" priority="3">
      <formula>IF(S34="No Conciliado",1,0)</formula>
    </cfRule>
  </conditionalFormatting>
  <conditionalFormatting sqref="U34:U35">
    <cfRule type="expression" dxfId="161" priority="2">
      <formula>IF(U34="No Conciliado",1,0)</formula>
    </cfRule>
  </conditionalFormatting>
  <conditionalFormatting sqref="S38">
    <cfRule type="expression" dxfId="160" priority="1">
      <formula>IF(S38="No Conciliado",1,0)</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9">
    <tabColor rgb="FFFF0000"/>
  </sheetPr>
  <dimension ref="A1:K26"/>
  <sheetViews>
    <sheetView showGridLines="0" workbookViewId="0">
      <selection activeCell="H12" sqref="H12"/>
    </sheetView>
  </sheetViews>
  <sheetFormatPr baseColWidth="10" defaultColWidth="0" defaultRowHeight="12.75" zeroHeight="1"/>
  <cols>
    <col min="1" max="1" width="10.85546875" style="413" customWidth="1"/>
    <col min="2" max="2" width="35.5703125" style="5" customWidth="1"/>
    <col min="3" max="3" width="1" style="5" customWidth="1"/>
    <col min="4" max="4" width="18.28515625" style="5" customWidth="1"/>
    <col min="5" max="5" width="1" style="5" customWidth="1"/>
    <col min="6" max="6" width="17.42578125" style="5" customWidth="1"/>
    <col min="7" max="7" width="1" style="5" customWidth="1"/>
    <col min="8" max="8" width="18.28515625" style="5" customWidth="1"/>
    <col min="9" max="9" width="1" style="5" customWidth="1"/>
    <col min="10" max="10" width="16.85546875" style="5" customWidth="1"/>
    <col min="11" max="11" width="10.85546875" style="5" customWidth="1"/>
    <col min="12" max="16384" width="10.85546875" style="5" hidden="1"/>
  </cols>
  <sheetData>
    <row r="1" spans="1:11">
      <c r="B1" s="413"/>
      <c r="C1" s="413"/>
      <c r="D1" s="413"/>
      <c r="E1" s="413"/>
      <c r="F1" s="413"/>
      <c r="G1" s="413"/>
      <c r="H1" s="413"/>
      <c r="I1" s="413"/>
      <c r="J1" s="413"/>
      <c r="K1" s="413"/>
    </row>
    <row r="2" spans="1:11" ht="15.75">
      <c r="B2" s="1223" t="s">
        <v>1222</v>
      </c>
      <c r="C2" s="1223"/>
      <c r="D2" s="1223"/>
      <c r="E2" s="1223"/>
      <c r="F2" s="1223"/>
      <c r="G2" s="1223"/>
      <c r="H2" s="1223"/>
      <c r="I2" s="1223"/>
      <c r="J2" s="1223"/>
      <c r="K2" s="413"/>
    </row>
    <row r="3" spans="1:11" ht="13.5" thickBot="1">
      <c r="B3" s="413"/>
      <c r="C3" s="413"/>
      <c r="D3" s="413"/>
      <c r="E3" s="413"/>
      <c r="F3" s="413"/>
      <c r="G3" s="413"/>
      <c r="H3" s="413"/>
      <c r="I3" s="413"/>
      <c r="J3" s="413"/>
      <c r="K3" s="413"/>
    </row>
    <row r="4" spans="1:11" ht="19.5" customHeight="1" thickBot="1">
      <c r="B4" s="1237" t="s">
        <v>987</v>
      </c>
      <c r="C4" s="44"/>
      <c r="D4" s="1240" t="s">
        <v>5</v>
      </c>
      <c r="E4" s="1241"/>
      <c r="F4" s="1242"/>
      <c r="G4" s="3"/>
      <c r="H4" s="1162" t="s">
        <v>319</v>
      </c>
      <c r="I4" s="1163"/>
      <c r="J4" s="1164"/>
      <c r="K4" s="413"/>
    </row>
    <row r="5" spans="1:11" ht="4.5" customHeight="1" thickBot="1">
      <c r="B5" s="1238"/>
      <c r="C5" s="44"/>
      <c r="D5" s="10"/>
      <c r="E5" s="10"/>
      <c r="F5" s="10"/>
      <c r="G5" s="3"/>
      <c r="H5" s="10"/>
      <c r="I5" s="10"/>
      <c r="J5" s="10"/>
      <c r="K5" s="413"/>
    </row>
    <row r="6" spans="1:11" ht="13.5" thickBot="1">
      <c r="B6" s="1239"/>
      <c r="C6" s="9"/>
      <c r="D6" s="238">
        <f>FactFin</f>
        <v>43830</v>
      </c>
      <c r="E6" s="10"/>
      <c r="F6" s="238">
        <f>FantFin</f>
        <v>43465</v>
      </c>
      <c r="G6" s="3"/>
      <c r="H6" s="238">
        <f>FactFin</f>
        <v>43830</v>
      </c>
      <c r="I6" s="10"/>
      <c r="J6" s="238">
        <f>FantFin</f>
        <v>43465</v>
      </c>
      <c r="K6" s="413"/>
    </row>
    <row r="7" spans="1:11" ht="8.25" customHeight="1">
      <c r="B7" s="434"/>
      <c r="C7" s="434"/>
      <c r="D7" s="25"/>
      <c r="E7" s="25"/>
      <c r="F7" s="25"/>
      <c r="G7" s="25"/>
      <c r="H7" s="25"/>
      <c r="I7" s="25"/>
      <c r="J7" s="25"/>
      <c r="K7" s="413"/>
    </row>
    <row r="8" spans="1:11" hidden="1">
      <c r="A8" s="717">
        <v>1405</v>
      </c>
      <c r="B8" s="414" t="s">
        <v>52</v>
      </c>
      <c r="C8" s="551"/>
      <c r="D8" s="416">
        <f ca="1">INT(FIXED(SUMIFS(BP_Actual!D:D,BP_Actual!E:E,CELL("contenido",D$4),BP_Actual!B:B,CELL("contenido",A8))/Pesos,0))</f>
        <v>0</v>
      </c>
      <c r="E8" s="417"/>
      <c r="F8" s="416"/>
      <c r="G8" s="465"/>
      <c r="H8" s="426">
        <f ca="1">INT(FIXED(SUMIFS(BP_Actual!D:D,BP_Actual!E:E,CELL("contenido",H$4),BP_Actual!B:B,CELL("contenido",A8))/Pesos,0))</f>
        <v>0</v>
      </c>
      <c r="I8" s="552"/>
      <c r="J8" s="426">
        <f ca="1">INT(FIXED(SUMIFS(BP_Anterior!D:D,BP_Actual!E:E,CELL("contenido",H$4),BP_Anterior!B:B,CELL("contenido",A8))/Pesos,0))</f>
        <v>0</v>
      </c>
      <c r="K8" s="413"/>
    </row>
    <row r="9" spans="1:11" hidden="1">
      <c r="A9" s="717">
        <v>1410</v>
      </c>
      <c r="B9" s="414" t="s">
        <v>53</v>
      </c>
      <c r="C9" s="551"/>
      <c r="D9" s="416">
        <f ca="1">INT(FIXED(SUMIFS(BP_Actual!D:D,BP_Actual!E:E,CELL("contenido",D$4),BP_Actual!B:B,CELL("contenido",A9))/Pesos,0))</f>
        <v>0</v>
      </c>
      <c r="E9" s="417"/>
      <c r="F9" s="416"/>
      <c r="G9" s="465"/>
      <c r="H9" s="426">
        <f ca="1">INT(FIXED(SUMIFS(BP_Actual!D:D,BP_Actual!E:E,CELL("contenido",H$4),BP_Actual!B:B,CELL("contenido",A9))/Pesos,0))</f>
        <v>0</v>
      </c>
      <c r="I9" s="552"/>
      <c r="J9" s="426">
        <f ca="1">INT(FIXED(SUMIFS(BP_Anterior!D:D,BP_Actual!E:E,CELL("contenido",H$4),BP_Anterior!B:B,CELL("contenido",A9))/Pesos,0))</f>
        <v>0</v>
      </c>
      <c r="K9" s="413"/>
    </row>
    <row r="10" spans="1:11" hidden="1">
      <c r="A10" s="717">
        <v>1420</v>
      </c>
      <c r="B10" s="414" t="s">
        <v>56</v>
      </c>
      <c r="C10" s="551"/>
      <c r="D10" s="416">
        <f ca="1">INT(FIXED(SUMIFS(BP_Actual!D:D,BP_Actual!E:E,CELL("contenido",D$4),BP_Actual!B:B,CELL("contenido",A10))/Pesos,0))</f>
        <v>0</v>
      </c>
      <c r="E10" s="417"/>
      <c r="F10" s="416"/>
      <c r="G10" s="465"/>
      <c r="H10" s="426">
        <f ca="1">INT(FIXED(SUMIFS(BP_Actual!D:D,BP_Actual!E:E,CELL("contenido",H$4),BP_Actual!B:B,CELL("contenido",A10))/Pesos,0))</f>
        <v>0</v>
      </c>
      <c r="I10" s="552"/>
      <c r="J10" s="426">
        <f ca="1">INT(FIXED(SUMIFS(BP_Anterior!D:D,BP_Actual!E:E,CELL("contenido",H$4),BP_Anterior!B:B,CELL("contenido",A10))/Pesos,0))</f>
        <v>0</v>
      </c>
      <c r="K10" s="413"/>
    </row>
    <row r="11" spans="1:11" hidden="1">
      <c r="A11" s="717">
        <v>1430</v>
      </c>
      <c r="B11" s="414" t="s">
        <v>59</v>
      </c>
      <c r="C11" s="551"/>
      <c r="D11" s="416">
        <f ca="1">INT(FIXED(SUMIFS(BP_Actual!D:D,BP_Actual!E:E,CELL("contenido",D$4),BP_Actual!B:B,CELL("contenido",A11))/Pesos,0))</f>
        <v>0</v>
      </c>
      <c r="E11" s="417"/>
      <c r="F11" s="416"/>
      <c r="G11" s="465"/>
      <c r="H11" s="426">
        <f ca="1">INT(FIXED(SUMIFS(BP_Actual!D:D,BP_Actual!E:E,CELL("contenido",H$4),BP_Actual!B:B,CELL("contenido",A11))/Pesos,0))</f>
        <v>0</v>
      </c>
      <c r="I11" s="552"/>
      <c r="J11" s="426">
        <f ca="1">INT(FIXED(SUMIFS(BP_Anterior!D:D,BP_Actual!E:E,CELL("contenido",H$4),BP_Anterior!B:B,CELL("contenido",A11))/Pesos,0))</f>
        <v>0</v>
      </c>
      <c r="K11" s="413"/>
    </row>
    <row r="12" spans="1:11">
      <c r="A12" s="717">
        <v>1435</v>
      </c>
      <c r="B12" s="414" t="s">
        <v>3373</v>
      </c>
      <c r="C12" s="551"/>
      <c r="D12" s="416">
        <f ca="1">INT(FIXED(SUMIFS(BP_Actual!D:D,BP_Actual!E:E,CELL("contenido",D$4),BP_Actual!B:B,CELL("contenido",A12))/Pesos,0))</f>
        <v>7200000</v>
      </c>
      <c r="E12" s="417"/>
      <c r="F12" s="416">
        <f>+A!H15</f>
        <v>18666000</v>
      </c>
      <c r="G12" s="465"/>
      <c r="H12" s="426">
        <f ca="1">INT(FIXED(SUMIFS(BP_Actual!D:D,BP_Actual!E:E,CELL("contenido",H$4),BP_Actual!B:B,CELL("contenido",A12))/Pesos,0))</f>
        <v>0</v>
      </c>
      <c r="I12" s="552"/>
      <c r="J12" s="426">
        <f ca="1">INT(FIXED(SUMIFS(BP_Anterior!D:D,BP_Actual!E:E,CELL("contenido",H$4),BP_Anterior!B:B,CELL("contenido",A12))/Pesos,0))</f>
        <v>0</v>
      </c>
      <c r="K12" s="413"/>
    </row>
    <row r="13" spans="1:11" ht="25.5" hidden="1">
      <c r="A13" s="717">
        <v>1440</v>
      </c>
      <c r="B13" s="414" t="s">
        <v>1505</v>
      </c>
      <c r="C13" s="551"/>
      <c r="D13" s="416">
        <f ca="1">INT(FIXED(SUMIFS(BP_Actual!D:D,BP_Actual!E:E,CELL("contenido",D$4),BP_Actual!B:B,CELL("contenido",A13))/Pesos,0))</f>
        <v>0</v>
      </c>
      <c r="E13" s="417"/>
      <c r="F13" s="416"/>
      <c r="G13" s="465"/>
      <c r="H13" s="426">
        <f ca="1">INT(FIXED(SUMIFS(BP_Actual!D:D,BP_Actual!E:E,CELL("contenido",H$4),BP_Actual!B:B,CELL("contenido",A13))/Pesos,0))</f>
        <v>0</v>
      </c>
      <c r="I13" s="552"/>
      <c r="J13" s="426">
        <f ca="1">INT(FIXED(SUMIFS(BP_Anterior!D:D,BP_Actual!E:E,CELL("contenido",H$4),BP_Anterior!B:B,CELL("contenido",A13))/Pesos,0))</f>
        <v>0</v>
      </c>
      <c r="K13" s="413"/>
    </row>
    <row r="14" spans="1:11" hidden="1">
      <c r="A14" s="717">
        <v>1455</v>
      </c>
      <c r="B14" s="414" t="s">
        <v>65</v>
      </c>
      <c r="C14" s="551"/>
      <c r="D14" s="416">
        <f ca="1">INT(FIXED(SUMIFS(BP_Actual!D:D,BP_Actual!E:E,CELL("contenido",D$4),BP_Actual!B:B,CELL("contenido",A14))/Pesos,0))</f>
        <v>0</v>
      </c>
      <c r="E14" s="417"/>
      <c r="F14" s="416"/>
      <c r="G14" s="465"/>
      <c r="H14" s="426">
        <f ca="1">INT(FIXED(SUMIFS(BP_Actual!D:D,BP_Actual!E:E,CELL("contenido",H$4),BP_Actual!B:B,CELL("contenido",A14))/Pesos,0))</f>
        <v>0</v>
      </c>
      <c r="I14" s="552"/>
      <c r="J14" s="426">
        <f ca="1">INT(FIXED(SUMIFS(BP_Anterior!D:D,BP_Actual!E:E,CELL("contenido",H$4),BP_Anterior!B:B,CELL("contenido",A14))/Pesos,0))</f>
        <v>0</v>
      </c>
      <c r="K14" s="413"/>
    </row>
    <row r="15" spans="1:11" hidden="1">
      <c r="A15" s="717">
        <v>1460</v>
      </c>
      <c r="B15" s="466" t="s">
        <v>66</v>
      </c>
      <c r="C15" s="551"/>
      <c r="D15" s="416">
        <f ca="1">INT(FIXED(SUMIFS(BP_Actual!D:D,BP_Actual!E:E,CELL("contenido",D$4),BP_Actual!B:B,CELL("contenido",A15))/Pesos,0))</f>
        <v>0</v>
      </c>
      <c r="E15" s="417"/>
      <c r="F15" s="416"/>
      <c r="G15" s="465"/>
      <c r="H15" s="426">
        <f ca="1">INT(FIXED(SUMIFS(BP_Actual!D:D,BP_Actual!E:E,CELL("contenido",H$4),BP_Actual!B:B,CELL("contenido",A15))/Pesos,0))</f>
        <v>0</v>
      </c>
      <c r="I15" s="552"/>
      <c r="J15" s="426">
        <f ca="1">INT(FIXED(SUMIFS(BP_Anterior!D:D,BP_Actual!E:E,CELL("contenido",H$4),BP_Anterior!B:B,CELL("contenido",A15))/Pesos,0))</f>
        <v>0</v>
      </c>
      <c r="K15" s="413"/>
    </row>
    <row r="16" spans="1:11" hidden="1">
      <c r="A16" s="717">
        <v>1465</v>
      </c>
      <c r="B16" s="414" t="s">
        <v>67</v>
      </c>
      <c r="C16" s="551"/>
      <c r="D16" s="416">
        <f ca="1">INT(FIXED(SUMIFS(BP_Actual!D:D,BP_Actual!E:E,CELL("contenido",D$4),BP_Actual!B:B,CELL("contenido",A16))/Pesos,0))</f>
        <v>0</v>
      </c>
      <c r="E16" s="417"/>
      <c r="F16" s="416"/>
      <c r="G16" s="465"/>
      <c r="H16" s="426">
        <f ca="1">INT(FIXED(SUMIFS(BP_Actual!D:D,BP_Actual!E:E,CELL("contenido",H$4),BP_Actual!B:B,CELL("contenido",A16))/Pesos,0))</f>
        <v>0</v>
      </c>
      <c r="I16" s="552"/>
      <c r="J16" s="426">
        <f ca="1">INT(FIXED(SUMIFS(BP_Anterior!D:D,BP_Actual!E:E,CELL("contenido",H$4),BP_Anterior!B:B,CELL("contenido",A16))/Pesos,0))</f>
        <v>0</v>
      </c>
      <c r="K16" s="413"/>
    </row>
    <row r="17" spans="1:11" hidden="1">
      <c r="A17" s="717">
        <v>1499</v>
      </c>
      <c r="B17" s="414" t="s">
        <v>1203</v>
      </c>
      <c r="C17" s="551"/>
      <c r="D17" s="628">
        <f ca="1">INT(FIXED(SUMIFS(BP_Actual!D:D,BP_Actual!E:E,CELL("contenido",D$4),BP_Actual!B:B,CELL("contenido",A17))/Pesos,0))</f>
        <v>0</v>
      </c>
      <c r="E17" s="921"/>
      <c r="F17" s="416"/>
      <c r="G17" s="465"/>
      <c r="H17" s="426">
        <f ca="1">INT(FIXED(SUMIFS(BP_Actual!D:D,BP_Actual!E:E,CELL("contenido",H$4),BP_Actual!B:B,CELL("contenido",A17))/Pesos,0))</f>
        <v>0</v>
      </c>
      <c r="I17" s="552"/>
      <c r="J17" s="426">
        <f ca="1">INT(FIXED(SUMIFS(BP_Anterior!D:D,BP_Actual!E:E,CELL("contenido",H$4),BP_Anterior!B:B,CELL("contenido",A17))/Pesos,0))</f>
        <v>0</v>
      </c>
      <c r="K17" s="413"/>
    </row>
    <row r="18" spans="1:11" ht="13.5" thickBot="1">
      <c r="B18" s="415"/>
      <c r="C18" s="415"/>
      <c r="D18" s="526"/>
      <c r="E18" s="526"/>
      <c r="F18" s="481"/>
      <c r="G18" s="557"/>
      <c r="H18" s="423"/>
      <c r="I18" s="423"/>
      <c r="J18" s="415"/>
      <c r="K18" s="413"/>
    </row>
    <row r="19" spans="1:11" ht="13.5" thickBot="1">
      <c r="B19" s="159" t="s">
        <v>1137</v>
      </c>
      <c r="C19" s="43"/>
      <c r="D19" s="281">
        <f ca="1">SUM(D8:D17)</f>
        <v>7200000</v>
      </c>
      <c r="E19" s="267"/>
      <c r="F19" s="281">
        <f>SUM(F8:F17)</f>
        <v>18666000</v>
      </c>
      <c r="G19" s="256"/>
      <c r="H19" s="160">
        <f ca="1">SUM(H8:H17)</f>
        <v>0</v>
      </c>
      <c r="I19" s="118"/>
      <c r="J19" s="160">
        <f ca="1">SUM(J8:J17)</f>
        <v>0</v>
      </c>
      <c r="K19" s="413"/>
    </row>
    <row r="20" spans="1:11">
      <c r="B20" s="413"/>
      <c r="C20" s="413"/>
      <c r="D20" s="756"/>
      <c r="E20" s="756"/>
      <c r="F20" s="756"/>
      <c r="G20" s="413"/>
      <c r="H20" s="413"/>
      <c r="I20" s="413"/>
      <c r="J20" s="413"/>
      <c r="K20" s="413"/>
    </row>
    <row r="21" spans="1:11" ht="13.5" thickBot="1">
      <c r="B21" s="413"/>
      <c r="C21" s="413"/>
      <c r="D21" s="413"/>
      <c r="E21" s="413"/>
      <c r="F21" s="413"/>
      <c r="G21" s="413"/>
      <c r="H21" s="413"/>
      <c r="I21" s="413"/>
      <c r="J21" s="413"/>
      <c r="K21" s="413"/>
    </row>
    <row r="22" spans="1:11" ht="13.5" thickBot="1">
      <c r="B22" s="119" t="s">
        <v>1138</v>
      </c>
      <c r="C22" s="3"/>
      <c r="D22" s="21" t="str">
        <f ca="1">+IF((D19-A!F15)=0,"Conciliado","No Conciliado")</f>
        <v>Conciliado</v>
      </c>
      <c r="E22" s="3"/>
      <c r="F22" s="21" t="str">
        <f>+IF((F19-A!H15)=0,"Conciliado","No Conciliado")</f>
        <v>Conciliado</v>
      </c>
      <c r="G22" s="3"/>
      <c r="H22" s="21" t="str">
        <f ca="1">+IF((H19-A!F30)=0,"Conciliado","No Conciliado")</f>
        <v>Conciliado</v>
      </c>
      <c r="I22" s="3"/>
      <c r="J22" s="21" t="str">
        <f ca="1">+IF((J19-A!H30)=0,"Conciliado","No Conciliado")</f>
        <v>Conciliado</v>
      </c>
      <c r="K22" s="413"/>
    </row>
    <row r="23" spans="1:11" ht="5.25" customHeight="1" thickBot="1">
      <c r="B23" s="3"/>
      <c r="C23" s="3"/>
      <c r="D23" s="3"/>
      <c r="E23" s="3"/>
      <c r="F23" s="7"/>
      <c r="G23" s="3"/>
      <c r="H23" s="3"/>
      <c r="I23" s="3"/>
      <c r="J23" s="7"/>
      <c r="K23" s="413"/>
    </row>
    <row r="24" spans="1:11" ht="13.5" thickBot="1">
      <c r="B24" s="3"/>
      <c r="C24" s="3"/>
      <c r="D24" s="690">
        <f ca="1">+D19-A!F15</f>
        <v>0</v>
      </c>
      <c r="E24" s="719"/>
      <c r="F24" s="690">
        <f>+F19-A!H15</f>
        <v>0</v>
      </c>
      <c r="G24" s="719"/>
      <c r="H24" s="690">
        <f ca="1">+H19-A!F30</f>
        <v>0</v>
      </c>
      <c r="I24" s="719"/>
      <c r="J24" s="690">
        <f ca="1">+J19-A!H30</f>
        <v>0</v>
      </c>
      <c r="K24" s="413"/>
    </row>
    <row r="25" spans="1:11">
      <c r="B25" s="413"/>
      <c r="C25" s="413"/>
      <c r="D25" s="437"/>
      <c r="E25" s="413"/>
      <c r="F25" s="437"/>
      <c r="G25" s="413"/>
      <c r="H25" s="413"/>
      <c r="I25" s="413"/>
      <c r="J25" s="413"/>
      <c r="K25" s="413"/>
    </row>
    <row r="26" spans="1:11">
      <c r="B26" s="413"/>
      <c r="C26" s="413"/>
      <c r="D26" s="413"/>
      <c r="E26" s="413"/>
      <c r="F26" s="413"/>
      <c r="G26" s="413"/>
      <c r="H26" s="413"/>
      <c r="I26" s="413"/>
      <c r="J26" s="413"/>
      <c r="K26" s="413"/>
    </row>
  </sheetData>
  <sheetProtection algorithmName="SHA-512" hashValue="qk9jEm0++9W+9uzJ3TOOFlh1OpJQQH8yikzTurZa+1eTI1Xq/xNjb8EHpSegEZkqT0z3wM0Whb2q1CRTKWz+uQ==" saltValue="XlQ7u7+O2W9NNyYjZ4vzPw==" spinCount="100000" sheet="1" objects="1" scenarios="1" formatCells="0" formatColumns="0" formatRows="0" insertRows="0" deleteRows="0"/>
  <protectedRanges>
    <protectedRange sqref="H18:I18 D18:E18 D8:F17 H8:J17" name="Rango1"/>
  </protectedRanges>
  <mergeCells count="4">
    <mergeCell ref="B2:J2"/>
    <mergeCell ref="B4:B6"/>
    <mergeCell ref="H4:J4"/>
    <mergeCell ref="D4:F4"/>
  </mergeCells>
  <conditionalFormatting sqref="D22">
    <cfRule type="expression" dxfId="159" priority="6">
      <formula>IF(D22="No Conciliado",1,0)</formula>
    </cfRule>
  </conditionalFormatting>
  <conditionalFormatting sqref="H22">
    <cfRule type="expression" dxfId="158" priority="2">
      <formula>IF(H22="No Conciliado",1,0)</formula>
    </cfRule>
  </conditionalFormatting>
  <conditionalFormatting sqref="F22">
    <cfRule type="expression" dxfId="157" priority="3">
      <formula>IF(F22="No Conciliado",1,0)</formula>
    </cfRule>
  </conditionalFormatting>
  <conditionalFormatting sqref="J22">
    <cfRule type="expression" dxfId="156" priority="1">
      <formula>IF(J22="No Conciliado",1,0)</formula>
    </cfRule>
  </conditionalFormatting>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1">
    <tabColor rgb="FFFF0000"/>
  </sheetPr>
  <dimension ref="A1:K16"/>
  <sheetViews>
    <sheetView showGridLines="0" workbookViewId="0">
      <selection activeCell="D8" sqref="D8"/>
    </sheetView>
  </sheetViews>
  <sheetFormatPr baseColWidth="10" defaultColWidth="0" defaultRowHeight="12.75" zeroHeight="1"/>
  <cols>
    <col min="1" max="1" width="10.85546875" style="5" customWidth="1"/>
    <col min="2" max="2" width="66.42578125" style="5" customWidth="1"/>
    <col min="3" max="3" width="1" style="5" customWidth="1"/>
    <col min="4" max="4" width="18.28515625" style="5" customWidth="1"/>
    <col min="5" max="5" width="1.42578125" style="5" customWidth="1"/>
    <col min="6" max="6" width="17.42578125" style="5" customWidth="1"/>
    <col min="7" max="7" width="10.85546875" style="5" customWidth="1"/>
    <col min="8" max="8" width="11.7109375" style="5" hidden="1" customWidth="1"/>
    <col min="9" max="9" width="1" style="5" hidden="1" customWidth="1"/>
    <col min="10" max="10" width="10.85546875" style="5" hidden="1" customWidth="1"/>
    <col min="11" max="11" width="0" style="5" hidden="1" customWidth="1"/>
    <col min="12" max="16384" width="10.85546875" style="5" hidden="1"/>
  </cols>
  <sheetData>
    <row r="1" spans="1:7">
      <c r="A1" s="413"/>
      <c r="B1" s="413"/>
      <c r="C1" s="413"/>
      <c r="D1" s="413"/>
      <c r="E1" s="413"/>
      <c r="F1" s="413"/>
      <c r="G1" s="413"/>
    </row>
    <row r="2" spans="1:7" ht="15.75">
      <c r="A2" s="413"/>
      <c r="B2" s="1243" t="s">
        <v>1224</v>
      </c>
      <c r="C2" s="1243"/>
      <c r="D2" s="1243"/>
      <c r="E2" s="1243"/>
      <c r="F2" s="1243"/>
      <c r="G2" s="413"/>
    </row>
    <row r="3" spans="1:7" ht="13.5" thickBot="1">
      <c r="A3" s="413"/>
      <c r="B3" s="413"/>
      <c r="C3" s="413"/>
      <c r="D3" s="413"/>
      <c r="E3" s="413"/>
      <c r="F3" s="413"/>
      <c r="G3" s="413"/>
    </row>
    <row r="4" spans="1:7" ht="15.75" customHeight="1">
      <c r="A4" s="413"/>
      <c r="B4" s="1246" t="s">
        <v>1280</v>
      </c>
      <c r="C4" s="3"/>
      <c r="D4" s="1244">
        <f>FactFin</f>
        <v>43830</v>
      </c>
      <c r="E4" s="161"/>
      <c r="F4" s="1244">
        <f>FantFin</f>
        <v>43465</v>
      </c>
      <c r="G4" s="413"/>
    </row>
    <row r="5" spans="1:7" ht="5.25" customHeight="1" thickBot="1">
      <c r="A5" s="413"/>
      <c r="B5" s="1247"/>
      <c r="C5" s="3"/>
      <c r="D5" s="1245"/>
      <c r="E5" s="3"/>
      <c r="F5" s="1245"/>
      <c r="G5" s="413"/>
    </row>
    <row r="6" spans="1:7" ht="6.75" customHeight="1">
      <c r="A6" s="413"/>
      <c r="B6" s="25"/>
      <c r="C6" s="25"/>
      <c r="D6" s="25"/>
      <c r="E6" s="25"/>
      <c r="F6" s="25"/>
      <c r="G6" s="413"/>
    </row>
    <row r="7" spans="1:7">
      <c r="A7" s="713" t="s">
        <v>2226</v>
      </c>
      <c r="B7" s="414" t="s">
        <v>1225</v>
      </c>
      <c r="C7" s="415"/>
      <c r="D7" s="556">
        <f>IFERROR(INT(FIXED(VLOOKUP(A7,BPActual,3,0)/Pesos,0)),0)</f>
        <v>0</v>
      </c>
      <c r="E7" s="557"/>
      <c r="F7" s="556">
        <f>IFERROR(INT(FIXED(VLOOKUP(A7,BPAnterior,3,0)/Pesos,0)),0)</f>
        <v>0</v>
      </c>
      <c r="G7" s="413"/>
    </row>
    <row r="8" spans="1:7">
      <c r="A8" s="413"/>
      <c r="B8" s="414" t="s">
        <v>1211</v>
      </c>
      <c r="C8" s="415"/>
      <c r="D8" s="416"/>
      <c r="E8" s="417"/>
      <c r="F8" s="416"/>
      <c r="G8" s="413"/>
    </row>
    <row r="9" spans="1:7">
      <c r="A9" s="413"/>
      <c r="B9" s="414" t="s">
        <v>1226</v>
      </c>
      <c r="C9" s="415"/>
      <c r="D9" s="416"/>
      <c r="E9" s="417"/>
      <c r="F9" s="416"/>
      <c r="G9" s="413"/>
    </row>
    <row r="10" spans="1:7">
      <c r="A10" s="413"/>
      <c r="B10" s="466" t="s">
        <v>1227</v>
      </c>
      <c r="C10" s="415"/>
      <c r="D10" s="416"/>
      <c r="E10" s="417"/>
      <c r="F10" s="416"/>
      <c r="G10" s="413"/>
    </row>
    <row r="11" spans="1:7">
      <c r="A11" s="413"/>
      <c r="B11" s="414" t="s">
        <v>1228</v>
      </c>
      <c r="C11" s="415"/>
      <c r="D11" s="416"/>
      <c r="E11" s="417"/>
      <c r="F11" s="416"/>
      <c r="G11" s="413"/>
    </row>
    <row r="12" spans="1:7">
      <c r="A12" s="413"/>
      <c r="B12" s="413"/>
      <c r="C12" s="413"/>
      <c r="D12" s="413"/>
      <c r="E12" s="413"/>
      <c r="F12" s="413"/>
      <c r="G12" s="413"/>
    </row>
    <row r="13" spans="1:7">
      <c r="A13" s="413"/>
      <c r="B13" s="413"/>
      <c r="C13" s="413"/>
      <c r="D13" s="413"/>
      <c r="E13" s="413"/>
      <c r="F13" s="413"/>
      <c r="G13" s="413"/>
    </row>
    <row r="14" spans="1:7" ht="12.75" hidden="1" customHeight="1"/>
    <row r="15" spans="1:7" hidden="1"/>
    <row r="16" spans="1:7" hidden="1"/>
  </sheetData>
  <sheetProtection algorithmName="SHA-512" hashValue="3FVDuwjatm1ZIwHxfprczTyYG0tb58Cs8/A2+os6Srg0itIDRx+FKxena3qTpKBPlOklc2XBZ6nBLyof+HMm4A==" saltValue="zAaC356w8exlE1v2ULCT5Q==" spinCount="100000" sheet="1" objects="1" scenarios="1" formatCells="0" formatColumns="0" formatRows="0" insertRows="0" deleteRows="0"/>
  <protectedRanges>
    <protectedRange sqref="E9:E10 F10 D10" name="Rango1"/>
    <protectedRange sqref="D7:F7" name="Rango2"/>
  </protectedRanges>
  <mergeCells count="4">
    <mergeCell ref="B2:F2"/>
    <mergeCell ref="D4:D5"/>
    <mergeCell ref="F4:F5"/>
    <mergeCell ref="B4:B5"/>
  </mergeCell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8"/>
  <dimension ref="A1:K24"/>
  <sheetViews>
    <sheetView showGridLines="0" workbookViewId="0">
      <selection activeCell="D14" sqref="D14"/>
    </sheetView>
  </sheetViews>
  <sheetFormatPr baseColWidth="10" defaultColWidth="0" defaultRowHeight="12.75" zeroHeight="1"/>
  <cols>
    <col min="1" max="1" width="10.85546875" style="5" customWidth="1"/>
    <col min="2" max="2" width="63.42578125" style="5" bestFit="1" customWidth="1"/>
    <col min="3" max="3" width="1" style="5" customWidth="1"/>
    <col min="4" max="4" width="18.28515625" style="5" customWidth="1"/>
    <col min="5" max="5" width="1" style="5" customWidth="1"/>
    <col min="6" max="6" width="17.42578125" style="5" customWidth="1"/>
    <col min="7" max="7" width="1" style="5" customWidth="1"/>
    <col min="8" max="8" width="16.5703125" style="5" customWidth="1"/>
    <col min="9" max="9" width="1" style="5" customWidth="1"/>
    <col min="10" max="10" width="17.140625" style="5" customWidth="1"/>
    <col min="11" max="11" width="10.85546875" style="5" customWidth="1"/>
    <col min="12" max="16384" width="10.85546875" style="5" hidden="1"/>
  </cols>
  <sheetData>
    <row r="1" spans="1:11">
      <c r="A1" s="413"/>
      <c r="B1" s="717" t="s">
        <v>2227</v>
      </c>
      <c r="C1" s="413"/>
      <c r="D1" s="413"/>
      <c r="E1" s="413"/>
      <c r="F1" s="413"/>
      <c r="G1" s="413"/>
      <c r="H1" s="413"/>
      <c r="I1" s="413"/>
      <c r="J1" s="413"/>
      <c r="K1" s="413"/>
    </row>
    <row r="2" spans="1:11" ht="13.5" thickBot="1">
      <c r="A2" s="413"/>
      <c r="B2" s="717"/>
      <c r="C2" s="413"/>
      <c r="D2" s="413"/>
      <c r="E2" s="413"/>
      <c r="F2" s="413"/>
      <c r="G2" s="413"/>
      <c r="H2" s="413"/>
      <c r="I2" s="413"/>
      <c r="J2" s="413"/>
      <c r="K2" s="413"/>
    </row>
    <row r="3" spans="1:11" ht="19.5" customHeight="1" thickBot="1">
      <c r="A3" s="413"/>
      <c r="B3" s="1248"/>
      <c r="C3" s="545"/>
      <c r="D3" s="1250"/>
      <c r="E3" s="1251"/>
      <c r="F3" s="1252"/>
      <c r="G3" s="546"/>
      <c r="H3" s="1250"/>
      <c r="I3" s="1251"/>
      <c r="J3" s="1252"/>
      <c r="K3" s="413"/>
    </row>
    <row r="4" spans="1:11" ht="4.5" customHeight="1" thickBot="1">
      <c r="A4" s="413"/>
      <c r="B4" s="1249"/>
      <c r="C4" s="545"/>
      <c r="D4" s="547"/>
      <c r="E4" s="547"/>
      <c r="F4" s="547"/>
      <c r="G4" s="546"/>
      <c r="H4" s="547"/>
      <c r="I4" s="547"/>
      <c r="J4" s="547"/>
      <c r="K4" s="413"/>
    </row>
    <row r="5" spans="1:11" ht="13.5" thickBot="1">
      <c r="A5" s="413"/>
      <c r="B5" s="1249"/>
      <c r="C5" s="548"/>
      <c r="D5" s="549"/>
      <c r="E5" s="547"/>
      <c r="F5" s="549"/>
      <c r="G5" s="546"/>
      <c r="H5" s="549"/>
      <c r="I5" s="547"/>
      <c r="J5" s="549"/>
      <c r="K5" s="413"/>
    </row>
    <row r="6" spans="1:11" ht="8.25" customHeight="1">
      <c r="A6" s="413"/>
      <c r="B6" s="550"/>
      <c r="C6" s="550"/>
      <c r="D6" s="473"/>
      <c r="E6" s="473"/>
      <c r="F6" s="473"/>
      <c r="G6" s="473"/>
      <c r="H6" s="473"/>
      <c r="I6" s="473"/>
      <c r="J6" s="473"/>
      <c r="K6" s="413"/>
    </row>
    <row r="7" spans="1:11">
      <c r="A7" s="413"/>
      <c r="B7" s="414"/>
      <c r="C7" s="551"/>
      <c r="D7" s="416"/>
      <c r="E7" s="417"/>
      <c r="F7" s="416"/>
      <c r="G7" s="465"/>
      <c r="H7" s="416"/>
      <c r="I7" s="417"/>
      <c r="J7" s="416"/>
      <c r="K7" s="413"/>
    </row>
    <row r="8" spans="1:11">
      <c r="A8" s="413"/>
      <c r="B8" s="414"/>
      <c r="C8" s="551"/>
      <c r="D8" s="416"/>
      <c r="E8" s="417"/>
      <c r="F8" s="416"/>
      <c r="G8" s="465"/>
      <c r="H8" s="416"/>
      <c r="I8" s="417"/>
      <c r="J8" s="416"/>
      <c r="K8" s="413"/>
    </row>
    <row r="9" spans="1:11">
      <c r="A9" s="413"/>
      <c r="B9" s="414"/>
      <c r="C9" s="551"/>
      <c r="D9" s="416"/>
      <c r="E9" s="417"/>
      <c r="F9" s="416"/>
      <c r="G9" s="465"/>
      <c r="H9" s="416"/>
      <c r="I9" s="417"/>
      <c r="J9" s="416"/>
      <c r="K9" s="413"/>
    </row>
    <row r="10" spans="1:11">
      <c r="A10" s="413"/>
      <c r="B10" s="414"/>
      <c r="C10" s="551"/>
      <c r="D10" s="416"/>
      <c r="E10" s="417"/>
      <c r="F10" s="416"/>
      <c r="G10" s="465"/>
      <c r="H10" s="416"/>
      <c r="I10" s="417"/>
      <c r="J10" s="416"/>
      <c r="K10" s="413"/>
    </row>
    <row r="11" spans="1:11">
      <c r="A11" s="413"/>
      <c r="B11" s="414"/>
      <c r="C11" s="551"/>
      <c r="D11" s="416"/>
      <c r="E11" s="417"/>
      <c r="F11" s="416"/>
      <c r="G11" s="465"/>
      <c r="H11" s="416"/>
      <c r="I11" s="417"/>
      <c r="J11" s="416"/>
      <c r="K11" s="413"/>
    </row>
    <row r="12" spans="1:11">
      <c r="A12" s="413"/>
      <c r="B12" s="414"/>
      <c r="C12" s="551"/>
      <c r="D12" s="416"/>
      <c r="E12" s="417"/>
      <c r="F12" s="416"/>
      <c r="G12" s="465"/>
      <c r="H12" s="416"/>
      <c r="I12" s="417"/>
      <c r="J12" s="416"/>
      <c r="K12" s="413"/>
    </row>
    <row r="13" spans="1:11">
      <c r="A13" s="413"/>
      <c r="B13" s="414"/>
      <c r="C13" s="551"/>
      <c r="D13" s="416"/>
      <c r="E13" s="417"/>
      <c r="F13" s="416"/>
      <c r="G13" s="465"/>
      <c r="H13" s="416"/>
      <c r="I13" s="417"/>
      <c r="J13" s="416"/>
      <c r="K13" s="413"/>
    </row>
    <row r="14" spans="1:11">
      <c r="A14" s="413"/>
      <c r="B14" s="466"/>
      <c r="C14" s="551"/>
      <c r="D14" s="416"/>
      <c r="E14" s="417"/>
      <c r="F14" s="416"/>
      <c r="G14" s="465"/>
      <c r="H14" s="416"/>
      <c r="I14" s="417"/>
      <c r="J14" s="416"/>
      <c r="K14" s="413"/>
    </row>
    <row r="15" spans="1:11">
      <c r="A15" s="413"/>
      <c r="B15" s="414"/>
      <c r="C15" s="551"/>
      <c r="D15" s="416"/>
      <c r="E15" s="417"/>
      <c r="F15" s="416"/>
      <c r="G15" s="465"/>
      <c r="H15" s="416"/>
      <c r="I15" s="417"/>
      <c r="J15" s="416"/>
      <c r="K15" s="413"/>
    </row>
    <row r="16" spans="1:11">
      <c r="A16" s="413"/>
      <c r="B16" s="414"/>
      <c r="C16" s="551"/>
      <c r="D16" s="416"/>
      <c r="E16" s="417"/>
      <c r="F16" s="416"/>
      <c r="G16" s="465"/>
      <c r="H16" s="416"/>
      <c r="I16" s="417"/>
      <c r="J16" s="416"/>
      <c r="K16" s="413"/>
    </row>
    <row r="17" spans="1:11" ht="8.25" customHeight="1" thickBot="1">
      <c r="A17" s="413"/>
      <c r="B17" s="415"/>
      <c r="C17" s="415"/>
      <c r="D17" s="526"/>
      <c r="E17" s="526"/>
      <c r="F17" s="481"/>
      <c r="G17" s="557"/>
      <c r="H17" s="526"/>
      <c r="I17" s="526"/>
      <c r="J17" s="481"/>
      <c r="K17" s="413"/>
    </row>
    <row r="18" spans="1:11" ht="13.5" thickBot="1">
      <c r="A18" s="413"/>
      <c r="B18" s="757"/>
      <c r="C18" s="758"/>
      <c r="D18" s="759">
        <f>SUM(D7:D16)</f>
        <v>0</v>
      </c>
      <c r="E18" s="760"/>
      <c r="F18" s="759">
        <f>SUM(F7:F16)</f>
        <v>0</v>
      </c>
      <c r="G18" s="761"/>
      <c r="H18" s="759">
        <f>SUM(H7:H16)</f>
        <v>0</v>
      </c>
      <c r="I18" s="760"/>
      <c r="J18" s="759">
        <f>SUM(J7:J16)</f>
        <v>0</v>
      </c>
      <c r="K18" s="413"/>
    </row>
    <row r="19" spans="1:11">
      <c r="A19" s="413"/>
      <c r="B19" s="413"/>
      <c r="C19" s="413"/>
      <c r="D19" s="413"/>
      <c r="E19" s="413"/>
      <c r="F19" s="413"/>
      <c r="G19" s="413"/>
      <c r="H19" s="413"/>
      <c r="I19" s="413"/>
      <c r="J19" s="413"/>
      <c r="K19" s="413"/>
    </row>
    <row r="20" spans="1:11" ht="13.5" thickBot="1">
      <c r="A20" s="413"/>
      <c r="B20" s="413"/>
      <c r="C20" s="413"/>
      <c r="D20" s="413"/>
      <c r="E20" s="413"/>
      <c r="F20" s="413"/>
      <c r="G20" s="413"/>
      <c r="H20" s="413"/>
      <c r="I20" s="413"/>
      <c r="J20" s="413"/>
      <c r="K20" s="413"/>
    </row>
    <row r="21" spans="1:11" ht="15.75" thickBot="1">
      <c r="A21" s="413"/>
      <c r="B21" s="762" t="s">
        <v>1138</v>
      </c>
      <c r="C21" s="714"/>
      <c r="D21" s="763" t="str">
        <f>+IF((D18)=0,"Conciliado","No Conciliado")</f>
        <v>Conciliado</v>
      </c>
      <c r="E21" s="714"/>
      <c r="F21" s="763" t="str">
        <f>+IF((F18)=0,"Conciliado","No Conciliado")</f>
        <v>Conciliado</v>
      </c>
      <c r="G21" s="714"/>
      <c r="H21" s="763" t="str">
        <f>+IF((H18)=0,"Conciliado","No Conciliado")</f>
        <v>Conciliado</v>
      </c>
      <c r="I21" s="714"/>
      <c r="J21" s="763" t="str">
        <f>+IF((J18)=0,"Conciliado","No Conciliado")</f>
        <v>Conciliado</v>
      </c>
      <c r="K21" s="413"/>
    </row>
    <row r="22" spans="1:11">
      <c r="A22" s="413"/>
      <c r="B22" s="413"/>
      <c r="C22" s="413"/>
      <c r="D22" s="413"/>
      <c r="E22" s="413"/>
      <c r="F22" s="437"/>
      <c r="G22" s="413"/>
      <c r="H22" s="413"/>
      <c r="I22" s="413"/>
      <c r="J22" s="437"/>
      <c r="K22" s="413"/>
    </row>
    <row r="23" spans="1:11">
      <c r="A23" s="413"/>
      <c r="B23" s="413"/>
      <c r="C23" s="413"/>
      <c r="D23" s="437"/>
      <c r="E23" s="413"/>
      <c r="F23" s="437"/>
      <c r="G23" s="413"/>
      <c r="H23" s="413"/>
      <c r="I23" s="413"/>
      <c r="J23" s="413"/>
      <c r="K23" s="413"/>
    </row>
    <row r="24" spans="1:11" hidden="1">
      <c r="D24" s="22"/>
      <c r="F24" s="22"/>
    </row>
  </sheetData>
  <sheetProtection formatCells="0" formatColumns="0" formatRows="0" insertRows="0" deleteRows="0"/>
  <protectedRanges>
    <protectedRange sqref="D17:E17 H17:I17 D7:F16 H7:J16" name="Rango1"/>
  </protectedRanges>
  <mergeCells count="3">
    <mergeCell ref="B3:B5"/>
    <mergeCell ref="D3:F3"/>
    <mergeCell ref="H3:J3"/>
  </mergeCells>
  <conditionalFormatting sqref="D21">
    <cfRule type="expression" dxfId="155" priority="7">
      <formula>IF(D21="No Conciliado",1,0)</formula>
    </cfRule>
  </conditionalFormatting>
  <conditionalFormatting sqref="F21">
    <cfRule type="expression" dxfId="154" priority="3">
      <formula>IF(F21="No Conciliado",1,0)</formula>
    </cfRule>
  </conditionalFormatting>
  <conditionalFormatting sqref="H21">
    <cfRule type="expression" dxfId="153" priority="2">
      <formula>IF(H21="No Conciliado",1,0)</formula>
    </cfRule>
  </conditionalFormatting>
  <conditionalFormatting sqref="J21">
    <cfRule type="expression" dxfId="152" priority="1">
      <formula>IF(J21="No Conciliado",1,0)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55"/>
  <dimension ref="A1:F29"/>
  <sheetViews>
    <sheetView showGridLines="0" workbookViewId="0">
      <selection activeCell="D29" sqref="D29"/>
    </sheetView>
  </sheetViews>
  <sheetFormatPr baseColWidth="10" defaultColWidth="0" defaultRowHeight="12.75" zeroHeight="1"/>
  <cols>
    <col min="1" max="1" width="10.85546875" style="5" customWidth="1"/>
    <col min="2" max="2" width="60.7109375" style="413" customWidth="1"/>
    <col min="3" max="3" width="1" style="5" customWidth="1"/>
    <col min="4" max="4" width="18.28515625" style="5" customWidth="1"/>
    <col min="5" max="5" width="10.7109375" style="5" customWidth="1"/>
    <col min="6" max="6" width="17.42578125" style="5" hidden="1" customWidth="1"/>
    <col min="7" max="16384" width="10.85546875" style="5" hidden="1"/>
  </cols>
  <sheetData>
    <row r="1" spans="1:5">
      <c r="A1" s="413"/>
      <c r="C1" s="413"/>
      <c r="D1" s="413"/>
      <c r="E1" s="413"/>
    </row>
    <row r="2" spans="1:5" ht="15.75">
      <c r="A2" s="413"/>
      <c r="B2" s="1243" t="s">
        <v>1506</v>
      </c>
      <c r="C2" s="1243"/>
      <c r="D2" s="1243"/>
      <c r="E2" s="413"/>
    </row>
    <row r="3" spans="1:5" ht="13.5" thickBot="1">
      <c r="A3" s="413"/>
      <c r="C3" s="413"/>
      <c r="D3" s="413"/>
      <c r="E3" s="413"/>
    </row>
    <row r="4" spans="1:5" ht="12.75" customHeight="1">
      <c r="A4" s="413"/>
      <c r="B4" s="1253" t="s">
        <v>1704</v>
      </c>
      <c r="C4" s="162"/>
      <c r="D4" s="1244">
        <f>FactFin</f>
        <v>43830</v>
      </c>
      <c r="E4" s="766"/>
    </row>
    <row r="5" spans="1:5" ht="12.75" customHeight="1" thickBot="1">
      <c r="A5" s="413"/>
      <c r="B5" s="1254"/>
      <c r="C5" s="162"/>
      <c r="D5" s="1245"/>
      <c r="E5" s="737"/>
    </row>
    <row r="6" spans="1:5" ht="6.75" customHeight="1">
      <c r="A6" s="413"/>
      <c r="B6" s="25"/>
      <c r="C6" s="25"/>
      <c r="D6" s="25"/>
      <c r="E6" s="473"/>
    </row>
    <row r="7" spans="1:5" ht="12.75" customHeight="1">
      <c r="A7" s="413"/>
      <c r="B7" s="163" t="s">
        <v>1229</v>
      </c>
      <c r="C7" s="44"/>
      <c r="D7" s="282"/>
      <c r="E7" s="440"/>
    </row>
    <row r="8" spans="1:5" ht="7.5" customHeight="1">
      <c r="A8" s="413"/>
      <c r="B8" s="434"/>
      <c r="C8" s="434"/>
      <c r="D8" s="472"/>
      <c r="E8" s="767"/>
    </row>
    <row r="9" spans="1:5" ht="12.75" customHeight="1">
      <c r="A9" s="413"/>
      <c r="B9" s="414" t="s">
        <v>1230</v>
      </c>
      <c r="C9" s="521"/>
      <c r="D9" s="416"/>
      <c r="E9" s="440"/>
    </row>
    <row r="10" spans="1:5" ht="12.75" customHeight="1">
      <c r="A10" s="413"/>
      <c r="B10" s="414" t="s">
        <v>1231</v>
      </c>
      <c r="C10" s="521"/>
      <c r="D10" s="416"/>
      <c r="E10" s="440"/>
    </row>
    <row r="11" spans="1:5" ht="12.75" customHeight="1">
      <c r="A11" s="413"/>
      <c r="B11" s="414" t="s">
        <v>1232</v>
      </c>
      <c r="C11" s="521"/>
      <c r="D11" s="416"/>
      <c r="E11" s="440"/>
    </row>
    <row r="12" spans="1:5" ht="35.25" customHeight="1">
      <c r="A12" s="413"/>
      <c r="B12" s="414" t="s">
        <v>1233</v>
      </c>
      <c r="C12" s="521"/>
      <c r="D12" s="416"/>
      <c r="E12" s="440"/>
    </row>
    <row r="13" spans="1:5" ht="17.25" customHeight="1">
      <c r="A13" s="413"/>
      <c r="B13" s="544" t="s">
        <v>1234</v>
      </c>
      <c r="C13" s="521"/>
      <c r="D13" s="416"/>
      <c r="E13" s="440"/>
    </row>
    <row r="14" spans="1:5" ht="31.5" customHeight="1">
      <c r="A14" s="413"/>
      <c r="B14" s="414" t="s">
        <v>1235</v>
      </c>
      <c r="C14" s="521"/>
      <c r="D14" s="416"/>
      <c r="E14" s="440"/>
    </row>
    <row r="15" spans="1:5" ht="12.75" customHeight="1">
      <c r="A15" s="413"/>
      <c r="B15" s="414" t="s">
        <v>1236</v>
      </c>
      <c r="C15" s="521"/>
      <c r="D15" s="416"/>
      <c r="E15" s="440"/>
    </row>
    <row r="16" spans="1:5" ht="12.75" customHeight="1">
      <c r="A16" s="413"/>
      <c r="B16" s="414" t="s">
        <v>1237</v>
      </c>
      <c r="C16" s="521"/>
      <c r="D16" s="416"/>
      <c r="E16" s="440"/>
    </row>
    <row r="17" spans="1:5" ht="12.75" customHeight="1">
      <c r="A17" s="413"/>
      <c r="B17" s="414" t="s">
        <v>1238</v>
      </c>
      <c r="C17" s="521"/>
      <c r="D17" s="416"/>
      <c r="E17" s="440"/>
    </row>
    <row r="18" spans="1:5" ht="6" customHeight="1">
      <c r="A18" s="413"/>
      <c r="B18" s="25"/>
      <c r="C18" s="99"/>
      <c r="D18" s="360"/>
      <c r="E18" s="440"/>
    </row>
    <row r="19" spans="1:5" ht="12.75" customHeight="1">
      <c r="A19" s="413"/>
      <c r="B19" s="163" t="s">
        <v>1239</v>
      </c>
      <c r="C19" s="44"/>
      <c r="D19" s="282">
        <f>SUM(D9:D17)</f>
        <v>0</v>
      </c>
      <c r="E19" s="440"/>
    </row>
    <row r="20" spans="1:5" ht="7.5" customHeight="1" thickBot="1">
      <c r="A20" s="413"/>
      <c r="B20" s="25"/>
      <c r="C20" s="25"/>
      <c r="D20" s="472"/>
      <c r="E20" s="767"/>
    </row>
    <row r="21" spans="1:5" ht="12.75" customHeight="1" thickBot="1">
      <c r="A21" s="413"/>
      <c r="B21" s="165" t="s">
        <v>1137</v>
      </c>
      <c r="C21" s="166"/>
      <c r="D21" s="274">
        <f>+D7+D19</f>
        <v>0</v>
      </c>
      <c r="E21" s="768"/>
    </row>
    <row r="22" spans="1:5" ht="12.75" customHeight="1">
      <c r="A22" s="413"/>
      <c r="B22" s="769"/>
      <c r="C22" s="769"/>
      <c r="D22" s="770"/>
      <c r="E22" s="768"/>
    </row>
    <row r="23" spans="1:5" ht="10.5" customHeight="1" thickBot="1">
      <c r="A23" s="413"/>
      <c r="C23" s="413"/>
      <c r="D23" s="413"/>
      <c r="E23" s="413"/>
    </row>
    <row r="24" spans="1:5" ht="13.5" thickBot="1">
      <c r="A24" s="413"/>
      <c r="B24" s="119" t="s">
        <v>1138</v>
      </c>
      <c r="C24" s="3"/>
      <c r="D24" s="764" t="str">
        <f ca="1">+IF((D21-A!F31)=0,"Conciliado","No Conciliado")</f>
        <v>Conciliado</v>
      </c>
      <c r="E24" s="413"/>
    </row>
    <row r="25" spans="1:5" ht="8.25" customHeight="1" thickBot="1">
      <c r="A25" s="413"/>
      <c r="B25" s="714"/>
      <c r="C25" s="3"/>
      <c r="D25" s="771"/>
      <c r="E25" s="413"/>
    </row>
    <row r="26" spans="1:5" ht="13.5" thickBot="1">
      <c r="A26" s="413"/>
      <c r="B26" s="714"/>
      <c r="C26" s="3"/>
      <c r="D26" s="686">
        <f ca="1">+D21-A!F31</f>
        <v>0</v>
      </c>
      <c r="E26" s="413"/>
    </row>
    <row r="27" spans="1:5">
      <c r="A27" s="413"/>
      <c r="D27" s="413"/>
      <c r="E27" s="413"/>
    </row>
    <row r="28" spans="1:5">
      <c r="A28" s="413"/>
      <c r="D28" s="413"/>
      <c r="E28" s="413"/>
    </row>
    <row r="29" spans="1:5">
      <c r="A29" s="413"/>
      <c r="D29" s="413"/>
      <c r="E29" s="413"/>
    </row>
  </sheetData>
  <sheetProtection algorithmName="SHA-512" hashValue="6PU7atc5TeuV8uuvjWEylBWHX/GcztqcPSKCkckHrWjBBjJuR4jK6VapemPDtqEilLhJM+0SQB4s1Wx2LGjwiQ==" saltValue="eNIPmNo1f6Umj40FplUB9w==" spinCount="100000" sheet="1" objects="1" scenarios="1" formatCells="0" formatColumns="0" formatRows="0" insertRows="0" deleteRows="0"/>
  <mergeCells count="3">
    <mergeCell ref="B4:B5"/>
    <mergeCell ref="D4:D5"/>
    <mergeCell ref="B2:D2"/>
  </mergeCells>
  <conditionalFormatting sqref="D24">
    <cfRule type="expression" dxfId="151" priority="1">
      <formula>IF(D24="No Conciliado",1,0)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2"/>
  <dimension ref="A1:G14"/>
  <sheetViews>
    <sheetView showGridLines="0" workbookViewId="0">
      <selection activeCell="F13" sqref="F13"/>
    </sheetView>
  </sheetViews>
  <sheetFormatPr baseColWidth="10" defaultColWidth="0" defaultRowHeight="12.75" zeroHeight="1"/>
  <cols>
    <col min="1" max="1" width="10.85546875" style="437" customWidth="1"/>
    <col min="2" max="2" width="41.85546875" style="22" customWidth="1"/>
    <col min="3" max="3" width="1" style="22" customWidth="1"/>
    <col min="4" max="4" width="18.28515625" style="22" customWidth="1"/>
    <col min="5" max="5" width="1" style="22" customWidth="1"/>
    <col min="6" max="6" width="17.42578125" style="22" customWidth="1"/>
    <col min="7" max="7" width="10.85546875" style="437" customWidth="1"/>
    <col min="8" max="16384" width="10.85546875" style="22" hidden="1"/>
  </cols>
  <sheetData>
    <row r="1" spans="2:6">
      <c r="B1" s="437"/>
      <c r="C1" s="437"/>
      <c r="D1" s="437"/>
      <c r="E1" s="437"/>
      <c r="F1" s="437"/>
    </row>
    <row r="2" spans="2:6" s="437" customFormat="1" ht="13.5" thickBot="1"/>
    <row r="3" spans="2:6" ht="19.5" customHeight="1">
      <c r="B3" s="1255" t="s">
        <v>1240</v>
      </c>
      <c r="C3" s="95"/>
      <c r="D3" s="1258">
        <f>FactFin</f>
        <v>43830</v>
      </c>
      <c r="E3" s="35"/>
      <c r="F3" s="1258">
        <f>FantFin</f>
        <v>43465</v>
      </c>
    </row>
    <row r="4" spans="2:6" ht="24.75" customHeight="1" thickBot="1">
      <c r="B4" s="1256"/>
      <c r="C4" s="95"/>
      <c r="D4" s="1259"/>
      <c r="E4" s="35"/>
      <c r="F4" s="1259"/>
    </row>
    <row r="5" spans="2:6" ht="13.5" thickBot="1">
      <c r="B5" s="1257"/>
      <c r="C5" s="8"/>
      <c r="D5" s="341" t="s">
        <v>1557</v>
      </c>
      <c r="E5" s="8"/>
      <c r="F5" s="341" t="s">
        <v>1557</v>
      </c>
    </row>
    <row r="6" spans="2:6" ht="7.5" customHeight="1">
      <c r="B6" s="24"/>
      <c r="C6" s="24"/>
      <c r="D6" s="24"/>
      <c r="E6" s="24"/>
      <c r="F6" s="24"/>
    </row>
    <row r="7" spans="2:6">
      <c r="B7" s="414" t="s">
        <v>1241</v>
      </c>
      <c r="C7" s="415"/>
      <c r="D7" s="416"/>
      <c r="E7" s="482"/>
      <c r="F7" s="416"/>
    </row>
    <row r="8" spans="2:6">
      <c r="B8" s="466" t="s">
        <v>1242</v>
      </c>
      <c r="C8" s="415"/>
      <c r="D8" s="416"/>
      <c r="E8" s="482"/>
      <c r="F8" s="416"/>
    </row>
    <row r="9" spans="2:6">
      <c r="B9" s="414" t="s">
        <v>1243</v>
      </c>
      <c r="C9" s="415"/>
      <c r="D9" s="416"/>
      <c r="E9" s="482"/>
      <c r="F9" s="416"/>
    </row>
    <row r="10" spans="2:6" ht="7.5" customHeight="1" thickBot="1">
      <c r="B10" s="46"/>
      <c r="C10" s="46"/>
      <c r="D10" s="303"/>
      <c r="E10" s="303"/>
      <c r="F10" s="303"/>
    </row>
    <row r="11" spans="2:6" ht="13.5" thickBot="1">
      <c r="B11" s="165" t="s">
        <v>1137</v>
      </c>
      <c r="C11" s="43"/>
      <c r="D11" s="274">
        <f t="shared" ref="D11:F11" si="0">SUM(D7:D9)</f>
        <v>0</v>
      </c>
      <c r="E11" s="284"/>
      <c r="F11" s="274">
        <f t="shared" si="0"/>
        <v>0</v>
      </c>
    </row>
    <row r="12" spans="2:6">
      <c r="B12" s="437"/>
      <c r="C12" s="437"/>
      <c r="D12" s="437"/>
      <c r="E12" s="437"/>
      <c r="F12" s="437"/>
    </row>
    <row r="13" spans="2:6">
      <c r="B13" s="437"/>
      <c r="C13" s="437"/>
      <c r="D13" s="437"/>
      <c r="E13" s="437"/>
      <c r="F13" s="437"/>
    </row>
    <row r="14" spans="2:6">
      <c r="B14" s="437"/>
      <c r="C14" s="413"/>
      <c r="D14" s="437"/>
      <c r="E14" s="437"/>
      <c r="F14" s="437"/>
    </row>
  </sheetData>
  <sheetProtection algorithmName="SHA-512" hashValue="T1ECvufrtPBOXqU2MoUuOxBtHkrFU+siRWkFLMw5pivX5CUF3t1zrrt8PG4J9lMqNHznJuZesDmXZT32HdClsw==" saltValue="kdBI8ZcxsLHf2FHlp6VB+g==" spinCount="100000" sheet="1" objects="1" scenarios="1" formatCells="0" formatColumns="0" formatRows="0" insertRows="0" deleteRows="0"/>
  <protectedRanges>
    <protectedRange sqref="E10 D7:D10 E7:F9" name="Rango1"/>
  </protectedRanges>
  <mergeCells count="3">
    <mergeCell ref="B3:B5"/>
    <mergeCell ref="D3:D4"/>
    <mergeCell ref="F3:F4"/>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58">
    <tabColor rgb="FFFF0000"/>
  </sheetPr>
  <dimension ref="A1:I26"/>
  <sheetViews>
    <sheetView showGridLines="0" workbookViewId="0">
      <selection activeCell="A2" sqref="A2"/>
    </sheetView>
  </sheetViews>
  <sheetFormatPr baseColWidth="10" defaultColWidth="0" defaultRowHeight="12.75" zeroHeight="1"/>
  <cols>
    <col min="1" max="1" width="10.85546875" style="5" customWidth="1"/>
    <col min="2" max="2" width="35.28515625" style="5" customWidth="1"/>
    <col min="3" max="3" width="1.140625" style="5" customWidth="1"/>
    <col min="4" max="4" width="18.28515625" style="5" customWidth="1"/>
    <col min="5" max="5" width="1" style="5" customWidth="1"/>
    <col min="6" max="6" width="7.7109375" style="5" bestFit="1" customWidth="1"/>
    <col min="7" max="7" width="1" style="5" customWidth="1"/>
    <col min="8" max="8" width="8.28515625" style="5" bestFit="1" customWidth="1"/>
    <col min="9" max="9" width="11.42578125" style="5" customWidth="1"/>
    <col min="10" max="16384" width="10.85546875" style="5" hidden="1"/>
  </cols>
  <sheetData>
    <row r="1" spans="1:8"/>
    <row r="2" spans="1:8" ht="15.75">
      <c r="B2" s="1263" t="s">
        <v>1244</v>
      </c>
      <c r="C2" s="1263"/>
      <c r="D2" s="1263"/>
      <c r="E2" s="1263"/>
      <c r="F2" s="1263"/>
      <c r="G2" s="1263"/>
      <c r="H2" s="1263"/>
    </row>
    <row r="3" spans="1:8" ht="13.5" thickBot="1"/>
    <row r="4" spans="1:8" ht="15.75" customHeight="1" thickBot="1">
      <c r="B4" s="1237" t="s">
        <v>1507</v>
      </c>
      <c r="C4" s="12"/>
      <c r="D4" s="1172" t="s">
        <v>1245</v>
      </c>
      <c r="E4" s="9"/>
      <c r="F4" s="1260" t="s">
        <v>1246</v>
      </c>
      <c r="G4" s="1261"/>
      <c r="H4" s="1262"/>
    </row>
    <row r="5" spans="1:8" ht="5.25" customHeight="1" thickBot="1">
      <c r="B5" s="1238"/>
      <c r="C5" s="12"/>
      <c r="D5" s="1173"/>
      <c r="E5" s="9"/>
      <c r="F5" s="11"/>
      <c r="G5" s="11"/>
      <c r="H5" s="11"/>
    </row>
    <row r="6" spans="1:8" ht="13.5" thickBot="1">
      <c r="B6" s="1239"/>
      <c r="C6" s="12"/>
      <c r="D6" s="1174"/>
      <c r="E6" s="9"/>
      <c r="F6" s="169" t="s">
        <v>1247</v>
      </c>
      <c r="G6" s="11"/>
      <c r="H6" s="169" t="s">
        <v>1248</v>
      </c>
    </row>
    <row r="7" spans="1:8" ht="8.25" customHeight="1">
      <c r="B7" s="25"/>
      <c r="C7" s="25"/>
      <c r="D7" s="25"/>
      <c r="E7" s="25"/>
      <c r="F7" s="25"/>
      <c r="G7" s="25"/>
      <c r="H7" s="25"/>
    </row>
    <row r="8" spans="1:8" hidden="1">
      <c r="A8" s="413"/>
      <c r="B8" s="414" t="s">
        <v>64</v>
      </c>
      <c r="C8" s="524"/>
      <c r="D8" s="422" t="s">
        <v>1249</v>
      </c>
      <c r="E8" s="415"/>
      <c r="F8" s="422">
        <v>60</v>
      </c>
      <c r="G8" s="423"/>
      <c r="H8" s="422">
        <v>80</v>
      </c>
    </row>
    <row r="9" spans="1:8" hidden="1">
      <c r="A9" s="413"/>
      <c r="B9" s="414" t="s">
        <v>70</v>
      </c>
      <c r="C9" s="524"/>
      <c r="D9" s="422" t="s">
        <v>1249</v>
      </c>
      <c r="E9" s="415"/>
      <c r="F9" s="422"/>
      <c r="G9" s="423"/>
      <c r="H9" s="422"/>
    </row>
    <row r="10" spans="1:8" hidden="1">
      <c r="A10" s="413"/>
      <c r="B10" s="414" t="s">
        <v>71</v>
      </c>
      <c r="C10" s="524"/>
      <c r="D10" s="422" t="s">
        <v>1249</v>
      </c>
      <c r="E10" s="415"/>
      <c r="F10" s="422"/>
      <c r="G10" s="423"/>
      <c r="H10" s="422"/>
    </row>
    <row r="11" spans="1:8" hidden="1">
      <c r="A11" s="413"/>
      <c r="B11" s="414" t="s">
        <v>72</v>
      </c>
      <c r="C11" s="524"/>
      <c r="D11" s="422" t="s">
        <v>1249</v>
      </c>
      <c r="E11" s="415"/>
      <c r="F11" s="422"/>
      <c r="G11" s="423"/>
      <c r="H11" s="422"/>
    </row>
    <row r="12" spans="1:8">
      <c r="A12" s="413"/>
      <c r="B12" s="414" t="s">
        <v>73</v>
      </c>
      <c r="C12" s="524"/>
      <c r="D12" s="422" t="s">
        <v>1249</v>
      </c>
      <c r="E12" s="415"/>
      <c r="F12" s="422">
        <v>10</v>
      </c>
      <c r="G12" s="423"/>
      <c r="H12" s="422">
        <v>15</v>
      </c>
    </row>
    <row r="13" spans="1:8">
      <c r="A13" s="413"/>
      <c r="B13" s="414" t="s">
        <v>74</v>
      </c>
      <c r="C13" s="524"/>
      <c r="D13" s="422" t="s">
        <v>1249</v>
      </c>
      <c r="E13" s="415"/>
      <c r="F13" s="422">
        <v>10</v>
      </c>
      <c r="G13" s="423"/>
      <c r="H13" s="422">
        <v>15</v>
      </c>
    </row>
    <row r="14" spans="1:8">
      <c r="A14" s="413"/>
      <c r="B14" s="414" t="s">
        <v>75</v>
      </c>
      <c r="C14" s="524"/>
      <c r="D14" s="422" t="s">
        <v>1249</v>
      </c>
      <c r="E14" s="415"/>
      <c r="F14" s="422">
        <v>5</v>
      </c>
      <c r="G14" s="423"/>
      <c r="H14" s="422">
        <v>10</v>
      </c>
    </row>
    <row r="15" spans="1:8" hidden="1">
      <c r="A15" s="413"/>
      <c r="B15" s="414" t="s">
        <v>76</v>
      </c>
      <c r="C15" s="524"/>
      <c r="D15" s="422" t="s">
        <v>1249</v>
      </c>
      <c r="E15" s="415"/>
      <c r="F15" s="422"/>
      <c r="G15" s="423"/>
      <c r="H15" s="422"/>
    </row>
    <row r="16" spans="1:8" hidden="1">
      <c r="A16" s="413"/>
      <c r="B16" s="414" t="s">
        <v>77</v>
      </c>
      <c r="C16" s="524"/>
      <c r="D16" s="422" t="s">
        <v>1249</v>
      </c>
      <c r="E16" s="415"/>
      <c r="F16" s="422"/>
      <c r="G16" s="423"/>
      <c r="H16" s="422"/>
    </row>
    <row r="17" spans="1:8" hidden="1">
      <c r="A17" s="413"/>
      <c r="B17" s="414" t="s">
        <v>78</v>
      </c>
      <c r="C17" s="524"/>
      <c r="D17" s="422" t="s">
        <v>1249</v>
      </c>
      <c r="E17" s="415"/>
      <c r="F17" s="422"/>
      <c r="G17" s="423"/>
      <c r="H17" s="422"/>
    </row>
    <row r="18" spans="1:8" hidden="1">
      <c r="A18" s="413"/>
      <c r="B18" s="414" t="s">
        <v>79</v>
      </c>
      <c r="C18" s="524"/>
      <c r="D18" s="422" t="s">
        <v>1249</v>
      </c>
      <c r="E18" s="415"/>
      <c r="F18" s="422"/>
      <c r="G18" s="423"/>
      <c r="H18" s="422"/>
    </row>
    <row r="19" spans="1:8" hidden="1">
      <c r="A19" s="413"/>
      <c r="B19" s="414" t="s">
        <v>80</v>
      </c>
      <c r="C19" s="524"/>
      <c r="D19" s="422" t="s">
        <v>1249</v>
      </c>
      <c r="E19" s="415"/>
      <c r="F19" s="422"/>
      <c r="G19" s="423"/>
      <c r="H19" s="422"/>
    </row>
    <row r="20" spans="1:8" hidden="1">
      <c r="A20" s="413"/>
      <c r="B20" s="414" t="s">
        <v>81</v>
      </c>
      <c r="C20" s="524"/>
      <c r="D20" s="422" t="s">
        <v>1249</v>
      </c>
      <c r="E20" s="415"/>
      <c r="F20" s="422"/>
      <c r="G20" s="423"/>
      <c r="H20" s="422"/>
    </row>
    <row r="21" spans="1:8" hidden="1">
      <c r="A21" s="413"/>
      <c r="B21" s="414" t="s">
        <v>82</v>
      </c>
      <c r="C21" s="524"/>
      <c r="D21" s="422" t="s">
        <v>1249</v>
      </c>
      <c r="E21" s="415"/>
      <c r="F21" s="422"/>
      <c r="G21" s="423"/>
      <c r="H21" s="422"/>
    </row>
    <row r="22" spans="1:8" hidden="1">
      <c r="A22" s="413"/>
      <c r="B22" s="414" t="s">
        <v>85</v>
      </c>
      <c r="C22" s="413"/>
      <c r="D22" s="422" t="s">
        <v>1249</v>
      </c>
      <c r="E22" s="415"/>
      <c r="F22" s="422"/>
      <c r="G22" s="423"/>
      <c r="H22" s="422"/>
    </row>
    <row r="23" spans="1:8"/>
    <row r="24" spans="1:8"/>
    <row r="25" spans="1:8"/>
    <row r="26" spans="1:8"/>
  </sheetData>
  <sheetProtection algorithmName="SHA-512" hashValue="yo4pWhEiLbg5chV7uoUzQ8sMQOB+SolsLzc8k5l4ZzaUa5ei2WxCibEFrdKDnPvj+hkim2m/CNg3+kzFcRVZCA==" saltValue="8qZmklWMH9LIKI8bJbF3QA==" spinCount="100000" sheet="1" objects="1" scenarios="1" formatCells="0" formatColumns="0" formatRows="0" insertRows="0" deleteRows="0"/>
  <protectedRanges>
    <protectedRange sqref="F8:H14" name="Rango1_5"/>
  </protectedRanges>
  <mergeCells count="4">
    <mergeCell ref="B4:B6"/>
    <mergeCell ref="D4:D6"/>
    <mergeCell ref="F4:H4"/>
    <mergeCell ref="B2:H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59">
    <tabColor rgb="FFFF0000"/>
  </sheetPr>
  <dimension ref="A1:M65"/>
  <sheetViews>
    <sheetView showGridLines="0" workbookViewId="0">
      <selection activeCell="J14" sqref="J14"/>
    </sheetView>
  </sheetViews>
  <sheetFormatPr baseColWidth="10" defaultColWidth="0" defaultRowHeight="12.75" zeroHeight="1"/>
  <cols>
    <col min="1" max="3" width="10.85546875" style="413" customWidth="1"/>
    <col min="4" max="4" width="36.140625" style="413" customWidth="1"/>
    <col min="5" max="5" width="1" style="413" customWidth="1"/>
    <col min="6" max="6" width="16.140625" style="413" customWidth="1"/>
    <col min="7" max="7" width="1" style="413" customWidth="1"/>
    <col min="8" max="8" width="16.7109375" style="413" customWidth="1"/>
    <col min="9" max="9" width="0.42578125" style="413" customWidth="1"/>
    <col min="10" max="10" width="22.28515625" style="413" customWidth="1"/>
    <col min="11" max="11" width="1.5703125" style="413" customWidth="1"/>
    <col min="12" max="12" width="13.42578125" style="413" customWidth="1"/>
    <col min="13" max="13" width="10.85546875" style="5" customWidth="1"/>
    <col min="14" max="16384" width="10.85546875" style="5" hidden="1"/>
  </cols>
  <sheetData>
    <row r="1" spans="1:13">
      <c r="M1" s="413"/>
    </row>
    <row r="2" spans="1:13" ht="15.75">
      <c r="D2" s="1223" t="s">
        <v>1508</v>
      </c>
      <c r="E2" s="1223"/>
      <c r="F2" s="1223"/>
      <c r="G2" s="1223"/>
      <c r="H2" s="1223"/>
      <c r="I2" s="1223"/>
      <c r="J2" s="1223"/>
      <c r="M2" s="413"/>
    </row>
    <row r="3" spans="1:13" ht="16.5" thickBot="1">
      <c r="D3" s="866"/>
      <c r="E3" s="866"/>
      <c r="F3" s="866"/>
      <c r="G3" s="866"/>
      <c r="H3" s="866"/>
      <c r="I3" s="866"/>
      <c r="J3" s="866"/>
      <c r="M3" s="413"/>
    </row>
    <row r="4" spans="1:13" ht="18" customHeight="1" thickBot="1">
      <c r="D4" s="1264" t="s">
        <v>1509</v>
      </c>
      <c r="E4" s="714"/>
      <c r="F4" s="1267">
        <f>FactFin</f>
        <v>43830</v>
      </c>
      <c r="G4" s="1268"/>
      <c r="H4" s="1268"/>
      <c r="I4" s="1268"/>
      <c r="J4" s="1269"/>
      <c r="K4" s="714"/>
      <c r="L4" s="714"/>
      <c r="M4" s="413"/>
    </row>
    <row r="5" spans="1:13" ht="4.5" customHeight="1" thickBot="1">
      <c r="D5" s="1265"/>
      <c r="E5" s="714"/>
      <c r="F5" s="714"/>
      <c r="G5" s="714"/>
      <c r="H5" s="714"/>
      <c r="I5" s="714"/>
      <c r="J5" s="714"/>
      <c r="K5" s="714"/>
      <c r="L5" s="714"/>
      <c r="M5" s="413"/>
    </row>
    <row r="6" spans="1:13" ht="27.75" customHeight="1" thickBot="1">
      <c r="D6" s="1266"/>
      <c r="E6" s="933"/>
      <c r="F6" s="934" t="s">
        <v>1250</v>
      </c>
      <c r="G6" s="935"/>
      <c r="H6" s="934" t="s">
        <v>1251</v>
      </c>
      <c r="I6" s="714"/>
      <c r="J6" s="934" t="s">
        <v>1252</v>
      </c>
      <c r="K6" s="714"/>
      <c r="L6" s="936" t="s">
        <v>1121</v>
      </c>
      <c r="M6" s="413"/>
    </row>
    <row r="7" spans="1:13" ht="15.75" customHeight="1">
      <c r="A7" s="705" t="s">
        <v>2135</v>
      </c>
      <c r="B7" s="705" t="s">
        <v>2136</v>
      </c>
      <c r="C7" s="705" t="s">
        <v>2137</v>
      </c>
      <c r="D7" s="473"/>
      <c r="E7" s="473"/>
      <c r="F7" s="473"/>
      <c r="G7" s="473"/>
      <c r="H7" s="473"/>
      <c r="M7" s="413"/>
    </row>
    <row r="8" spans="1:13" ht="12.75" hidden="1" customHeight="1">
      <c r="A8" s="717" t="s">
        <v>2138</v>
      </c>
      <c r="B8" s="717" t="s">
        <v>2139</v>
      </c>
      <c r="C8" s="717" t="s">
        <v>1734</v>
      </c>
      <c r="D8" s="414" t="s">
        <v>64</v>
      </c>
      <c r="E8" s="510"/>
      <c r="F8" s="416">
        <f>INT(FIXED(IFERROR(VLOOKUP(A8,BPActual,3,0)/Pesos,0),0))</f>
        <v>0</v>
      </c>
      <c r="G8" s="439"/>
      <c r="H8" s="416">
        <f t="shared" ref="H8:H11" si="0">INT(FIXED(IFERROR(VLOOKUP(B8,BPActual,3,0)/Pesos,0),0))</f>
        <v>0</v>
      </c>
      <c r="I8" s="475"/>
      <c r="J8" s="416">
        <f>+F8+H8</f>
        <v>0</v>
      </c>
      <c r="L8" s="426">
        <f>IFERROR(VLOOKUP(C8,BPActual,3,0)/Pesos,0)</f>
        <v>0</v>
      </c>
      <c r="M8" s="413"/>
    </row>
    <row r="9" spans="1:13" ht="12.75" hidden="1" customHeight="1">
      <c r="A9" s="717"/>
      <c r="B9" s="717"/>
      <c r="C9" s="717" t="s">
        <v>1735</v>
      </c>
      <c r="D9" s="414" t="s">
        <v>70</v>
      </c>
      <c r="E9" s="510"/>
      <c r="F9" s="416">
        <f>INT(FIXED(IFERROR(VLOOKUP(A9,BPActual,3,0)/Pesos,0),0))</f>
        <v>0</v>
      </c>
      <c r="G9" s="439"/>
      <c r="H9" s="416">
        <f t="shared" si="0"/>
        <v>0</v>
      </c>
      <c r="I9" s="475"/>
      <c r="J9" s="416">
        <f t="shared" ref="J9:J13" si="1">+F9+H9</f>
        <v>0</v>
      </c>
      <c r="L9" s="426">
        <f t="shared" ref="L9:L24" si="2">IFERROR(VLOOKUP(C9,BPActual,3,0)/Pesos,0)</f>
        <v>0</v>
      </c>
      <c r="M9" s="413"/>
    </row>
    <row r="10" spans="1:13" ht="12.75" hidden="1" customHeight="1">
      <c r="A10" s="717"/>
      <c r="B10" s="717"/>
      <c r="C10" s="717" t="s">
        <v>1736</v>
      </c>
      <c r="D10" s="414" t="s">
        <v>71</v>
      </c>
      <c r="E10" s="510"/>
      <c r="F10" s="416">
        <f>INT(FIXED(IFERROR(VLOOKUP(A10,BPActual,3,0)/Pesos,0),0))</f>
        <v>0</v>
      </c>
      <c r="G10" s="439"/>
      <c r="H10" s="416">
        <f t="shared" si="0"/>
        <v>0</v>
      </c>
      <c r="I10" s="475"/>
      <c r="J10" s="416">
        <f t="shared" si="1"/>
        <v>0</v>
      </c>
      <c r="L10" s="426">
        <f t="shared" si="2"/>
        <v>0</v>
      </c>
      <c r="M10" s="413"/>
    </row>
    <row r="11" spans="1:13" ht="12.75" hidden="1" customHeight="1">
      <c r="A11" s="717"/>
      <c r="B11" s="717"/>
      <c r="C11" s="717" t="s">
        <v>1737</v>
      </c>
      <c r="D11" s="414" t="s">
        <v>72</v>
      </c>
      <c r="E11" s="510"/>
      <c r="F11" s="416">
        <f>INT(FIXED(IFERROR(VLOOKUP(A11,BPActual,3,0)/Pesos,0),0))</f>
        <v>0</v>
      </c>
      <c r="G11" s="439"/>
      <c r="H11" s="416">
        <f t="shared" si="0"/>
        <v>0</v>
      </c>
      <c r="I11" s="475"/>
      <c r="J11" s="416">
        <f t="shared" si="1"/>
        <v>0</v>
      </c>
      <c r="L11" s="426">
        <f t="shared" si="2"/>
        <v>0</v>
      </c>
      <c r="M11" s="413"/>
    </row>
    <row r="12" spans="1:13" ht="12.75" customHeight="1">
      <c r="A12" s="1078" t="s">
        <v>1741</v>
      </c>
      <c r="B12" s="713"/>
      <c r="C12" s="994" t="s">
        <v>3218</v>
      </c>
      <c r="D12" s="414" t="s">
        <v>3374</v>
      </c>
      <c r="E12" s="510"/>
      <c r="F12" s="628">
        <f>INT(FIXED(IFERROR(VLOOKUP(A12,BPActual,3,0)/Pesos,0),0))</f>
        <v>43497405</v>
      </c>
      <c r="G12" s="628">
        <f>INT(FIXED(IFERROR(VLOOKUP(B12,BPActual,3,0)/Pesos,0),0))</f>
        <v>0</v>
      </c>
      <c r="H12" s="628">
        <v>-20062350</v>
      </c>
      <c r="I12" s="708"/>
      <c r="J12" s="628">
        <f t="shared" si="1"/>
        <v>23435055</v>
      </c>
      <c r="L12" s="426">
        <f t="shared" si="2"/>
        <v>-19748856.829999998</v>
      </c>
      <c r="M12" s="413"/>
    </row>
    <row r="13" spans="1:13" ht="12.75" customHeight="1">
      <c r="A13" s="994" t="s">
        <v>2812</v>
      </c>
      <c r="B13" s="713"/>
      <c r="C13" s="1079" t="s">
        <v>3367</v>
      </c>
      <c r="D13" s="414" t="s">
        <v>3375</v>
      </c>
      <c r="E13" s="510"/>
      <c r="F13" s="628">
        <f>INT(FIXED(IFERROR(VLOOKUP(A13,BPActual,3,0)/Pesos,0),0))+INT(FIXED(IFERROR(VLOOKUP("15240502",BPActual,3,0)/Pesos,0),0))+F14</f>
        <v>15086517</v>
      </c>
      <c r="G13" s="877"/>
      <c r="H13" s="628">
        <v>-8373163</v>
      </c>
      <c r="I13" s="708"/>
      <c r="J13" s="628">
        <f t="shared" si="1"/>
        <v>6713354</v>
      </c>
      <c r="L13" s="426">
        <f t="shared" si="2"/>
        <v>-8373162.7999999998</v>
      </c>
      <c r="M13" s="413"/>
    </row>
    <row r="14" spans="1:13" ht="12.75" customHeight="1">
      <c r="A14" s="1078" t="s">
        <v>1740</v>
      </c>
      <c r="B14" s="713"/>
      <c r="C14" s="1079" t="s">
        <v>3367</v>
      </c>
      <c r="D14" s="414" t="s">
        <v>75</v>
      </c>
      <c r="E14" s="510"/>
      <c r="F14" s="628">
        <f>INT(FIXED(IFERROR(VLOOKUP(A14,BPActual,3,0)/Pesos,0),0))</f>
        <v>4996246</v>
      </c>
      <c r="G14" s="877"/>
      <c r="H14" s="628"/>
      <c r="I14" s="708"/>
      <c r="J14" s="628"/>
      <c r="L14" s="426">
        <f t="shared" si="2"/>
        <v>-8373162.7999999998</v>
      </c>
      <c r="M14" s="413"/>
    </row>
    <row r="15" spans="1:13" ht="12.75" hidden="1" customHeight="1">
      <c r="A15" s="717"/>
      <c r="B15" s="717"/>
      <c r="C15" s="717" t="s">
        <v>1741</v>
      </c>
      <c r="D15" s="414" t="s">
        <v>76</v>
      </c>
      <c r="E15" s="510"/>
      <c r="F15" s="628"/>
      <c r="G15" s="877"/>
      <c r="H15" s="628"/>
      <c r="I15" s="708"/>
      <c r="J15" s="628">
        <f t="shared" ref="J15:J26" si="3">+F15+H15</f>
        <v>0</v>
      </c>
      <c r="L15" s="426">
        <f t="shared" si="2"/>
        <v>43497405</v>
      </c>
      <c r="M15" s="413"/>
    </row>
    <row r="16" spans="1:13" ht="12.75" hidden="1" customHeight="1">
      <c r="A16" s="717"/>
      <c r="B16" s="717"/>
      <c r="C16" s="717" t="s">
        <v>1896</v>
      </c>
      <c r="D16" s="414" t="s">
        <v>77</v>
      </c>
      <c r="E16" s="510"/>
      <c r="F16" s="628"/>
      <c r="G16" s="877"/>
      <c r="H16" s="628"/>
      <c r="I16" s="708"/>
      <c r="J16" s="628">
        <f t="shared" si="3"/>
        <v>0</v>
      </c>
      <c r="L16" s="426">
        <f t="shared" si="2"/>
        <v>0</v>
      </c>
      <c r="M16" s="413"/>
    </row>
    <row r="17" spans="1:13" ht="12.75" hidden="1" customHeight="1">
      <c r="A17" s="717"/>
      <c r="B17" s="717"/>
      <c r="C17" s="717" t="s">
        <v>1742</v>
      </c>
      <c r="D17" s="414" t="s">
        <v>78</v>
      </c>
      <c r="E17" s="510"/>
      <c r="F17" s="628"/>
      <c r="G17" s="877"/>
      <c r="H17" s="628"/>
      <c r="I17" s="708"/>
      <c r="J17" s="628">
        <f t="shared" si="3"/>
        <v>0</v>
      </c>
      <c r="L17" s="426">
        <f t="shared" si="2"/>
        <v>0</v>
      </c>
      <c r="M17" s="413"/>
    </row>
    <row r="18" spans="1:13" ht="12.75" hidden="1" customHeight="1">
      <c r="A18" s="717"/>
      <c r="B18" s="717"/>
      <c r="C18" s="717" t="s">
        <v>1897</v>
      </c>
      <c r="D18" s="414" t="s">
        <v>79</v>
      </c>
      <c r="E18" s="510"/>
      <c r="F18" s="628"/>
      <c r="G18" s="877"/>
      <c r="H18" s="628"/>
      <c r="I18" s="708"/>
      <c r="J18" s="628">
        <f t="shared" si="3"/>
        <v>0</v>
      </c>
      <c r="L18" s="426">
        <f t="shared" si="2"/>
        <v>0</v>
      </c>
      <c r="M18" s="413"/>
    </row>
    <row r="19" spans="1:13" ht="12.75" hidden="1" customHeight="1">
      <c r="A19" s="717"/>
      <c r="B19" s="717"/>
      <c r="C19" s="717" t="s">
        <v>1898</v>
      </c>
      <c r="D19" s="414" t="s">
        <v>80</v>
      </c>
      <c r="E19" s="510"/>
      <c r="F19" s="628"/>
      <c r="G19" s="877"/>
      <c r="H19" s="628"/>
      <c r="I19" s="708"/>
      <c r="J19" s="628">
        <f t="shared" si="3"/>
        <v>0</v>
      </c>
      <c r="L19" s="426">
        <f t="shared" si="2"/>
        <v>0</v>
      </c>
      <c r="M19" s="413"/>
    </row>
    <row r="20" spans="1:13" ht="12.75" hidden="1" customHeight="1">
      <c r="A20" s="717"/>
      <c r="B20" s="717"/>
      <c r="C20" s="717" t="s">
        <v>1899</v>
      </c>
      <c r="D20" s="414" t="s">
        <v>81</v>
      </c>
      <c r="E20" s="510"/>
      <c r="F20" s="628"/>
      <c r="G20" s="877"/>
      <c r="H20" s="628"/>
      <c r="I20" s="708"/>
      <c r="J20" s="628">
        <f t="shared" si="3"/>
        <v>0</v>
      </c>
      <c r="L20" s="426">
        <f t="shared" si="2"/>
        <v>0</v>
      </c>
      <c r="M20" s="413"/>
    </row>
    <row r="21" spans="1:13" ht="12.75" hidden="1" customHeight="1">
      <c r="A21" s="717"/>
      <c r="B21" s="717"/>
      <c r="C21" s="717" t="s">
        <v>1900</v>
      </c>
      <c r="D21" s="414" t="s">
        <v>82</v>
      </c>
      <c r="E21" s="510"/>
      <c r="F21" s="628"/>
      <c r="G21" s="877"/>
      <c r="H21" s="628"/>
      <c r="I21" s="708"/>
      <c r="J21" s="628">
        <f t="shared" si="3"/>
        <v>0</v>
      </c>
      <c r="L21" s="426">
        <f t="shared" si="2"/>
        <v>0</v>
      </c>
      <c r="M21" s="413"/>
    </row>
    <row r="22" spans="1:13" ht="12.75" hidden="1" customHeight="1">
      <c r="A22" s="717"/>
      <c r="B22" s="717"/>
      <c r="C22" s="717" t="s">
        <v>1743</v>
      </c>
      <c r="D22" s="414" t="s">
        <v>85</v>
      </c>
      <c r="E22" s="510"/>
      <c r="F22" s="628"/>
      <c r="G22" s="877"/>
      <c r="H22" s="628"/>
      <c r="I22" s="708"/>
      <c r="J22" s="628">
        <f t="shared" si="3"/>
        <v>0</v>
      </c>
      <c r="L22" s="426">
        <f t="shared" si="2"/>
        <v>0</v>
      </c>
      <c r="M22" s="413"/>
    </row>
    <row r="23" spans="1:13" ht="12.75" hidden="1" customHeight="1">
      <c r="A23" s="717"/>
      <c r="B23" s="717"/>
      <c r="C23" s="717" t="s">
        <v>2140</v>
      </c>
      <c r="D23" s="414" t="s">
        <v>1253</v>
      </c>
      <c r="E23" s="510"/>
      <c r="F23" s="628"/>
      <c r="G23" s="877"/>
      <c r="H23" s="628"/>
      <c r="I23" s="708"/>
      <c r="J23" s="628">
        <f t="shared" si="3"/>
        <v>0</v>
      </c>
      <c r="L23" s="426">
        <f t="shared" si="2"/>
        <v>0</v>
      </c>
      <c r="M23" s="413"/>
    </row>
    <row r="24" spans="1:13" ht="12.75" hidden="1" customHeight="1">
      <c r="A24" s="717"/>
      <c r="B24" s="717"/>
      <c r="C24" s="717" t="s">
        <v>2141</v>
      </c>
      <c r="D24" s="414" t="s">
        <v>1254</v>
      </c>
      <c r="E24" s="510"/>
      <c r="F24" s="628"/>
      <c r="G24" s="877"/>
      <c r="H24" s="628"/>
      <c r="I24" s="708"/>
      <c r="J24" s="628">
        <f t="shared" si="3"/>
        <v>0</v>
      </c>
      <c r="L24" s="426">
        <f t="shared" si="2"/>
        <v>0</v>
      </c>
      <c r="M24" s="413"/>
    </row>
    <row r="25" spans="1:13" hidden="1">
      <c r="A25" s="717"/>
      <c r="B25" s="717"/>
      <c r="C25" s="717"/>
      <c r="D25" s="414"/>
      <c r="E25" s="510"/>
      <c r="F25" s="628"/>
      <c r="G25" s="877"/>
      <c r="H25" s="628"/>
      <c r="I25" s="708"/>
      <c r="J25" s="628">
        <f t="shared" si="3"/>
        <v>0</v>
      </c>
      <c r="L25" s="426"/>
      <c r="M25" s="413"/>
    </row>
    <row r="26" spans="1:13" hidden="1">
      <c r="A26" s="717"/>
      <c r="B26" s="717"/>
      <c r="C26" s="717"/>
      <c r="D26" s="414"/>
      <c r="E26" s="510"/>
      <c r="F26" s="628"/>
      <c r="G26" s="877"/>
      <c r="H26" s="628"/>
      <c r="I26" s="708"/>
      <c r="J26" s="628">
        <f t="shared" si="3"/>
        <v>0</v>
      </c>
      <c r="L26" s="426"/>
      <c r="M26" s="413"/>
    </row>
    <row r="27" spans="1:13" ht="13.5" thickBot="1">
      <c r="A27" s="717"/>
      <c r="B27" s="717"/>
      <c r="C27" s="717"/>
      <c r="D27" s="473"/>
      <c r="E27" s="473"/>
      <c r="F27" s="706"/>
      <c r="G27" s="706"/>
      <c r="H27" s="706"/>
      <c r="I27" s="708"/>
      <c r="J27" s="706"/>
      <c r="M27" s="413"/>
    </row>
    <row r="28" spans="1:13" ht="12.75" customHeight="1" thickBot="1">
      <c r="A28" s="717"/>
      <c r="B28" s="717"/>
      <c r="C28" s="717"/>
      <c r="D28" s="937" t="s">
        <v>1137</v>
      </c>
      <c r="E28" s="773"/>
      <c r="F28" s="938">
        <f>SUM(F8:F13)</f>
        <v>58583922</v>
      </c>
      <c r="G28" s="939"/>
      <c r="H28" s="945">
        <f>SUM(H8:H26)</f>
        <v>-28435513</v>
      </c>
      <c r="I28" s="940"/>
      <c r="J28" s="938">
        <f>SUM(J8:J26)</f>
        <v>30148409</v>
      </c>
      <c r="K28" s="714"/>
      <c r="L28" s="714"/>
      <c r="M28" s="413"/>
    </row>
    <row r="29" spans="1:13" ht="12.75" customHeight="1" thickBot="1">
      <c r="A29" s="717"/>
      <c r="B29" s="717"/>
      <c r="C29" s="717"/>
      <c r="D29" s="776"/>
      <c r="E29" s="777"/>
      <c r="F29" s="778"/>
      <c r="G29" s="778"/>
      <c r="H29" s="946"/>
      <c r="M29" s="413"/>
    </row>
    <row r="30" spans="1:13" ht="12.75" customHeight="1" thickBot="1">
      <c r="A30" s="717"/>
      <c r="B30" s="717"/>
      <c r="C30" s="717"/>
      <c r="D30" s="772"/>
      <c r="E30" s="773"/>
      <c r="F30" s="774"/>
      <c r="G30" s="774"/>
      <c r="H30" s="941" t="s">
        <v>1138</v>
      </c>
      <c r="I30" s="714"/>
      <c r="J30" s="942" t="str">
        <f ca="1">+IF((J28-A!F32)=0,"Conciliado","No Conciliado")</f>
        <v>Conciliado</v>
      </c>
      <c r="K30" s="714"/>
      <c r="L30" s="714"/>
      <c r="M30" s="413"/>
    </row>
    <row r="31" spans="1:13" ht="6" customHeight="1" thickBot="1">
      <c r="A31" s="717"/>
      <c r="B31" s="717"/>
      <c r="C31" s="717"/>
      <c r="D31" s="772"/>
      <c r="E31" s="773"/>
      <c r="F31" s="774"/>
      <c r="G31" s="774"/>
      <c r="H31" s="774"/>
      <c r="I31" s="714"/>
      <c r="J31" s="714"/>
      <c r="K31" s="714"/>
      <c r="L31" s="714"/>
      <c r="M31" s="413"/>
    </row>
    <row r="32" spans="1:13" ht="12.75" customHeight="1" thickBot="1">
      <c r="A32" s="717"/>
      <c r="B32" s="717"/>
      <c r="C32" s="717"/>
      <c r="D32" s="772"/>
      <c r="E32" s="773"/>
      <c r="F32" s="774"/>
      <c r="G32" s="774"/>
      <c r="H32" s="774"/>
      <c r="I32" s="714"/>
      <c r="J32" s="910">
        <f ca="1">+J28-A!F32</f>
        <v>0</v>
      </c>
      <c r="K32" s="714"/>
      <c r="L32" s="714"/>
      <c r="M32" s="413"/>
    </row>
    <row r="33" spans="1:13" ht="12.75" hidden="1" customHeight="1" thickBot="1">
      <c r="A33" s="717"/>
      <c r="B33" s="717"/>
      <c r="C33" s="717"/>
      <c r="D33" s="776"/>
      <c r="E33" s="777"/>
      <c r="F33" s="778"/>
      <c r="G33" s="778"/>
      <c r="H33" s="778"/>
      <c r="J33" s="437"/>
      <c r="M33" s="413"/>
    </row>
    <row r="34" spans="1:13" ht="12.75" hidden="1" customHeight="1" thickBot="1">
      <c r="A34" s="717"/>
      <c r="B34" s="717"/>
      <c r="C34" s="717"/>
      <c r="D34" s="1264" t="s">
        <v>1509</v>
      </c>
      <c r="E34" s="714"/>
      <c r="F34" s="1270">
        <f>FantFin</f>
        <v>43465</v>
      </c>
      <c r="G34" s="1271"/>
      <c r="H34" s="1271"/>
      <c r="I34" s="1271"/>
      <c r="J34" s="1272"/>
      <c r="K34" s="714"/>
      <c r="L34" s="714"/>
      <c r="M34" s="413"/>
    </row>
    <row r="35" spans="1:13" ht="4.5" hidden="1" customHeight="1" thickBot="1">
      <c r="A35" s="717"/>
      <c r="B35" s="717"/>
      <c r="C35" s="717"/>
      <c r="D35" s="1265"/>
      <c r="E35" s="714"/>
      <c r="F35" s="714"/>
      <c r="G35" s="714"/>
      <c r="H35" s="714"/>
      <c r="I35" s="714"/>
      <c r="J35" s="714"/>
      <c r="K35" s="714"/>
      <c r="L35" s="714"/>
      <c r="M35" s="413"/>
    </row>
    <row r="36" spans="1:13" ht="27.75" hidden="1" customHeight="1" thickBot="1">
      <c r="A36" s="717"/>
      <c r="B36" s="717"/>
      <c r="C36" s="717"/>
      <c r="D36" s="1266"/>
      <c r="E36" s="933"/>
      <c r="F36" s="934" t="s">
        <v>1250</v>
      </c>
      <c r="G36" s="935"/>
      <c r="H36" s="934" t="s">
        <v>1251</v>
      </c>
      <c r="I36" s="714"/>
      <c r="J36" s="934" t="s">
        <v>1252</v>
      </c>
      <c r="K36" s="714"/>
      <c r="L36" s="936" t="s">
        <v>1121</v>
      </c>
      <c r="M36" s="413"/>
    </row>
    <row r="37" spans="1:13" ht="17.25" hidden="1" customHeight="1">
      <c r="A37" s="705" t="s">
        <v>2135</v>
      </c>
      <c r="B37" s="705" t="s">
        <v>2136</v>
      </c>
      <c r="C37" s="705" t="s">
        <v>2137</v>
      </c>
      <c r="D37" s="473"/>
      <c r="E37" s="473"/>
      <c r="F37" s="473"/>
      <c r="G37" s="473"/>
      <c r="H37" s="473"/>
      <c r="M37" s="413"/>
    </row>
    <row r="38" spans="1:13" ht="12.75" hidden="1" customHeight="1">
      <c r="A38" s="717" t="s">
        <v>2138</v>
      </c>
      <c r="B38" s="717" t="s">
        <v>2139</v>
      </c>
      <c r="C38" s="717" t="s">
        <v>1734</v>
      </c>
      <c r="D38" s="414" t="s">
        <v>64</v>
      </c>
      <c r="E38" s="510"/>
      <c r="F38" s="416">
        <f t="shared" ref="F38:F58" si="4">INT(FIXED(IFERROR(VLOOKUP(A38,BPAnterior,3,0)/Pesos,0),0))</f>
        <v>0</v>
      </c>
      <c r="G38" s="439"/>
      <c r="H38" s="416">
        <f t="shared" ref="H38:H58" si="5">INT(FIXED(IFERROR(VLOOKUP(B38,BPAnterior,3,0)/Pesos,0),0))</f>
        <v>0</v>
      </c>
      <c r="I38" s="475"/>
      <c r="J38" s="416">
        <f>+F38+H38</f>
        <v>0</v>
      </c>
      <c r="L38" s="426">
        <f>IFERROR(VLOOKUP(C38,BPAnterior,3,0)/Pesos,0)</f>
        <v>0</v>
      </c>
      <c r="M38" s="413"/>
    </row>
    <row r="39" spans="1:13" ht="12.75" hidden="1" customHeight="1">
      <c r="A39" s="998" t="s">
        <v>2256</v>
      </c>
      <c r="B39" s="717"/>
      <c r="C39" s="717" t="s">
        <v>1735</v>
      </c>
      <c r="D39" s="414" t="s">
        <v>70</v>
      </c>
      <c r="E39" s="510"/>
      <c r="F39" s="416">
        <f t="shared" si="4"/>
        <v>193118816</v>
      </c>
      <c r="G39" s="439"/>
      <c r="H39" s="416">
        <f t="shared" si="5"/>
        <v>0</v>
      </c>
      <c r="I39" s="475"/>
      <c r="J39" s="416">
        <f t="shared" ref="J39:J58" si="6">+F39+H39</f>
        <v>193118816</v>
      </c>
      <c r="L39" s="426">
        <f t="shared" ref="L39:L56" si="7">IFERROR(VLOOKUP(C39,BPAnterior,3,0)/Pesos,0)</f>
        <v>0</v>
      </c>
      <c r="M39" s="413"/>
    </row>
    <row r="40" spans="1:13" ht="12.75" hidden="1" customHeight="1">
      <c r="A40" s="998" t="s">
        <v>2648</v>
      </c>
      <c r="B40" s="998" t="s">
        <v>2257</v>
      </c>
      <c r="C40" s="717" t="s">
        <v>1736</v>
      </c>
      <c r="D40" s="414" t="s">
        <v>71</v>
      </c>
      <c r="E40" s="510"/>
      <c r="F40" s="416">
        <f t="shared" si="4"/>
        <v>5470785</v>
      </c>
      <c r="G40" s="439"/>
      <c r="H40" s="416">
        <f t="shared" si="5"/>
        <v>-52997653</v>
      </c>
      <c r="I40" s="475"/>
      <c r="J40" s="416">
        <f t="shared" si="6"/>
        <v>-47526868</v>
      </c>
      <c r="L40" s="426">
        <f t="shared" si="7"/>
        <v>0</v>
      </c>
      <c r="M40" s="413"/>
    </row>
    <row r="41" spans="1:13" ht="12.75" hidden="1" customHeight="1">
      <c r="A41" s="717"/>
      <c r="B41" s="717"/>
      <c r="C41" s="717" t="s">
        <v>1737</v>
      </c>
      <c r="D41" s="414" t="s">
        <v>73</v>
      </c>
      <c r="E41" s="510"/>
      <c r="F41" s="416">
        <f>+F39+F40</f>
        <v>198589601</v>
      </c>
      <c r="G41" s="439"/>
      <c r="H41" s="628">
        <f>+H40</f>
        <v>-52997653</v>
      </c>
      <c r="I41" s="475"/>
      <c r="J41" s="416">
        <f t="shared" si="6"/>
        <v>145591948</v>
      </c>
      <c r="L41" s="426">
        <f t="shared" si="7"/>
        <v>0</v>
      </c>
      <c r="M41" s="413"/>
    </row>
    <row r="42" spans="1:13" ht="12.75" hidden="1" customHeight="1">
      <c r="A42" s="713" t="s">
        <v>2256</v>
      </c>
      <c r="B42" s="713" t="s">
        <v>2257</v>
      </c>
      <c r="C42" s="717" t="s">
        <v>1738</v>
      </c>
      <c r="D42" s="414" t="s">
        <v>73</v>
      </c>
      <c r="E42" s="510"/>
      <c r="F42" s="628"/>
      <c r="G42" s="877"/>
      <c r="H42" s="628">
        <f t="shared" si="5"/>
        <v>-52997653</v>
      </c>
      <c r="I42" s="708"/>
      <c r="J42" s="416">
        <f t="shared" si="6"/>
        <v>-52997653</v>
      </c>
      <c r="K42" s="708"/>
      <c r="L42" s="628">
        <f t="shared" si="7"/>
        <v>0</v>
      </c>
      <c r="M42" s="413"/>
    </row>
    <row r="43" spans="1:13" ht="12.75" hidden="1" customHeight="1">
      <c r="A43" s="998" t="s">
        <v>2649</v>
      </c>
      <c r="B43" s="713" t="s">
        <v>2651</v>
      </c>
      <c r="C43" s="717"/>
      <c r="D43" s="414"/>
      <c r="E43" s="510"/>
      <c r="F43" s="628">
        <f t="shared" ref="F43:F44" si="8">INT(FIXED(IFERROR(VLOOKUP(A43,BPAnterior,3,0)/Pesos,0),0))</f>
        <v>2504700</v>
      </c>
      <c r="G43" s="877"/>
      <c r="H43" s="628">
        <f t="shared" ref="H43:H44" si="9">INT(FIXED(IFERROR(VLOOKUP(B43,BPAnterior,3,0)/Pesos,0),0))</f>
        <v>-2905452</v>
      </c>
      <c r="I43" s="708"/>
      <c r="J43" s="416">
        <f t="shared" si="6"/>
        <v>-400752</v>
      </c>
      <c r="K43" s="708"/>
      <c r="L43" s="628"/>
      <c r="M43" s="413"/>
    </row>
    <row r="44" spans="1:13" ht="12.75" hidden="1" customHeight="1">
      <c r="A44" s="998" t="s">
        <v>2650</v>
      </c>
      <c r="B44" s="713"/>
      <c r="C44" s="717"/>
      <c r="D44" s="414"/>
      <c r="E44" s="510"/>
      <c r="F44" s="628">
        <f t="shared" si="8"/>
        <v>400752</v>
      </c>
      <c r="G44" s="877"/>
      <c r="H44" s="628">
        <f t="shared" si="9"/>
        <v>0</v>
      </c>
      <c r="I44" s="708"/>
      <c r="J44" s="416">
        <f t="shared" si="6"/>
        <v>400752</v>
      </c>
      <c r="K44" s="708"/>
      <c r="L44" s="628"/>
      <c r="M44" s="413"/>
    </row>
    <row r="45" spans="1:13" ht="12.75" hidden="1" customHeight="1">
      <c r="A45" s="713" t="s">
        <v>2649</v>
      </c>
      <c r="C45" s="717" t="s">
        <v>1739</v>
      </c>
      <c r="D45" s="414" t="s">
        <v>74</v>
      </c>
      <c r="E45" s="510"/>
      <c r="F45" s="628">
        <f>+F43+F44</f>
        <v>2905452</v>
      </c>
      <c r="G45" s="628">
        <f t="shared" ref="G45:I45" si="10">+G43+G44</f>
        <v>0</v>
      </c>
      <c r="H45" s="628">
        <f t="shared" si="10"/>
        <v>-2905452</v>
      </c>
      <c r="I45" s="628">
        <f t="shared" si="10"/>
        <v>0</v>
      </c>
      <c r="J45" s="416">
        <f t="shared" si="6"/>
        <v>0</v>
      </c>
      <c r="K45" s="708"/>
      <c r="L45" s="628">
        <f t="shared" si="7"/>
        <v>0</v>
      </c>
      <c r="M45" s="413"/>
    </row>
    <row r="46" spans="1:13" ht="12.75" hidden="1" customHeight="1">
      <c r="A46" s="713" t="s">
        <v>2259</v>
      </c>
      <c r="B46" s="713" t="s">
        <v>2260</v>
      </c>
      <c r="C46" s="717" t="s">
        <v>1740</v>
      </c>
      <c r="D46" s="414" t="s">
        <v>75</v>
      </c>
      <c r="E46" s="510"/>
      <c r="F46" s="628">
        <f t="shared" si="4"/>
        <v>9240085</v>
      </c>
      <c r="G46" s="877"/>
      <c r="H46" s="628">
        <f t="shared" si="5"/>
        <v>-5183534</v>
      </c>
      <c r="I46" s="708"/>
      <c r="J46" s="416">
        <f t="shared" si="6"/>
        <v>4056551</v>
      </c>
      <c r="K46" s="708"/>
      <c r="L46" s="628">
        <f t="shared" si="7"/>
        <v>0</v>
      </c>
      <c r="M46" s="413"/>
    </row>
    <row r="47" spans="1:13" ht="12.75" hidden="1" customHeight="1">
      <c r="A47" s="717"/>
      <c r="B47" s="717"/>
      <c r="C47" s="717" t="s">
        <v>1741</v>
      </c>
      <c r="D47" s="414" t="s">
        <v>76</v>
      </c>
      <c r="E47" s="510"/>
      <c r="F47" s="416">
        <f t="shared" si="4"/>
        <v>0</v>
      </c>
      <c r="G47" s="439"/>
      <c r="H47" s="416">
        <f t="shared" si="5"/>
        <v>0</v>
      </c>
      <c r="I47" s="475"/>
      <c r="J47" s="416">
        <f t="shared" si="6"/>
        <v>0</v>
      </c>
      <c r="L47" s="426">
        <f t="shared" si="7"/>
        <v>0</v>
      </c>
      <c r="M47" s="413"/>
    </row>
    <row r="48" spans="1:13" ht="12.75" hidden="1" customHeight="1">
      <c r="A48" s="717"/>
      <c r="B48" s="717"/>
      <c r="C48" s="717" t="s">
        <v>1896</v>
      </c>
      <c r="D48" s="414" t="s">
        <v>77</v>
      </c>
      <c r="E48" s="510"/>
      <c r="F48" s="416">
        <f t="shared" si="4"/>
        <v>0</v>
      </c>
      <c r="G48" s="439"/>
      <c r="H48" s="416">
        <f t="shared" si="5"/>
        <v>0</v>
      </c>
      <c r="I48" s="475"/>
      <c r="J48" s="416">
        <f t="shared" si="6"/>
        <v>0</v>
      </c>
      <c r="L48" s="426">
        <f t="shared" si="7"/>
        <v>0</v>
      </c>
      <c r="M48" s="413"/>
    </row>
    <row r="49" spans="1:13" ht="12.75" hidden="1" customHeight="1">
      <c r="A49" s="717"/>
      <c r="B49" s="717"/>
      <c r="C49" s="717" t="s">
        <v>1742</v>
      </c>
      <c r="D49" s="414" t="s">
        <v>78</v>
      </c>
      <c r="E49" s="510"/>
      <c r="F49" s="416">
        <f t="shared" si="4"/>
        <v>0</v>
      </c>
      <c r="G49" s="439"/>
      <c r="H49" s="416">
        <f t="shared" si="5"/>
        <v>0</v>
      </c>
      <c r="I49" s="475"/>
      <c r="J49" s="416">
        <f t="shared" si="6"/>
        <v>0</v>
      </c>
      <c r="L49" s="426">
        <f t="shared" si="7"/>
        <v>0</v>
      </c>
      <c r="M49" s="413"/>
    </row>
    <row r="50" spans="1:13" ht="12.75" hidden="1" customHeight="1">
      <c r="A50" s="717"/>
      <c r="B50" s="717"/>
      <c r="C50" s="717" t="s">
        <v>1897</v>
      </c>
      <c r="D50" s="414" t="s">
        <v>79</v>
      </c>
      <c r="E50" s="510"/>
      <c r="F50" s="416">
        <f t="shared" si="4"/>
        <v>0</v>
      </c>
      <c r="G50" s="439"/>
      <c r="H50" s="416">
        <f t="shared" si="5"/>
        <v>0</v>
      </c>
      <c r="I50" s="475"/>
      <c r="J50" s="416">
        <f t="shared" si="6"/>
        <v>0</v>
      </c>
      <c r="L50" s="426">
        <f t="shared" si="7"/>
        <v>0</v>
      </c>
      <c r="M50" s="413"/>
    </row>
    <row r="51" spans="1:13" ht="12.75" hidden="1" customHeight="1">
      <c r="A51" s="717"/>
      <c r="B51" s="717"/>
      <c r="C51" s="717" t="s">
        <v>1898</v>
      </c>
      <c r="D51" s="414" t="s">
        <v>80</v>
      </c>
      <c r="E51" s="510"/>
      <c r="F51" s="416">
        <f t="shared" si="4"/>
        <v>0</v>
      </c>
      <c r="G51" s="439"/>
      <c r="H51" s="416">
        <f t="shared" si="5"/>
        <v>0</v>
      </c>
      <c r="I51" s="475"/>
      <c r="J51" s="416">
        <f t="shared" si="6"/>
        <v>0</v>
      </c>
      <c r="L51" s="426">
        <f t="shared" si="7"/>
        <v>0</v>
      </c>
      <c r="M51" s="413"/>
    </row>
    <row r="52" spans="1:13" ht="12.75" hidden="1" customHeight="1">
      <c r="A52" s="717"/>
      <c r="B52" s="717"/>
      <c r="C52" s="717" t="s">
        <v>1899</v>
      </c>
      <c r="D52" s="414" t="s">
        <v>81</v>
      </c>
      <c r="E52" s="510"/>
      <c r="F52" s="416">
        <f t="shared" si="4"/>
        <v>0</v>
      </c>
      <c r="G52" s="439"/>
      <c r="H52" s="416">
        <f t="shared" si="5"/>
        <v>0</v>
      </c>
      <c r="I52" s="475"/>
      <c r="J52" s="416">
        <f t="shared" si="6"/>
        <v>0</v>
      </c>
      <c r="L52" s="426">
        <f t="shared" si="7"/>
        <v>0</v>
      </c>
      <c r="M52" s="413"/>
    </row>
    <row r="53" spans="1:13" ht="12.75" hidden="1" customHeight="1">
      <c r="A53" s="717"/>
      <c r="B53" s="717"/>
      <c r="C53" s="717" t="s">
        <v>1900</v>
      </c>
      <c r="D53" s="414" t="s">
        <v>82</v>
      </c>
      <c r="E53" s="510"/>
      <c r="F53" s="416">
        <f t="shared" si="4"/>
        <v>0</v>
      </c>
      <c r="G53" s="439"/>
      <c r="H53" s="416">
        <f t="shared" si="5"/>
        <v>0</v>
      </c>
      <c r="I53" s="475"/>
      <c r="J53" s="416">
        <f t="shared" si="6"/>
        <v>0</v>
      </c>
      <c r="L53" s="426">
        <f t="shared" si="7"/>
        <v>0</v>
      </c>
      <c r="M53" s="413"/>
    </row>
    <row r="54" spans="1:13" ht="12.75" hidden="1" customHeight="1">
      <c r="A54" s="717"/>
      <c r="B54" s="717"/>
      <c r="C54" s="717" t="s">
        <v>1743</v>
      </c>
      <c r="D54" s="414" t="s">
        <v>85</v>
      </c>
      <c r="E54" s="510"/>
      <c r="F54" s="416">
        <f t="shared" si="4"/>
        <v>0</v>
      </c>
      <c r="G54" s="439"/>
      <c r="H54" s="416">
        <f t="shared" si="5"/>
        <v>0</v>
      </c>
      <c r="I54" s="475"/>
      <c r="J54" s="416">
        <f t="shared" si="6"/>
        <v>0</v>
      </c>
      <c r="L54" s="426">
        <f t="shared" si="7"/>
        <v>0</v>
      </c>
      <c r="M54" s="413"/>
    </row>
    <row r="55" spans="1:13" ht="12.75" hidden="1" customHeight="1">
      <c r="A55" s="717"/>
      <c r="B55" s="717"/>
      <c r="C55" s="717" t="s">
        <v>2140</v>
      </c>
      <c r="D55" s="414" t="s">
        <v>1253</v>
      </c>
      <c r="E55" s="510"/>
      <c r="F55" s="416">
        <f t="shared" si="4"/>
        <v>0</v>
      </c>
      <c r="G55" s="439"/>
      <c r="H55" s="416">
        <f t="shared" si="5"/>
        <v>0</v>
      </c>
      <c r="I55" s="475"/>
      <c r="J55" s="416">
        <f t="shared" si="6"/>
        <v>0</v>
      </c>
      <c r="L55" s="426">
        <f t="shared" si="7"/>
        <v>0</v>
      </c>
      <c r="M55" s="413"/>
    </row>
    <row r="56" spans="1:13" ht="12.75" hidden="1" customHeight="1">
      <c r="A56" s="717"/>
      <c r="B56" s="717"/>
      <c r="C56" s="717" t="s">
        <v>2141</v>
      </c>
      <c r="D56" s="414" t="s">
        <v>1254</v>
      </c>
      <c r="E56" s="510"/>
      <c r="F56" s="416">
        <f t="shared" si="4"/>
        <v>0</v>
      </c>
      <c r="G56" s="439"/>
      <c r="H56" s="416">
        <f t="shared" si="5"/>
        <v>0</v>
      </c>
      <c r="I56" s="475"/>
      <c r="J56" s="416">
        <f t="shared" si="6"/>
        <v>0</v>
      </c>
      <c r="L56" s="426">
        <f t="shared" si="7"/>
        <v>0</v>
      </c>
      <c r="M56" s="413"/>
    </row>
    <row r="57" spans="1:13" ht="12.75" hidden="1" customHeight="1">
      <c r="A57" s="717"/>
      <c r="B57" s="717"/>
      <c r="C57" s="717"/>
      <c r="D57" s="414"/>
      <c r="E57" s="510"/>
      <c r="F57" s="416">
        <f t="shared" si="4"/>
        <v>0</v>
      </c>
      <c r="G57" s="439"/>
      <c r="H57" s="416">
        <f t="shared" si="5"/>
        <v>0</v>
      </c>
      <c r="I57" s="475"/>
      <c r="J57" s="416">
        <f t="shared" si="6"/>
        <v>0</v>
      </c>
      <c r="L57" s="426"/>
      <c r="M57" s="413"/>
    </row>
    <row r="58" spans="1:13" ht="12.75" hidden="1" customHeight="1">
      <c r="D58" s="414"/>
      <c r="E58" s="510"/>
      <c r="F58" s="416">
        <f t="shared" si="4"/>
        <v>0</v>
      </c>
      <c r="G58" s="439"/>
      <c r="H58" s="416">
        <f t="shared" si="5"/>
        <v>0</v>
      </c>
      <c r="I58" s="475"/>
      <c r="J58" s="416">
        <f t="shared" si="6"/>
        <v>0</v>
      </c>
      <c r="L58" s="426"/>
      <c r="M58" s="413"/>
    </row>
    <row r="59" spans="1:13" ht="8.25" hidden="1" customHeight="1" thickBot="1">
      <c r="D59" s="524"/>
      <c r="E59" s="473"/>
      <c r="F59" s="557"/>
      <c r="G59" s="557"/>
      <c r="H59" s="557"/>
      <c r="I59" s="475"/>
      <c r="J59" s="557"/>
      <c r="M59" s="413"/>
    </row>
    <row r="60" spans="1:13" ht="12.75" hidden="1" customHeight="1" thickBot="1">
      <c r="D60" s="943" t="s">
        <v>1137</v>
      </c>
      <c r="E60" s="773"/>
      <c r="F60" s="944">
        <f>+F41+F45+F46</f>
        <v>210735138</v>
      </c>
      <c r="G60" s="944">
        <f t="shared" ref="G60:J60" si="11">+G41+G45+G46</f>
        <v>0</v>
      </c>
      <c r="H60" s="944">
        <f>+H41+H45+H46</f>
        <v>-61086639</v>
      </c>
      <c r="I60" s="944">
        <f t="shared" si="11"/>
        <v>0</v>
      </c>
      <c r="J60" s="944">
        <f t="shared" si="11"/>
        <v>149648499</v>
      </c>
      <c r="K60" s="775"/>
      <c r="L60" s="714"/>
      <c r="M60" s="413"/>
    </row>
    <row r="61" spans="1:13" ht="12.75" hidden="1" customHeight="1" thickBot="1">
      <c r="D61" s="772"/>
      <c r="E61" s="773"/>
      <c r="F61" s="774"/>
      <c r="G61" s="774"/>
      <c r="H61" s="774"/>
      <c r="I61" s="714"/>
      <c r="J61" s="714"/>
      <c r="K61" s="714"/>
      <c r="L61" s="714"/>
      <c r="M61" s="413"/>
    </row>
    <row r="62" spans="1:13" ht="12.75" hidden="1" customHeight="1" thickBot="1">
      <c r="D62" s="772"/>
      <c r="E62" s="773"/>
      <c r="F62" s="774"/>
      <c r="G62" s="774"/>
      <c r="H62" s="941" t="s">
        <v>1138</v>
      </c>
      <c r="I62" s="714"/>
      <c r="J62" s="942" t="str">
        <f>+IF((J60-A!H32)=0,"Conciliado","No Conciliado")</f>
        <v>No Conciliado</v>
      </c>
      <c r="K62" s="714"/>
      <c r="L62" s="714"/>
      <c r="M62" s="413"/>
    </row>
    <row r="63" spans="1:13" ht="3.75" hidden="1" customHeight="1" thickBot="1">
      <c r="D63" s="772"/>
      <c r="E63" s="773"/>
      <c r="F63" s="774"/>
      <c r="G63" s="774"/>
      <c r="H63" s="774"/>
      <c r="I63" s="714"/>
      <c r="J63" s="714"/>
      <c r="K63" s="714"/>
      <c r="L63" s="714"/>
      <c r="M63" s="413"/>
    </row>
    <row r="64" spans="1:13" ht="12.75" hidden="1" customHeight="1" thickBot="1">
      <c r="D64" s="546"/>
      <c r="E64" s="546"/>
      <c r="F64" s="546"/>
      <c r="G64" s="546"/>
      <c r="H64" s="546"/>
      <c r="I64" s="714"/>
      <c r="J64" s="910">
        <f>+J60-A!H32</f>
        <v>113641499</v>
      </c>
      <c r="K64" s="714"/>
      <c r="L64" s="714"/>
      <c r="M64" s="413"/>
    </row>
    <row r="65" spans="4:13" ht="12.75" customHeight="1">
      <c r="D65" s="737"/>
      <c r="E65" s="737"/>
      <c r="F65" s="737"/>
      <c r="G65" s="737"/>
      <c r="H65" s="737"/>
      <c r="M65" s="413"/>
    </row>
  </sheetData>
  <sheetProtection algorithmName="SHA-512" hashValue="7k0x1NejeIgAEl0qh/tRvZOeX8MYNBBnIS6/93B7ewBG2VV9ZGOrBMyvYpIAUId8/IybZaMRdYRSpXH/N15x5A==" saltValue="SzcHumP/Xo6dSk5Q7jLYoQ==" spinCount="100000" sheet="1" objects="1" scenarios="1" formatCells="0" formatColumns="0" formatRows="0" insertRows="0" deleteRows="0"/>
  <mergeCells count="5">
    <mergeCell ref="D4:D6"/>
    <mergeCell ref="F4:J4"/>
    <mergeCell ref="D34:D36"/>
    <mergeCell ref="F34:J34"/>
    <mergeCell ref="D2:J2"/>
  </mergeCells>
  <conditionalFormatting sqref="J62">
    <cfRule type="expression" dxfId="150" priority="2">
      <formula>IF(J62="No Conciliado",1,0)</formula>
    </cfRule>
  </conditionalFormatting>
  <conditionalFormatting sqref="J30">
    <cfRule type="expression" dxfId="149" priority="1">
      <formula>IF(J30="No Conciliado",1,0)</formula>
    </cfRule>
  </conditionalFormatting>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62">
    <tabColor rgb="FFFF0000"/>
  </sheetPr>
  <dimension ref="A1:AO36"/>
  <sheetViews>
    <sheetView showGridLines="0" topLeftCell="A7" zoomScale="90" zoomScaleNormal="90" workbookViewId="0">
      <selection activeCell="P18" sqref="P18"/>
    </sheetView>
  </sheetViews>
  <sheetFormatPr baseColWidth="10" defaultColWidth="0" defaultRowHeight="12.75" zeroHeight="1"/>
  <cols>
    <col min="1" max="1" width="6" style="437" customWidth="1"/>
    <col min="2" max="2" width="4.42578125" style="775" customWidth="1"/>
    <col min="3" max="3" width="11.42578125" style="775" customWidth="1"/>
    <col min="4" max="4" width="14.42578125" style="775" customWidth="1"/>
    <col min="5" max="5" width="1" style="775" customWidth="1"/>
    <col min="6" max="6" width="17.42578125" style="775" hidden="1" customWidth="1"/>
    <col min="7" max="7" width="1" style="775" hidden="1" customWidth="1"/>
    <col min="8" max="8" width="17.5703125" style="775" hidden="1" customWidth="1"/>
    <col min="9" max="9" width="1" style="775" hidden="1" customWidth="1"/>
    <col min="10" max="10" width="20.42578125" style="775" hidden="1" customWidth="1"/>
    <col min="11" max="11" width="1" style="775" hidden="1" customWidth="1"/>
    <col min="12" max="12" width="18.28515625" style="775" hidden="1" customWidth="1"/>
    <col min="13" max="13" width="1" style="775" customWidth="1"/>
    <col min="14" max="14" width="22.140625" style="775" customWidth="1"/>
    <col min="15" max="15" width="1" style="775" customWidth="1"/>
    <col min="16" max="16" width="18.85546875" style="775" customWidth="1"/>
    <col min="17" max="17" width="1" style="7" customWidth="1"/>
    <col min="18" max="18" width="20.7109375" style="7" hidden="1" customWidth="1"/>
    <col min="19" max="19" width="1.140625" style="7" customWidth="1"/>
    <col min="20" max="20" width="18.140625" style="7" hidden="1" customWidth="1"/>
    <col min="21" max="21" width="1" style="7" hidden="1" customWidth="1"/>
    <col min="22" max="22" width="18.85546875" style="7" hidden="1" customWidth="1"/>
    <col min="23" max="23" width="1" style="7" hidden="1" customWidth="1"/>
    <col min="24" max="24" width="17" style="7" hidden="1" customWidth="1"/>
    <col min="25" max="25" width="1" style="7" hidden="1" customWidth="1"/>
    <col min="26" max="26" width="17.5703125" style="7" hidden="1" customWidth="1"/>
    <col min="27" max="27" width="1.42578125" style="7" hidden="1" customWidth="1"/>
    <col min="28" max="28" width="17.42578125" style="7" hidden="1" customWidth="1"/>
    <col min="29" max="29" width="1.85546875" style="7" hidden="1" customWidth="1"/>
    <col min="30" max="30" width="17.28515625" style="7" hidden="1" customWidth="1"/>
    <col min="31" max="31" width="1.85546875" style="7" hidden="1" customWidth="1"/>
    <col min="32" max="32" width="17.5703125" style="7" hidden="1" customWidth="1"/>
    <col min="33" max="33" width="1.42578125" style="7" hidden="1" customWidth="1"/>
    <col min="34" max="34" width="17.7109375" style="7" hidden="1" customWidth="1"/>
    <col min="35" max="35" width="2.28515625" style="7" hidden="1" customWidth="1"/>
    <col min="36" max="36" width="33.85546875" style="7" hidden="1" customWidth="1"/>
    <col min="37" max="37" width="1.28515625" style="7" hidden="1" customWidth="1"/>
    <col min="38" max="38" width="14.28515625" style="7" hidden="1" customWidth="1"/>
    <col min="39" max="39" width="2.5703125" style="7" hidden="1" customWidth="1"/>
    <col min="40" max="40" width="19" style="7" customWidth="1"/>
    <col min="41" max="41" width="11.42578125" style="437" customWidth="1"/>
    <col min="42" max="16384" width="11.42578125" style="22" hidden="1"/>
  </cols>
  <sheetData>
    <row r="1" spans="2:40" s="437" customFormat="1"/>
    <row r="2" spans="2:40" s="437" customFormat="1" ht="17.25" customHeight="1">
      <c r="B2" s="1223" t="s">
        <v>2228</v>
      </c>
      <c r="C2" s="1223"/>
      <c r="D2" s="1223"/>
      <c r="E2" s="1223"/>
      <c r="F2" s="1223"/>
      <c r="G2" s="1223"/>
      <c r="H2" s="1223"/>
      <c r="I2" s="1223"/>
      <c r="J2" s="1223"/>
      <c r="K2" s="1223"/>
      <c r="L2" s="1223"/>
      <c r="M2" s="1223"/>
      <c r="N2" s="1223"/>
      <c r="O2" s="1223"/>
      <c r="P2" s="1223"/>
      <c r="Q2" s="1223"/>
      <c r="R2" s="1223"/>
    </row>
    <row r="3" spans="2:40" s="437" customFormat="1" ht="13.5" thickBot="1"/>
    <row r="4" spans="2:40" ht="12.75" customHeight="1" thickBot="1">
      <c r="B4" s="1282" t="str">
        <f>CONCATENATE("Movimiento año ",YEAR(FactFin))</f>
        <v>Movimiento año 2019</v>
      </c>
      <c r="C4" s="1282"/>
      <c r="D4" s="1282"/>
      <c r="E4" s="175"/>
      <c r="F4" s="1282" t="s">
        <v>64</v>
      </c>
      <c r="G4" s="175"/>
      <c r="H4" s="1282" t="s">
        <v>70</v>
      </c>
      <c r="I4" s="66"/>
      <c r="J4" s="1282" t="s">
        <v>71</v>
      </c>
      <c r="K4" s="175"/>
      <c r="L4" s="1282" t="s">
        <v>72</v>
      </c>
      <c r="M4" s="175"/>
      <c r="N4" s="1282" t="s">
        <v>73</v>
      </c>
      <c r="O4" s="175"/>
      <c r="P4" s="1282" t="s">
        <v>3376</v>
      </c>
      <c r="Q4" s="175"/>
      <c r="R4" s="1282" t="s">
        <v>75</v>
      </c>
      <c r="S4" s="175"/>
      <c r="T4" s="1282" t="s">
        <v>76</v>
      </c>
      <c r="U4" s="175"/>
      <c r="V4" s="1282" t="s">
        <v>1492</v>
      </c>
      <c r="W4" s="175"/>
      <c r="X4" s="1282" t="s">
        <v>78</v>
      </c>
      <c r="Y4" s="175"/>
      <c r="Z4" s="1282" t="s">
        <v>79</v>
      </c>
      <c r="AB4" s="1282" t="s">
        <v>80</v>
      </c>
      <c r="AD4" s="1282" t="s">
        <v>81</v>
      </c>
      <c r="AF4" s="1282" t="s">
        <v>82</v>
      </c>
      <c r="AH4" s="1282" t="s">
        <v>85</v>
      </c>
      <c r="AJ4" s="1282" t="s">
        <v>1253</v>
      </c>
      <c r="AL4" s="1282" t="s">
        <v>1254</v>
      </c>
      <c r="AN4" s="1282" t="s">
        <v>1255</v>
      </c>
    </row>
    <row r="5" spans="2:40" ht="15.75" customHeight="1" thickBot="1">
      <c r="B5" s="1282"/>
      <c r="C5" s="1282"/>
      <c r="D5" s="1282"/>
      <c r="E5" s="175"/>
      <c r="F5" s="1282"/>
      <c r="G5" s="175"/>
      <c r="H5" s="1282"/>
      <c r="I5" s="66"/>
      <c r="J5" s="1282" t="s">
        <v>1256</v>
      </c>
      <c r="K5" s="175"/>
      <c r="L5" s="1282"/>
      <c r="M5" s="175"/>
      <c r="N5" s="1282"/>
      <c r="O5" s="175"/>
      <c r="P5" s="1282"/>
      <c r="Q5" s="175"/>
      <c r="R5" s="1282"/>
      <c r="S5" s="175"/>
      <c r="T5" s="1282"/>
      <c r="U5" s="175"/>
      <c r="V5" s="1282"/>
      <c r="W5" s="175"/>
      <c r="X5" s="1282"/>
      <c r="Y5" s="175"/>
      <c r="Z5" s="1282"/>
      <c r="AB5" s="1282"/>
      <c r="AD5" s="1282"/>
      <c r="AF5" s="1282"/>
      <c r="AH5" s="1282"/>
      <c r="AJ5" s="1282"/>
      <c r="AL5" s="1282"/>
      <c r="AN5" s="1282"/>
    </row>
    <row r="6" spans="2:40" ht="13.5" thickBot="1">
      <c r="B6" s="1282"/>
      <c r="C6" s="1282"/>
      <c r="D6" s="1282"/>
      <c r="E6" s="175"/>
      <c r="F6" s="1282"/>
      <c r="G6" s="175"/>
      <c r="H6" s="1282"/>
      <c r="I6" s="66"/>
      <c r="J6" s="1282"/>
      <c r="K6" s="175"/>
      <c r="L6" s="1282"/>
      <c r="M6" s="175"/>
      <c r="N6" s="1282"/>
      <c r="O6" s="175"/>
      <c r="P6" s="1282"/>
      <c r="Q6" s="175"/>
      <c r="R6" s="1282"/>
      <c r="S6" s="175"/>
      <c r="T6" s="1282"/>
      <c r="U6" s="175"/>
      <c r="V6" s="1282"/>
      <c r="W6" s="175"/>
      <c r="X6" s="1282"/>
      <c r="Y6" s="175"/>
      <c r="Z6" s="1282"/>
      <c r="AB6" s="1282"/>
      <c r="AD6" s="1282"/>
      <c r="AF6" s="1282"/>
      <c r="AH6" s="1282"/>
      <c r="AJ6" s="1282"/>
      <c r="AL6" s="1282"/>
      <c r="AN6" s="1282"/>
    </row>
    <row r="7" spans="2:40" ht="13.5" thickBot="1">
      <c r="B7" s="1282"/>
      <c r="C7" s="1282"/>
      <c r="D7" s="1282"/>
      <c r="E7" s="175"/>
      <c r="F7" s="1282"/>
      <c r="G7" s="175"/>
      <c r="H7" s="1282"/>
      <c r="I7" s="66"/>
      <c r="J7" s="1282"/>
      <c r="K7" s="175"/>
      <c r="L7" s="1282"/>
      <c r="M7" s="175"/>
      <c r="N7" s="1282"/>
      <c r="O7" s="175"/>
      <c r="P7" s="1282"/>
      <c r="Q7" s="175"/>
      <c r="R7" s="1282"/>
      <c r="S7" s="175"/>
      <c r="T7" s="1282"/>
      <c r="U7" s="175"/>
      <c r="V7" s="1282"/>
      <c r="W7" s="175"/>
      <c r="X7" s="1282"/>
      <c r="Y7" s="175"/>
      <c r="Z7" s="1282"/>
      <c r="AB7" s="1282"/>
      <c r="AD7" s="1282"/>
      <c r="AF7" s="1282"/>
      <c r="AH7" s="1282"/>
      <c r="AJ7" s="1282"/>
      <c r="AL7" s="1282"/>
      <c r="AN7" s="1282"/>
    </row>
    <row r="8" spans="2:40" ht="35.25" customHeight="1" thickBot="1">
      <c r="B8" s="1282"/>
      <c r="C8" s="1282"/>
      <c r="D8" s="1282"/>
      <c r="E8" s="175"/>
      <c r="F8" s="1282"/>
      <c r="G8" s="175"/>
      <c r="H8" s="1282"/>
      <c r="I8" s="66"/>
      <c r="J8" s="1282"/>
      <c r="K8" s="175"/>
      <c r="L8" s="1282"/>
      <c r="M8" s="175"/>
      <c r="N8" s="1282"/>
      <c r="O8" s="175"/>
      <c r="P8" s="1282"/>
      <c r="Q8" s="175"/>
      <c r="R8" s="1282"/>
      <c r="S8" s="175"/>
      <c r="T8" s="1282"/>
      <c r="U8" s="175"/>
      <c r="V8" s="1282"/>
      <c r="W8" s="175"/>
      <c r="X8" s="1282"/>
      <c r="Y8" s="175"/>
      <c r="Z8" s="1282"/>
      <c r="AB8" s="1282"/>
      <c r="AD8" s="1282"/>
      <c r="AF8" s="1282"/>
      <c r="AH8" s="1282"/>
      <c r="AJ8" s="1282"/>
      <c r="AL8" s="1282"/>
      <c r="AN8" s="1282"/>
    </row>
    <row r="9" spans="2:40" ht="7.5" customHeight="1" thickBot="1">
      <c r="B9" s="25"/>
      <c r="C9" s="25"/>
      <c r="D9" s="25"/>
      <c r="E9" s="25"/>
      <c r="F9" s="25"/>
      <c r="G9" s="25"/>
      <c r="H9" s="25"/>
      <c r="I9" s="25"/>
      <c r="J9" s="25"/>
      <c r="K9" s="25"/>
      <c r="L9" s="25"/>
      <c r="M9" s="25"/>
      <c r="N9" s="25"/>
      <c r="O9" s="25"/>
      <c r="P9" s="25"/>
      <c r="Q9" s="25"/>
      <c r="R9" s="25"/>
      <c r="S9" s="25"/>
      <c r="T9" s="25"/>
      <c r="U9" s="25"/>
      <c r="V9" s="25"/>
      <c r="W9" s="25"/>
      <c r="X9" s="25"/>
      <c r="Y9" s="25"/>
      <c r="Z9" s="25"/>
      <c r="AA9" s="22"/>
      <c r="AB9" s="22"/>
      <c r="AC9" s="22"/>
      <c r="AD9" s="22"/>
      <c r="AE9" s="22"/>
      <c r="AF9" s="22"/>
      <c r="AG9" s="22"/>
      <c r="AH9" s="22"/>
      <c r="AI9" s="22"/>
      <c r="AJ9" s="22"/>
      <c r="AK9" s="22"/>
      <c r="AL9" s="22"/>
      <c r="AM9" s="22"/>
      <c r="AN9" s="22"/>
    </row>
    <row r="10" spans="2:40" ht="12.75" customHeight="1" thickBot="1">
      <c r="B10" s="1280" t="s">
        <v>1493</v>
      </c>
      <c r="C10" s="1281"/>
      <c r="D10" s="332">
        <f>+FactIni</f>
        <v>43466</v>
      </c>
      <c r="E10" s="176"/>
      <c r="F10" s="779"/>
      <c r="G10" s="780"/>
      <c r="H10" s="779"/>
      <c r="I10" s="780"/>
      <c r="J10" s="779"/>
      <c r="K10" s="780"/>
      <c r="L10" s="779"/>
      <c r="M10" s="780"/>
      <c r="N10" s="779">
        <v>27784795</v>
      </c>
      <c r="O10" s="780"/>
      <c r="P10" s="779">
        <v>8022005</v>
      </c>
      <c r="Q10" s="780"/>
      <c r="R10" s="779">
        <v>0</v>
      </c>
      <c r="S10" s="780"/>
      <c r="T10" s="779"/>
      <c r="U10" s="780"/>
      <c r="V10" s="779"/>
      <c r="W10" s="780"/>
      <c r="X10" s="779"/>
      <c r="Y10" s="780"/>
      <c r="Z10" s="779"/>
      <c r="AA10" s="780"/>
      <c r="AB10" s="779"/>
      <c r="AC10" s="780"/>
      <c r="AD10" s="779"/>
      <c r="AE10" s="780"/>
      <c r="AF10" s="779"/>
      <c r="AG10" s="780"/>
      <c r="AH10" s="779"/>
      <c r="AI10" s="780"/>
      <c r="AJ10" s="779"/>
      <c r="AK10" s="780"/>
      <c r="AL10" s="779"/>
      <c r="AM10" s="289"/>
      <c r="AN10" s="333">
        <f>+F10+H10+J10+L10+N10+P10+R10+T10+V10+X10+Z10+AB10+AD10+AF10+AH10+AJ10+AL10</f>
        <v>35806800</v>
      </c>
    </row>
    <row r="11" spans="2:40" ht="7.5" customHeight="1">
      <c r="B11" s="177"/>
      <c r="C11" s="177"/>
      <c r="D11" s="177"/>
      <c r="E11" s="177"/>
      <c r="F11" s="290"/>
      <c r="G11" s="290"/>
      <c r="H11" s="290"/>
      <c r="I11" s="290"/>
      <c r="J11" s="290"/>
      <c r="K11" s="290"/>
      <c r="L11" s="290"/>
      <c r="M11" s="290"/>
      <c r="N11" s="290"/>
      <c r="O11" s="290"/>
      <c r="P11" s="290"/>
      <c r="Q11" s="290"/>
      <c r="R11" s="290"/>
      <c r="S11" s="290"/>
      <c r="T11" s="290"/>
      <c r="U11" s="290"/>
      <c r="V11" s="290"/>
      <c r="W11" s="290"/>
      <c r="X11" s="290"/>
      <c r="Y11" s="290"/>
      <c r="Z11" s="291"/>
    </row>
    <row r="12" spans="2:40" ht="12.75" hidden="1" customHeight="1">
      <c r="B12" s="1285" t="s">
        <v>1257</v>
      </c>
      <c r="C12" s="1273" t="s">
        <v>1494</v>
      </c>
      <c r="D12" s="1274"/>
      <c r="E12" s="177"/>
      <c r="F12" s="532"/>
      <c r="G12" s="533"/>
      <c r="H12" s="532"/>
      <c r="I12" s="533"/>
      <c r="J12" s="532"/>
      <c r="K12" s="533"/>
      <c r="L12" s="532"/>
      <c r="M12" s="533"/>
      <c r="N12" s="947"/>
      <c r="O12" s="921"/>
      <c r="P12" s="947"/>
      <c r="Q12" s="921"/>
      <c r="R12" s="947"/>
      <c r="S12" s="921"/>
      <c r="T12" s="947"/>
      <c r="U12" s="921"/>
      <c r="V12" s="947"/>
      <c r="W12" s="921"/>
      <c r="X12" s="947"/>
      <c r="Y12" s="921"/>
      <c r="Z12" s="947"/>
      <c r="AA12" s="921"/>
      <c r="AB12" s="947"/>
      <c r="AC12" s="921"/>
      <c r="AD12" s="947"/>
      <c r="AE12" s="921"/>
      <c r="AF12" s="947"/>
      <c r="AG12" s="921"/>
      <c r="AH12" s="947"/>
      <c r="AI12" s="921"/>
      <c r="AJ12" s="947"/>
      <c r="AK12" s="921"/>
      <c r="AL12" s="947"/>
      <c r="AM12" s="377"/>
      <c r="AN12" s="948">
        <f>+F12+H12+J12+L12+N12+P12+R12+T12+V12+X12+Z12+AB12+AD12+AF12+AH12+AJ12+AL12</f>
        <v>0</v>
      </c>
    </row>
    <row r="13" spans="2:40" ht="12.75" hidden="1" customHeight="1">
      <c r="B13" s="1286"/>
      <c r="C13" s="1273" t="s">
        <v>1258</v>
      </c>
      <c r="D13" s="1274"/>
      <c r="E13" s="177"/>
      <c r="F13" s="532"/>
      <c r="G13" s="533"/>
      <c r="H13" s="532"/>
      <c r="I13" s="533"/>
      <c r="J13" s="532"/>
      <c r="K13" s="533"/>
      <c r="L13" s="532"/>
      <c r="M13" s="533"/>
      <c r="N13" s="947"/>
      <c r="O13" s="921"/>
      <c r="P13" s="947"/>
      <c r="Q13" s="921"/>
      <c r="R13" s="947"/>
      <c r="S13" s="921"/>
      <c r="T13" s="947"/>
      <c r="U13" s="921"/>
      <c r="V13" s="947"/>
      <c r="W13" s="921"/>
      <c r="X13" s="947"/>
      <c r="Y13" s="921"/>
      <c r="Z13" s="947"/>
      <c r="AA13" s="921"/>
      <c r="AB13" s="947"/>
      <c r="AC13" s="921"/>
      <c r="AD13" s="947"/>
      <c r="AE13" s="921"/>
      <c r="AF13" s="947"/>
      <c r="AG13" s="921"/>
      <c r="AH13" s="947"/>
      <c r="AI13" s="921"/>
      <c r="AJ13" s="947"/>
      <c r="AK13" s="921"/>
      <c r="AL13" s="947"/>
      <c r="AM13" s="377"/>
      <c r="AN13" s="948">
        <f>+F13+H13+J13+L13+N13+P13+R13+T13+V13+X13+Z13+AB13+AD13+AF13+AH13+AJ13+AL13</f>
        <v>0</v>
      </c>
    </row>
    <row r="14" spans="2:40" ht="12.75" hidden="1" customHeight="1">
      <c r="B14" s="1286"/>
      <c r="C14" s="1273" t="s">
        <v>1495</v>
      </c>
      <c r="D14" s="1274"/>
      <c r="E14" s="177"/>
      <c r="F14" s="532"/>
      <c r="G14" s="533"/>
      <c r="H14" s="532"/>
      <c r="I14" s="533"/>
      <c r="J14" s="532"/>
      <c r="K14" s="533"/>
      <c r="L14" s="532"/>
      <c r="M14" s="533"/>
      <c r="N14" s="947"/>
      <c r="O14" s="921"/>
      <c r="P14" s="947"/>
      <c r="Q14" s="921"/>
      <c r="R14" s="947"/>
      <c r="S14" s="921"/>
      <c r="T14" s="947"/>
      <c r="U14" s="921"/>
      <c r="V14" s="947"/>
      <c r="W14" s="921"/>
      <c r="X14" s="947"/>
      <c r="Y14" s="921"/>
      <c r="Z14" s="947"/>
      <c r="AA14" s="921"/>
      <c r="AB14" s="947"/>
      <c r="AC14" s="921"/>
      <c r="AD14" s="947"/>
      <c r="AE14" s="921"/>
      <c r="AF14" s="947"/>
      <c r="AG14" s="921"/>
      <c r="AH14" s="947"/>
      <c r="AI14" s="921"/>
      <c r="AJ14" s="947"/>
      <c r="AK14" s="921"/>
      <c r="AL14" s="947"/>
      <c r="AM14" s="377"/>
      <c r="AN14" s="948">
        <f>+F14+H14+J14+L14+N14+P14+R14+T14+V14+X14+Z14+AB14+AD14+AF14+AH14+AJ14+AL14</f>
        <v>0</v>
      </c>
    </row>
    <row r="15" spans="2:40" ht="24" hidden="1" customHeight="1">
      <c r="B15" s="1286"/>
      <c r="C15" s="1273" t="s">
        <v>1496</v>
      </c>
      <c r="D15" s="1274"/>
      <c r="E15" s="177"/>
      <c r="F15" s="532"/>
      <c r="G15" s="534"/>
      <c r="H15" s="532"/>
      <c r="I15" s="533"/>
      <c r="J15" s="532"/>
      <c r="K15" s="533"/>
      <c r="L15" s="534"/>
      <c r="M15" s="534"/>
      <c r="N15" s="949"/>
      <c r="O15" s="949"/>
      <c r="P15" s="949"/>
      <c r="Q15" s="949"/>
      <c r="R15" s="949"/>
      <c r="S15" s="949"/>
      <c r="T15" s="949"/>
      <c r="U15" s="949"/>
      <c r="V15" s="949"/>
      <c r="W15" s="949"/>
      <c r="X15" s="949"/>
      <c r="Y15" s="949"/>
      <c r="Z15" s="949"/>
      <c r="AA15" s="949"/>
      <c r="AB15" s="949"/>
      <c r="AC15" s="949"/>
      <c r="AD15" s="949"/>
      <c r="AE15" s="949"/>
      <c r="AF15" s="949"/>
      <c r="AG15" s="949"/>
      <c r="AH15" s="949"/>
      <c r="AI15" s="949"/>
      <c r="AJ15" s="949"/>
      <c r="AK15" s="949"/>
      <c r="AL15" s="949"/>
      <c r="AM15" s="950"/>
      <c r="AN15" s="951">
        <f t="shared" ref="AN15" si="0">+F15+H15+J15+L15+N15+P15+R15+T15+V15+X15</f>
        <v>0</v>
      </c>
    </row>
    <row r="16" spans="2:40" ht="12.75" customHeight="1">
      <c r="B16" s="1286"/>
      <c r="C16" s="1283" t="s">
        <v>1497</v>
      </c>
      <c r="D16" s="1284"/>
      <c r="E16" s="177"/>
      <c r="F16" s="532"/>
      <c r="G16" s="534"/>
      <c r="H16" s="532"/>
      <c r="I16" s="534"/>
      <c r="J16" s="532"/>
      <c r="K16" s="533"/>
      <c r="L16" s="532"/>
      <c r="M16" s="533"/>
      <c r="N16" s="947">
        <v>-4349740</v>
      </c>
      <c r="O16" s="921"/>
      <c r="P16" s="947">
        <v>-1308651</v>
      </c>
      <c r="Q16" s="921"/>
      <c r="R16" s="947"/>
      <c r="S16" s="921"/>
      <c r="T16" s="947"/>
      <c r="U16" s="921"/>
      <c r="V16" s="947"/>
      <c r="W16" s="921"/>
      <c r="X16" s="947"/>
      <c r="Y16" s="921"/>
      <c r="Z16" s="947"/>
      <c r="AA16" s="921"/>
      <c r="AB16" s="947"/>
      <c r="AC16" s="921"/>
      <c r="AD16" s="947"/>
      <c r="AE16" s="921"/>
      <c r="AF16" s="947"/>
      <c r="AG16" s="921"/>
      <c r="AH16" s="947"/>
      <c r="AI16" s="921"/>
      <c r="AJ16" s="947"/>
      <c r="AK16" s="921"/>
      <c r="AL16" s="947"/>
      <c r="AM16" s="377"/>
      <c r="AN16" s="948">
        <f t="shared" ref="AN16:AN24" si="1">+F16+H16+J16+L16+N16+P16+R16+T16+V16+X16+Z16+AB16+AD16+AF16+AH16+AJ16+AL16</f>
        <v>-5658391</v>
      </c>
    </row>
    <row r="17" spans="1:40" ht="12.75" customHeight="1">
      <c r="B17" s="1287"/>
      <c r="C17" s="1289" t="s">
        <v>1498</v>
      </c>
      <c r="D17" s="529" t="s">
        <v>1499</v>
      </c>
      <c r="E17" s="177"/>
      <c r="F17" s="532"/>
      <c r="G17" s="534"/>
      <c r="H17" s="532"/>
      <c r="I17" s="533"/>
      <c r="J17" s="532"/>
      <c r="K17" s="533"/>
      <c r="L17" s="532"/>
      <c r="M17" s="533"/>
      <c r="N17" s="947"/>
      <c r="O17" s="921"/>
      <c r="P17" s="947"/>
      <c r="Q17" s="921"/>
      <c r="R17" s="947"/>
      <c r="S17" s="921"/>
      <c r="T17" s="947"/>
      <c r="U17" s="921"/>
      <c r="V17" s="947"/>
      <c r="W17" s="921"/>
      <c r="X17" s="947"/>
      <c r="Y17" s="921"/>
      <c r="Z17" s="947"/>
      <c r="AA17" s="921"/>
      <c r="AB17" s="947"/>
      <c r="AC17" s="921"/>
      <c r="AD17" s="947"/>
      <c r="AE17" s="921"/>
      <c r="AF17" s="947"/>
      <c r="AG17" s="921"/>
      <c r="AH17" s="947"/>
      <c r="AI17" s="921"/>
      <c r="AJ17" s="947"/>
      <c r="AK17" s="921"/>
      <c r="AL17" s="947"/>
      <c r="AM17" s="377"/>
      <c r="AN17" s="948">
        <f t="shared" si="1"/>
        <v>0</v>
      </c>
    </row>
    <row r="18" spans="1:40">
      <c r="B18" s="1287"/>
      <c r="C18" s="1290"/>
      <c r="D18" s="529" t="s">
        <v>1203</v>
      </c>
      <c r="E18" s="177"/>
      <c r="F18" s="532"/>
      <c r="G18" s="534"/>
      <c r="H18" s="532"/>
      <c r="I18" s="533"/>
      <c r="J18" s="532"/>
      <c r="K18" s="533"/>
      <c r="L18" s="532"/>
      <c r="M18" s="533"/>
      <c r="N18" s="947"/>
      <c r="O18" s="921"/>
      <c r="P18" s="947"/>
      <c r="Q18" s="921"/>
      <c r="R18" s="947"/>
      <c r="S18" s="921"/>
      <c r="T18" s="947"/>
      <c r="U18" s="921"/>
      <c r="V18" s="947"/>
      <c r="W18" s="921"/>
      <c r="X18" s="947"/>
      <c r="Y18" s="921"/>
      <c r="Z18" s="947"/>
      <c r="AA18" s="921"/>
      <c r="AB18" s="947"/>
      <c r="AC18" s="921"/>
      <c r="AD18" s="947"/>
      <c r="AE18" s="921"/>
      <c r="AF18" s="947"/>
      <c r="AG18" s="921"/>
      <c r="AH18" s="947"/>
      <c r="AI18" s="921"/>
      <c r="AJ18" s="947"/>
      <c r="AK18" s="921"/>
      <c r="AL18" s="947"/>
      <c r="AM18" s="377"/>
      <c r="AN18" s="948">
        <f t="shared" si="1"/>
        <v>0</v>
      </c>
    </row>
    <row r="19" spans="1:40" ht="12.75" hidden="1" customHeight="1">
      <c r="B19" s="1287"/>
      <c r="C19" s="1290"/>
      <c r="D19" s="529" t="s">
        <v>1500</v>
      </c>
      <c r="E19" s="177"/>
      <c r="F19" s="532"/>
      <c r="G19" s="534"/>
      <c r="H19" s="532"/>
      <c r="I19" s="533"/>
      <c r="J19" s="532"/>
      <c r="K19" s="533"/>
      <c r="L19" s="532"/>
      <c r="M19" s="533"/>
      <c r="N19" s="947"/>
      <c r="O19" s="921"/>
      <c r="P19" s="947"/>
      <c r="Q19" s="921"/>
      <c r="R19" s="947"/>
      <c r="S19" s="921"/>
      <c r="T19" s="947"/>
      <c r="U19" s="921"/>
      <c r="V19" s="947"/>
      <c r="W19" s="921"/>
      <c r="X19" s="947"/>
      <c r="Y19" s="921"/>
      <c r="Z19" s="947"/>
      <c r="AA19" s="921"/>
      <c r="AB19" s="947"/>
      <c r="AC19" s="921"/>
      <c r="AD19" s="947"/>
      <c r="AE19" s="921"/>
      <c r="AF19" s="947"/>
      <c r="AG19" s="921"/>
      <c r="AH19" s="947"/>
      <c r="AI19" s="921"/>
      <c r="AJ19" s="947"/>
      <c r="AK19" s="921"/>
      <c r="AL19" s="947"/>
      <c r="AM19" s="377"/>
      <c r="AN19" s="948">
        <f t="shared" si="1"/>
        <v>0</v>
      </c>
    </row>
    <row r="20" spans="1:40" ht="24.75" hidden="1" customHeight="1">
      <c r="A20" s="781"/>
      <c r="B20" s="1287"/>
      <c r="C20" s="1291"/>
      <c r="D20" s="178" t="s">
        <v>1501</v>
      </c>
      <c r="E20" s="179"/>
      <c r="F20" s="292">
        <f>SUM(F17:F19)</f>
        <v>0</v>
      </c>
      <c r="G20" s="293"/>
      <c r="H20" s="292">
        <f>SUM(H17:H19)</f>
        <v>0</v>
      </c>
      <c r="I20" s="293"/>
      <c r="J20" s="292">
        <f>SUM(J17:J19)</f>
        <v>0</v>
      </c>
      <c r="K20" s="293"/>
      <c r="L20" s="292">
        <f>SUM(L17:L19)</f>
        <v>0</v>
      </c>
      <c r="M20" s="293"/>
      <c r="N20" s="952">
        <f>SUM(N17:N19)</f>
        <v>0</v>
      </c>
      <c r="O20" s="953"/>
      <c r="P20" s="952">
        <f>SUM(P17:P19)</f>
        <v>0</v>
      </c>
      <c r="Q20" s="953"/>
      <c r="R20" s="952">
        <f>SUM(R17:R19)</f>
        <v>0</v>
      </c>
      <c r="S20" s="953"/>
      <c r="T20" s="952">
        <f>SUM(T17:T19)</f>
        <v>0</v>
      </c>
      <c r="U20" s="953"/>
      <c r="V20" s="952">
        <f>SUM(V17:V19)</f>
        <v>0</v>
      </c>
      <c r="W20" s="953"/>
      <c r="X20" s="952">
        <f>SUM(X17:X19)</f>
        <v>0</v>
      </c>
      <c r="Y20" s="953"/>
      <c r="Z20" s="952">
        <f>SUM(Z17:Z19)</f>
        <v>0</v>
      </c>
      <c r="AA20" s="953"/>
      <c r="AB20" s="952">
        <f>SUM(AB17:AB19)</f>
        <v>0</v>
      </c>
      <c r="AC20" s="953"/>
      <c r="AD20" s="952">
        <f>SUM(AD17:AD19)</f>
        <v>0</v>
      </c>
      <c r="AE20" s="953"/>
      <c r="AF20" s="952">
        <f>SUM(AF17:AF19)</f>
        <v>0</v>
      </c>
      <c r="AG20" s="953"/>
      <c r="AH20" s="952">
        <f>SUM(AH17:AH19)</f>
        <v>0</v>
      </c>
      <c r="AI20" s="953"/>
      <c r="AJ20" s="952">
        <f>SUM(AJ17:AJ19)</f>
        <v>0</v>
      </c>
      <c r="AK20" s="953"/>
      <c r="AL20" s="952">
        <f>SUM(AL17:AL19)</f>
        <v>0</v>
      </c>
      <c r="AM20" s="954"/>
      <c r="AN20" s="948">
        <f t="shared" si="1"/>
        <v>0</v>
      </c>
    </row>
    <row r="21" spans="1:40" ht="12" hidden="1" customHeight="1">
      <c r="A21" s="781"/>
      <c r="B21" s="1286"/>
      <c r="C21" s="1273" t="s">
        <v>1262</v>
      </c>
      <c r="D21" s="1274"/>
      <c r="E21" s="177"/>
      <c r="F21" s="532"/>
      <c r="G21" s="533"/>
      <c r="H21" s="532"/>
      <c r="I21" s="533"/>
      <c r="J21" s="532"/>
      <c r="K21" s="533"/>
      <c r="L21" s="532"/>
      <c r="M21" s="533"/>
      <c r="N21" s="947"/>
      <c r="O21" s="921"/>
      <c r="P21" s="947"/>
      <c r="Q21" s="921"/>
      <c r="R21" s="947"/>
      <c r="S21" s="921"/>
      <c r="T21" s="947"/>
      <c r="U21" s="921"/>
      <c r="V21" s="947"/>
      <c r="W21" s="921"/>
      <c r="X21" s="947"/>
      <c r="Y21" s="921"/>
      <c r="Z21" s="947"/>
      <c r="AA21" s="921"/>
      <c r="AB21" s="947"/>
      <c r="AC21" s="921"/>
      <c r="AD21" s="947"/>
      <c r="AE21" s="921"/>
      <c r="AF21" s="947"/>
      <c r="AG21" s="921"/>
      <c r="AH21" s="947"/>
      <c r="AI21" s="921"/>
      <c r="AJ21" s="947"/>
      <c r="AK21" s="921"/>
      <c r="AL21" s="947"/>
      <c r="AM21" s="377"/>
      <c r="AN21" s="948">
        <f t="shared" si="1"/>
        <v>0</v>
      </c>
    </row>
    <row r="22" spans="1:40" ht="27" hidden="1" customHeight="1">
      <c r="A22" s="781"/>
      <c r="B22" s="1286"/>
      <c r="C22" s="1273" t="s">
        <v>1263</v>
      </c>
      <c r="D22" s="1274"/>
      <c r="E22" s="177"/>
      <c r="F22" s="532"/>
      <c r="G22" s="533"/>
      <c r="H22" s="532"/>
      <c r="I22" s="533"/>
      <c r="J22" s="532"/>
      <c r="K22" s="533"/>
      <c r="L22" s="532"/>
      <c r="M22" s="533"/>
      <c r="N22" s="947"/>
      <c r="O22" s="921"/>
      <c r="P22" s="947"/>
      <c r="Q22" s="921"/>
      <c r="R22" s="947"/>
      <c r="S22" s="921"/>
      <c r="T22" s="947"/>
      <c r="U22" s="921"/>
      <c r="V22" s="947"/>
      <c r="W22" s="921"/>
      <c r="X22" s="947"/>
      <c r="Y22" s="921"/>
      <c r="Z22" s="947"/>
      <c r="AA22" s="921"/>
      <c r="AB22" s="947"/>
      <c r="AC22" s="921"/>
      <c r="AD22" s="947"/>
      <c r="AE22" s="921"/>
      <c r="AF22" s="947"/>
      <c r="AG22" s="921"/>
      <c r="AH22" s="947"/>
      <c r="AI22" s="921"/>
      <c r="AJ22" s="947"/>
      <c r="AK22" s="921"/>
      <c r="AL22" s="947"/>
      <c r="AM22" s="377"/>
      <c r="AN22" s="948">
        <f t="shared" si="1"/>
        <v>0</v>
      </c>
    </row>
    <row r="23" spans="1:40" ht="51.75" hidden="1" customHeight="1">
      <c r="A23" s="781"/>
      <c r="B23" s="1286"/>
      <c r="C23" s="1273" t="s">
        <v>1502</v>
      </c>
      <c r="D23" s="1274"/>
      <c r="E23" s="177"/>
      <c r="F23" s="532"/>
      <c r="G23" s="533"/>
      <c r="H23" s="532"/>
      <c r="I23" s="533"/>
      <c r="J23" s="532"/>
      <c r="K23" s="533"/>
      <c r="L23" s="532"/>
      <c r="M23" s="533"/>
      <c r="N23" s="947"/>
      <c r="O23" s="921"/>
      <c r="P23" s="947"/>
      <c r="Q23" s="921"/>
      <c r="R23" s="947"/>
      <c r="S23" s="921"/>
      <c r="T23" s="947"/>
      <c r="U23" s="921"/>
      <c r="V23" s="947"/>
      <c r="W23" s="921"/>
      <c r="X23" s="947"/>
      <c r="Y23" s="921"/>
      <c r="Z23" s="947"/>
      <c r="AA23" s="921"/>
      <c r="AB23" s="947"/>
      <c r="AC23" s="921"/>
      <c r="AD23" s="947"/>
      <c r="AE23" s="921"/>
      <c r="AF23" s="947"/>
      <c r="AG23" s="921"/>
      <c r="AH23" s="947"/>
      <c r="AI23" s="921"/>
      <c r="AJ23" s="947"/>
      <c r="AK23" s="921"/>
      <c r="AL23" s="947"/>
      <c r="AM23" s="377"/>
      <c r="AN23" s="948">
        <f t="shared" si="1"/>
        <v>0</v>
      </c>
    </row>
    <row r="24" spans="1:40" ht="12.75" customHeight="1">
      <c r="A24" s="781"/>
      <c r="B24" s="1286"/>
      <c r="C24" s="1273" t="s">
        <v>1503</v>
      </c>
      <c r="D24" s="1274"/>
      <c r="E24" s="177"/>
      <c r="F24" s="532"/>
      <c r="G24" s="533"/>
      <c r="H24" s="532"/>
      <c r="I24" s="533"/>
      <c r="J24" s="532"/>
      <c r="K24" s="533"/>
      <c r="L24" s="532"/>
      <c r="M24" s="533"/>
      <c r="N24" s="947"/>
      <c r="O24" s="921"/>
      <c r="P24" s="947"/>
      <c r="Q24" s="921"/>
      <c r="R24" s="947"/>
      <c r="S24" s="921"/>
      <c r="T24" s="947"/>
      <c r="U24" s="921"/>
      <c r="V24" s="947"/>
      <c r="W24" s="921"/>
      <c r="X24" s="947"/>
      <c r="Y24" s="921"/>
      <c r="Z24" s="947"/>
      <c r="AA24" s="921"/>
      <c r="AB24" s="947"/>
      <c r="AC24" s="921"/>
      <c r="AD24" s="947"/>
      <c r="AE24" s="921"/>
      <c r="AF24" s="947"/>
      <c r="AG24" s="921"/>
      <c r="AH24" s="947"/>
      <c r="AI24" s="921"/>
      <c r="AJ24" s="947"/>
      <c r="AK24" s="921"/>
      <c r="AL24" s="947"/>
      <c r="AM24" s="377"/>
      <c r="AN24" s="948">
        <f t="shared" si="1"/>
        <v>0</v>
      </c>
    </row>
    <row r="25" spans="1:40" ht="12.75" customHeight="1">
      <c r="A25" s="781"/>
      <c r="B25" s="1288"/>
      <c r="C25" s="1278" t="s">
        <v>1265</v>
      </c>
      <c r="D25" s="1279"/>
      <c r="E25" s="179"/>
      <c r="F25" s="292">
        <f>+SUM(F12:F16)+F20+SUM(F21:F24)</f>
        <v>0</v>
      </c>
      <c r="G25" s="293"/>
      <c r="H25" s="292">
        <f>+SUM(H12:H16)+H20+SUM(H21:H24)</f>
        <v>0</v>
      </c>
      <c r="I25" s="293"/>
      <c r="J25" s="292">
        <f>+SUM(J12:J16)+J20+SUM(J21:J24)</f>
        <v>0</v>
      </c>
      <c r="K25" s="293"/>
      <c r="L25" s="292">
        <f>+SUM(L12:L16)+L20+SUM(L21:L24)</f>
        <v>0</v>
      </c>
      <c r="M25" s="293"/>
      <c r="N25" s="952">
        <f>+SUM(N12:N16)+N20+SUM(N21:N24)</f>
        <v>-4349740</v>
      </c>
      <c r="O25" s="953"/>
      <c r="P25" s="952">
        <f>+SUM(P12:P16)+P20+SUM(P21:P24)</f>
        <v>-1308651</v>
      </c>
      <c r="Q25" s="953"/>
      <c r="R25" s="952">
        <f>+SUM(R12:R16)+R20+SUM(R21:R24)</f>
        <v>0</v>
      </c>
      <c r="S25" s="953"/>
      <c r="T25" s="952">
        <f>+SUM(T12:T16)+T20+SUM(T21:T24)</f>
        <v>0</v>
      </c>
      <c r="U25" s="953"/>
      <c r="V25" s="952">
        <f>+SUM(V12:V16)+V20+SUM(V21:V24)</f>
        <v>0</v>
      </c>
      <c r="W25" s="953"/>
      <c r="X25" s="952">
        <f>+SUM(X12:X16)+X20+SUM(X21:X24)</f>
        <v>0</v>
      </c>
      <c r="Y25" s="953"/>
      <c r="Z25" s="952">
        <f>+SUM(Z12:Z16)+Z20+SUM(Z21:Z24)</f>
        <v>0</v>
      </c>
      <c r="AA25" s="953"/>
      <c r="AB25" s="952">
        <f>+SUM(AB12:AB16)+AB20+SUM(AB21:AB24)</f>
        <v>0</v>
      </c>
      <c r="AC25" s="953"/>
      <c r="AD25" s="952">
        <f>+SUM(AD12:AD16)+AD20+SUM(AD21:AD24)</f>
        <v>0</v>
      </c>
      <c r="AE25" s="953"/>
      <c r="AF25" s="952">
        <f>+SUM(AF12:AF16)+AF20+SUM(AF21:AF24)</f>
        <v>0</v>
      </c>
      <c r="AG25" s="953"/>
      <c r="AH25" s="952">
        <f>+SUM(AH12:AH16)+AH20+SUM(AH21:AH24)</f>
        <v>0</v>
      </c>
      <c r="AI25" s="953"/>
      <c r="AJ25" s="952">
        <f>+SUM(AJ12:AJ16)+AJ20+SUM(AJ21:AJ24)</f>
        <v>0</v>
      </c>
      <c r="AK25" s="953"/>
      <c r="AL25" s="952">
        <f>+SUM(AL12:AL16)+AL20+SUM(AL21:AL24)</f>
        <v>0</v>
      </c>
      <c r="AM25" s="954"/>
      <c r="AN25" s="948">
        <f>+F25+H25+J25+L25+N25+P25+R25+T25+V25+X25+Z25+AB25+AD25+AF25+AH25+AJ25+AL25</f>
        <v>-5658391</v>
      </c>
    </row>
    <row r="26" spans="1:40" ht="13.5" thickBot="1">
      <c r="B26" s="437"/>
      <c r="C26" s="437"/>
      <c r="D26" s="437"/>
      <c r="E26" s="437"/>
      <c r="F26" s="437"/>
      <c r="G26" s="437"/>
      <c r="H26" s="437"/>
      <c r="I26" s="437"/>
      <c r="J26" s="437"/>
      <c r="K26" s="437"/>
      <c r="L26" s="437"/>
      <c r="M26" s="437"/>
      <c r="N26" s="708"/>
      <c r="O26" s="708"/>
      <c r="P26" s="708"/>
      <c r="Q26" s="708"/>
      <c r="R26" s="708"/>
      <c r="S26" s="708"/>
      <c r="T26" s="708"/>
      <c r="U26" s="708"/>
      <c r="V26" s="708"/>
      <c r="W26" s="708"/>
      <c r="X26" s="708"/>
      <c r="Y26" s="708"/>
      <c r="Z26" s="708"/>
      <c r="AA26" s="708"/>
      <c r="AB26" s="708"/>
      <c r="AC26" s="708"/>
      <c r="AD26" s="708"/>
      <c r="AE26" s="708"/>
      <c r="AF26" s="708"/>
      <c r="AG26" s="708"/>
      <c r="AH26" s="708"/>
      <c r="AI26" s="708"/>
      <c r="AJ26" s="708"/>
      <c r="AK26" s="708"/>
      <c r="AL26" s="708"/>
      <c r="AM26" s="708"/>
      <c r="AN26" s="708"/>
    </row>
    <row r="27" spans="1:40" ht="13.5" thickBot="1">
      <c r="B27" s="1280" t="s">
        <v>1504</v>
      </c>
      <c r="C27" s="1281"/>
      <c r="D27" s="332">
        <f>FactFin</f>
        <v>43830</v>
      </c>
      <c r="E27" s="179"/>
      <c r="F27" s="334">
        <f>+F10+F25</f>
        <v>0</v>
      </c>
      <c r="G27" s="293"/>
      <c r="H27" s="334">
        <f>+H10+H25</f>
        <v>0</v>
      </c>
      <c r="I27" s="293"/>
      <c r="J27" s="334">
        <f>+J10+J25</f>
        <v>0</v>
      </c>
      <c r="K27" s="293"/>
      <c r="L27" s="334">
        <f>+L10+L25</f>
        <v>0</v>
      </c>
      <c r="M27" s="293"/>
      <c r="N27" s="334">
        <f>+N10+N25</f>
        <v>23435055</v>
      </c>
      <c r="O27" s="293"/>
      <c r="P27" s="334">
        <f>+P10+P25</f>
        <v>6713354</v>
      </c>
      <c r="Q27" s="293"/>
      <c r="R27" s="334">
        <f>+R10+R25</f>
        <v>0</v>
      </c>
      <c r="S27" s="293"/>
      <c r="T27" s="334">
        <f>+T10+T25</f>
        <v>0</v>
      </c>
      <c r="U27" s="293"/>
      <c r="V27" s="334">
        <f>+V10+V25</f>
        <v>0</v>
      </c>
      <c r="W27" s="293"/>
      <c r="X27" s="334">
        <f>+X10+X25</f>
        <v>0</v>
      </c>
      <c r="Y27" s="293"/>
      <c r="Z27" s="334">
        <f>+Z10+Z25</f>
        <v>0</v>
      </c>
      <c r="AA27" s="293"/>
      <c r="AB27" s="334">
        <f>+AB10+AB25</f>
        <v>0</v>
      </c>
      <c r="AC27" s="293"/>
      <c r="AD27" s="334">
        <f>+AD10+AD25</f>
        <v>0</v>
      </c>
      <c r="AE27" s="293"/>
      <c r="AF27" s="334">
        <f>+AF10+AF25</f>
        <v>0</v>
      </c>
      <c r="AG27" s="293"/>
      <c r="AH27" s="334">
        <f>+AH10+AH25</f>
        <v>0</v>
      </c>
      <c r="AI27" s="293"/>
      <c r="AJ27" s="334">
        <f>+AJ10+AJ25</f>
        <v>0</v>
      </c>
      <c r="AK27" s="293"/>
      <c r="AL27" s="334">
        <f>+AL10+AL25</f>
        <v>0</v>
      </c>
      <c r="AM27" s="295"/>
      <c r="AN27" s="334">
        <f>+F27+H27+J27+L27+N27+P27+R27+T27+V27+X27+Z27+AB27+AD27+AF27+AH27+AJ27+AL27</f>
        <v>30148409</v>
      </c>
    </row>
    <row r="28" spans="1:40" ht="13.5" thickBot="1">
      <c r="B28" s="437"/>
      <c r="C28" s="437"/>
      <c r="D28" s="437"/>
      <c r="E28" s="437"/>
      <c r="F28" s="437"/>
      <c r="G28" s="437"/>
      <c r="H28" s="437"/>
      <c r="I28" s="437"/>
      <c r="J28" s="437"/>
      <c r="K28" s="437"/>
      <c r="L28" s="437"/>
      <c r="M28" s="437"/>
      <c r="N28" s="437"/>
      <c r="O28" s="437"/>
      <c r="P28" s="437"/>
      <c r="Q28" s="437"/>
      <c r="R28" s="437"/>
      <c r="S28" s="437"/>
      <c r="T28" s="437"/>
      <c r="U28" s="437"/>
      <c r="V28" s="437"/>
      <c r="W28" s="437"/>
      <c r="X28" s="437"/>
      <c r="Y28" s="437"/>
      <c r="Z28" s="437"/>
      <c r="AA28" s="437"/>
      <c r="AB28" s="437"/>
      <c r="AC28" s="437"/>
      <c r="AD28" s="437"/>
      <c r="AE28" s="437"/>
      <c r="AF28" s="437"/>
      <c r="AG28" s="437"/>
      <c r="AH28" s="437"/>
      <c r="AI28" s="437"/>
      <c r="AJ28" s="437"/>
      <c r="AK28" s="437"/>
      <c r="AL28" s="437"/>
      <c r="AM28" s="437"/>
      <c r="AN28" s="437"/>
    </row>
    <row r="29" spans="1:40" ht="13.5" thickBot="1">
      <c r="B29" s="7"/>
      <c r="C29" s="7"/>
      <c r="D29" s="287" t="s">
        <v>1138</v>
      </c>
      <c r="E29" s="179"/>
      <c r="F29" s="288" t="str">
        <f>+IF((F27-'32'!J8)=0,"Conciliado","No Conciliado")</f>
        <v>Conciliado</v>
      </c>
      <c r="G29" s="179"/>
      <c r="H29" s="288" t="str">
        <f>+IF((H27-'32'!J9)=0,"Conciliado","No Conciliado")</f>
        <v>Conciliado</v>
      </c>
      <c r="I29" s="7"/>
      <c r="J29" s="288" t="str">
        <f>+IF((J27-'32'!J10)=0,"Conciliado","No Conciliado")</f>
        <v>Conciliado</v>
      </c>
      <c r="K29" s="7"/>
      <c r="L29" s="288" t="str">
        <f>+IF((L27-'32'!J11)=0,"Conciliado","No Conciliado")</f>
        <v>Conciliado</v>
      </c>
      <c r="M29" s="7"/>
      <c r="N29" s="288" t="str">
        <f>+IF((N27-'32'!J12)=0,"Conciliado","No Conciliado")</f>
        <v>Conciliado</v>
      </c>
      <c r="O29" s="7"/>
      <c r="P29" s="288" t="str">
        <f>+IF((P27-'32'!J13)=0,"Conciliado","No Conciliado")</f>
        <v>Conciliado</v>
      </c>
      <c r="R29" s="288" t="str">
        <f>+IF((R27-'32'!J14)=0,"Conciliado","No Conciliado")</f>
        <v>Conciliado</v>
      </c>
      <c r="T29" s="288" t="str">
        <f>+IF((T27-'32'!J15)=0,"Conciliado","No Conciliado")</f>
        <v>Conciliado</v>
      </c>
      <c r="V29" s="288" t="str">
        <f>+IF((V27-'32'!J16)=0,"Conciliado","No Conciliado")</f>
        <v>Conciliado</v>
      </c>
      <c r="W29" s="180"/>
      <c r="X29" s="288" t="str">
        <f>+IF((X27-'32'!J17)=0,"Conciliado","No Conciliado")</f>
        <v>Conciliado</v>
      </c>
      <c r="Z29" s="288" t="str">
        <f>+IF((Z27-'32'!J18)=0,"Conciliado","No Conciliado")</f>
        <v>Conciliado</v>
      </c>
      <c r="AB29" s="288" t="str">
        <f>+IF((AB27-'32'!J19)=0,"Conciliado","No Conciliado")</f>
        <v>Conciliado</v>
      </c>
      <c r="AD29" s="288" t="str">
        <f>+IF((AD27-'32'!J20)=0,"Conciliado","No Conciliado")</f>
        <v>Conciliado</v>
      </c>
      <c r="AF29" s="288" t="str">
        <f>+IF((AF27-'32'!J21)=0,"Conciliado","No Conciliado")</f>
        <v>Conciliado</v>
      </c>
      <c r="AH29" s="288" t="str">
        <f>+IF((AH27-'32'!J22)=0,"Conciliado","No Conciliado")</f>
        <v>Conciliado</v>
      </c>
      <c r="AJ29" s="288" t="str">
        <f>+IF((AJ27-'32'!J23)=0,"Conciliado","No Conciliado")</f>
        <v>Conciliado</v>
      </c>
      <c r="AL29" s="288" t="str">
        <f>+IF((AL27-'32'!J24)=0,"Conciliado","No Conciliado")</f>
        <v>Conciliado</v>
      </c>
      <c r="AM29" s="335"/>
      <c r="AN29" s="288" t="str">
        <f>+IF((AN27-'32'!J28)=0,"Conciliado","No Conciliado")</f>
        <v>Conciliado</v>
      </c>
    </row>
    <row r="30" spans="1:40" ht="3.75" customHeight="1" thickBot="1">
      <c r="B30" s="7"/>
      <c r="C30" s="7"/>
      <c r="D30" s="7"/>
      <c r="E30" s="7"/>
      <c r="F30" s="7"/>
      <c r="G30" s="7"/>
      <c r="H30" s="7"/>
      <c r="I30" s="7"/>
      <c r="J30" s="7"/>
      <c r="K30" s="7"/>
      <c r="L30" s="7"/>
      <c r="M30" s="7"/>
      <c r="N30" s="7"/>
      <c r="O30" s="7"/>
      <c r="P30" s="7"/>
    </row>
    <row r="31" spans="1:40" ht="13.5" thickBot="1">
      <c r="B31" s="7"/>
      <c r="C31" s="7"/>
      <c r="D31" s="7"/>
      <c r="E31" s="7"/>
      <c r="F31" s="690">
        <f>+F27-'32'!J8</f>
        <v>0</v>
      </c>
      <c r="G31" s="719"/>
      <c r="H31" s="690">
        <f>+H27-'32'!J9</f>
        <v>0</v>
      </c>
      <c r="I31" s="719"/>
      <c r="J31" s="690">
        <f>+J27-'32'!J10</f>
        <v>0</v>
      </c>
      <c r="K31" s="719"/>
      <c r="L31" s="690">
        <f>+L27-'32'!J11</f>
        <v>0</v>
      </c>
      <c r="M31" s="719"/>
      <c r="N31" s="690">
        <f>+N27-'32'!J12</f>
        <v>0</v>
      </c>
      <c r="O31" s="719"/>
      <c r="P31" s="690">
        <f>+P27-'32'!J13</f>
        <v>0</v>
      </c>
      <c r="Q31" s="719"/>
      <c r="R31" s="690">
        <f>+R27-'32'!J14</f>
        <v>0</v>
      </c>
      <c r="S31" s="719"/>
      <c r="T31" s="690">
        <f>+T27-'32'!J15</f>
        <v>0</v>
      </c>
      <c r="U31" s="719"/>
      <c r="V31" s="690">
        <f>+V27-'32'!J16</f>
        <v>0</v>
      </c>
      <c r="W31" s="719"/>
      <c r="X31" s="690">
        <f>+X27-'32'!J17</f>
        <v>0</v>
      </c>
      <c r="Y31" s="719"/>
      <c r="Z31" s="690">
        <f>+Z27-'32'!J18</f>
        <v>0</v>
      </c>
      <c r="AA31" s="719"/>
      <c r="AB31" s="690">
        <f>+AB27-'32'!J19</f>
        <v>0</v>
      </c>
      <c r="AC31" s="719"/>
      <c r="AD31" s="690">
        <f>+AD27-'32'!J20</f>
        <v>0</v>
      </c>
      <c r="AE31" s="719"/>
      <c r="AF31" s="690">
        <f>+AF27-'32'!J21</f>
        <v>0</v>
      </c>
      <c r="AG31" s="719"/>
      <c r="AH31" s="690">
        <f>+AH27-'32'!J22</f>
        <v>0</v>
      </c>
      <c r="AI31" s="719"/>
      <c r="AJ31" s="690">
        <f>+AJ27-'32'!J23</f>
        <v>0</v>
      </c>
      <c r="AK31" s="719"/>
      <c r="AL31" s="690">
        <f>+AL27-'32'!J24</f>
        <v>0</v>
      </c>
      <c r="AM31" s="719"/>
      <c r="AN31" s="690">
        <f>+AN27-'32'!J28</f>
        <v>0</v>
      </c>
    </row>
    <row r="32" spans="1:40" ht="13.5" thickBot="1">
      <c r="B32" s="437"/>
      <c r="C32" s="437"/>
      <c r="D32" s="437"/>
      <c r="E32" s="437"/>
      <c r="F32" s="437"/>
      <c r="G32" s="437"/>
      <c r="H32" s="437"/>
      <c r="I32" s="437"/>
      <c r="J32" s="437"/>
      <c r="K32" s="437"/>
      <c r="L32" s="437"/>
      <c r="M32" s="437"/>
      <c r="N32" s="437"/>
      <c r="O32" s="437"/>
      <c r="P32" s="437"/>
      <c r="Q32" s="437"/>
      <c r="R32" s="437"/>
      <c r="S32" s="437"/>
      <c r="T32" s="437"/>
      <c r="U32" s="437"/>
      <c r="V32" s="437"/>
      <c r="W32" s="437"/>
      <c r="X32" s="437"/>
      <c r="Y32" s="437"/>
      <c r="Z32" s="437"/>
      <c r="AA32" s="437"/>
      <c r="AB32" s="437"/>
      <c r="AC32" s="437"/>
      <c r="AD32" s="437"/>
      <c r="AE32" s="437"/>
      <c r="AF32" s="437"/>
      <c r="AG32" s="437"/>
      <c r="AH32" s="437"/>
      <c r="AI32" s="437"/>
      <c r="AJ32" s="437"/>
      <c r="AK32" s="437"/>
      <c r="AL32" s="437"/>
      <c r="AM32" s="437"/>
      <c r="AN32" s="437"/>
    </row>
    <row r="33" spans="2:40" ht="13.5" thickBot="1">
      <c r="B33" s="437"/>
      <c r="C33" s="437"/>
      <c r="D33" s="437"/>
      <c r="E33" s="437"/>
      <c r="F33" s="437"/>
      <c r="G33" s="437"/>
      <c r="H33" s="437"/>
      <c r="I33" s="437"/>
      <c r="J33" s="437"/>
      <c r="K33" s="437"/>
      <c r="L33" s="437"/>
      <c r="M33" s="437"/>
      <c r="N33" s="437"/>
      <c r="O33" s="437"/>
      <c r="P33" s="437"/>
      <c r="Q33" s="22"/>
      <c r="R33" s="1275" t="s">
        <v>2229</v>
      </c>
      <c r="S33" s="1276"/>
      <c r="T33" s="1276"/>
      <c r="U33" s="1276"/>
      <c r="V33" s="1276"/>
      <c r="W33" s="1276"/>
      <c r="X33" s="1277"/>
      <c r="Z33" s="775"/>
      <c r="AA33" s="775"/>
      <c r="AB33" s="775"/>
      <c r="AC33" s="775"/>
      <c r="AD33" s="775"/>
      <c r="AE33" s="775"/>
      <c r="AF33" s="775"/>
      <c r="AG33" s="775"/>
      <c r="AH33" s="775"/>
      <c r="AI33" s="775"/>
      <c r="AJ33" s="775"/>
      <c r="AK33" s="775"/>
      <c r="AL33" s="775"/>
      <c r="AM33" s="775"/>
      <c r="AN33" s="336" t="str">
        <f>+IF((AN27-(AN10+AN25)=0),"Conciliado","No Conciliado")</f>
        <v>Conciliado</v>
      </c>
    </row>
    <row r="34" spans="2:40" ht="5.25" customHeight="1" thickBot="1">
      <c r="B34" s="437"/>
      <c r="C34" s="437"/>
      <c r="D34" s="437"/>
      <c r="E34" s="437"/>
      <c r="F34" s="437"/>
      <c r="G34" s="437"/>
      <c r="H34" s="437"/>
      <c r="I34" s="437"/>
      <c r="J34" s="437"/>
      <c r="K34" s="437"/>
      <c r="L34" s="437"/>
      <c r="M34" s="437"/>
      <c r="N34" s="437"/>
      <c r="O34" s="437"/>
      <c r="P34" s="437"/>
      <c r="Q34" s="22"/>
      <c r="Z34" s="775"/>
      <c r="AA34" s="775"/>
      <c r="AB34" s="775"/>
      <c r="AC34" s="775"/>
      <c r="AD34" s="775"/>
      <c r="AE34" s="775"/>
      <c r="AF34" s="775"/>
      <c r="AG34" s="775"/>
      <c r="AH34" s="775"/>
      <c r="AI34" s="775"/>
      <c r="AJ34" s="775"/>
      <c r="AK34" s="775"/>
      <c r="AL34" s="775"/>
      <c r="AM34" s="775"/>
    </row>
    <row r="35" spans="2:40" ht="13.5" thickBot="1">
      <c r="B35" s="437"/>
      <c r="C35" s="437"/>
      <c r="D35" s="437"/>
      <c r="E35" s="437"/>
      <c r="F35" s="437"/>
      <c r="G35" s="437"/>
      <c r="H35" s="437"/>
      <c r="I35" s="437"/>
      <c r="J35" s="437"/>
      <c r="K35" s="437"/>
      <c r="L35" s="437"/>
      <c r="M35" s="437"/>
      <c r="N35" s="437"/>
      <c r="O35" s="437"/>
      <c r="P35" s="437"/>
      <c r="Q35" s="22"/>
      <c r="R35" s="775"/>
      <c r="S35" s="775"/>
      <c r="T35" s="775"/>
      <c r="U35" s="775"/>
      <c r="V35" s="775"/>
      <c r="W35" s="775"/>
      <c r="X35" s="775"/>
      <c r="Y35" s="775"/>
      <c r="Z35" s="775"/>
      <c r="AA35" s="775"/>
      <c r="AB35" s="775"/>
      <c r="AC35" s="775"/>
      <c r="AD35" s="775"/>
      <c r="AE35" s="775"/>
      <c r="AF35" s="775"/>
      <c r="AG35" s="775"/>
      <c r="AH35" s="775"/>
      <c r="AI35" s="775"/>
      <c r="AJ35" s="775"/>
      <c r="AK35" s="775"/>
      <c r="AL35" s="775"/>
      <c r="AM35" s="775"/>
      <c r="AN35" s="690">
        <f>+AN27-(AN10+AN25)</f>
        <v>0</v>
      </c>
    </row>
    <row r="36" spans="2:40">
      <c r="B36" s="437"/>
      <c r="C36" s="437"/>
      <c r="D36" s="437"/>
      <c r="E36" s="437"/>
      <c r="F36" s="437"/>
      <c r="G36" s="437"/>
      <c r="H36" s="437"/>
      <c r="I36" s="437"/>
      <c r="J36" s="437"/>
      <c r="K36" s="437"/>
      <c r="L36" s="437"/>
      <c r="M36" s="437"/>
      <c r="N36" s="437"/>
      <c r="O36" s="437"/>
      <c r="P36" s="437"/>
      <c r="Q36" s="22"/>
      <c r="R36" s="775"/>
      <c r="S36" s="775"/>
      <c r="T36" s="775"/>
      <c r="U36" s="775"/>
      <c r="V36" s="775"/>
      <c r="W36" s="775"/>
      <c r="X36" s="775"/>
      <c r="Y36" s="775"/>
      <c r="Z36" s="775"/>
      <c r="AA36" s="775"/>
      <c r="AB36" s="775"/>
      <c r="AC36" s="775"/>
      <c r="AD36" s="775"/>
      <c r="AE36" s="775"/>
      <c r="AF36" s="775"/>
      <c r="AG36" s="775"/>
      <c r="AH36" s="775"/>
      <c r="AI36" s="775"/>
      <c r="AJ36" s="775"/>
      <c r="AK36" s="775"/>
      <c r="AL36" s="775"/>
      <c r="AM36" s="775"/>
      <c r="AN36" s="775"/>
    </row>
  </sheetData>
  <sheetProtection formatCells="0" formatColumns="0" formatRows="0" insertRows="0" deleteRows="0"/>
  <mergeCells count="35">
    <mergeCell ref="B2:R2"/>
    <mergeCell ref="AN4:AN8"/>
    <mergeCell ref="B10:C10"/>
    <mergeCell ref="B12:B25"/>
    <mergeCell ref="C17:C20"/>
    <mergeCell ref="C21:D21"/>
    <mergeCell ref="C22:D22"/>
    <mergeCell ref="C23:D23"/>
    <mergeCell ref="AB4:AB8"/>
    <mergeCell ref="AD4:AD8"/>
    <mergeCell ref="AF4:AF8"/>
    <mergeCell ref="AH4:AH8"/>
    <mergeCell ref="AJ4:AJ8"/>
    <mergeCell ref="H4:H8"/>
    <mergeCell ref="J4:J8"/>
    <mergeCell ref="L4:L8"/>
    <mergeCell ref="AL4:AL8"/>
    <mergeCell ref="C24:D24"/>
    <mergeCell ref="Z4:Z8"/>
    <mergeCell ref="X4:X8"/>
    <mergeCell ref="C16:D16"/>
    <mergeCell ref="V4:V8"/>
    <mergeCell ref="N4:N8"/>
    <mergeCell ref="P4:P8"/>
    <mergeCell ref="R4:R8"/>
    <mergeCell ref="T4:T8"/>
    <mergeCell ref="C12:D12"/>
    <mergeCell ref="B4:D8"/>
    <mergeCell ref="F4:F8"/>
    <mergeCell ref="C15:D15"/>
    <mergeCell ref="C14:D14"/>
    <mergeCell ref="C13:D13"/>
    <mergeCell ref="R33:X33"/>
    <mergeCell ref="C25:D25"/>
    <mergeCell ref="B27:C27"/>
  </mergeCells>
  <conditionalFormatting sqref="F29">
    <cfRule type="expression" dxfId="148" priority="20">
      <formula>IF(F29="No Conciliado",1,0)</formula>
    </cfRule>
  </conditionalFormatting>
  <conditionalFormatting sqref="L29">
    <cfRule type="expression" dxfId="147" priority="16">
      <formula>IF(L29="No Conciliado",1,0)</formula>
    </cfRule>
  </conditionalFormatting>
  <conditionalFormatting sqref="AM29">
    <cfRule type="expression" dxfId="146" priority="19">
      <formula>IF(AM29="No Conciliado",1,0)</formula>
    </cfRule>
  </conditionalFormatting>
  <conditionalFormatting sqref="H29 M29">
    <cfRule type="expression" dxfId="145" priority="18">
      <formula>IF(H29="No Conciliado",1,0)</formula>
    </cfRule>
  </conditionalFormatting>
  <conditionalFormatting sqref="J29 O29">
    <cfRule type="expression" dxfId="144" priority="17">
      <formula>IF(J29="No Conciliado",1,0)</formula>
    </cfRule>
  </conditionalFormatting>
  <conditionalFormatting sqref="N29">
    <cfRule type="expression" dxfId="143" priority="15">
      <formula>IF(N29="No Conciliado",1,0)</formula>
    </cfRule>
  </conditionalFormatting>
  <conditionalFormatting sqref="P29">
    <cfRule type="expression" dxfId="142" priority="14">
      <formula>IF(P29="No Conciliado",1,0)</formula>
    </cfRule>
  </conditionalFormatting>
  <conditionalFormatting sqref="R29">
    <cfRule type="expression" dxfId="141" priority="13">
      <formula>IF(R29="No Conciliado",1,0)</formula>
    </cfRule>
  </conditionalFormatting>
  <conditionalFormatting sqref="T29">
    <cfRule type="expression" dxfId="140" priority="12">
      <formula>IF(T29="No Conciliado",1,0)</formula>
    </cfRule>
  </conditionalFormatting>
  <conditionalFormatting sqref="V29">
    <cfRule type="expression" dxfId="139" priority="11">
      <formula>IF(V29="No Conciliado",1,0)</formula>
    </cfRule>
  </conditionalFormatting>
  <conditionalFormatting sqref="X29">
    <cfRule type="expression" dxfId="138" priority="10">
      <formula>IF(X29="No Conciliado",1,0)</formula>
    </cfRule>
  </conditionalFormatting>
  <conditionalFormatting sqref="AD29">
    <cfRule type="expression" dxfId="137" priority="8">
      <formula>IF(AD29="No Conciliado",1,0)</formula>
    </cfRule>
  </conditionalFormatting>
  <conditionalFormatting sqref="AB29">
    <cfRule type="expression" dxfId="136" priority="9">
      <formula>IF(AB29="No Conciliado",1,0)</formula>
    </cfRule>
  </conditionalFormatting>
  <conditionalFormatting sqref="AF29">
    <cfRule type="expression" dxfId="135" priority="7">
      <formula>IF(AF29="No Conciliado",1,0)</formula>
    </cfRule>
  </conditionalFormatting>
  <conditionalFormatting sqref="AH29">
    <cfRule type="expression" dxfId="134" priority="6">
      <formula>IF(AH29="No Conciliado",1,0)</formula>
    </cfRule>
  </conditionalFormatting>
  <conditionalFormatting sqref="AJ29">
    <cfRule type="expression" dxfId="133" priority="5">
      <formula>IF(AJ29="No Conciliado",1,0)</formula>
    </cfRule>
  </conditionalFormatting>
  <conditionalFormatting sqref="AL29">
    <cfRule type="expression" dxfId="132" priority="4">
      <formula>IF(AL29="No Conciliado",1,0)</formula>
    </cfRule>
  </conditionalFormatting>
  <conditionalFormatting sqref="Z29">
    <cfRule type="expression" dxfId="131" priority="3">
      <formula>IF(Z29="No Conciliado",1,0)</formula>
    </cfRule>
  </conditionalFormatting>
  <conditionalFormatting sqref="AN29">
    <cfRule type="expression" dxfId="130" priority="2">
      <formula>IF(AN29="No Conciliado",1,0)</formula>
    </cfRule>
  </conditionalFormatting>
  <conditionalFormatting sqref="AN33">
    <cfRule type="expression" dxfId="129" priority="1">
      <formula>IF(AN33="No Conciliado",1,0)</formula>
    </cfRule>
  </conditionalFormatting>
  <dataValidations count="1">
    <dataValidation type="whole" allowBlank="1" showInputMessage="1" showErrorMessage="1" error="MONTO INGRESADO DEBE SER ENTERO Y SIN DECIMALES" sqref="Z20:Z25 J20:J25 N20:N25 V20:V25 L20:L25 X20:X25 H15:K15 T20 H20 F25 H25 P20 R20 P25 R25 T25 J16:AN16 H17:AM19 AN12:AN15 F12:AM14 F20 AL20:AM25 AI21:AI24 AJ20:AJ25 AG21:AG24 AH20:AH25 AE21:AE24 AF20:AF25 AC21:AC24 AD20:AD25 AA21:AA24 AB20:AB25 Y21:Y24 AN17:AN25 W21:W24 AK21:AK24 O21:U24 M21:M24 F21:I24 K21:K24 V27 F27 H27 J27 L27 N27 P27 R27 T27 X27 AL27:AN27 Z27 AB27 AD27 AF27 AH27 AJ27" xr:uid="{00000000-0002-0000-2C00-000000000000}">
      <formula1>-9.99999999999999E+28</formula1>
      <formula2>9.99999999999999E+27</formula2>
    </dataValidation>
  </dataValidations>
  <pageMargins left="0.70866141732283472" right="0.70866141732283472" top="0.74803149606299213" bottom="0.74803149606299213" header="0.31496062992125984" footer="0.31496062992125984"/>
  <pageSetup scale="7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63"/>
  <dimension ref="A1:M16"/>
  <sheetViews>
    <sheetView showGridLines="0" workbookViewId="0">
      <selection activeCell="A2" sqref="A2"/>
    </sheetView>
  </sheetViews>
  <sheetFormatPr baseColWidth="10" defaultColWidth="0" defaultRowHeight="12.75" zeroHeight="1"/>
  <cols>
    <col min="1" max="1" width="10.85546875" style="22" customWidth="1"/>
    <col min="2" max="2" width="58.85546875" style="22" customWidth="1"/>
    <col min="3" max="3" width="1" style="22" customWidth="1"/>
    <col min="4" max="4" width="18.28515625" style="22" customWidth="1"/>
    <col min="5" max="5" width="1" style="22" customWidth="1"/>
    <col min="6" max="6" width="17.42578125" style="22" customWidth="1"/>
    <col min="7" max="7" width="10.85546875" style="22" customWidth="1"/>
    <col min="8" max="13" width="0" style="22" hidden="1" customWidth="1"/>
    <col min="14" max="16384" width="10.85546875" style="22" hidden="1"/>
  </cols>
  <sheetData>
    <row r="1" spans="1:13"/>
    <row r="2" spans="1:13" ht="15.75">
      <c r="B2" s="1292" t="s">
        <v>1266</v>
      </c>
      <c r="C2" s="1292"/>
      <c r="D2" s="1292"/>
      <c r="E2" s="1292"/>
      <c r="F2" s="1292"/>
    </row>
    <row r="3" spans="1:13" ht="13.5" thickBot="1"/>
    <row r="4" spans="1:13" ht="19.5" customHeight="1" thickBot="1">
      <c r="A4" s="7"/>
      <c r="B4" s="341" t="s">
        <v>1280</v>
      </c>
      <c r="C4" s="8"/>
      <c r="D4" s="342">
        <f>FactFin</f>
        <v>43830</v>
      </c>
      <c r="E4" s="144"/>
      <c r="F4" s="342">
        <f>FantFin</f>
        <v>43465</v>
      </c>
    </row>
    <row r="5" spans="1:13" ht="8.25" customHeight="1">
      <c r="B5" s="25"/>
      <c r="C5" s="25"/>
      <c r="D5" s="25"/>
      <c r="E5" s="25"/>
      <c r="F5" s="25"/>
    </row>
    <row r="6" spans="1:13" ht="33" customHeight="1">
      <c r="A6" s="437"/>
      <c r="B6" s="414" t="s">
        <v>1267</v>
      </c>
      <c r="C6" s="415"/>
      <c r="D6" s="416">
        <v>0</v>
      </c>
      <c r="E6" s="475"/>
      <c r="F6" s="416">
        <v>0</v>
      </c>
    </row>
    <row r="7" spans="1:13" ht="24" customHeight="1">
      <c r="A7" s="437"/>
      <c r="B7" s="536" t="s">
        <v>1268</v>
      </c>
      <c r="C7" s="539"/>
      <c r="D7" s="416">
        <v>0</v>
      </c>
      <c r="E7" s="475"/>
      <c r="F7" s="416">
        <v>0</v>
      </c>
    </row>
    <row r="8" spans="1:13"/>
    <row r="9" spans="1:13">
      <c r="B9" s="5"/>
      <c r="C9" s="5"/>
      <c r="D9" s="5"/>
      <c r="E9" s="5"/>
      <c r="F9" s="5"/>
      <c r="G9" s="5"/>
      <c r="H9" s="5"/>
      <c r="I9" s="5"/>
      <c r="J9" s="5"/>
      <c r="K9" s="5"/>
      <c r="L9" s="5"/>
      <c r="M9" s="5"/>
    </row>
    <row r="10" spans="1:13">
      <c r="B10" s="5"/>
      <c r="C10" s="5"/>
      <c r="D10" s="5"/>
      <c r="E10" s="5"/>
      <c r="F10" s="5"/>
      <c r="G10" s="5"/>
      <c r="H10" s="5"/>
      <c r="I10" s="5"/>
      <c r="J10" s="5"/>
      <c r="K10" s="5"/>
      <c r="L10" s="5"/>
      <c r="M10" s="5"/>
    </row>
    <row r="11" spans="1:13" hidden="1">
      <c r="B11" s="5"/>
      <c r="C11" s="5"/>
      <c r="D11" s="5"/>
      <c r="E11" s="5"/>
      <c r="F11" s="5"/>
      <c r="G11" s="5"/>
      <c r="H11" s="5"/>
      <c r="I11" s="5"/>
      <c r="J11" s="5"/>
      <c r="K11" s="5"/>
      <c r="L11" s="5"/>
      <c r="M11" s="5"/>
    </row>
    <row r="12" spans="1:13" hidden="1">
      <c r="B12" s="5"/>
      <c r="C12" s="5"/>
      <c r="D12" s="5"/>
      <c r="E12" s="5"/>
      <c r="F12" s="5"/>
      <c r="G12" s="5"/>
      <c r="H12" s="5"/>
      <c r="I12" s="5"/>
      <c r="J12" s="5"/>
      <c r="K12" s="5"/>
      <c r="L12" s="5"/>
      <c r="M12" s="5"/>
    </row>
    <row r="13" spans="1:13" hidden="1">
      <c r="B13" s="5"/>
      <c r="C13" s="5"/>
      <c r="D13" s="5"/>
      <c r="E13" s="5"/>
      <c r="F13" s="5"/>
      <c r="G13" s="5"/>
      <c r="H13" s="5"/>
      <c r="I13" s="5"/>
      <c r="J13" s="5"/>
      <c r="K13" s="5"/>
      <c r="L13" s="5"/>
      <c r="M13" s="5"/>
    </row>
    <row r="14" spans="1:13" hidden="1">
      <c r="B14" s="5"/>
      <c r="C14" s="5"/>
      <c r="D14" s="5"/>
      <c r="E14" s="5"/>
      <c r="F14" s="5"/>
      <c r="G14" s="5"/>
      <c r="H14" s="5"/>
      <c r="I14" s="5"/>
      <c r="J14" s="5"/>
      <c r="K14" s="5"/>
      <c r="L14" s="5"/>
      <c r="M14" s="5"/>
    </row>
    <row r="15" spans="1:13" hidden="1">
      <c r="B15" s="5"/>
      <c r="C15" s="5"/>
      <c r="D15" s="5"/>
      <c r="E15" s="5"/>
      <c r="F15" s="5"/>
      <c r="G15" s="5"/>
      <c r="H15" s="5"/>
      <c r="I15" s="5"/>
      <c r="J15" s="5"/>
      <c r="K15" s="5"/>
      <c r="L15" s="5"/>
      <c r="M15" s="5"/>
    </row>
    <row r="16" spans="1:13" hidden="1">
      <c r="B16" s="5"/>
      <c r="C16" s="5"/>
      <c r="D16" s="5"/>
      <c r="E16" s="5"/>
      <c r="F16" s="5"/>
      <c r="G16" s="5"/>
      <c r="H16" s="5"/>
      <c r="I16" s="5"/>
      <c r="J16" s="5"/>
      <c r="K16" s="5"/>
      <c r="L16" s="5"/>
      <c r="M16" s="5"/>
    </row>
  </sheetData>
  <sheetProtection algorithmName="SHA-512" hashValue="6JCFKyM4pRutBnvCLWxkjhy90ChYNcb+6w0i5svfaFZ8TXabopiLG3AhWH2D6zMEslttRIGoTYzOaTeLK+Jfng==" saltValue="m5tKlWGwXhGp+poQq65fTw==" spinCount="100000" sheet="1" objects="1" scenarios="1" formatCells="0" formatColumns="0" formatRows="0" insertRows="0" deleteRows="0"/>
  <protectedRanges>
    <protectedRange sqref="D6:F7" name="Rango1"/>
  </protectedRanges>
  <mergeCells count="1">
    <mergeCell ref="B2:F2"/>
  </mergeCell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64"/>
  <dimension ref="A1:G26"/>
  <sheetViews>
    <sheetView showGridLines="0" workbookViewId="0">
      <selection activeCell="D6" sqref="D6:F6"/>
    </sheetView>
  </sheetViews>
  <sheetFormatPr baseColWidth="10" defaultColWidth="0" defaultRowHeight="12.75" zeroHeight="1"/>
  <cols>
    <col min="1" max="1" width="10.85546875" style="437" customWidth="1"/>
    <col min="2" max="2" width="68.140625" style="22" customWidth="1"/>
    <col min="3" max="3" width="1" style="22" customWidth="1"/>
    <col min="4" max="4" width="18.28515625" style="22" customWidth="1"/>
    <col min="5" max="5" width="1" style="22" customWidth="1"/>
    <col min="6" max="6" width="17.42578125" style="22" customWidth="1"/>
    <col min="7" max="7" width="10.85546875" style="437" customWidth="1"/>
    <col min="8" max="16384" width="10.85546875" style="22" hidden="1"/>
  </cols>
  <sheetData>
    <row r="1" spans="1:6" s="437" customFormat="1"/>
    <row r="2" spans="1:6" s="437" customFormat="1" ht="15.75">
      <c r="B2" s="1293" t="s">
        <v>1286</v>
      </c>
      <c r="C2" s="1293"/>
      <c r="D2" s="1293"/>
      <c r="E2" s="1293"/>
      <c r="F2" s="1293"/>
    </row>
    <row r="3" spans="1:6" s="437" customFormat="1" ht="13.5" thickBot="1"/>
    <row r="4" spans="1:6" ht="23.25" customHeight="1" thickBot="1">
      <c r="B4" s="341" t="s">
        <v>1510</v>
      </c>
      <c r="C4" s="8"/>
      <c r="D4" s="342">
        <f>FactFin</f>
        <v>43830</v>
      </c>
      <c r="E4" s="144"/>
      <c r="F4" s="342">
        <f>FantFin</f>
        <v>43465</v>
      </c>
    </row>
    <row r="5" spans="1:6" ht="8.25" customHeight="1">
      <c r="B5" s="24"/>
      <c r="C5" s="24"/>
      <c r="D5" s="24"/>
      <c r="E5" s="24"/>
      <c r="F5" s="24"/>
    </row>
    <row r="6" spans="1:6" ht="12.75" customHeight="1">
      <c r="A6" s="724" t="s">
        <v>2217</v>
      </c>
      <c r="B6" s="414" t="s">
        <v>64</v>
      </c>
      <c r="C6" s="415"/>
      <c r="D6" s="556">
        <f>IFERROR(INT(FIXED(VLOOKUP(A6,BPActual,3,0)/Pesos,0)),0)</f>
        <v>0</v>
      </c>
      <c r="E6" s="557"/>
      <c r="F6" s="556">
        <f>IFERROR(INT(FIXED(VLOOKUP(A6,BPAnterior,3,0)/Pesos,0)),0)</f>
        <v>0</v>
      </c>
    </row>
    <row r="7" spans="1:6" ht="12.75" customHeight="1">
      <c r="B7" s="414" t="s">
        <v>70</v>
      </c>
      <c r="C7" s="415"/>
      <c r="D7" s="416"/>
      <c r="E7" s="517"/>
      <c r="F7" s="416"/>
    </row>
    <row r="8" spans="1:6" ht="12.75" customHeight="1">
      <c r="B8" s="414" t="s">
        <v>71</v>
      </c>
      <c r="C8" s="415"/>
      <c r="D8" s="416"/>
      <c r="E8" s="517"/>
      <c r="F8" s="416"/>
    </row>
    <row r="9" spans="1:6" ht="12.75" customHeight="1">
      <c r="B9" s="414" t="s">
        <v>72</v>
      </c>
      <c r="C9" s="539"/>
      <c r="D9" s="416"/>
      <c r="E9" s="517"/>
      <c r="F9" s="416"/>
    </row>
    <row r="10" spans="1:6" ht="12.75" customHeight="1">
      <c r="B10" s="414" t="s">
        <v>73</v>
      </c>
      <c r="C10" s="415"/>
      <c r="D10" s="416"/>
      <c r="E10" s="517"/>
      <c r="F10" s="416"/>
    </row>
    <row r="11" spans="1:6" ht="12.75" customHeight="1">
      <c r="B11" s="414" t="s">
        <v>74</v>
      </c>
      <c r="C11" s="415"/>
      <c r="D11" s="416"/>
      <c r="E11" s="517"/>
      <c r="F11" s="416"/>
    </row>
    <row r="12" spans="1:6" ht="12.75" customHeight="1">
      <c r="B12" s="414" t="s">
        <v>75</v>
      </c>
      <c r="C12" s="415"/>
      <c r="D12" s="416"/>
      <c r="E12" s="517"/>
      <c r="F12" s="416"/>
    </row>
    <row r="13" spans="1:6" ht="12.75" customHeight="1">
      <c r="B13" s="414" t="s">
        <v>76</v>
      </c>
      <c r="C13" s="415"/>
      <c r="D13" s="416"/>
      <c r="E13" s="517"/>
      <c r="F13" s="416"/>
    </row>
    <row r="14" spans="1:6" ht="12.75" customHeight="1">
      <c r="B14" s="414" t="s">
        <v>77</v>
      </c>
      <c r="C14" s="415"/>
      <c r="D14" s="416"/>
      <c r="E14" s="517"/>
      <c r="F14" s="416"/>
    </row>
    <row r="15" spans="1:6" ht="12.75" customHeight="1">
      <c r="B15" s="414" t="s">
        <v>78</v>
      </c>
      <c r="C15" s="415"/>
      <c r="D15" s="416"/>
      <c r="E15" s="517"/>
      <c r="F15" s="416"/>
    </row>
    <row r="16" spans="1:6" ht="12.75" customHeight="1">
      <c r="B16" s="414" t="s">
        <v>79</v>
      </c>
      <c r="C16" s="415"/>
      <c r="D16" s="416"/>
      <c r="E16" s="517"/>
      <c r="F16" s="416"/>
    </row>
    <row r="17" spans="2:6" ht="12.75" customHeight="1">
      <c r="B17" s="414" t="s">
        <v>80</v>
      </c>
      <c r="C17" s="415"/>
      <c r="D17" s="416"/>
      <c r="E17" s="517"/>
      <c r="F17" s="416"/>
    </row>
    <row r="18" spans="2:6" ht="12.75" customHeight="1">
      <c r="B18" s="414" t="s">
        <v>81</v>
      </c>
      <c r="C18" s="415"/>
      <c r="D18" s="416"/>
      <c r="E18" s="517"/>
      <c r="F18" s="416"/>
    </row>
    <row r="19" spans="2:6" ht="12.75" customHeight="1">
      <c r="B19" s="414" t="s">
        <v>82</v>
      </c>
      <c r="C19" s="415"/>
      <c r="D19" s="416"/>
      <c r="E19" s="517"/>
      <c r="F19" s="416"/>
    </row>
    <row r="20" spans="2:6" ht="12.75" customHeight="1">
      <c r="B20" s="414" t="s">
        <v>1254</v>
      </c>
      <c r="C20" s="415"/>
      <c r="D20" s="416"/>
      <c r="E20" s="517"/>
      <c r="F20" s="416"/>
    </row>
    <row r="21" spans="2:6" ht="12.75" customHeight="1">
      <c r="B21" s="414" t="s">
        <v>1287</v>
      </c>
      <c r="C21" s="415"/>
      <c r="D21" s="416"/>
      <c r="E21" s="482"/>
      <c r="F21" s="416"/>
    </row>
    <row r="22" spans="2:6" ht="9" customHeight="1" thickBot="1">
      <c r="B22" s="46"/>
      <c r="C22" s="46"/>
      <c r="D22" s="444"/>
      <c r="E22" s="444"/>
      <c r="F22" s="444"/>
    </row>
    <row r="23" spans="2:6" ht="13.5" thickBot="1">
      <c r="B23" s="165" t="s">
        <v>1137</v>
      </c>
      <c r="C23" s="166"/>
      <c r="D23" s="142">
        <f>SUM(D6:D21)</f>
        <v>0</v>
      </c>
      <c r="E23" s="167"/>
      <c r="F23" s="142">
        <f>SUM(F6:F21)</f>
        <v>0</v>
      </c>
    </row>
    <row r="24" spans="2:6" s="437" customFormat="1"/>
    <row r="25" spans="2:6" s="437" customFormat="1"/>
    <row r="26" spans="2:6" s="437" customFormat="1"/>
  </sheetData>
  <sheetProtection algorithmName="SHA-512" hashValue="6aEdlLXGc6InvQtioQO4GQR87G+YBMhx4EcbpDDwZoOnuk2j7rT6d7CirSy/TRujCAjOelvU8BpXSgwwWsKdvg==" saltValue="j86SdTfkDSGLPwyObOlDag==" spinCount="100000" sheet="1" objects="1" scenarios="1" formatCells="0" formatColumns="0" formatRows="0" insertRows="0" deleteRows="0"/>
  <protectedRanges>
    <protectedRange sqref="D7:E22 F7:F20" name="Rango1"/>
    <protectedRange sqref="D6:F6" name="Rango2"/>
  </protectedRanges>
  <mergeCells count="1">
    <mergeCell ref="B2:F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66"/>
  <dimension ref="A1:G18"/>
  <sheetViews>
    <sheetView showGridLines="0" workbookViewId="0">
      <selection activeCell="D7" sqref="D7"/>
    </sheetView>
  </sheetViews>
  <sheetFormatPr baseColWidth="10" defaultColWidth="0" defaultRowHeight="12.75" zeroHeight="1"/>
  <cols>
    <col min="1" max="1" width="10.85546875" style="437" customWidth="1"/>
    <col min="2" max="2" width="68.140625" style="22" customWidth="1"/>
    <col min="3" max="3" width="1" style="22" customWidth="1"/>
    <col min="4" max="4" width="18.28515625" style="22" customWidth="1"/>
    <col min="5" max="5" width="1" style="22" customWidth="1"/>
    <col min="6" max="6" width="17.42578125" style="22" customWidth="1"/>
    <col min="7" max="7" width="10.85546875" style="437" customWidth="1"/>
    <col min="8" max="16384" width="10.85546875" style="22" hidden="1"/>
  </cols>
  <sheetData>
    <row r="1" spans="2:6" s="437" customFormat="1"/>
    <row r="2" spans="2:6" s="437" customFormat="1" ht="15.75">
      <c r="B2" s="1293" t="s">
        <v>1288</v>
      </c>
      <c r="C2" s="1293"/>
      <c r="D2" s="1293"/>
      <c r="E2" s="1293"/>
      <c r="F2" s="1293"/>
    </row>
    <row r="3" spans="2:6" s="437" customFormat="1" ht="13.5" thickBot="1"/>
    <row r="4" spans="2:6" ht="26.25" customHeight="1" thickBot="1">
      <c r="B4" s="341" t="s">
        <v>1509</v>
      </c>
      <c r="C4" s="8"/>
      <c r="D4" s="342">
        <f>FactFin</f>
        <v>43830</v>
      </c>
      <c r="E4" s="144"/>
      <c r="F4" s="342">
        <f>FantFin</f>
        <v>43465</v>
      </c>
    </row>
    <row r="5" spans="2:6" ht="7.5" customHeight="1">
      <c r="B5" s="513"/>
      <c r="C5" s="513"/>
      <c r="D5" s="513"/>
      <c r="E5" s="513"/>
      <c r="F5" s="513"/>
    </row>
    <row r="6" spans="2:6">
      <c r="B6" s="416" t="s">
        <v>64</v>
      </c>
      <c r="C6" s="415"/>
      <c r="D6" s="416"/>
      <c r="E6" s="517"/>
      <c r="F6" s="416"/>
    </row>
    <row r="7" spans="2:6">
      <c r="B7" s="416" t="s">
        <v>71</v>
      </c>
      <c r="C7" s="415"/>
      <c r="D7" s="416"/>
      <c r="E7" s="517"/>
      <c r="F7" s="416"/>
    </row>
    <row r="8" spans="2:6">
      <c r="B8" s="416" t="s">
        <v>72</v>
      </c>
      <c r="C8" s="415"/>
      <c r="D8" s="416"/>
      <c r="E8" s="517"/>
      <c r="F8" s="416"/>
    </row>
    <row r="9" spans="2:6">
      <c r="B9" s="416" t="s">
        <v>73</v>
      </c>
      <c r="C9" s="415"/>
      <c r="D9" s="416"/>
      <c r="E9" s="517"/>
      <c r="F9" s="416"/>
    </row>
    <row r="10" spans="2:6">
      <c r="B10" s="416" t="s">
        <v>76</v>
      </c>
      <c r="C10" s="415"/>
      <c r="D10" s="416"/>
      <c r="E10" s="517"/>
      <c r="F10" s="416"/>
    </row>
    <row r="11" spans="2:6" ht="7.5" customHeight="1" thickBot="1">
      <c r="B11" s="515"/>
      <c r="C11" s="515"/>
      <c r="D11" s="516"/>
      <c r="E11" s="516"/>
      <c r="F11" s="516"/>
    </row>
    <row r="12" spans="2:6" ht="13.5" thickBot="1">
      <c r="B12" s="165" t="s">
        <v>1137</v>
      </c>
      <c r="C12" s="166"/>
      <c r="D12" s="274">
        <f>SUM(D6:D10)</f>
        <v>0</v>
      </c>
      <c r="E12" s="297"/>
      <c r="F12" s="274">
        <f>SUM(F6:F10)</f>
        <v>0</v>
      </c>
    </row>
    <row r="13" spans="2:6">
      <c r="B13" s="437"/>
      <c r="C13" s="437"/>
      <c r="D13" s="437"/>
      <c r="E13" s="437"/>
      <c r="F13" s="437"/>
    </row>
    <row r="14" spans="2:6" ht="13.5" thickBot="1">
      <c r="B14" s="437"/>
      <c r="C14" s="437"/>
      <c r="D14" s="437"/>
      <c r="E14" s="437"/>
      <c r="F14" s="437"/>
    </row>
    <row r="15" spans="2:6" ht="13.5" thickBot="1">
      <c r="B15" s="119" t="s">
        <v>1138</v>
      </c>
      <c r="C15" s="3"/>
      <c r="D15" s="21" t="str">
        <f>+IF((D12-'37'!D15)=0,"Conciliado","No Conciliado")</f>
        <v>Conciliado</v>
      </c>
      <c r="E15" s="3"/>
      <c r="F15" s="21" t="str">
        <f>+IF((F12-'37'!F15)=0,"Conciliado","No Conciliado")</f>
        <v>Conciliado</v>
      </c>
    </row>
    <row r="16" spans="2:6">
      <c r="B16" s="437"/>
      <c r="C16" s="437"/>
      <c r="D16" s="437"/>
      <c r="E16" s="437"/>
      <c r="F16" s="437"/>
    </row>
    <row r="17" spans="2:6">
      <c r="B17" s="437"/>
      <c r="C17" s="437"/>
      <c r="D17" s="437"/>
      <c r="E17" s="437"/>
      <c r="F17" s="437"/>
    </row>
    <row r="18" spans="2:6">
      <c r="B18" s="437"/>
      <c r="C18" s="437"/>
      <c r="D18" s="437"/>
      <c r="E18" s="437"/>
      <c r="F18" s="437"/>
    </row>
  </sheetData>
  <sheetProtection algorithmName="SHA-512" hashValue="v+j2gwznaNFxaMIqhxPpTT4YVaNPi36I3N32+zMEJhU8Npl/QeDSPdHQAVReGApw1IzSKcAeWEaXQUd14oLW5Q==" saltValue="1UjDpl7A5ExbS/Y9CijdXQ==" spinCount="100000" sheet="1" objects="1" scenarios="1" formatCells="0" formatColumns="0" formatRows="0" insertRows="0" deleteRows="0"/>
  <protectedRanges>
    <protectedRange sqref="D11:E11 D6:F10" name="Rango5"/>
  </protectedRanges>
  <mergeCells count="1">
    <mergeCell ref="B2:F2"/>
  </mergeCells>
  <conditionalFormatting sqref="D15">
    <cfRule type="expression" dxfId="128" priority="3">
      <formula>IF(D15="No Conciliado",1,0)</formula>
    </cfRule>
  </conditionalFormatting>
  <conditionalFormatting sqref="F15">
    <cfRule type="expression" dxfId="127" priority="1">
      <formula>IF(F15="No Conciliado",1,0)</formula>
    </cfRule>
  </conditionalFormatting>
  <pageMargins left="0.7" right="0.7" top="0.75" bottom="0.75" header="0.3" footer="0.3"/>
  <pageSetup orientation="portrait" horizontalDpi="300" verticalDpi="300"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67"/>
  <dimension ref="A1:G25"/>
  <sheetViews>
    <sheetView showGridLines="0" workbookViewId="0">
      <selection activeCell="CP8" sqref="CP8"/>
    </sheetView>
  </sheetViews>
  <sheetFormatPr baseColWidth="10" defaultColWidth="0.140625" defaultRowHeight="12.75" zeroHeight="1"/>
  <cols>
    <col min="1" max="1" width="10.85546875" style="22" customWidth="1"/>
    <col min="2" max="2" width="68.140625" style="22" customWidth="1"/>
    <col min="3" max="3" width="1" style="22" customWidth="1"/>
    <col min="4" max="4" width="18.28515625" style="22" customWidth="1"/>
    <col min="5" max="5" width="1" style="22" customWidth="1"/>
    <col min="6" max="6" width="17.42578125" style="22" customWidth="1"/>
    <col min="7" max="7" width="3.7109375" style="437" customWidth="1"/>
    <col min="8" max="16384" width="0.140625" style="22"/>
  </cols>
  <sheetData>
    <row r="1" spans="1:6">
      <c r="A1" s="437"/>
      <c r="B1" s="437"/>
      <c r="C1" s="437"/>
      <c r="D1" s="437"/>
      <c r="E1" s="437"/>
      <c r="F1" s="437"/>
    </row>
    <row r="2" spans="1:6" ht="15.75">
      <c r="A2" s="437"/>
      <c r="B2" s="1293" t="s">
        <v>1288</v>
      </c>
      <c r="C2" s="1293"/>
      <c r="D2" s="1293"/>
      <c r="E2" s="1293"/>
      <c r="F2" s="1293"/>
    </row>
    <row r="3" spans="1:6" ht="16.5" thickBot="1">
      <c r="A3" s="437"/>
      <c r="B3" s="782"/>
      <c r="C3" s="782"/>
      <c r="D3" s="782"/>
      <c r="E3" s="782"/>
      <c r="F3" s="782"/>
    </row>
    <row r="4" spans="1:6" ht="30" customHeight="1" thickBot="1">
      <c r="A4" s="437"/>
      <c r="B4" s="341" t="s">
        <v>1511</v>
      </c>
      <c r="C4" s="8"/>
      <c r="D4" s="342">
        <f>FactFin</f>
        <v>43830</v>
      </c>
      <c r="E4" s="144"/>
      <c r="F4" s="342">
        <f>FantFin</f>
        <v>43465</v>
      </c>
    </row>
    <row r="5" spans="1:6" ht="7.5" customHeight="1">
      <c r="A5" s="437"/>
      <c r="B5" s="513"/>
      <c r="C5" s="513"/>
      <c r="D5" s="513"/>
      <c r="E5" s="513"/>
      <c r="F5" s="513"/>
    </row>
    <row r="6" spans="1:6" ht="15" customHeight="1">
      <c r="A6" s="437"/>
      <c r="B6" s="185" t="s">
        <v>1289</v>
      </c>
      <c r="C6" s="37"/>
      <c r="D6" s="298">
        <f>+F15</f>
        <v>0</v>
      </c>
      <c r="E6" s="299"/>
      <c r="F6" s="298"/>
    </row>
    <row r="7" spans="1:6" ht="7.5" customHeight="1">
      <c r="A7" s="437"/>
      <c r="B7" s="513"/>
      <c r="C7" s="513"/>
      <c r="D7" s="514"/>
      <c r="E7" s="514"/>
      <c r="F7" s="514"/>
    </row>
    <row r="8" spans="1:6">
      <c r="A8" s="437"/>
      <c r="B8" s="414" t="s">
        <v>1290</v>
      </c>
      <c r="C8" s="415"/>
      <c r="D8" s="416"/>
      <c r="E8" s="517"/>
      <c r="F8" s="416"/>
    </row>
    <row r="9" spans="1:6">
      <c r="A9" s="437"/>
      <c r="B9" s="414" t="s">
        <v>1291</v>
      </c>
      <c r="C9" s="415"/>
      <c r="D9" s="416"/>
      <c r="E9" s="517"/>
      <c r="F9" s="416"/>
    </row>
    <row r="10" spans="1:6">
      <c r="A10" s="437"/>
      <c r="B10" s="414" t="s">
        <v>1234</v>
      </c>
      <c r="C10" s="415"/>
      <c r="D10" s="416"/>
      <c r="E10" s="517"/>
      <c r="F10" s="416"/>
    </row>
    <row r="11" spans="1:6" ht="25.5">
      <c r="A11" s="437"/>
      <c r="B11" s="414" t="s">
        <v>1292</v>
      </c>
      <c r="C11" s="415"/>
      <c r="D11" s="416"/>
      <c r="E11" s="517"/>
      <c r="F11" s="416"/>
    </row>
    <row r="12" spans="1:6" ht="7.5" customHeight="1">
      <c r="A12" s="437"/>
      <c r="B12" s="515"/>
      <c r="C12" s="515"/>
      <c r="D12" s="516"/>
      <c r="E12" s="516"/>
      <c r="F12" s="516"/>
    </row>
    <row r="13" spans="1:6" ht="15" customHeight="1">
      <c r="A13" s="437"/>
      <c r="B13" s="185" t="s">
        <v>1293</v>
      </c>
      <c r="C13" s="43"/>
      <c r="D13" s="298">
        <f>SUM(D8:D11)</f>
        <v>0</v>
      </c>
      <c r="E13" s="296"/>
      <c r="F13" s="298">
        <f>SUM(F8:F11)</f>
        <v>0</v>
      </c>
    </row>
    <row r="14" spans="1:6" ht="7.5" customHeight="1" thickBot="1">
      <c r="A14" s="437"/>
      <c r="B14" s="515"/>
      <c r="C14" s="515"/>
      <c r="D14" s="516"/>
      <c r="E14" s="516"/>
      <c r="F14" s="516"/>
    </row>
    <row r="15" spans="1:6" ht="13.5" thickBot="1">
      <c r="A15" s="437"/>
      <c r="B15" s="165" t="s">
        <v>1137</v>
      </c>
      <c r="C15" s="166"/>
      <c r="D15" s="274">
        <f>+D6+D13</f>
        <v>0</v>
      </c>
      <c r="E15" s="297"/>
      <c r="F15" s="274">
        <f>+F6+F13</f>
        <v>0</v>
      </c>
    </row>
    <row r="16" spans="1:6">
      <c r="A16" s="437"/>
      <c r="B16" s="769"/>
      <c r="C16" s="769"/>
      <c r="D16" s="783"/>
      <c r="E16" s="768"/>
      <c r="F16" s="783"/>
    </row>
    <row r="17" spans="1:6" ht="13.5" thickBot="1">
      <c r="A17" s="437"/>
      <c r="B17" s="769" t="s">
        <v>1294</v>
      </c>
      <c r="C17" s="769"/>
      <c r="D17" s="783"/>
      <c r="E17" s="768"/>
      <c r="F17" s="783"/>
    </row>
    <row r="18" spans="1:6">
      <c r="A18" s="437"/>
      <c r="B18" s="1294"/>
      <c r="C18" s="1295"/>
      <c r="D18" s="1295"/>
      <c r="E18" s="1295"/>
      <c r="F18" s="1296"/>
    </row>
    <row r="19" spans="1:6" ht="13.5" thickBot="1">
      <c r="A19" s="437"/>
      <c r="B19" s="1297"/>
      <c r="C19" s="1298"/>
      <c r="D19" s="1298"/>
      <c r="E19" s="1298"/>
      <c r="F19" s="1299"/>
    </row>
    <row r="20" spans="1:6" ht="13.5" thickBot="1">
      <c r="A20" s="437"/>
      <c r="B20" s="437"/>
      <c r="C20" s="437"/>
      <c r="D20" s="437"/>
      <c r="E20" s="437"/>
      <c r="F20" s="437"/>
    </row>
    <row r="21" spans="1:6" ht="13.5" thickBot="1">
      <c r="A21" s="437"/>
      <c r="B21" s="119" t="s">
        <v>1138</v>
      </c>
      <c r="C21" s="7"/>
      <c r="D21" s="21" t="str">
        <f>+IF((D8-'33'!AN17)=0,"Conciliado","No Conciliado")</f>
        <v>Conciliado</v>
      </c>
      <c r="E21" s="7"/>
      <c r="F21" s="744"/>
    </row>
    <row r="22" spans="1:6" ht="3.75" customHeight="1" thickBot="1">
      <c r="A22" s="437"/>
      <c r="B22" s="7"/>
      <c r="C22" s="7"/>
      <c r="D22" s="7"/>
      <c r="E22" s="7"/>
      <c r="F22" s="775"/>
    </row>
    <row r="23" spans="1:6" ht="13.5" thickBot="1">
      <c r="A23" s="437"/>
      <c r="B23" s="775"/>
      <c r="C23" s="7"/>
      <c r="D23" s="690">
        <f>+D8-'33'!AN17</f>
        <v>0</v>
      </c>
      <c r="E23" s="7"/>
      <c r="F23" s="775"/>
    </row>
    <row r="24" spans="1:6">
      <c r="A24" s="437"/>
      <c r="B24" s="437"/>
      <c r="F24" s="437"/>
    </row>
    <row r="25" spans="1:6">
      <c r="A25" s="437"/>
      <c r="B25" s="437"/>
      <c r="F25" s="437"/>
    </row>
  </sheetData>
  <sheetProtection algorithmName="SHA-512" hashValue="mXJLXzlPQ3dQs6ZEy6kNojHIYwazes8vs1BRrfjNEeZtaXdWDo9wrVLeDc5ykAPoPvZ4dOSHj90qiJFei6i/og==" saltValue="CNgMy9mXZ8lgdyt+vPJIug==" spinCount="100000" sheet="1" objects="1" scenarios="1" formatCells="0" formatColumns="0" formatRows="0" insertRows="0" deleteRows="0"/>
  <protectedRanges>
    <protectedRange sqref="D12:E12 D14:E14 D8:F11" name="Rango5"/>
  </protectedRanges>
  <mergeCells count="2">
    <mergeCell ref="B18:F19"/>
    <mergeCell ref="B2:F2"/>
  </mergeCells>
  <conditionalFormatting sqref="D21">
    <cfRule type="expression" dxfId="126" priority="3">
      <formula>IF(D21="No Conciliado",1,0)</formula>
    </cfRule>
  </conditionalFormatting>
  <conditionalFormatting sqref="F21">
    <cfRule type="expression" dxfId="125" priority="1">
      <formula>IF(F21="No Conciliado",1,0)</formula>
    </cfRule>
  </conditionalFormatting>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48">
    <tabColor rgb="FFFF0000"/>
  </sheetPr>
  <dimension ref="A1:P50"/>
  <sheetViews>
    <sheetView showGridLines="0" workbookViewId="0">
      <selection activeCell="G12" sqref="G12"/>
    </sheetView>
  </sheetViews>
  <sheetFormatPr baseColWidth="10" defaultColWidth="0" defaultRowHeight="12.75" zeroHeight="1"/>
  <cols>
    <col min="1" max="2" width="10.85546875" style="413" customWidth="1"/>
    <col min="3" max="3" width="13.42578125" style="413" bestFit="1" customWidth="1"/>
    <col min="4" max="4" width="10.85546875" style="413" customWidth="1"/>
    <col min="5" max="5" width="12.140625" style="5" customWidth="1"/>
    <col min="6" max="6" width="1" style="5" customWidth="1"/>
    <col min="7" max="7" width="14" style="5" bestFit="1" customWidth="1"/>
    <col min="8" max="8" width="1" style="5" customWidth="1"/>
    <col min="9" max="9" width="14.42578125" style="5" bestFit="1" customWidth="1"/>
    <col min="10" max="10" width="1" style="5" customWidth="1"/>
    <col min="11" max="11" width="18.28515625" style="5" customWidth="1"/>
    <col min="12" max="12" width="1.7109375" style="5" customWidth="1"/>
    <col min="13" max="13" width="13.42578125" style="5" customWidth="1"/>
    <col min="14" max="14" width="1.42578125" style="5" customWidth="1"/>
    <col min="15" max="16" width="10.85546875" style="5" customWidth="1"/>
    <col min="17" max="16384" width="10.85546875" style="5" hidden="1"/>
  </cols>
  <sheetData>
    <row r="1" spans="1:16">
      <c r="E1" s="413"/>
      <c r="F1" s="413"/>
      <c r="G1" s="413"/>
      <c r="H1" s="413"/>
      <c r="I1" s="413"/>
      <c r="J1" s="413"/>
      <c r="K1" s="413"/>
      <c r="L1" s="413"/>
      <c r="M1" s="413"/>
      <c r="N1" s="413"/>
      <c r="O1" s="413"/>
      <c r="P1" s="413"/>
    </row>
    <row r="2" spans="1:16" ht="15.75">
      <c r="E2" s="1243" t="s">
        <v>1512</v>
      </c>
      <c r="F2" s="1243"/>
      <c r="G2" s="1243"/>
      <c r="H2" s="1243"/>
      <c r="I2" s="1243"/>
      <c r="J2" s="1243"/>
      <c r="K2" s="1243"/>
      <c r="L2" s="1243"/>
      <c r="M2" s="1243"/>
      <c r="N2" s="413"/>
      <c r="O2" s="413"/>
      <c r="P2" s="413"/>
    </row>
    <row r="3" spans="1:16" ht="13.5" thickBot="1">
      <c r="E3" s="413"/>
      <c r="F3" s="413"/>
      <c r="G3" s="413"/>
      <c r="H3" s="413"/>
      <c r="I3" s="413"/>
      <c r="J3" s="413"/>
      <c r="K3" s="413"/>
      <c r="L3" s="413"/>
      <c r="M3" s="413"/>
      <c r="N3" s="413"/>
      <c r="O3" s="413"/>
      <c r="P3" s="413"/>
    </row>
    <row r="4" spans="1:16" ht="18.75" customHeight="1" thickBot="1">
      <c r="E4" s="1303" t="s">
        <v>1509</v>
      </c>
      <c r="F4" s="3"/>
      <c r="G4" s="1300">
        <f>FactFin</f>
        <v>43830</v>
      </c>
      <c r="H4" s="1301"/>
      <c r="I4" s="1301"/>
      <c r="J4" s="1301"/>
      <c r="K4" s="1301"/>
      <c r="L4" s="1301"/>
      <c r="M4" s="1302"/>
      <c r="N4" s="3"/>
      <c r="O4" s="3"/>
      <c r="P4" s="413"/>
    </row>
    <row r="5" spans="1:16" ht="4.5" customHeight="1" thickBot="1">
      <c r="E5" s="1304"/>
      <c r="F5" s="3"/>
      <c r="G5" s="3"/>
      <c r="H5" s="3"/>
      <c r="I5" s="3"/>
      <c r="J5" s="3"/>
      <c r="K5" s="3"/>
      <c r="L5" s="3"/>
      <c r="M5" s="3"/>
      <c r="N5" s="3"/>
      <c r="O5" s="3"/>
      <c r="P5" s="413"/>
    </row>
    <row r="6" spans="1:16" ht="27.75" customHeight="1" thickBot="1">
      <c r="E6" s="1305"/>
      <c r="F6" s="170"/>
      <c r="G6" s="338" t="s">
        <v>1250</v>
      </c>
      <c r="H6" s="171"/>
      <c r="I6" s="338" t="s">
        <v>92</v>
      </c>
      <c r="J6" s="3"/>
      <c r="K6" s="934" t="s">
        <v>1203</v>
      </c>
      <c r="L6" s="3"/>
      <c r="M6" s="338" t="s">
        <v>1252</v>
      </c>
      <c r="N6" s="3"/>
      <c r="O6" s="339" t="s">
        <v>1121</v>
      </c>
      <c r="P6" s="413"/>
    </row>
    <row r="7" spans="1:16" ht="17.25" customHeight="1">
      <c r="A7" s="705" t="s">
        <v>2135</v>
      </c>
      <c r="B7" s="705" t="s">
        <v>2136</v>
      </c>
      <c r="C7" s="705" t="s">
        <v>2142</v>
      </c>
      <c r="D7" s="705" t="s">
        <v>2137</v>
      </c>
      <c r="E7" s="25"/>
      <c r="F7" s="25"/>
      <c r="G7" s="25"/>
      <c r="H7" s="25"/>
      <c r="I7" s="25"/>
      <c r="P7" s="413"/>
    </row>
    <row r="8" spans="1:16" ht="12.75" hidden="1" customHeight="1">
      <c r="A8" s="717" t="s">
        <v>2143</v>
      </c>
      <c r="B8" s="717" t="s">
        <v>2144</v>
      </c>
      <c r="C8" s="717" t="s">
        <v>2145</v>
      </c>
      <c r="D8" s="717" t="s">
        <v>1912</v>
      </c>
      <c r="E8" s="414" t="s">
        <v>97</v>
      </c>
      <c r="F8" s="510"/>
      <c r="G8" s="416">
        <f>INT(FIXED(IFERROR(VLOOKUP(A8,BPActual,3,0)/Pesos,0),0))</f>
        <v>0</v>
      </c>
      <c r="H8" s="439"/>
      <c r="I8" s="416">
        <f>INT(FIXED(IFERROR(VLOOKUP(B8,BPActual,3,0)/Pesos,0),0))</f>
        <v>0</v>
      </c>
      <c r="J8" s="475"/>
      <c r="K8" s="416">
        <f>INT(FIXED(IFERROR(VLOOKUP(C8,BPActual,3,0)/Pesos,0),0))</f>
        <v>0</v>
      </c>
      <c r="L8" s="413"/>
      <c r="M8" s="416">
        <f>G8+I8+K8</f>
        <v>0</v>
      </c>
      <c r="N8" s="413"/>
      <c r="O8" s="426">
        <f>IFERROR(VLOOKUP(D8,BPActual,3,0)/Pesos,0)</f>
        <v>0</v>
      </c>
      <c r="P8" s="413"/>
    </row>
    <row r="9" spans="1:16" ht="12.75" hidden="1" customHeight="1">
      <c r="A9" s="717"/>
      <c r="B9" s="717"/>
      <c r="C9" s="717"/>
      <c r="D9" s="717" t="s">
        <v>1918</v>
      </c>
      <c r="E9" s="414" t="s">
        <v>98</v>
      </c>
      <c r="F9" s="510"/>
      <c r="G9" s="416"/>
      <c r="H9" s="439"/>
      <c r="I9" s="416"/>
      <c r="J9" s="475"/>
      <c r="K9" s="416"/>
      <c r="L9" s="413"/>
      <c r="M9" s="416">
        <f t="shared" ref="M9:M14" si="0">G9+I9+K9</f>
        <v>0</v>
      </c>
      <c r="N9" s="413"/>
      <c r="O9" s="426">
        <f t="shared" ref="O9:O14" si="1">IFERROR(VLOOKUP(D9,BPActual,3,0)/Pesos,0)</f>
        <v>0</v>
      </c>
      <c r="P9" s="413"/>
    </row>
    <row r="10" spans="1:16" ht="12.75" hidden="1" customHeight="1">
      <c r="A10" s="717"/>
      <c r="B10" s="717"/>
      <c r="C10" s="717"/>
      <c r="D10" s="717" t="s">
        <v>1913</v>
      </c>
      <c r="E10" s="414" t="s">
        <v>1513</v>
      </c>
      <c r="F10" s="510"/>
      <c r="G10" s="416">
        <f>INT(FIXED(IFERROR(VLOOKUP(A10,BPActual,3,0)/Pesos,0),0))</f>
        <v>0</v>
      </c>
      <c r="H10" s="439"/>
      <c r="I10" s="416">
        <f>INT(FIXED(IFERROR(VLOOKUP(B10,BPActual,3,0)/Pesos,0),0))</f>
        <v>0</v>
      </c>
      <c r="J10" s="475"/>
      <c r="K10" s="416">
        <f>INT(FIXED(IFERROR(VLOOKUP(C10,BPActual,3,0)/Pesos,0),0))</f>
        <v>0</v>
      </c>
      <c r="L10" s="413"/>
      <c r="M10" s="416">
        <f t="shared" si="0"/>
        <v>0</v>
      </c>
      <c r="N10" s="413"/>
      <c r="O10" s="426">
        <f t="shared" si="1"/>
        <v>0</v>
      </c>
      <c r="P10" s="413"/>
    </row>
    <row r="11" spans="1:16" ht="12.75" hidden="1" customHeight="1">
      <c r="A11" s="717"/>
      <c r="B11" s="717"/>
      <c r="C11" s="717"/>
      <c r="D11" s="717" t="s">
        <v>1748</v>
      </c>
      <c r="E11" s="414" t="s">
        <v>1514</v>
      </c>
      <c r="F11" s="510"/>
      <c r="G11" s="416"/>
      <c r="H11" s="439"/>
      <c r="I11" s="416"/>
      <c r="J11" s="475"/>
      <c r="K11" s="416"/>
      <c r="L11" s="413"/>
      <c r="M11" s="416">
        <f t="shared" ref="M11:M13" si="2">G11+I11+K11</f>
        <v>0</v>
      </c>
      <c r="N11" s="413"/>
      <c r="O11" s="426">
        <f t="shared" si="1"/>
        <v>0</v>
      </c>
      <c r="P11" s="413"/>
    </row>
    <row r="12" spans="1:16" ht="12.75" customHeight="1">
      <c r="A12" s="713" t="s">
        <v>2652</v>
      </c>
      <c r="B12" s="713" t="s">
        <v>2654</v>
      </c>
      <c r="C12" s="717"/>
      <c r="D12" s="717" t="s">
        <v>1915</v>
      </c>
      <c r="E12" s="414" t="s">
        <v>102</v>
      </c>
      <c r="F12" s="510"/>
      <c r="G12" s="628">
        <v>9775810</v>
      </c>
      <c r="H12" s="877"/>
      <c r="I12" s="628">
        <v>-5865486</v>
      </c>
      <c r="J12" s="708"/>
      <c r="K12" s="628">
        <f>INT(FIXED(IFERROR(VLOOKUP(C12,BPActual,3,0)/Pesos,0),0))</f>
        <v>0</v>
      </c>
      <c r="L12" s="708"/>
      <c r="M12" s="628">
        <f t="shared" ref="M12" si="3">+G12+I12+K12</f>
        <v>3910324</v>
      </c>
      <c r="N12" s="413"/>
      <c r="O12" s="426">
        <f t="shared" si="1"/>
        <v>0</v>
      </c>
      <c r="P12" s="413"/>
    </row>
    <row r="13" spans="1:16" ht="12.75" hidden="1" customHeight="1">
      <c r="B13" s="717"/>
      <c r="C13" s="717"/>
      <c r="D13" s="717" t="s">
        <v>1277</v>
      </c>
      <c r="E13" s="414" t="s">
        <v>1515</v>
      </c>
      <c r="F13" s="510"/>
      <c r="G13" s="628"/>
      <c r="H13" s="877"/>
      <c r="I13" s="628"/>
      <c r="J13" s="708"/>
      <c r="K13" s="628"/>
      <c r="L13" s="708"/>
      <c r="M13" s="628">
        <f t="shared" si="2"/>
        <v>0</v>
      </c>
      <c r="N13" s="413"/>
      <c r="O13" s="426">
        <f t="shared" si="1"/>
        <v>0</v>
      </c>
      <c r="P13" s="413"/>
    </row>
    <row r="14" spans="1:16" ht="12.75" hidden="1" customHeight="1">
      <c r="A14" s="717"/>
      <c r="B14" s="717"/>
      <c r="C14" s="717"/>
      <c r="D14" s="717" t="s">
        <v>2146</v>
      </c>
      <c r="E14" s="414" t="s">
        <v>1516</v>
      </c>
      <c r="F14" s="510"/>
      <c r="G14" s="628"/>
      <c r="H14" s="877"/>
      <c r="I14" s="628"/>
      <c r="J14" s="708"/>
      <c r="K14" s="628"/>
      <c r="L14" s="708"/>
      <c r="M14" s="628">
        <f t="shared" si="0"/>
        <v>0</v>
      </c>
      <c r="N14" s="413"/>
      <c r="O14" s="426">
        <f t="shared" si="1"/>
        <v>0</v>
      </c>
      <c r="P14" s="413"/>
    </row>
    <row r="15" spans="1:16" ht="8.25" customHeight="1" thickBot="1">
      <c r="A15" s="717"/>
      <c r="B15" s="717"/>
      <c r="C15" s="717"/>
      <c r="D15" s="717"/>
      <c r="E15" s="25"/>
      <c r="F15" s="25"/>
      <c r="G15" s="111"/>
      <c r="H15" s="111"/>
      <c r="I15" s="111"/>
      <c r="J15" s="106"/>
      <c r="K15" s="111"/>
      <c r="L15" s="106"/>
      <c r="M15" s="106"/>
      <c r="O15" s="109"/>
      <c r="P15" s="413"/>
    </row>
    <row r="16" spans="1:16" ht="12.75" customHeight="1" thickBot="1">
      <c r="E16" s="172" t="s">
        <v>1137</v>
      </c>
      <c r="F16" s="173"/>
      <c r="G16" s="955">
        <f>SUM(G8:G14)</f>
        <v>9775810</v>
      </c>
      <c r="H16" s="956"/>
      <c r="I16" s="955">
        <f>SUM(I8:I14)</f>
        <v>-5865486</v>
      </c>
      <c r="J16" s="956"/>
      <c r="K16" s="955">
        <f>SUM(K8:K14)</f>
        <v>0</v>
      </c>
      <c r="L16" s="102"/>
      <c r="M16" s="955">
        <f>SUM(M8:M14)</f>
        <v>3910324</v>
      </c>
      <c r="N16" s="3"/>
      <c r="O16" s="714"/>
      <c r="P16" s="413"/>
    </row>
    <row r="17" spans="1:16" ht="12.75" customHeight="1" thickBot="1">
      <c r="E17" s="776"/>
      <c r="F17" s="777"/>
      <c r="G17" s="778"/>
      <c r="H17" s="509"/>
      <c r="I17" s="509"/>
      <c r="M17" s="413"/>
      <c r="O17" s="413"/>
      <c r="P17" s="413"/>
    </row>
    <row r="18" spans="1:16" ht="12.75" customHeight="1" thickBot="1">
      <c r="E18" s="772"/>
      <c r="F18" s="773"/>
      <c r="G18" s="774"/>
      <c r="H18" s="174"/>
      <c r="I18" s="288" t="s">
        <v>1138</v>
      </c>
      <c r="J18" s="3"/>
      <c r="K18" s="288" t="str">
        <f ca="1">+IF((M16-A!F34)=0,"Conciliado","No Conciliado")</f>
        <v>No Conciliado</v>
      </c>
      <c r="L18" s="3"/>
      <c r="M18" s="714"/>
      <c r="N18" s="3"/>
      <c r="O18" s="714"/>
      <c r="P18" s="413"/>
    </row>
    <row r="19" spans="1:16" ht="3.75" customHeight="1" thickBot="1">
      <c r="E19" s="772"/>
      <c r="F19" s="773"/>
      <c r="G19" s="774"/>
      <c r="H19" s="174"/>
      <c r="I19" s="174"/>
      <c r="J19" s="3"/>
      <c r="K19" s="3"/>
      <c r="L19" s="3"/>
      <c r="M19" s="714"/>
      <c r="N19" s="3"/>
      <c r="O19" s="714"/>
      <c r="P19" s="413"/>
    </row>
    <row r="20" spans="1:16" ht="12.75" customHeight="1" thickBot="1">
      <c r="E20" s="772"/>
      <c r="F20" s="773"/>
      <c r="G20" s="774"/>
      <c r="H20" s="174"/>
      <c r="I20" s="774"/>
      <c r="J20" s="3"/>
      <c r="K20" s="690">
        <f ca="1">+M16-A!F34</f>
        <v>3910324</v>
      </c>
      <c r="L20" s="3"/>
      <c r="M20" s="714"/>
      <c r="N20" s="3"/>
      <c r="O20" s="714"/>
      <c r="P20" s="413"/>
    </row>
    <row r="21" spans="1:16" ht="12.75" customHeight="1">
      <c r="E21" s="776"/>
      <c r="F21" s="777"/>
      <c r="G21" s="778"/>
      <c r="H21" s="509"/>
      <c r="I21" s="778"/>
      <c r="K21" s="22"/>
      <c r="M21" s="413"/>
      <c r="O21" s="413"/>
      <c r="P21" s="413"/>
    </row>
    <row r="22" spans="1:16" ht="12.75" hidden="1" customHeight="1" thickBot="1">
      <c r="E22" s="1303" t="s">
        <v>1295</v>
      </c>
      <c r="F22" s="3"/>
      <c r="G22" s="1306">
        <f>FantFin</f>
        <v>43465</v>
      </c>
      <c r="H22" s="1307"/>
      <c r="I22" s="1307"/>
      <c r="J22" s="1307"/>
      <c r="K22" s="1308"/>
      <c r="L22" s="3"/>
      <c r="M22" s="714"/>
      <c r="N22" s="3"/>
      <c r="O22" s="714"/>
      <c r="P22" s="413"/>
    </row>
    <row r="23" spans="1:16" ht="4.5" hidden="1" customHeight="1" thickBot="1">
      <c r="E23" s="1304"/>
      <c r="F23" s="3"/>
      <c r="G23" s="3"/>
      <c r="H23" s="3"/>
      <c r="I23" s="3"/>
      <c r="J23" s="3"/>
      <c r="K23" s="3"/>
      <c r="L23" s="3"/>
      <c r="M23" s="3"/>
      <c r="N23" s="3"/>
      <c r="O23" s="3"/>
      <c r="P23" s="413"/>
    </row>
    <row r="24" spans="1:16" ht="27.75" hidden="1" customHeight="1" thickBot="1">
      <c r="E24" s="1305"/>
      <c r="F24" s="170"/>
      <c r="G24" s="338" t="s">
        <v>1250</v>
      </c>
      <c r="H24" s="171"/>
      <c r="I24" s="338" t="s">
        <v>92</v>
      </c>
      <c r="J24" s="171"/>
      <c r="K24" s="934" t="s">
        <v>1203</v>
      </c>
      <c r="L24" s="3"/>
      <c r="M24" s="338" t="s">
        <v>1252</v>
      </c>
      <c r="N24" s="3"/>
      <c r="O24" s="339" t="s">
        <v>1121</v>
      </c>
      <c r="P24" s="413"/>
    </row>
    <row r="25" spans="1:16" hidden="1">
      <c r="A25" s="705" t="s">
        <v>2135</v>
      </c>
      <c r="B25" s="705" t="s">
        <v>2136</v>
      </c>
      <c r="C25" s="705" t="s">
        <v>2142</v>
      </c>
      <c r="D25" s="705" t="s">
        <v>2137</v>
      </c>
      <c r="E25" s="25"/>
      <c r="F25" s="25"/>
      <c r="G25" s="25"/>
      <c r="H25" s="25"/>
      <c r="I25" s="25"/>
      <c r="P25" s="413"/>
    </row>
    <row r="26" spans="1:16" hidden="1">
      <c r="A26" s="717" t="s">
        <v>2143</v>
      </c>
      <c r="B26" s="717" t="s">
        <v>2144</v>
      </c>
      <c r="C26" s="717" t="s">
        <v>2145</v>
      </c>
      <c r="D26" s="717" t="s">
        <v>1912</v>
      </c>
      <c r="E26" s="414" t="s">
        <v>97</v>
      </c>
      <c r="F26" s="510"/>
      <c r="G26" s="416">
        <f t="shared" ref="G26:G32" si="4">INT(FIXED(IFERROR(VLOOKUP(A26,BPAnterior,3,0)/Pesos,0),0))</f>
        <v>0</v>
      </c>
      <c r="H26" s="439"/>
      <c r="I26" s="416">
        <f t="shared" ref="I26:I32" si="5">INT(FIXED(IFERROR(VLOOKUP(B26,BPAnterior,3,0)/Pesos,0),0))</f>
        <v>0</v>
      </c>
      <c r="J26" s="475"/>
      <c r="K26" s="416">
        <f t="shared" ref="K26:K32" si="6">INT(FIXED(IFERROR(VLOOKUP(C26,BPAnterior,3,0)/Pesos,0),0))</f>
        <v>0</v>
      </c>
      <c r="L26" s="475"/>
      <c r="M26" s="416">
        <f t="shared" ref="M26" si="7">+G26+I26+K26</f>
        <v>0</v>
      </c>
      <c r="N26" s="413"/>
      <c r="O26" s="426">
        <f>IFERROR(VLOOKUP(D26,BPAnteriorl,3,0)/Pesos,0)</f>
        <v>0</v>
      </c>
      <c r="P26" s="413"/>
    </row>
    <row r="27" spans="1:16" hidden="1">
      <c r="A27" s="717"/>
      <c r="B27" s="717"/>
      <c r="C27" s="717"/>
      <c r="D27" s="717" t="s">
        <v>1918</v>
      </c>
      <c r="E27" s="414" t="s">
        <v>98</v>
      </c>
      <c r="F27" s="510"/>
      <c r="G27" s="416">
        <f t="shared" si="4"/>
        <v>0</v>
      </c>
      <c r="H27" s="439"/>
      <c r="I27" s="416">
        <f t="shared" si="5"/>
        <v>0</v>
      </c>
      <c r="J27" s="475"/>
      <c r="K27" s="416">
        <f t="shared" si="6"/>
        <v>0</v>
      </c>
      <c r="L27" s="475"/>
      <c r="M27" s="416">
        <f t="shared" ref="M27:M32" si="8">+G27+I27+K27</f>
        <v>0</v>
      </c>
      <c r="N27" s="413"/>
      <c r="O27" s="426">
        <f>IFERROR(VLOOKUP(D27,BPAnteriorl,3,0)/Pesos,0)</f>
        <v>0</v>
      </c>
      <c r="P27" s="413"/>
    </row>
    <row r="28" spans="1:16" ht="38.25" hidden="1">
      <c r="A28" s="717"/>
      <c r="B28" s="717"/>
      <c r="C28" s="717"/>
      <c r="D28" s="717" t="s">
        <v>1913</v>
      </c>
      <c r="E28" s="414" t="s">
        <v>1513</v>
      </c>
      <c r="F28" s="510"/>
      <c r="G28" s="416">
        <f t="shared" si="4"/>
        <v>0</v>
      </c>
      <c r="H28" s="439"/>
      <c r="I28" s="416">
        <f t="shared" si="5"/>
        <v>0</v>
      </c>
      <c r="J28" s="475"/>
      <c r="K28" s="416">
        <f t="shared" si="6"/>
        <v>0</v>
      </c>
      <c r="L28" s="475"/>
      <c r="M28" s="416">
        <f t="shared" si="8"/>
        <v>0</v>
      </c>
      <c r="N28" s="413"/>
      <c r="O28" s="426">
        <f>IFERROR(VLOOKUP(D28,BPAnteriorl,3,0)/Pesos,0)</f>
        <v>0</v>
      </c>
      <c r="P28" s="413"/>
    </row>
    <row r="29" spans="1:16" hidden="1">
      <c r="A29" s="717"/>
      <c r="B29" s="717"/>
      <c r="C29" s="717"/>
      <c r="D29" s="717" t="s">
        <v>1748</v>
      </c>
      <c r="E29" s="414" t="s">
        <v>1514</v>
      </c>
      <c r="F29" s="510"/>
      <c r="G29" s="416">
        <f t="shared" si="4"/>
        <v>0</v>
      </c>
      <c r="H29" s="439"/>
      <c r="I29" s="416">
        <f t="shared" si="5"/>
        <v>0</v>
      </c>
      <c r="J29" s="475"/>
      <c r="K29" s="416">
        <f t="shared" si="6"/>
        <v>0</v>
      </c>
      <c r="L29" s="475"/>
      <c r="M29" s="416">
        <f t="shared" si="8"/>
        <v>0</v>
      </c>
      <c r="N29" s="413"/>
      <c r="O29" s="426">
        <f>IFERROR(VLOOKUP(D29,BPAnteriorl,3,0)/Pesos,0)</f>
        <v>0</v>
      </c>
      <c r="P29" s="413"/>
    </row>
    <row r="30" spans="1:16" hidden="1">
      <c r="A30" s="994" t="s">
        <v>2813</v>
      </c>
      <c r="B30" s="995" t="s">
        <v>2654</v>
      </c>
      <c r="C30" s="717"/>
      <c r="D30" s="713" t="s">
        <v>1748</v>
      </c>
      <c r="E30" s="414" t="s">
        <v>102</v>
      </c>
      <c r="F30" s="510"/>
      <c r="G30" s="628">
        <f>INT(FIXED(IFERROR(VLOOKUP(A30,BPAnterior,3,0)/Pesos,0),0))-I30</f>
        <v>18194020</v>
      </c>
      <c r="H30" s="877"/>
      <c r="I30" s="628">
        <f t="shared" si="5"/>
        <v>-7440632</v>
      </c>
      <c r="J30" s="708"/>
      <c r="K30" s="628">
        <f t="shared" si="6"/>
        <v>0</v>
      </c>
      <c r="L30" s="708"/>
      <c r="M30" s="628">
        <f t="shared" si="8"/>
        <v>10753388</v>
      </c>
      <c r="N30" s="413"/>
      <c r="O30" s="426">
        <f>IFERROR(VLOOKUP(D30,BPAnterior,3,0)/Pesos,0)</f>
        <v>0</v>
      </c>
      <c r="P30" s="413"/>
    </row>
    <row r="31" spans="1:16" ht="63.75" hidden="1">
      <c r="A31" s="717"/>
      <c r="B31" s="717"/>
      <c r="C31" s="717"/>
      <c r="D31" s="717" t="s">
        <v>1277</v>
      </c>
      <c r="E31" s="414" t="s">
        <v>1515</v>
      </c>
      <c r="F31" s="510"/>
      <c r="G31" s="628">
        <f t="shared" si="4"/>
        <v>0</v>
      </c>
      <c r="H31" s="877"/>
      <c r="I31" s="628">
        <f t="shared" si="5"/>
        <v>0</v>
      </c>
      <c r="J31" s="708"/>
      <c r="K31" s="628">
        <f t="shared" si="6"/>
        <v>0</v>
      </c>
      <c r="L31" s="708"/>
      <c r="M31" s="628">
        <f t="shared" si="8"/>
        <v>0</v>
      </c>
      <c r="N31" s="413"/>
      <c r="O31" s="426">
        <f>IFERROR(VLOOKUP(D31,BPAnteriorl,3,0)/Pesos,0)</f>
        <v>0</v>
      </c>
      <c r="P31" s="413"/>
    </row>
    <row r="32" spans="1:16" ht="38.25" hidden="1">
      <c r="A32" s="717"/>
      <c r="B32" s="717"/>
      <c r="C32" s="717"/>
      <c r="D32" s="717" t="s">
        <v>2146</v>
      </c>
      <c r="E32" s="414" t="s">
        <v>1516</v>
      </c>
      <c r="F32" s="510"/>
      <c r="G32" s="628">
        <f t="shared" si="4"/>
        <v>0</v>
      </c>
      <c r="H32" s="877"/>
      <c r="I32" s="628">
        <f t="shared" si="5"/>
        <v>0</v>
      </c>
      <c r="J32" s="708"/>
      <c r="K32" s="628">
        <f t="shared" si="6"/>
        <v>0</v>
      </c>
      <c r="L32" s="708"/>
      <c r="M32" s="628">
        <f t="shared" si="8"/>
        <v>0</v>
      </c>
      <c r="N32" s="413"/>
      <c r="O32" s="426">
        <f>IFERROR(VLOOKUP(D32,BPAnteriorl,3,0)/Pesos,0)</f>
        <v>0</v>
      </c>
      <c r="P32" s="413"/>
    </row>
    <row r="33" spans="5:16" ht="13.5" hidden="1" thickBot="1">
      <c r="E33" s="25"/>
      <c r="F33" s="25"/>
      <c r="G33" s="111"/>
      <c r="H33" s="111"/>
      <c r="I33" s="111"/>
      <c r="J33" s="111"/>
      <c r="K33" s="111"/>
      <c r="L33" s="106"/>
      <c r="M33" s="111"/>
      <c r="O33" s="413"/>
      <c r="P33" s="413"/>
    </row>
    <row r="34" spans="5:16" ht="13.5" hidden="1" thickBot="1">
      <c r="E34" s="340" t="s">
        <v>1137</v>
      </c>
      <c r="F34" s="173"/>
      <c r="G34" s="955">
        <f>SUM(G26:G32)</f>
        <v>18194020</v>
      </c>
      <c r="H34" s="956"/>
      <c r="I34" s="955">
        <f>SUM(I26:I32)</f>
        <v>-7440632</v>
      </c>
      <c r="J34" s="956"/>
      <c r="K34" s="955">
        <f>SUM(K26:K32)</f>
        <v>0</v>
      </c>
      <c r="L34" s="102"/>
      <c r="M34" s="955">
        <f>SUM(M26:M32)</f>
        <v>10753388</v>
      </c>
      <c r="N34" s="7"/>
      <c r="O34" s="714"/>
      <c r="P34" s="413"/>
    </row>
    <row r="35" spans="5:16" ht="13.5" hidden="1" thickBot="1">
      <c r="E35" s="776"/>
      <c r="F35" s="777"/>
      <c r="G35" s="946"/>
      <c r="H35" s="946"/>
      <c r="I35" s="946"/>
      <c r="J35" s="708"/>
      <c r="K35" s="708"/>
      <c r="L35" s="708"/>
      <c r="M35" s="708"/>
      <c r="N35" s="413"/>
      <c r="O35" s="413"/>
      <c r="P35" s="413"/>
    </row>
    <row r="36" spans="5:16" ht="13.5" hidden="1" thickBot="1">
      <c r="E36" s="772"/>
      <c r="F36" s="773"/>
      <c r="G36" s="774"/>
      <c r="H36" s="774"/>
      <c r="I36" s="942" t="s">
        <v>1138</v>
      </c>
      <c r="J36" s="714"/>
      <c r="K36" s="942" t="str">
        <f ca="1">+IF((M34-A!H34)=0,"Conciliado","No Conciliado")</f>
        <v>No Conciliado</v>
      </c>
      <c r="L36" s="714"/>
      <c r="M36" s="714"/>
      <c r="N36" s="714"/>
      <c r="O36" s="957"/>
      <c r="P36" s="413"/>
    </row>
    <row r="37" spans="5:16" ht="5.25" hidden="1" customHeight="1" thickBot="1">
      <c r="E37" s="772"/>
      <c r="F37" s="773"/>
      <c r="G37" s="774"/>
      <c r="H37" s="774"/>
      <c r="I37" s="774"/>
      <c r="J37" s="714"/>
      <c r="K37" s="714"/>
      <c r="L37" s="714"/>
      <c r="M37" s="714"/>
      <c r="N37" s="714"/>
      <c r="O37" s="714"/>
      <c r="P37" s="413"/>
    </row>
    <row r="38" spans="5:16" ht="12.75" hidden="1" customHeight="1" thickBot="1">
      <c r="E38" s="546"/>
      <c r="F38" s="546"/>
      <c r="G38" s="546"/>
      <c r="H38" s="546"/>
      <c r="I38" s="546"/>
      <c r="J38" s="714"/>
      <c r="K38" s="910">
        <f ca="1">+M34-A!H34</f>
        <v>10753388</v>
      </c>
      <c r="L38" s="714"/>
      <c r="M38" s="714"/>
      <c r="N38" s="714"/>
      <c r="O38" s="714"/>
      <c r="P38" s="413"/>
    </row>
    <row r="39" spans="5:16" ht="12.75" customHeight="1">
      <c r="E39" s="473"/>
      <c r="F39" s="473"/>
      <c r="G39" s="473"/>
      <c r="H39" s="473"/>
      <c r="I39" s="473"/>
      <c r="J39" s="413"/>
      <c r="K39" s="413"/>
      <c r="L39" s="473"/>
      <c r="M39" s="413"/>
      <c r="N39" s="413"/>
      <c r="O39" s="413"/>
      <c r="P39" s="413"/>
    </row>
    <row r="40" spans="5:16" ht="12.75" customHeight="1">
      <c r="E40" s="473"/>
      <c r="F40" s="473"/>
      <c r="G40" s="473"/>
      <c r="H40" s="25"/>
      <c r="I40" s="473"/>
      <c r="J40" s="413"/>
      <c r="K40" s="413"/>
      <c r="L40" s="473"/>
      <c r="M40" s="413"/>
      <c r="N40" s="413"/>
      <c r="O40" s="413"/>
      <c r="P40" s="413"/>
    </row>
    <row r="41" spans="5:16" ht="8.25" customHeight="1">
      <c r="E41" s="473"/>
      <c r="F41" s="473"/>
      <c r="G41" s="473"/>
      <c r="H41" s="25"/>
      <c r="I41" s="473"/>
      <c r="J41" s="413"/>
      <c r="K41" s="413"/>
      <c r="L41" s="473"/>
    </row>
    <row r="42" spans="5:16" ht="12.75" hidden="1" customHeight="1">
      <c r="E42" s="25"/>
      <c r="F42" s="25"/>
      <c r="G42" s="25"/>
      <c r="H42" s="25"/>
      <c r="I42" s="25"/>
      <c r="L42" s="25"/>
    </row>
    <row r="43" spans="5:16" ht="12.75" hidden="1" customHeight="1">
      <c r="E43" s="25"/>
      <c r="F43" s="25"/>
      <c r="G43" s="25"/>
      <c r="H43" s="25"/>
      <c r="I43" s="25"/>
      <c r="L43" s="25"/>
    </row>
    <row r="44" spans="5:16" ht="8.25" hidden="1" customHeight="1">
      <c r="E44" s="25"/>
      <c r="F44" s="25"/>
      <c r="G44" s="25"/>
      <c r="H44" s="25"/>
      <c r="I44" s="25"/>
      <c r="L44" s="25"/>
    </row>
    <row r="45" spans="5:16" ht="12.75" hidden="1" customHeight="1">
      <c r="E45" s="25"/>
      <c r="F45" s="25"/>
      <c r="G45" s="25"/>
      <c r="H45" s="25"/>
      <c r="I45" s="25"/>
      <c r="L45" s="25"/>
    </row>
    <row r="46" spans="5:16" ht="12.75" hidden="1" customHeight="1">
      <c r="E46" s="25"/>
      <c r="F46" s="25"/>
      <c r="G46" s="25"/>
      <c r="H46" s="25"/>
      <c r="I46" s="25"/>
      <c r="L46" s="25"/>
    </row>
    <row r="47" spans="5:16" ht="12.75" hidden="1" customHeight="1">
      <c r="E47" s="25"/>
      <c r="F47" s="25"/>
      <c r="G47" s="25"/>
      <c r="H47" s="25"/>
      <c r="I47" s="25"/>
      <c r="L47" s="25"/>
    </row>
    <row r="48" spans="5:16" ht="12.75" hidden="1" customHeight="1">
      <c r="E48" s="25"/>
      <c r="F48" s="25"/>
      <c r="G48" s="25"/>
      <c r="H48" s="25"/>
      <c r="I48" s="25"/>
      <c r="L48" s="25"/>
    </row>
    <row r="49" spans="5:12" hidden="1">
      <c r="E49" s="25"/>
      <c r="F49" s="25"/>
      <c r="G49" s="25"/>
      <c r="H49" s="25"/>
      <c r="I49" s="25"/>
      <c r="L49" s="25"/>
    </row>
    <row r="50" spans="5:12" hidden="1">
      <c r="E50" s="25"/>
      <c r="F50" s="25"/>
      <c r="G50" s="25"/>
      <c r="H50" s="25"/>
      <c r="I50" s="25"/>
      <c r="L50" s="25"/>
    </row>
  </sheetData>
  <sheetProtection algorithmName="SHA-512" hashValue="o0lcs1U7Gqm6BcQdN1APuPJgDQnAIpgMoNq+AtHWX5JmJWy1eJshKXGA7/dpFYTHFM63ZnBzCpxjZDNym0yb3Q==" saltValue="yhKkZTvpmx0S0Q6BNGGsmQ==" spinCount="100000" sheet="1" objects="1" scenarios="1" formatCells="0" formatColumns="0" formatRows="0" insertRows="0" deleteRows="0"/>
  <protectedRanges>
    <protectedRange sqref="I42:K43" name="Rango1_1"/>
  </protectedRanges>
  <mergeCells count="5">
    <mergeCell ref="E2:M2"/>
    <mergeCell ref="G4:M4"/>
    <mergeCell ref="E4:E6"/>
    <mergeCell ref="E22:E24"/>
    <mergeCell ref="G22:K22"/>
  </mergeCells>
  <conditionalFormatting sqref="K18">
    <cfRule type="expression" dxfId="124" priority="6">
      <formula>IF(K18="No Conciliado",1,0)</formula>
    </cfRule>
  </conditionalFormatting>
  <conditionalFormatting sqref="K36">
    <cfRule type="expression" dxfId="123" priority="5">
      <formula>IF(K36="No Conciliado",1,0)</formula>
    </cfRule>
  </conditionalFormatting>
  <conditionalFormatting sqref="I18">
    <cfRule type="expression" dxfId="122" priority="2">
      <formula>IF(I18="No Conciliado",1,0)</formula>
    </cfRule>
  </conditionalFormatting>
  <conditionalFormatting sqref="I36">
    <cfRule type="expression" dxfId="121" priority="1">
      <formula>IF(I36="No Conciliado",1,0)</formula>
    </cfRule>
  </conditionalFormatting>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50">
    <tabColor rgb="FFFF0000"/>
  </sheetPr>
  <dimension ref="A1:V68"/>
  <sheetViews>
    <sheetView showGridLines="0" workbookViewId="0">
      <selection activeCell="C8" sqref="C8"/>
    </sheetView>
  </sheetViews>
  <sheetFormatPr baseColWidth="10" defaultColWidth="10.85546875" defaultRowHeight="12.75" zeroHeight="1"/>
  <cols>
    <col min="1" max="1" width="10.85546875" style="413" customWidth="1"/>
    <col min="2" max="2" width="14" style="5" customWidth="1"/>
    <col min="3" max="3" width="24" style="5" customWidth="1"/>
    <col min="4" max="4" width="1" style="5" customWidth="1"/>
    <col min="5" max="5" width="15.85546875" style="5" hidden="1" customWidth="1"/>
    <col min="6" max="6" width="1" style="5" hidden="1" customWidth="1"/>
    <col min="7" max="7" width="14.42578125" style="5" hidden="1" customWidth="1"/>
    <col min="8" max="8" width="1" style="5" hidden="1" customWidth="1"/>
    <col min="9" max="9" width="13.85546875" style="5" hidden="1" customWidth="1"/>
    <col min="10" max="10" width="1" style="5" hidden="1" customWidth="1"/>
    <col min="11" max="11" width="15.140625" style="5" hidden="1" customWidth="1"/>
    <col min="12" max="12" width="0.28515625" style="5" customWidth="1"/>
    <col min="13" max="13" width="1" style="5" hidden="1" customWidth="1"/>
    <col min="14" max="14" width="14.28515625" style="5" customWidth="1"/>
    <col min="15" max="16" width="1" style="5" hidden="1" customWidth="1"/>
    <col min="17" max="17" width="16.42578125" style="5" hidden="1" customWidth="1"/>
    <col min="18" max="18" width="1.42578125" style="5" hidden="1" customWidth="1"/>
    <col min="19" max="19" width="15" style="5" hidden="1" customWidth="1"/>
    <col min="20" max="20" width="1.140625" style="5" customWidth="1"/>
    <col min="21" max="21" width="18.140625" style="5" customWidth="1"/>
    <col min="22" max="22" width="10.85546875" style="413" customWidth="1"/>
    <col min="23" max="16384" width="10.85546875" style="5"/>
  </cols>
  <sheetData>
    <row r="1" spans="2:21" s="413" customFormat="1"/>
    <row r="2" spans="2:21" s="413" customFormat="1" ht="15.75">
      <c r="B2" s="1243" t="s">
        <v>1519</v>
      </c>
      <c r="C2" s="1243"/>
      <c r="D2" s="1243"/>
      <c r="E2" s="1243"/>
      <c r="F2" s="1243"/>
      <c r="G2" s="1243"/>
      <c r="H2" s="1243"/>
      <c r="I2" s="1243"/>
      <c r="J2" s="1243"/>
      <c r="K2" s="1243"/>
      <c r="L2" s="1243"/>
      <c r="M2" s="1243"/>
      <c r="N2" s="1243"/>
      <c r="O2" s="1243"/>
      <c r="P2" s="1243"/>
      <c r="Q2" s="1243"/>
      <c r="R2" s="1243"/>
      <c r="S2" s="1243"/>
      <c r="T2" s="1243"/>
      <c r="U2" s="1243"/>
    </row>
    <row r="3" spans="2:21" s="413" customFormat="1" ht="13.5" thickBot="1"/>
    <row r="4" spans="2:21" ht="16.5" customHeight="1" thickBot="1">
      <c r="B4" s="1312" t="s">
        <v>1296</v>
      </c>
      <c r="C4" s="1313"/>
      <c r="D4" s="186"/>
      <c r="E4" s="1318">
        <f>FactFin</f>
        <v>43830</v>
      </c>
      <c r="F4" s="1319"/>
      <c r="G4" s="1319"/>
      <c r="H4" s="1319"/>
      <c r="I4" s="1319"/>
      <c r="J4" s="1319"/>
      <c r="K4" s="1319"/>
      <c r="L4" s="1319"/>
      <c r="M4" s="1319"/>
      <c r="N4" s="1319"/>
      <c r="O4" s="1319"/>
      <c r="P4" s="1319"/>
      <c r="Q4" s="1319"/>
      <c r="R4" s="1319"/>
      <c r="S4" s="1319"/>
      <c r="T4" s="1319"/>
      <c r="U4" s="1320"/>
    </row>
    <row r="5" spans="2:21" ht="5.25" customHeight="1" thickBot="1">
      <c r="B5" s="1314"/>
      <c r="C5" s="1315"/>
      <c r="D5" s="186"/>
      <c r="E5" s="187"/>
      <c r="F5" s="187"/>
      <c r="G5" s="187"/>
      <c r="H5" s="187"/>
      <c r="I5" s="187"/>
      <c r="J5" s="187"/>
      <c r="K5" s="187"/>
      <c r="L5" s="187"/>
      <c r="M5" s="187"/>
      <c r="N5" s="187"/>
      <c r="O5" s="187"/>
      <c r="P5" s="187"/>
      <c r="Q5" s="187"/>
      <c r="R5" s="343"/>
      <c r="S5" s="187"/>
      <c r="T5" s="343"/>
      <c r="U5" s="187"/>
    </row>
    <row r="6" spans="2:21" ht="56.25" customHeight="1" thickBot="1">
      <c r="B6" s="1316"/>
      <c r="C6" s="1317"/>
      <c r="D6" s="186"/>
      <c r="E6" s="344" t="s">
        <v>97</v>
      </c>
      <c r="F6" s="186"/>
      <c r="G6" s="344" t="s">
        <v>98</v>
      </c>
      <c r="H6" s="186"/>
      <c r="I6" s="344" t="s">
        <v>99</v>
      </c>
      <c r="J6" s="186"/>
      <c r="K6" s="344" t="s">
        <v>100</v>
      </c>
      <c r="L6" s="186"/>
      <c r="M6" s="186"/>
      <c r="N6" s="344" t="s">
        <v>102</v>
      </c>
      <c r="O6" s="186"/>
      <c r="P6" s="186"/>
      <c r="Q6" s="344" t="s">
        <v>1520</v>
      </c>
      <c r="R6" s="144"/>
      <c r="S6" s="344" t="s">
        <v>1516</v>
      </c>
      <c r="T6" s="144"/>
      <c r="U6" s="344" t="s">
        <v>1521</v>
      </c>
    </row>
    <row r="7" spans="2:21" ht="8.25" customHeight="1" thickBot="1">
      <c r="B7" s="188"/>
      <c r="C7" s="188"/>
      <c r="D7" s="188"/>
      <c r="E7" s="189"/>
      <c r="F7" s="189"/>
      <c r="G7" s="189"/>
      <c r="H7" s="189"/>
      <c r="I7" s="189"/>
      <c r="J7" s="189"/>
      <c r="K7" s="189"/>
      <c r="L7" s="189"/>
      <c r="M7" s="189"/>
      <c r="N7" s="189"/>
      <c r="O7" s="189"/>
      <c r="P7" s="189"/>
      <c r="Q7" s="189"/>
      <c r="R7" s="189"/>
      <c r="S7" s="189"/>
      <c r="T7" s="189"/>
      <c r="U7" s="189"/>
    </row>
    <row r="8" spans="2:21" ht="13.5" thickBot="1">
      <c r="B8" s="345" t="s">
        <v>1493</v>
      </c>
      <c r="C8" s="1024">
        <f>FactFin</f>
        <v>43830</v>
      </c>
      <c r="D8" s="189"/>
      <c r="E8" s="788">
        <f>+'38'!M26</f>
        <v>0</v>
      </c>
      <c r="F8" s="789"/>
      <c r="G8" s="788">
        <f>+'38'!M27</f>
        <v>0</v>
      </c>
      <c r="H8" s="789"/>
      <c r="I8" s="788">
        <f>+'38'!M28</f>
        <v>0</v>
      </c>
      <c r="J8" s="789"/>
      <c r="K8" s="788">
        <f>+'38'!M29</f>
        <v>0</v>
      </c>
      <c r="L8" s="789"/>
      <c r="M8" s="789"/>
      <c r="N8" s="788">
        <v>0</v>
      </c>
      <c r="O8" s="789"/>
      <c r="P8" s="789"/>
      <c r="Q8" s="788">
        <f>+'38'!M31</f>
        <v>0</v>
      </c>
      <c r="R8" s="760"/>
      <c r="S8" s="788">
        <f>+'38'!M32</f>
        <v>0</v>
      </c>
      <c r="T8" s="267"/>
      <c r="U8" s="347">
        <f>+E8+G8+I8+K8+N8</f>
        <v>0</v>
      </c>
    </row>
    <row r="9" spans="2:21" ht="8.25" customHeight="1">
      <c r="B9" s="190"/>
      <c r="C9" s="190"/>
      <c r="D9" s="190"/>
      <c r="E9" s="302"/>
      <c r="F9" s="302"/>
      <c r="G9" s="302"/>
      <c r="H9" s="302"/>
      <c r="I9" s="302"/>
      <c r="J9" s="302"/>
      <c r="K9" s="302"/>
      <c r="L9" s="302"/>
      <c r="M9" s="302"/>
      <c r="N9" s="302"/>
      <c r="O9" s="302"/>
      <c r="P9" s="302"/>
      <c r="Q9" s="302"/>
      <c r="R9" s="302"/>
      <c r="S9" s="302"/>
      <c r="T9" s="301"/>
      <c r="U9" s="301"/>
    </row>
    <row r="10" spans="2:21">
      <c r="B10" s="1309" t="s">
        <v>1522</v>
      </c>
      <c r="C10" s="1309"/>
      <c r="D10" s="191"/>
      <c r="E10" s="416"/>
      <c r="F10" s="439"/>
      <c r="G10" s="416"/>
      <c r="H10" s="439"/>
      <c r="I10" s="416"/>
      <c r="J10" s="439"/>
      <c r="K10" s="416"/>
      <c r="L10" s="439"/>
      <c r="M10" s="439"/>
      <c r="N10" s="628">
        <f>+'38'!G12</f>
        <v>9775810</v>
      </c>
      <c r="O10" s="439"/>
      <c r="P10" s="439"/>
      <c r="Q10" s="416"/>
      <c r="R10" s="483"/>
      <c r="S10" s="416"/>
      <c r="T10" s="265"/>
      <c r="U10" s="282">
        <f>SUM(E10:N10)</f>
        <v>9775810</v>
      </c>
    </row>
    <row r="11" spans="2:21">
      <c r="B11" s="1309" t="s">
        <v>1523</v>
      </c>
      <c r="C11" s="1309"/>
      <c r="D11" s="191"/>
      <c r="E11" s="416"/>
      <c r="F11" s="439"/>
      <c r="G11" s="416"/>
      <c r="H11" s="439"/>
      <c r="I11" s="416"/>
      <c r="J11" s="439"/>
      <c r="K11" s="416"/>
      <c r="L11" s="439"/>
      <c r="M11" s="439"/>
      <c r="N11" s="416"/>
      <c r="O11" s="439"/>
      <c r="P11" s="439"/>
      <c r="Q11" s="416"/>
      <c r="R11" s="483"/>
      <c r="S11" s="416"/>
      <c r="T11" s="265"/>
      <c r="U11" s="282">
        <f t="shared" ref="U11:U13" si="0">SUM(E11:N11)</f>
        <v>0</v>
      </c>
    </row>
    <row r="12" spans="2:21">
      <c r="B12" s="1309" t="s">
        <v>1524</v>
      </c>
      <c r="C12" s="1309"/>
      <c r="D12" s="191"/>
      <c r="E12" s="416"/>
      <c r="F12" s="439"/>
      <c r="G12" s="416"/>
      <c r="H12" s="439"/>
      <c r="I12" s="416"/>
      <c r="J12" s="439"/>
      <c r="K12" s="416"/>
      <c r="L12" s="439"/>
      <c r="M12" s="439"/>
      <c r="N12" s="416"/>
      <c r="O12" s="439"/>
      <c r="P12" s="439"/>
      <c r="Q12" s="416"/>
      <c r="R12" s="483"/>
      <c r="S12" s="416"/>
      <c r="T12" s="265"/>
      <c r="U12" s="282">
        <f t="shared" si="0"/>
        <v>0</v>
      </c>
    </row>
    <row r="13" spans="2:21">
      <c r="B13" s="1309" t="s">
        <v>1297</v>
      </c>
      <c r="C13" s="1309"/>
      <c r="D13" s="191"/>
      <c r="E13" s="416"/>
      <c r="F13" s="439"/>
      <c r="G13" s="416"/>
      <c r="H13" s="439"/>
      <c r="I13" s="416"/>
      <c r="J13" s="439"/>
      <c r="K13" s="416"/>
      <c r="L13" s="439"/>
      <c r="M13" s="439"/>
      <c r="N13" s="628">
        <f>+'38'!I12</f>
        <v>-5865486</v>
      </c>
      <c r="O13" s="439"/>
      <c r="P13" s="439"/>
      <c r="Q13" s="416"/>
      <c r="R13" s="483"/>
      <c r="S13" s="416"/>
      <c r="T13" s="265"/>
      <c r="U13" s="870">
        <f t="shared" si="0"/>
        <v>-5865486</v>
      </c>
    </row>
    <row r="14" spans="2:21" ht="6" customHeight="1">
      <c r="B14" s="192"/>
      <c r="C14" s="192"/>
      <c r="D14" s="193"/>
      <c r="E14" s="541"/>
      <c r="F14" s="542"/>
      <c r="G14" s="543"/>
      <c r="H14" s="542"/>
      <c r="I14" s="543"/>
      <c r="J14" s="542"/>
      <c r="K14" s="543"/>
      <c r="L14" s="542"/>
      <c r="M14" s="542"/>
      <c r="N14" s="543"/>
      <c r="O14" s="542"/>
      <c r="P14" s="542"/>
      <c r="Q14" s="543"/>
      <c r="R14" s="543"/>
      <c r="S14" s="543"/>
      <c r="T14" s="304"/>
      <c r="U14" s="305"/>
    </row>
    <row r="15" spans="2:21" ht="15" customHeight="1">
      <c r="B15" s="1310" t="s">
        <v>1498</v>
      </c>
      <c r="C15" s="529" t="s">
        <v>1499</v>
      </c>
      <c r="D15" s="194"/>
      <c r="E15" s="416"/>
      <c r="F15" s="439"/>
      <c r="G15" s="416"/>
      <c r="H15" s="439"/>
      <c r="I15" s="416"/>
      <c r="J15" s="439"/>
      <c r="K15" s="416"/>
      <c r="L15" s="439"/>
      <c r="M15" s="439"/>
      <c r="N15" s="416"/>
      <c r="O15" s="439"/>
      <c r="P15" s="439"/>
      <c r="Q15" s="416"/>
      <c r="R15" s="483"/>
      <c r="S15" s="416"/>
      <c r="T15" s="265"/>
      <c r="U15" s="282">
        <f t="shared" ref="U15:U22" si="1">SUM(E15:K15)</f>
        <v>0</v>
      </c>
    </row>
    <row r="16" spans="2:21" ht="15" customHeight="1">
      <c r="B16" s="1310"/>
      <c r="C16" s="529" t="s">
        <v>1203</v>
      </c>
      <c r="D16" s="194"/>
      <c r="E16" s="416"/>
      <c r="F16" s="439"/>
      <c r="G16" s="416"/>
      <c r="H16" s="439"/>
      <c r="I16" s="416"/>
      <c r="J16" s="439"/>
      <c r="K16" s="416"/>
      <c r="L16" s="439"/>
      <c r="M16" s="439"/>
      <c r="N16" s="416"/>
      <c r="O16" s="439"/>
      <c r="P16" s="439"/>
      <c r="Q16" s="416"/>
      <c r="R16" s="483"/>
      <c r="S16" s="416"/>
      <c r="T16" s="265"/>
      <c r="U16" s="282">
        <f t="shared" si="1"/>
        <v>0</v>
      </c>
    </row>
    <row r="17" spans="2:21" ht="15" customHeight="1">
      <c r="B17" s="1310"/>
      <c r="C17" s="529" t="s">
        <v>1500</v>
      </c>
      <c r="D17" s="194"/>
      <c r="E17" s="416"/>
      <c r="F17" s="439"/>
      <c r="G17" s="416"/>
      <c r="H17" s="439"/>
      <c r="I17" s="416"/>
      <c r="J17" s="439"/>
      <c r="K17" s="416"/>
      <c r="L17" s="439"/>
      <c r="M17" s="439"/>
      <c r="N17" s="416"/>
      <c r="O17" s="439"/>
      <c r="P17" s="439"/>
      <c r="Q17" s="416"/>
      <c r="R17" s="483"/>
      <c r="S17" s="416"/>
      <c r="T17" s="265"/>
      <c r="U17" s="282">
        <f t="shared" si="1"/>
        <v>0</v>
      </c>
    </row>
    <row r="18" spans="2:21" ht="27" customHeight="1">
      <c r="B18" s="1311"/>
      <c r="C18" s="348" t="s">
        <v>1501</v>
      </c>
      <c r="D18" s="189"/>
      <c r="E18" s="282">
        <f>SUM(E15:E17)</f>
        <v>0</v>
      </c>
      <c r="F18" s="306"/>
      <c r="G18" s="282">
        <f>SUM(G15:G17)</f>
        <v>0</v>
      </c>
      <c r="H18" s="306"/>
      <c r="I18" s="282">
        <f>SUM(I15:I17)</f>
        <v>0</v>
      </c>
      <c r="J18" s="306"/>
      <c r="K18" s="282">
        <f>SUM(K15:K17)</f>
        <v>0</v>
      </c>
      <c r="L18" s="306"/>
      <c r="M18" s="306"/>
      <c r="N18" s="282">
        <f>SUM(N15:N17)</f>
        <v>0</v>
      </c>
      <c r="O18" s="306"/>
      <c r="P18" s="306"/>
      <c r="Q18" s="282">
        <f>SUM(Q15:Q17)</f>
        <v>0</v>
      </c>
      <c r="R18" s="304"/>
      <c r="S18" s="282">
        <f>SUM(S15:S17)</f>
        <v>0</v>
      </c>
      <c r="T18" s="304"/>
      <c r="U18" s="282">
        <f>SUM(E18:K18)</f>
        <v>0</v>
      </c>
    </row>
    <row r="19" spans="2:21" ht="15" customHeight="1">
      <c r="B19" s="1321" t="s">
        <v>1262</v>
      </c>
      <c r="C19" s="1321"/>
      <c r="D19" s="194"/>
      <c r="E19" s="416"/>
      <c r="F19" s="439"/>
      <c r="G19" s="416"/>
      <c r="H19" s="439"/>
      <c r="I19" s="416"/>
      <c r="J19" s="439"/>
      <c r="K19" s="416"/>
      <c r="L19" s="439"/>
      <c r="M19" s="439"/>
      <c r="N19" s="416"/>
      <c r="O19" s="439"/>
      <c r="P19" s="439"/>
      <c r="Q19" s="416"/>
      <c r="R19" s="483"/>
      <c r="S19" s="416"/>
      <c r="T19" s="265"/>
      <c r="U19" s="282">
        <f t="shared" si="1"/>
        <v>0</v>
      </c>
    </row>
    <row r="20" spans="2:21" ht="15" customHeight="1">
      <c r="B20" s="1321" t="s">
        <v>1263</v>
      </c>
      <c r="C20" s="1321"/>
      <c r="D20" s="194"/>
      <c r="E20" s="416"/>
      <c r="F20" s="439"/>
      <c r="G20" s="416"/>
      <c r="H20" s="439"/>
      <c r="I20" s="416"/>
      <c r="J20" s="439"/>
      <c r="K20" s="416"/>
      <c r="L20" s="439"/>
      <c r="M20" s="439"/>
      <c r="N20" s="416"/>
      <c r="O20" s="439"/>
      <c r="P20" s="439"/>
      <c r="Q20" s="416"/>
      <c r="R20" s="483"/>
      <c r="S20" s="416"/>
      <c r="T20" s="265"/>
      <c r="U20" s="282">
        <f t="shared" si="1"/>
        <v>0</v>
      </c>
    </row>
    <row r="21" spans="2:21" ht="15" customHeight="1">
      <c r="B21" s="1321" t="s">
        <v>1525</v>
      </c>
      <c r="C21" s="1321"/>
      <c r="D21" s="194"/>
      <c r="E21" s="416"/>
      <c r="F21" s="439"/>
      <c r="G21" s="416"/>
      <c r="H21" s="439"/>
      <c r="I21" s="416"/>
      <c r="J21" s="439"/>
      <c r="K21" s="416"/>
      <c r="L21" s="439"/>
      <c r="M21" s="439"/>
      <c r="N21" s="416"/>
      <c r="O21" s="439"/>
      <c r="P21" s="439"/>
      <c r="Q21" s="416"/>
      <c r="R21" s="483"/>
      <c r="S21" s="416"/>
      <c r="T21" s="265"/>
      <c r="U21" s="282">
        <f t="shared" si="1"/>
        <v>0</v>
      </c>
    </row>
    <row r="22" spans="2:21" ht="15" customHeight="1">
      <c r="B22" s="1321" t="s">
        <v>1503</v>
      </c>
      <c r="C22" s="1321"/>
      <c r="D22" s="194"/>
      <c r="E22" s="416"/>
      <c r="F22" s="439"/>
      <c r="G22" s="416"/>
      <c r="H22" s="439"/>
      <c r="I22" s="416"/>
      <c r="J22" s="439"/>
      <c r="K22" s="416"/>
      <c r="L22" s="439"/>
      <c r="M22" s="439"/>
      <c r="N22" s="416"/>
      <c r="O22" s="439"/>
      <c r="P22" s="439"/>
      <c r="Q22" s="416"/>
      <c r="R22" s="483"/>
      <c r="S22" s="416"/>
      <c r="T22" s="265"/>
      <c r="U22" s="282">
        <f t="shared" si="1"/>
        <v>0</v>
      </c>
    </row>
    <row r="23" spans="2:21" ht="7.5" customHeight="1">
      <c r="B23" s="316"/>
      <c r="C23" s="316"/>
      <c r="D23" s="194"/>
      <c r="E23" s="264"/>
      <c r="F23" s="303"/>
      <c r="G23" s="264"/>
      <c r="H23" s="303"/>
      <c r="I23" s="264"/>
      <c r="J23" s="303"/>
      <c r="K23" s="264"/>
      <c r="L23" s="303"/>
      <c r="M23" s="303"/>
      <c r="N23" s="264"/>
      <c r="O23" s="303"/>
      <c r="P23" s="303"/>
      <c r="Q23" s="264"/>
      <c r="R23" s="264"/>
      <c r="S23" s="264"/>
      <c r="T23" s="265"/>
      <c r="U23" s="305"/>
    </row>
    <row r="24" spans="2:21">
      <c r="B24" s="1322" t="s">
        <v>1298</v>
      </c>
      <c r="C24" s="1322"/>
      <c r="D24" s="189"/>
      <c r="E24" s="282">
        <f>SUM(E10:E13)+SUM(E19:E22)+E18</f>
        <v>0</v>
      </c>
      <c r="F24" s="306"/>
      <c r="G24" s="282">
        <f>SUM(G10:G13)+SUM(G19:G22)+G18</f>
        <v>0</v>
      </c>
      <c r="H24" s="306"/>
      <c r="I24" s="282">
        <f>SUM(I10:I13)+SUM(I19:I22)+I18</f>
        <v>0</v>
      </c>
      <c r="J24" s="306"/>
      <c r="K24" s="282">
        <f>SUM(K10:K13)+SUM(K19:K22)+K18</f>
        <v>0</v>
      </c>
      <c r="L24" s="306"/>
      <c r="M24" s="306"/>
      <c r="N24" s="870">
        <f>SUM(N10:N13)+SUM(N19:N22)+N18</f>
        <v>3910324</v>
      </c>
      <c r="O24" s="306"/>
      <c r="P24" s="306"/>
      <c r="Q24" s="282">
        <f>SUM(Q10:Q13)+SUM(Q19:Q22)+Q18</f>
        <v>0</v>
      </c>
      <c r="R24" s="304"/>
      <c r="S24" s="282">
        <f>SUM(S10:S13)+SUM(S19:S22)+S18</f>
        <v>0</v>
      </c>
      <c r="T24" s="304"/>
      <c r="U24" s="870">
        <f>SUM(E24:N24)</f>
        <v>3910324</v>
      </c>
    </row>
    <row r="25" spans="2:21" ht="7.5" customHeight="1" thickBot="1">
      <c r="B25" s="191"/>
      <c r="C25" s="191"/>
      <c r="D25" s="191"/>
      <c r="E25" s="307"/>
      <c r="F25" s="307"/>
      <c r="G25" s="307"/>
      <c r="H25" s="307"/>
      <c r="I25" s="307"/>
      <c r="J25" s="307"/>
      <c r="K25" s="307"/>
      <c r="L25" s="307"/>
      <c r="M25" s="307"/>
      <c r="N25" s="307"/>
      <c r="O25" s="307"/>
      <c r="P25" s="307"/>
      <c r="Q25" s="307"/>
      <c r="R25" s="307"/>
      <c r="S25" s="307"/>
      <c r="T25" s="307"/>
      <c r="U25" s="307"/>
    </row>
    <row r="26" spans="2:21" ht="13.5" thickBot="1">
      <c r="B26" s="349" t="s">
        <v>1526</v>
      </c>
      <c r="C26" s="346">
        <f>FactFin</f>
        <v>43830</v>
      </c>
      <c r="D26" s="189"/>
      <c r="E26" s="347">
        <f>+E8+E24</f>
        <v>0</v>
      </c>
      <c r="F26" s="300"/>
      <c r="G26" s="347">
        <f>+G8+G24</f>
        <v>0</v>
      </c>
      <c r="H26" s="300"/>
      <c r="I26" s="347">
        <f>+I8+I24</f>
        <v>0</v>
      </c>
      <c r="J26" s="300"/>
      <c r="K26" s="347">
        <f>+K8+K24</f>
        <v>0</v>
      </c>
      <c r="L26" s="300"/>
      <c r="M26" s="300"/>
      <c r="N26" s="347">
        <f>+N8+N24</f>
        <v>3910324</v>
      </c>
      <c r="O26" s="300"/>
      <c r="P26" s="300"/>
      <c r="Q26" s="347">
        <f>+Q8+Q24</f>
        <v>0</v>
      </c>
      <c r="R26" s="267"/>
      <c r="S26" s="347">
        <f>+S8+S24</f>
        <v>0</v>
      </c>
      <c r="T26" s="267"/>
      <c r="U26" s="347">
        <f>+U8+U24</f>
        <v>3910324</v>
      </c>
    </row>
    <row r="27" spans="2:21" ht="13.5" thickBot="1">
      <c r="B27" s="784"/>
      <c r="C27" s="784"/>
      <c r="D27" s="776"/>
      <c r="E27" s="785"/>
      <c r="F27" s="778"/>
      <c r="G27" s="785"/>
      <c r="H27" s="778"/>
      <c r="I27" s="785"/>
      <c r="J27" s="778"/>
      <c r="K27" s="785"/>
      <c r="L27" s="778"/>
      <c r="M27" s="778"/>
      <c r="N27" s="785"/>
      <c r="O27" s="778"/>
      <c r="P27" s="778"/>
      <c r="Q27" s="785"/>
      <c r="R27" s="785"/>
      <c r="S27" s="785"/>
      <c r="T27" s="785"/>
      <c r="U27" s="785"/>
    </row>
    <row r="28" spans="2:21" ht="13.5" thickBot="1">
      <c r="B28" s="758"/>
      <c r="C28" s="758"/>
      <c r="D28" s="772"/>
      <c r="E28" s="786"/>
      <c r="F28" s="774"/>
      <c r="G28" s="786"/>
      <c r="H28" s="774"/>
      <c r="I28" s="714"/>
      <c r="J28" s="714"/>
      <c r="K28" s="714"/>
      <c r="L28" s="714"/>
      <c r="M28" s="714"/>
      <c r="N28" s="714"/>
      <c r="O28" s="714"/>
      <c r="P28" s="714"/>
      <c r="Q28" s="1275" t="s">
        <v>1138</v>
      </c>
      <c r="R28" s="1276"/>
      <c r="S28" s="1277"/>
      <c r="T28" s="3"/>
      <c r="U28" s="336" t="str">
        <f>+IF((U26-'38'!M16)=0,"Conciliado","No Conciliado")</f>
        <v>Conciliado</v>
      </c>
    </row>
    <row r="29" spans="2:21" ht="6" customHeight="1" thickBot="1">
      <c r="B29" s="758"/>
      <c r="C29" s="758"/>
      <c r="D29" s="772"/>
      <c r="E29" s="786"/>
      <c r="F29" s="774"/>
      <c r="G29" s="786"/>
      <c r="H29" s="774"/>
      <c r="I29" s="714"/>
      <c r="J29" s="714"/>
      <c r="K29" s="714"/>
      <c r="L29" s="774"/>
      <c r="M29" s="413"/>
      <c r="N29" s="714"/>
      <c r="O29" s="413"/>
      <c r="P29" s="413"/>
      <c r="Q29" s="787"/>
      <c r="R29" s="413"/>
      <c r="S29" s="714"/>
      <c r="T29" s="714"/>
      <c r="U29" s="118"/>
    </row>
    <row r="30" spans="2:21" ht="13.5" thickBot="1">
      <c r="B30" s="758"/>
      <c r="C30" s="758"/>
      <c r="D30" s="772"/>
      <c r="E30" s="786"/>
      <c r="F30" s="774"/>
      <c r="G30" s="786"/>
      <c r="H30" s="774"/>
      <c r="I30" s="786"/>
      <c r="J30" s="774"/>
      <c r="K30" s="786"/>
      <c r="L30" s="774"/>
      <c r="M30" s="774"/>
      <c r="N30" s="786"/>
      <c r="O30" s="774"/>
      <c r="P30" s="774"/>
      <c r="Q30" s="786"/>
      <c r="R30" s="786"/>
      <c r="S30" s="786"/>
      <c r="T30" s="786"/>
      <c r="U30" s="690">
        <f>+U26-'38'!M16</f>
        <v>0</v>
      </c>
    </row>
    <row r="31" spans="2:21" s="413" customFormat="1">
      <c r="E31" s="437"/>
      <c r="I31" s="437"/>
      <c r="K31" s="437"/>
      <c r="N31" s="437"/>
      <c r="Q31" s="437"/>
      <c r="R31" s="437"/>
      <c r="S31" s="437"/>
      <c r="T31" s="437"/>
    </row>
    <row r="32" spans="2:21" s="413" customFormat="1">
      <c r="I32" s="437"/>
      <c r="K32" s="427"/>
      <c r="N32" s="427"/>
      <c r="Q32" s="427"/>
      <c r="R32" s="427"/>
      <c r="S32" s="427"/>
      <c r="T32" s="427"/>
    </row>
    <row r="33" spans="11:20" s="413" customFormat="1">
      <c r="K33" s="427"/>
      <c r="N33" s="427"/>
      <c r="Q33" s="427"/>
      <c r="R33" s="427"/>
      <c r="S33" s="427"/>
      <c r="T33" s="427"/>
    </row>
    <row r="34" spans="11:20" ht="6" hidden="1" customHeight="1">
      <c r="K34" s="109"/>
      <c r="N34" s="109"/>
      <c r="Q34" s="109"/>
      <c r="R34" s="109"/>
      <c r="S34" s="109"/>
      <c r="T34" s="109"/>
    </row>
    <row r="35" spans="11:20" hidden="1">
      <c r="K35" s="109"/>
      <c r="N35" s="109"/>
      <c r="Q35" s="109"/>
      <c r="R35" s="109"/>
      <c r="S35" s="109"/>
      <c r="T35" s="109"/>
    </row>
    <row r="36" spans="11:20" hidden="1">
      <c r="K36" s="109"/>
      <c r="N36" s="109"/>
      <c r="Q36" s="109"/>
      <c r="R36" s="109"/>
      <c r="S36" s="109"/>
      <c r="T36" s="109"/>
    </row>
    <row r="37" spans="11:20" hidden="1">
      <c r="K37" s="109"/>
      <c r="N37" s="109"/>
      <c r="Q37" s="109"/>
      <c r="R37" s="109"/>
      <c r="S37" s="109"/>
      <c r="T37" s="109"/>
    </row>
    <row r="38" spans="11:20" ht="5.25" hidden="1" customHeight="1">
      <c r="K38" s="109"/>
      <c r="N38" s="109"/>
      <c r="Q38" s="109"/>
      <c r="R38" s="109"/>
      <c r="S38" s="109"/>
      <c r="T38" s="109"/>
    </row>
    <row r="39" spans="11:20" ht="84" hidden="1" customHeight="1">
      <c r="K39" s="109"/>
      <c r="N39" s="109"/>
      <c r="Q39" s="109"/>
      <c r="R39" s="109"/>
      <c r="S39" s="109"/>
      <c r="T39" s="109"/>
    </row>
    <row r="40" spans="11:20" ht="8.25" hidden="1" customHeight="1">
      <c r="K40" s="109"/>
      <c r="N40" s="109"/>
      <c r="Q40" s="109"/>
      <c r="R40" s="109"/>
      <c r="S40" s="109"/>
      <c r="T40" s="109"/>
    </row>
    <row r="41" spans="11:20" hidden="1"/>
    <row r="42" spans="11:20" ht="8.25" hidden="1" customHeight="1">
      <c r="K42" s="22"/>
      <c r="N42" s="22"/>
      <c r="Q42" s="22"/>
      <c r="R42" s="22"/>
      <c r="S42" s="22"/>
      <c r="T42" s="22"/>
    </row>
    <row r="43" spans="11:20" hidden="1"/>
    <row r="44" spans="11:20" hidden="1"/>
    <row r="45" spans="11:20" hidden="1"/>
    <row r="46" spans="11:20" hidden="1">
      <c r="K46" s="22"/>
      <c r="N46" s="22"/>
      <c r="Q46" s="22"/>
      <c r="R46" s="22"/>
      <c r="S46" s="22"/>
      <c r="T46" s="22"/>
    </row>
    <row r="47" spans="11:20" hidden="1"/>
    <row r="48" spans="11:20" hidden="1"/>
    <row r="49" hidden="1"/>
    <row r="50" hidden="1"/>
    <row r="51" ht="5.25" hidden="1" customHeight="1"/>
    <row r="52" hidden="1"/>
    <row r="53" hidden="1"/>
    <row r="54" hidden="1"/>
    <row r="55" hidden="1"/>
    <row r="56" ht="6" hidden="1" customHeight="1"/>
    <row r="57" hidden="1"/>
    <row r="58" hidden="1"/>
    <row r="59" hidden="1"/>
    <row r="60" hidden="1"/>
    <row r="61" hidden="1"/>
    <row r="62" ht="7.5" hidden="1" customHeight="1"/>
    <row r="63" hidden="1"/>
    <row r="64" ht="7.5" hidden="1" customHeight="1"/>
    <row r="65" hidden="1"/>
    <row r="66" hidden="1"/>
    <row r="67" hidden="1"/>
    <row r="68" ht="6.75" hidden="1" customHeight="1"/>
  </sheetData>
  <sheetProtection formatCells="0" formatColumns="0" formatRows="0" insertRows="0" deleteRows="0"/>
  <protectedRanges>
    <protectedRange sqref="D19:K23 D51:K51 D53:K59 N10 K43:K50 D62:K62 K60:K61 D9:K17 D27:K28 D24:D26" name="Rango1_3_1"/>
    <protectedRange sqref="D43:J50" name="Rango1_3_1_1"/>
    <protectedRange sqref="D60:J61" name="Rango1_3_1_1_1"/>
  </protectedRanges>
  <mergeCells count="14">
    <mergeCell ref="Q28:S28"/>
    <mergeCell ref="B19:C19"/>
    <mergeCell ref="B20:C20"/>
    <mergeCell ref="B21:C21"/>
    <mergeCell ref="B22:C22"/>
    <mergeCell ref="B24:C24"/>
    <mergeCell ref="B12:C12"/>
    <mergeCell ref="B13:C13"/>
    <mergeCell ref="B15:B18"/>
    <mergeCell ref="B2:U2"/>
    <mergeCell ref="B4:C6"/>
    <mergeCell ref="E4:U4"/>
    <mergeCell ref="B10:C10"/>
    <mergeCell ref="B11:C11"/>
  </mergeCells>
  <conditionalFormatting sqref="U28">
    <cfRule type="expression" dxfId="120" priority="1">
      <formula>IF(U28="No Conciliado",1,0)</formula>
    </cfRule>
  </conditionalFormatting>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49">
    <tabColor rgb="FFFF0000"/>
    <outlinePr summaryBelow="0"/>
  </sheetPr>
  <dimension ref="A1:I17"/>
  <sheetViews>
    <sheetView showGridLines="0" workbookViewId="0">
      <selection activeCell="A2" sqref="A2"/>
    </sheetView>
  </sheetViews>
  <sheetFormatPr baseColWidth="10" defaultColWidth="0" defaultRowHeight="12.75" zeroHeight="1"/>
  <cols>
    <col min="1" max="1" width="10.85546875" style="5" customWidth="1"/>
    <col min="2" max="2" width="10.140625" style="5" customWidth="1"/>
    <col min="3" max="3" width="1" style="5" customWidth="1"/>
    <col min="4" max="4" width="18.28515625" style="5" customWidth="1"/>
    <col min="5" max="5" width="1" style="5" customWidth="1"/>
    <col min="6" max="6" width="17.42578125" style="5" customWidth="1"/>
    <col min="7" max="7" width="1" style="5" customWidth="1"/>
    <col min="8" max="9" width="10.85546875" style="5" customWidth="1"/>
    <col min="10" max="16384" width="10.85546875" style="5" hidden="1"/>
  </cols>
  <sheetData>
    <row r="1" spans="1:8"/>
    <row r="2" spans="1:8" ht="15.75">
      <c r="B2" s="1263" t="s">
        <v>1517</v>
      </c>
      <c r="C2" s="1263"/>
      <c r="D2" s="1263"/>
      <c r="E2" s="1263"/>
      <c r="F2" s="1263"/>
      <c r="G2" s="1263"/>
      <c r="H2" s="1263"/>
    </row>
    <row r="3" spans="1:8" ht="16.5" thickBot="1">
      <c r="B3" s="495"/>
      <c r="C3" s="495"/>
      <c r="D3" s="495"/>
      <c r="E3" s="495"/>
      <c r="F3" s="495"/>
      <c r="G3" s="495"/>
      <c r="H3" s="495"/>
    </row>
    <row r="4" spans="1:8" ht="46.5" customHeight="1" thickBot="1">
      <c r="B4" s="1246" t="s">
        <v>1509</v>
      </c>
      <c r="C4" s="36"/>
      <c r="D4" s="1172" t="s">
        <v>1245</v>
      </c>
      <c r="E4" s="9"/>
      <c r="F4" s="1324" t="s">
        <v>1246</v>
      </c>
      <c r="G4" s="1325"/>
      <c r="H4" s="1326"/>
    </row>
    <row r="5" spans="1:8" ht="8.25" customHeight="1" thickBot="1">
      <c r="B5" s="1323"/>
      <c r="C5" s="36"/>
      <c r="D5" s="1173"/>
      <c r="E5" s="9"/>
      <c r="F5" s="11"/>
      <c r="G5" s="11"/>
      <c r="H5" s="11"/>
    </row>
    <row r="6" spans="1:8" ht="13.5" customHeight="1" thickBot="1">
      <c r="B6" s="1247"/>
      <c r="C6" s="36"/>
      <c r="D6" s="1174"/>
      <c r="E6" s="9"/>
      <c r="F6" s="169" t="s">
        <v>1247</v>
      </c>
      <c r="G6" s="11"/>
      <c r="H6" s="169" t="s">
        <v>1248</v>
      </c>
    </row>
    <row r="7" spans="1:8" ht="13.5" customHeight="1">
      <c r="B7" s="25"/>
      <c r="C7" s="25"/>
      <c r="D7" s="25"/>
      <c r="E7" s="25"/>
      <c r="F7" s="25"/>
      <c r="G7" s="25"/>
      <c r="H7" s="25"/>
    </row>
    <row r="8" spans="1:8" ht="13.5" hidden="1" customHeight="1">
      <c r="A8" s="413"/>
      <c r="B8" s="414" t="s">
        <v>97</v>
      </c>
      <c r="C8" s="524"/>
      <c r="D8" s="422" t="s">
        <v>1249</v>
      </c>
      <c r="E8" s="415"/>
      <c r="F8" s="422"/>
      <c r="G8" s="423"/>
      <c r="H8" s="422"/>
    </row>
    <row r="9" spans="1:8" ht="13.5" hidden="1" customHeight="1">
      <c r="A9" s="413"/>
      <c r="B9" s="414" t="s">
        <v>98</v>
      </c>
      <c r="C9" s="524"/>
      <c r="D9" s="422" t="s">
        <v>1249</v>
      </c>
      <c r="E9" s="415"/>
      <c r="F9" s="422"/>
      <c r="G9" s="423"/>
      <c r="H9" s="422"/>
    </row>
    <row r="10" spans="1:8" ht="13.5" hidden="1" customHeight="1">
      <c r="A10" s="413"/>
      <c r="B10" s="414" t="s">
        <v>1513</v>
      </c>
      <c r="C10" s="524"/>
      <c r="D10" s="422" t="s">
        <v>1249</v>
      </c>
      <c r="E10" s="415"/>
      <c r="F10" s="422"/>
      <c r="G10" s="423"/>
      <c r="H10" s="422"/>
    </row>
    <row r="11" spans="1:8" ht="13.5" hidden="1" customHeight="1">
      <c r="A11" s="413"/>
      <c r="B11" s="414" t="s">
        <v>1514</v>
      </c>
      <c r="C11" s="524"/>
      <c r="D11" s="422" t="s">
        <v>1249</v>
      </c>
      <c r="E11" s="415"/>
      <c r="F11" s="422"/>
      <c r="G11" s="423"/>
      <c r="H11" s="422"/>
    </row>
    <row r="12" spans="1:8" ht="13.5" customHeight="1">
      <c r="A12" s="413"/>
      <c r="B12" s="414" t="s">
        <v>1518</v>
      </c>
      <c r="C12" s="524"/>
      <c r="D12" s="422" t="s">
        <v>1249</v>
      </c>
      <c r="E12" s="415"/>
      <c r="F12" s="422">
        <v>1</v>
      </c>
      <c r="G12" s="423"/>
      <c r="H12" s="422">
        <v>10</v>
      </c>
    </row>
    <row r="13" spans="1:8" ht="13.5" hidden="1" customHeight="1">
      <c r="A13" s="413"/>
      <c r="B13" s="414" t="s">
        <v>1515</v>
      </c>
      <c r="C13" s="524"/>
      <c r="D13" s="422" t="s">
        <v>1249</v>
      </c>
      <c r="E13" s="415"/>
      <c r="F13" s="422"/>
      <c r="G13" s="423"/>
      <c r="H13" s="422"/>
    </row>
    <row r="14" spans="1:8" ht="38.25" hidden="1">
      <c r="A14" s="413"/>
      <c r="B14" s="414" t="s">
        <v>1516</v>
      </c>
      <c r="C14" s="524"/>
      <c r="D14" s="422" t="s">
        <v>1249</v>
      </c>
      <c r="E14" s="415"/>
      <c r="F14" s="422"/>
      <c r="G14" s="423"/>
      <c r="H14" s="422"/>
    </row>
    <row r="15" spans="1:8"/>
    <row r="16" spans="1:8"/>
    <row r="17"/>
  </sheetData>
  <sheetProtection algorithmName="SHA-512" hashValue="cMqjf+r03kxuw5MCanY5EP6yLyce2iN22AccMwAqFgbYkeCnqD8/3IQLU3x+0B+sDAfAdr5mwHPN4bPPwvL4Nw==" saltValue="j2IVK6Uu8k1ww5YXzpVb/g==" spinCount="100000" sheet="1" objects="1" scenarios="1" formatCells="0" formatColumns="0" formatRows="0" insertRows="0" deleteRows="0"/>
  <protectedRanges>
    <protectedRange sqref="F8:H14" name="Rango1_5"/>
  </protectedRanges>
  <mergeCells count="4">
    <mergeCell ref="B4:B6"/>
    <mergeCell ref="D4:D6"/>
    <mergeCell ref="F4:H4"/>
    <mergeCell ref="B2:H2"/>
  </mergeCell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52">
    <tabColor rgb="FFFF0000"/>
  </sheetPr>
  <dimension ref="A1:G17"/>
  <sheetViews>
    <sheetView showGridLines="0" workbookViewId="0">
      <selection activeCell="B2" sqref="B2:F2"/>
    </sheetView>
  </sheetViews>
  <sheetFormatPr baseColWidth="10" defaultColWidth="0" defaultRowHeight="12.75" zeroHeight="1"/>
  <cols>
    <col min="1" max="1" width="10.85546875" style="5" customWidth="1"/>
    <col min="2" max="2" width="22.28515625" style="5" customWidth="1"/>
    <col min="3" max="3" width="1" style="5" customWidth="1"/>
    <col min="4" max="4" width="18.28515625" style="5" customWidth="1"/>
    <col min="5" max="5" width="1" style="5" customWidth="1"/>
    <col min="6" max="6" width="17.42578125" style="5" hidden="1" customWidth="1"/>
    <col min="7" max="7" width="10.85546875" style="413" customWidth="1"/>
    <col min="8" max="16384" width="10.85546875" style="5" hidden="1"/>
  </cols>
  <sheetData>
    <row r="1" spans="1:6">
      <c r="A1" s="413"/>
      <c r="B1" s="413"/>
      <c r="C1" s="413"/>
      <c r="D1" s="413"/>
      <c r="E1" s="413"/>
      <c r="F1" s="413"/>
    </row>
    <row r="2" spans="1:6" ht="36" customHeight="1">
      <c r="A2" s="413"/>
      <c r="B2" s="1327" t="s">
        <v>1527</v>
      </c>
      <c r="C2" s="1327"/>
      <c r="D2" s="1327"/>
      <c r="E2" s="1327"/>
      <c r="F2" s="1327"/>
    </row>
    <row r="3" spans="1:6" ht="13.5" thickBot="1">
      <c r="A3" s="413"/>
      <c r="B3" s="413"/>
      <c r="C3" s="413"/>
      <c r="D3" s="413"/>
      <c r="E3" s="413"/>
      <c r="F3" s="413"/>
    </row>
    <row r="4" spans="1:6" ht="12" customHeight="1">
      <c r="A4" s="413"/>
      <c r="B4" s="1328" t="s">
        <v>1280</v>
      </c>
      <c r="C4" s="195"/>
      <c r="D4" s="1330">
        <f>FactFin</f>
        <v>43830</v>
      </c>
      <c r="E4" s="196"/>
      <c r="F4" s="1330">
        <f>FantFin</f>
        <v>43465</v>
      </c>
    </row>
    <row r="5" spans="1:6" ht="10.5" customHeight="1" thickBot="1">
      <c r="A5" s="413"/>
      <c r="B5" s="1329"/>
      <c r="C5" s="195"/>
      <c r="D5" s="1331">
        <f>FactFin</f>
        <v>43830</v>
      </c>
      <c r="E5" s="196"/>
      <c r="F5" s="1331">
        <f>FantFin</f>
        <v>43465</v>
      </c>
    </row>
    <row r="6" spans="1:6" ht="8.25" customHeight="1">
      <c r="A6" s="413"/>
      <c r="B6" s="25"/>
      <c r="C6" s="25"/>
      <c r="D6" s="25"/>
      <c r="E6" s="25"/>
      <c r="F6" s="31"/>
    </row>
    <row r="7" spans="1:6" ht="12.75" hidden="1" customHeight="1">
      <c r="A7" s="713"/>
      <c r="B7" s="414" t="s">
        <v>303</v>
      </c>
      <c r="C7" s="442"/>
      <c r="D7" s="556">
        <f>IFERROR(INT(FIXED(VLOOKUP(A7,BPActual,3,0)/Pesos,0)),0)</f>
        <v>0</v>
      </c>
      <c r="E7" s="557"/>
      <c r="F7" s="556">
        <f>IFERROR(INT(FIXED(VLOOKUP(A7,BPAnterior,3,0)/Pesos,0)),0)</f>
        <v>0</v>
      </c>
    </row>
    <row r="8" spans="1:6" ht="12.75" customHeight="1">
      <c r="A8" s="559" t="s">
        <v>1829</v>
      </c>
      <c r="B8" s="466" t="s">
        <v>106</v>
      </c>
      <c r="C8" s="442"/>
      <c r="D8" s="556">
        <f>IFERROR(INT(FIXED(VLOOKUP(A8,BPActual,3,0)/Pesos,0)),0)</f>
        <v>0</v>
      </c>
      <c r="E8" s="557"/>
      <c r="F8" s="556">
        <f>IFERROR(INT(FIXED(VLOOKUP(A8,BPAnterior,3,0)/Pesos,0)),0)</f>
        <v>0</v>
      </c>
    </row>
    <row r="9" spans="1:6" ht="12.75" hidden="1" customHeight="1">
      <c r="A9" s="413"/>
      <c r="B9" s="414" t="s">
        <v>294</v>
      </c>
      <c r="C9" s="442"/>
      <c r="D9" s="416"/>
      <c r="E9" s="464"/>
      <c r="F9" s="416"/>
    </row>
    <row r="10" spans="1:6" ht="8.25" customHeight="1" thickBot="1">
      <c r="A10" s="413"/>
      <c r="B10" s="25"/>
      <c r="C10" s="25"/>
      <c r="D10" s="252"/>
      <c r="E10" s="252"/>
      <c r="F10" s="252"/>
    </row>
    <row r="11" spans="1:6" ht="13.5" thickBot="1">
      <c r="A11" s="413"/>
      <c r="B11" s="198" t="s">
        <v>1137</v>
      </c>
      <c r="C11" s="147"/>
      <c r="D11" s="281">
        <f>SUM(D7:D9)</f>
        <v>0</v>
      </c>
      <c r="E11" s="308"/>
      <c r="F11" s="281">
        <f>SUM(F7:F9)</f>
        <v>0</v>
      </c>
    </row>
    <row r="12" spans="1:6" ht="13.5" thickBot="1">
      <c r="A12" s="413"/>
      <c r="B12" s="413"/>
      <c r="C12" s="413"/>
      <c r="D12" s="413"/>
      <c r="E12" s="413"/>
      <c r="F12" s="413"/>
    </row>
    <row r="13" spans="1:6" ht="13.5" thickBot="1">
      <c r="A13" s="413"/>
      <c r="B13" s="200" t="s">
        <v>1138</v>
      </c>
      <c r="C13" s="3"/>
      <c r="D13" s="288" t="str">
        <f>+IF((D11-'80'!D10)=0,"Conciliado","No Conciliado")</f>
        <v>Conciliado</v>
      </c>
      <c r="E13" s="3"/>
      <c r="F13" s="288" t="str">
        <f>+IF((F11-'80'!F10)=0,"Conciliado","No Conciliado")</f>
        <v>Conciliado</v>
      </c>
    </row>
    <row r="14" spans="1:6" ht="6" customHeight="1" thickBot="1">
      <c r="A14" s="413"/>
      <c r="B14" s="714"/>
      <c r="C14" s="3"/>
      <c r="D14" s="3"/>
      <c r="E14" s="3"/>
      <c r="F14" s="3"/>
    </row>
    <row r="15" spans="1:6" ht="13.5" thickBot="1">
      <c r="A15" s="413"/>
      <c r="B15" s="714"/>
      <c r="C15" s="3"/>
      <c r="D15" s="397">
        <f>+D11-'80'!D10</f>
        <v>0</v>
      </c>
      <c r="E15" s="3"/>
      <c r="F15" s="397">
        <f>+F11-'80'!F10</f>
        <v>0</v>
      </c>
    </row>
    <row r="16" spans="1:6">
      <c r="A16" s="413"/>
      <c r="B16" s="413"/>
      <c r="C16" s="413"/>
      <c r="D16" s="413"/>
      <c r="E16" s="413"/>
      <c r="F16" s="413"/>
    </row>
    <row r="17" spans="1:6">
      <c r="A17" s="413"/>
      <c r="B17" s="413"/>
      <c r="C17" s="413"/>
      <c r="D17" s="413"/>
      <c r="E17" s="413"/>
      <c r="F17" s="413"/>
    </row>
  </sheetData>
  <sheetProtection algorithmName="SHA-512" hashValue="E89isQ4bwWEYYswf7rT84Y1+T+rafdczwCKMueogHiUsaDGhwWUY/7VMM8pMdxK5b9cg1444gmIMH21m0GlDag==" saltValue="AFipbR7Dwk3LKELvKhvIWQ==" spinCount="100000" sheet="1" objects="1" scenarios="1" formatCells="0" formatColumns="0" formatRows="0" insertRows="0" deleteRows="0"/>
  <protectedRanges>
    <protectedRange sqref="D9:E9" name="Rango2_2"/>
    <protectedRange sqref="D8:F8" name="Rango1_6"/>
    <protectedRange sqref="D7:F7" name="Rango2"/>
  </protectedRanges>
  <mergeCells count="4">
    <mergeCell ref="B2:F2"/>
    <mergeCell ref="B4:B5"/>
    <mergeCell ref="D4:D5"/>
    <mergeCell ref="F4:F5"/>
  </mergeCells>
  <conditionalFormatting sqref="D13">
    <cfRule type="expression" dxfId="119" priority="2">
      <formula>IF(D13="No Conciliado",1,0)</formula>
    </cfRule>
  </conditionalFormatting>
  <conditionalFormatting sqref="F13">
    <cfRule type="expression" dxfId="118" priority="1">
      <formula>IF(F13="No Conciliado",1,0)</formula>
    </cfRule>
  </conditionalFormatting>
  <hyperlinks>
    <hyperlink ref="B13" location="'98.-'!D21" display="Cuadraje Hoja 98.-" xr:uid="{00000000-0004-0000-3400-000000000000}"/>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45"/>
  <dimension ref="A1:M17"/>
  <sheetViews>
    <sheetView showGridLines="0" workbookViewId="0">
      <selection activeCell="B8" sqref="B8"/>
    </sheetView>
  </sheetViews>
  <sheetFormatPr baseColWidth="10" defaultColWidth="0" defaultRowHeight="12.75" zeroHeight="1"/>
  <cols>
    <col min="1" max="1" width="10.85546875" style="22" customWidth="1"/>
    <col min="2" max="2" width="68.140625" style="22" bestFit="1" customWidth="1"/>
    <col min="3" max="3" width="1" style="22" customWidth="1"/>
    <col min="4" max="4" width="18.28515625" style="22" customWidth="1"/>
    <col min="5" max="5" width="1" style="22" customWidth="1"/>
    <col min="6" max="6" width="17.42578125" style="22" customWidth="1"/>
    <col min="7" max="7" width="10.85546875" style="22" customWidth="1"/>
    <col min="8" max="13" width="0" style="22" hidden="1" customWidth="1"/>
    <col min="14" max="16384" width="10.85546875" style="22" hidden="1"/>
  </cols>
  <sheetData>
    <row r="1" spans="1:13"/>
    <row r="2" spans="1:13" ht="15.75">
      <c r="B2" s="1292" t="s">
        <v>1299</v>
      </c>
      <c r="C2" s="1292"/>
      <c r="D2" s="1292"/>
      <c r="E2" s="1292"/>
      <c r="F2" s="1292"/>
    </row>
    <row r="3" spans="1:13" ht="16.5" thickBot="1">
      <c r="B3" s="412"/>
      <c r="C3" s="412"/>
      <c r="D3" s="412"/>
      <c r="E3" s="412"/>
      <c r="F3" s="412"/>
    </row>
    <row r="4" spans="1:13">
      <c r="A4" s="7"/>
      <c r="B4" s="1237" t="s">
        <v>1280</v>
      </c>
      <c r="C4" s="8"/>
      <c r="D4" s="1332">
        <f>FactFin</f>
        <v>43830</v>
      </c>
      <c r="E4" s="144"/>
      <c r="F4" s="1332">
        <f>FantFin</f>
        <v>43465</v>
      </c>
    </row>
    <row r="5" spans="1:13" ht="16.5" customHeight="1" thickBot="1">
      <c r="A5" s="7"/>
      <c r="B5" s="1239"/>
      <c r="C5" s="8"/>
      <c r="D5" s="1333"/>
      <c r="E5" s="66"/>
      <c r="F5" s="1333"/>
    </row>
    <row r="6" spans="1:13" ht="8.25" customHeight="1">
      <c r="B6" s="25"/>
      <c r="C6" s="25"/>
      <c r="D6" s="25"/>
      <c r="E6" s="25"/>
      <c r="F6" s="25"/>
    </row>
    <row r="7" spans="1:13" ht="30.75" customHeight="1">
      <c r="A7" s="437"/>
      <c r="B7" s="536" t="s">
        <v>1491</v>
      </c>
      <c r="C7" s="415"/>
      <c r="D7" s="537"/>
      <c r="E7" s="538"/>
      <c r="F7" s="537"/>
    </row>
    <row r="8" spans="1:13" ht="24" customHeight="1">
      <c r="A8" s="437"/>
      <c r="B8" s="536" t="s">
        <v>1300</v>
      </c>
      <c r="C8" s="539"/>
      <c r="D8" s="537"/>
      <c r="E8" s="538"/>
      <c r="F8" s="537"/>
    </row>
    <row r="9" spans="1:13">
      <c r="A9" s="437"/>
      <c r="B9" s="536" t="s">
        <v>1528</v>
      </c>
      <c r="C9" s="539"/>
      <c r="D9" s="537"/>
      <c r="E9" s="538"/>
      <c r="F9" s="537"/>
    </row>
    <row r="10" spans="1:13" ht="14.25">
      <c r="A10" s="437"/>
      <c r="B10" s="536" t="s">
        <v>1529</v>
      </c>
      <c r="C10" s="540"/>
      <c r="D10" s="537"/>
      <c r="E10" s="538"/>
      <c r="F10" s="537"/>
      <c r="G10" s="523"/>
      <c r="H10" s="523"/>
      <c r="I10" s="523"/>
      <c r="J10" s="523"/>
      <c r="K10" s="523"/>
      <c r="L10" s="523"/>
      <c r="M10" s="523"/>
    </row>
    <row r="11" spans="1:13" ht="14.25">
      <c r="B11" s="523"/>
      <c r="C11" s="523"/>
      <c r="D11" s="523"/>
      <c r="E11" s="523"/>
      <c r="F11" s="523"/>
      <c r="G11" s="523"/>
      <c r="H11" s="523"/>
      <c r="I11" s="523"/>
      <c r="J11" s="523"/>
      <c r="K11" s="523"/>
      <c r="L11" s="523"/>
      <c r="M11" s="523"/>
    </row>
    <row r="12" spans="1:13" ht="14.25">
      <c r="B12" s="523"/>
      <c r="C12" s="523"/>
      <c r="D12" s="523"/>
      <c r="E12" s="523"/>
      <c r="F12" s="523"/>
      <c r="G12" s="523"/>
      <c r="H12" s="523"/>
      <c r="I12" s="523"/>
      <c r="J12" s="523"/>
      <c r="K12" s="523"/>
      <c r="L12" s="523"/>
      <c r="M12" s="523"/>
    </row>
    <row r="13" spans="1:13" ht="14.25">
      <c r="B13" s="523"/>
      <c r="C13" s="523"/>
      <c r="D13" s="523"/>
      <c r="E13" s="523"/>
      <c r="F13" s="523"/>
      <c r="G13" s="523"/>
      <c r="H13" s="523"/>
      <c r="I13" s="523"/>
      <c r="J13" s="523"/>
      <c r="K13" s="523"/>
      <c r="L13" s="523"/>
      <c r="M13" s="523"/>
    </row>
    <row r="14" spans="1:13" ht="14.25" hidden="1">
      <c r="B14" s="523"/>
      <c r="C14" s="523"/>
      <c r="D14" s="523"/>
      <c r="E14" s="523"/>
      <c r="F14" s="523"/>
      <c r="G14" s="523"/>
      <c r="H14" s="523"/>
      <c r="I14" s="523"/>
      <c r="J14" s="523"/>
      <c r="K14" s="523"/>
      <c r="L14" s="523"/>
      <c r="M14" s="523"/>
    </row>
    <row r="15" spans="1:13" ht="14.25" hidden="1">
      <c r="B15" s="523"/>
      <c r="C15" s="523"/>
      <c r="D15" s="523"/>
      <c r="E15" s="523"/>
      <c r="F15" s="523"/>
      <c r="G15" s="523"/>
      <c r="H15" s="523"/>
      <c r="I15" s="523"/>
      <c r="J15" s="523"/>
      <c r="K15" s="523"/>
      <c r="L15" s="523"/>
      <c r="M15" s="523"/>
    </row>
    <row r="16" spans="1:13" ht="14.25" hidden="1">
      <c r="B16" s="523"/>
      <c r="C16" s="523"/>
      <c r="D16" s="523"/>
      <c r="E16" s="523"/>
      <c r="F16" s="523"/>
      <c r="G16" s="523"/>
      <c r="H16" s="523"/>
      <c r="I16" s="523"/>
      <c r="J16" s="523"/>
      <c r="K16" s="523"/>
      <c r="L16" s="523"/>
      <c r="M16" s="523"/>
    </row>
    <row r="17" spans="2:13" ht="14.25" hidden="1">
      <c r="B17" s="523"/>
      <c r="C17" s="523"/>
      <c r="D17" s="523"/>
      <c r="E17" s="523"/>
      <c r="F17" s="523"/>
      <c r="G17" s="523"/>
      <c r="H17" s="523"/>
      <c r="I17" s="523"/>
      <c r="J17" s="523"/>
      <c r="K17" s="523"/>
      <c r="L17" s="523"/>
      <c r="M17" s="523"/>
    </row>
  </sheetData>
  <sheetProtection algorithmName="SHA-512" hashValue="+LgBupsZ8moSVVR4t1RADSOHy5AUZNOA2/Sgs1Hu0rgrEw5jXQEsf418u7oGGgrCcxJ3QHW9Q3GcNm5PmDPNag==" saltValue="m+OpaeYtTl4anVHShI4AtA==" spinCount="100000" sheet="1" objects="1" scenarios="1" formatCells="0" formatColumns="0" formatRows="0" insertRows="0" deleteRows="0"/>
  <protectedRanges>
    <protectedRange sqref="D7:F8" name="Rango1"/>
  </protectedRanges>
  <mergeCells count="4">
    <mergeCell ref="B4:B5"/>
    <mergeCell ref="D4:D5"/>
    <mergeCell ref="F4:F5"/>
    <mergeCell ref="B2:F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46"/>
  <dimension ref="A1:G18"/>
  <sheetViews>
    <sheetView showGridLines="0" workbookViewId="0">
      <selection activeCell="G9" sqref="G9"/>
    </sheetView>
  </sheetViews>
  <sheetFormatPr baseColWidth="10" defaultColWidth="0" defaultRowHeight="12.75" zeroHeight="1"/>
  <cols>
    <col min="1" max="1" width="10.85546875" style="413" customWidth="1"/>
    <col min="2" max="2" width="43.5703125" style="5" customWidth="1"/>
    <col min="3" max="3" width="1" style="5" customWidth="1"/>
    <col min="4" max="4" width="18.28515625" style="5" customWidth="1"/>
    <col min="5" max="5" width="1" style="5" customWidth="1"/>
    <col min="6" max="6" width="17.42578125" style="5" customWidth="1"/>
    <col min="7" max="7" width="11.140625" style="413" customWidth="1"/>
    <col min="8" max="16384" width="10.85546875" style="5" hidden="1"/>
  </cols>
  <sheetData>
    <row r="1" spans="1:7" s="413" customFormat="1"/>
    <row r="2" spans="1:7" s="413" customFormat="1" ht="15.75">
      <c r="B2" s="1243" t="s">
        <v>1530</v>
      </c>
      <c r="C2" s="1243"/>
      <c r="D2" s="1243"/>
      <c r="E2" s="1243"/>
      <c r="F2" s="1243"/>
      <c r="G2" s="790"/>
    </row>
    <row r="3" spans="1:7" s="413" customFormat="1" ht="16.5" thickBot="1">
      <c r="B3" s="791"/>
      <c r="C3" s="791"/>
      <c r="D3" s="791"/>
      <c r="E3" s="791"/>
      <c r="F3" s="791"/>
      <c r="G3" s="791"/>
    </row>
    <row r="4" spans="1:7">
      <c r="B4" s="1334" t="s">
        <v>1301</v>
      </c>
      <c r="C4" s="162"/>
      <c r="D4" s="1332">
        <f>FactFin</f>
        <v>43830</v>
      </c>
      <c r="E4" s="144"/>
      <c r="F4" s="1332">
        <f>FantFin</f>
        <v>43465</v>
      </c>
    </row>
    <row r="5" spans="1:7" ht="13.5" thickBot="1">
      <c r="B5" s="1335"/>
      <c r="C5" s="162"/>
      <c r="D5" s="1333"/>
      <c r="E5" s="66"/>
      <c r="F5" s="1333"/>
    </row>
    <row r="6" spans="1:7">
      <c r="B6" s="25"/>
      <c r="C6" s="25"/>
      <c r="D6" s="25"/>
      <c r="E6" s="25"/>
      <c r="F6" s="25"/>
    </row>
    <row r="7" spans="1:7">
      <c r="A7" s="713" t="s">
        <v>2230</v>
      </c>
      <c r="B7" s="414" t="s">
        <v>1302</v>
      </c>
      <c r="C7" s="521"/>
      <c r="D7" s="416">
        <f>IFERROR(INT(FIXED(VLOOKUP(A7,BPActual,3,0)/Pesos,0)),0)</f>
        <v>0</v>
      </c>
      <c r="E7" s="522"/>
      <c r="F7" s="416">
        <f>IFERROR(INT(FIXED(VLOOKUP(A7,BPAnterior,3,0)/Pesos,0)),0)</f>
        <v>0</v>
      </c>
      <c r="G7" s="475"/>
    </row>
    <row r="8" spans="1:7">
      <c r="B8" s="414" t="s">
        <v>1303</v>
      </c>
      <c r="C8" s="521"/>
      <c r="D8" s="416"/>
      <c r="E8" s="522"/>
      <c r="F8" s="416"/>
      <c r="G8" s="475"/>
    </row>
    <row r="9" spans="1:7" ht="13.5" thickBot="1">
      <c r="B9" s="25"/>
      <c r="C9" s="25"/>
      <c r="D9" s="472"/>
      <c r="E9" s="472"/>
      <c r="F9" s="472"/>
      <c r="G9" s="475"/>
    </row>
    <row r="10" spans="1:7" ht="13.5" thickBot="1">
      <c r="B10" s="165" t="s">
        <v>1137</v>
      </c>
      <c r="C10" s="166"/>
      <c r="D10" s="274">
        <f>SUM(D7:D8)</f>
        <v>0</v>
      </c>
      <c r="E10" s="297"/>
      <c r="F10" s="274">
        <f>SUM(F7:F8)</f>
        <v>0</v>
      </c>
      <c r="G10" s="475"/>
    </row>
    <row r="11" spans="1:7">
      <c r="B11" s="413"/>
      <c r="C11" s="413"/>
      <c r="D11" s="413"/>
      <c r="E11" s="413"/>
      <c r="F11" s="413"/>
    </row>
    <row r="12" spans="1:7" ht="13.5" thickBot="1">
      <c r="B12" s="413"/>
      <c r="C12" s="413"/>
      <c r="D12" s="413"/>
      <c r="E12" s="413"/>
      <c r="F12" s="413"/>
    </row>
    <row r="13" spans="1:7" ht="13.5" thickBot="1">
      <c r="B13" s="129" t="s">
        <v>1138</v>
      </c>
      <c r="C13" s="3"/>
      <c r="D13" s="288" t="str">
        <f ca="1">+IF((D10-(A!F17+A!F18+A!F35+A!F36))=0,"Conciliado","No Conciliado")</f>
        <v>Conciliado</v>
      </c>
      <c r="E13" s="3"/>
      <c r="F13" s="288" t="str">
        <f ca="1">+IF((F10-(A!H17+A!H18+A!H35+A!H36))=0,"Conciliado","No Conciliado")</f>
        <v>Conciliado</v>
      </c>
    </row>
    <row r="14" spans="1:7" ht="4.5" customHeight="1" thickBot="1">
      <c r="B14" s="714"/>
      <c r="C14" s="3"/>
      <c r="D14" s="3"/>
      <c r="E14" s="3"/>
      <c r="F14" s="3"/>
    </row>
    <row r="15" spans="1:7" ht="13.5" thickBot="1">
      <c r="B15" s="714"/>
      <c r="C15" s="3"/>
      <c r="D15" s="690">
        <f ca="1">+D10-(A!F17+A!F18+A!F35+A!F36)</f>
        <v>0</v>
      </c>
      <c r="E15" s="719"/>
      <c r="F15" s="690">
        <f ca="1">+F10-(A!H17+A!H18+A!H35+A!H36)</f>
        <v>0</v>
      </c>
    </row>
    <row r="16" spans="1:7">
      <c r="B16" s="413"/>
      <c r="C16" s="413"/>
      <c r="D16" s="413"/>
      <c r="E16" s="413"/>
      <c r="F16" s="413"/>
    </row>
    <row r="17" spans="2:6">
      <c r="B17" s="413"/>
      <c r="C17" s="413"/>
      <c r="D17" s="413"/>
      <c r="E17" s="413"/>
      <c r="F17" s="413"/>
    </row>
    <row r="18" spans="2:6">
      <c r="B18" s="413"/>
      <c r="C18" s="413"/>
      <c r="D18" s="413"/>
      <c r="E18" s="413"/>
      <c r="F18" s="413"/>
    </row>
  </sheetData>
  <sheetProtection algorithmName="SHA-512" hashValue="cVMQvpGcwR4VLOIU9BchzxUlO9/iT1OHPvITm6K9DZjtKn7k045FAqGE2rKMG+ttBZY1VFgTDuRVD1dzSiE/Dw==" saltValue="GZCtIDIQ9GH77FE+ZOvXrg==" spinCount="100000" sheet="1" objects="1" scenarios="1" formatCells="0" formatColumns="0" formatRows="0" insertRows="0" deleteRows="0"/>
  <mergeCells count="4">
    <mergeCell ref="B4:B5"/>
    <mergeCell ref="D4:D5"/>
    <mergeCell ref="F4:F5"/>
    <mergeCell ref="B2:F2"/>
  </mergeCells>
  <conditionalFormatting sqref="D13">
    <cfRule type="expression" dxfId="117" priority="3">
      <formula>IF(D13="No Conciliado",1,0)</formula>
    </cfRule>
  </conditionalFormatting>
  <conditionalFormatting sqref="F13">
    <cfRule type="expression" dxfId="116" priority="2">
      <formula>IF(F13="No Conciliado",1,0)</formula>
    </cfRule>
  </conditionalFormatting>
  <hyperlinks>
    <hyperlink ref="B13" location="'48.-'!D20" display="Cuadraje Hoja 48.-" xr:uid="{00000000-0004-0000-3600-000000000000}"/>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47"/>
  <dimension ref="A1:K39"/>
  <sheetViews>
    <sheetView showGridLines="0" topLeftCell="A22" workbookViewId="0">
      <selection activeCell="I29" sqref="I29"/>
    </sheetView>
  </sheetViews>
  <sheetFormatPr baseColWidth="10" defaultColWidth="0" defaultRowHeight="12.75" zeroHeight="1"/>
  <cols>
    <col min="1" max="1" width="5.42578125" style="437" customWidth="1"/>
    <col min="2" max="2" width="4.42578125" style="437" customWidth="1"/>
    <col min="3" max="3" width="11.42578125" style="437" customWidth="1"/>
    <col min="4" max="4" width="47.28515625" style="22" customWidth="1"/>
    <col min="5" max="5" width="1" style="22" customWidth="1"/>
    <col min="6" max="6" width="17.42578125" style="22" customWidth="1"/>
    <col min="7" max="7" width="1" style="22" hidden="1" customWidth="1"/>
    <col min="8" max="8" width="17.42578125" style="22" hidden="1" customWidth="1"/>
    <col min="9" max="9" width="10.5703125" style="437" customWidth="1"/>
    <col min="10" max="10" width="12.7109375" style="22" hidden="1" customWidth="1"/>
    <col min="11" max="11" width="12.28515625" style="22" hidden="1" customWidth="1"/>
    <col min="12" max="16384" width="11.42578125" style="22" hidden="1"/>
  </cols>
  <sheetData>
    <row r="1" spans="2:9" s="437" customFormat="1">
      <c r="D1" s="792"/>
      <c r="E1" s="792"/>
      <c r="F1" s="793"/>
      <c r="G1" s="793"/>
    </row>
    <row r="2" spans="2:9" s="437" customFormat="1" ht="15.75">
      <c r="B2" s="1293" t="s">
        <v>1304</v>
      </c>
      <c r="C2" s="1293"/>
      <c r="D2" s="1293"/>
      <c r="E2" s="1293"/>
      <c r="F2" s="1293"/>
      <c r="G2" s="1293"/>
      <c r="H2" s="1293"/>
    </row>
    <row r="3" spans="2:9" s="437" customFormat="1" ht="16.5" thickBot="1">
      <c r="B3" s="782"/>
      <c r="C3" s="782"/>
      <c r="D3" s="782"/>
      <c r="E3" s="782"/>
      <c r="F3" s="782"/>
      <c r="G3" s="782"/>
      <c r="H3" s="782"/>
    </row>
    <row r="4" spans="2:9" ht="15" customHeight="1">
      <c r="B4" s="1339" t="s">
        <v>1531</v>
      </c>
      <c r="C4" s="1340"/>
      <c r="D4" s="1341"/>
      <c r="E4" s="175"/>
      <c r="F4" s="1332">
        <f>FactFin</f>
        <v>43830</v>
      </c>
      <c r="G4" s="144"/>
      <c r="H4" s="1332">
        <f>FantFin</f>
        <v>43465</v>
      </c>
      <c r="I4" s="698"/>
    </row>
    <row r="5" spans="2:9" ht="15" customHeight="1" thickBot="1">
      <c r="B5" s="1342"/>
      <c r="C5" s="1343"/>
      <c r="D5" s="1344"/>
      <c r="E5" s="175"/>
      <c r="F5" s="1333"/>
      <c r="G5" s="66"/>
      <c r="H5" s="1333"/>
      <c r="I5" s="698"/>
    </row>
    <row r="6" spans="2:9" ht="7.5" customHeight="1" thickBot="1">
      <c r="B6" s="12"/>
      <c r="C6" s="12"/>
      <c r="D6" s="12"/>
      <c r="E6" s="12"/>
      <c r="F6" s="12"/>
      <c r="G6" s="12"/>
      <c r="H6" s="12"/>
      <c r="I6" s="473"/>
    </row>
    <row r="7" spans="2:9" ht="12.75" customHeight="1" thickBot="1">
      <c r="B7" s="1336" t="s">
        <v>1305</v>
      </c>
      <c r="C7" s="1337"/>
      <c r="D7" s="1338"/>
      <c r="E7" s="176"/>
      <c r="F7" s="799"/>
      <c r="G7" s="289"/>
      <c r="H7" s="799"/>
      <c r="I7" s="794"/>
    </row>
    <row r="8" spans="2:9" ht="7.5" customHeight="1">
      <c r="B8" s="527"/>
      <c r="C8" s="527"/>
      <c r="D8" s="527"/>
      <c r="E8" s="527"/>
      <c r="F8" s="528"/>
      <c r="G8" s="528"/>
      <c r="H8" s="528"/>
      <c r="I8" s="795"/>
    </row>
    <row r="9" spans="2:9" ht="12.75" customHeight="1">
      <c r="B9" s="1285" t="s">
        <v>1257</v>
      </c>
      <c r="C9" s="1273" t="s">
        <v>1306</v>
      </c>
      <c r="D9" s="1274"/>
      <c r="E9" s="527"/>
      <c r="F9" s="532"/>
      <c r="G9" s="533"/>
      <c r="H9" s="532"/>
      <c r="I9" s="796"/>
    </row>
    <row r="10" spans="2:9" ht="12.75" customHeight="1">
      <c r="B10" s="1345"/>
      <c r="C10" s="1273" t="s">
        <v>1258</v>
      </c>
      <c r="D10" s="1274"/>
      <c r="E10" s="527"/>
      <c r="F10" s="532"/>
      <c r="G10" s="533"/>
      <c r="H10" s="532"/>
      <c r="I10" s="796"/>
    </row>
    <row r="11" spans="2:9" ht="12.75" customHeight="1">
      <c r="B11" s="1345"/>
      <c r="C11" s="1273" t="s">
        <v>1307</v>
      </c>
      <c r="D11" s="1274"/>
      <c r="E11" s="527"/>
      <c r="F11" s="532"/>
      <c r="G11" s="533"/>
      <c r="H11" s="532"/>
      <c r="I11" s="796"/>
    </row>
    <row r="12" spans="2:9" ht="24" customHeight="1">
      <c r="B12" s="1345"/>
      <c r="C12" s="1273" t="s">
        <v>1308</v>
      </c>
      <c r="D12" s="1274"/>
      <c r="E12" s="527"/>
      <c r="F12" s="532"/>
      <c r="G12" s="533"/>
      <c r="H12" s="532"/>
      <c r="I12" s="796"/>
    </row>
    <row r="13" spans="2:9" ht="12.75" customHeight="1">
      <c r="B13" s="1345"/>
      <c r="C13" s="1273" t="s">
        <v>1309</v>
      </c>
      <c r="D13" s="1274"/>
      <c r="E13" s="527"/>
      <c r="F13" s="532"/>
      <c r="G13" s="534"/>
      <c r="H13" s="532"/>
      <c r="I13" s="796"/>
    </row>
    <row r="14" spans="2:9" ht="12.75" customHeight="1">
      <c r="B14" s="1345"/>
      <c r="C14" s="1273" t="s">
        <v>1310</v>
      </c>
      <c r="D14" s="1274"/>
      <c r="E14" s="527"/>
      <c r="F14" s="532"/>
      <c r="G14" s="533"/>
      <c r="H14" s="532"/>
      <c r="I14" s="796"/>
    </row>
    <row r="15" spans="2:9">
      <c r="B15" s="1345"/>
      <c r="C15" s="1273" t="s">
        <v>1259</v>
      </c>
      <c r="D15" s="1274"/>
      <c r="E15" s="527"/>
      <c r="F15" s="535"/>
      <c r="G15" s="534"/>
      <c r="H15" s="535"/>
      <c r="I15" s="796"/>
    </row>
    <row r="16" spans="2:9" ht="12.75" customHeight="1">
      <c r="B16" s="1345"/>
      <c r="C16" s="1283" t="s">
        <v>1260</v>
      </c>
      <c r="D16" s="1284"/>
      <c r="E16" s="527"/>
      <c r="F16" s="532"/>
      <c r="G16" s="534"/>
      <c r="H16" s="532"/>
      <c r="I16" s="797"/>
    </row>
    <row r="17" spans="1:9" ht="24.75" customHeight="1">
      <c r="A17" s="781"/>
      <c r="B17" s="1346"/>
      <c r="C17" s="1348" t="s">
        <v>1311</v>
      </c>
      <c r="D17" s="529" t="s">
        <v>1312</v>
      </c>
      <c r="E17" s="527"/>
      <c r="F17" s="532"/>
      <c r="G17" s="534"/>
      <c r="H17" s="532"/>
      <c r="I17" s="796"/>
    </row>
    <row r="18" spans="1:9" ht="12" customHeight="1">
      <c r="A18" s="781"/>
      <c r="B18" s="1346"/>
      <c r="C18" s="1349"/>
      <c r="D18" s="529" t="s">
        <v>1313</v>
      </c>
      <c r="E18" s="527"/>
      <c r="F18" s="532"/>
      <c r="G18" s="534"/>
      <c r="H18" s="532"/>
      <c r="I18" s="796"/>
    </row>
    <row r="19" spans="1:9" ht="27" customHeight="1">
      <c r="A19" s="781"/>
      <c r="B19" s="1346"/>
      <c r="C19" s="1349"/>
      <c r="D19" s="529" t="s">
        <v>1261</v>
      </c>
      <c r="E19" s="527"/>
      <c r="F19" s="532"/>
      <c r="G19" s="534"/>
      <c r="H19" s="532"/>
      <c r="I19" s="796"/>
    </row>
    <row r="20" spans="1:9" ht="51.75" customHeight="1">
      <c r="A20" s="781"/>
      <c r="B20" s="1346"/>
      <c r="C20" s="1350"/>
      <c r="D20" s="178" t="s">
        <v>1314</v>
      </c>
      <c r="E20" s="179"/>
      <c r="F20" s="292">
        <f t="shared" ref="F20:G20" si="0">SUM(F17:F19)</f>
        <v>0</v>
      </c>
      <c r="G20" s="292">
        <f t="shared" si="0"/>
        <v>0</v>
      </c>
      <c r="H20" s="292">
        <f>SUM(H17:H19)</f>
        <v>0</v>
      </c>
      <c r="I20" s="798"/>
    </row>
    <row r="21" spans="1:9" ht="26.25" customHeight="1">
      <c r="A21" s="781"/>
      <c r="B21" s="1345"/>
      <c r="C21" s="1273" t="s">
        <v>1315</v>
      </c>
      <c r="D21" s="1274"/>
      <c r="E21" s="527"/>
      <c r="F21" s="532"/>
      <c r="G21" s="533"/>
      <c r="H21" s="532"/>
      <c r="I21" s="796"/>
    </row>
    <row r="22" spans="1:9" ht="12.75" customHeight="1">
      <c r="A22" s="781"/>
      <c r="B22" s="1345"/>
      <c r="C22" s="1273" t="s">
        <v>1316</v>
      </c>
      <c r="D22" s="1274"/>
      <c r="E22" s="527"/>
      <c r="F22" s="532"/>
      <c r="G22" s="533"/>
      <c r="H22" s="532"/>
      <c r="I22" s="796"/>
    </row>
    <row r="23" spans="1:9" ht="15.75" customHeight="1">
      <c r="A23" s="781"/>
      <c r="B23" s="1345"/>
      <c r="C23" s="1273" t="s">
        <v>1317</v>
      </c>
      <c r="D23" s="1274"/>
      <c r="E23" s="527"/>
      <c r="F23" s="535"/>
      <c r="G23" s="533"/>
      <c r="H23" s="532"/>
      <c r="I23" s="796"/>
    </row>
    <row r="24" spans="1:9" ht="12.75" customHeight="1">
      <c r="A24" s="781"/>
      <c r="B24" s="1345"/>
      <c r="C24" s="1273" t="s">
        <v>1318</v>
      </c>
      <c r="D24" s="1274"/>
      <c r="E24" s="527"/>
      <c r="F24" s="532"/>
      <c r="G24" s="533"/>
      <c r="H24" s="532"/>
      <c r="I24" s="796"/>
    </row>
    <row r="25" spans="1:9" ht="12.75" customHeight="1">
      <c r="A25" s="781"/>
      <c r="B25" s="1345"/>
      <c r="C25" s="1273" t="s">
        <v>1264</v>
      </c>
      <c r="D25" s="1274"/>
      <c r="E25" s="527"/>
      <c r="F25" s="532"/>
      <c r="G25" s="533"/>
      <c r="H25" s="532"/>
      <c r="I25" s="796"/>
    </row>
    <row r="26" spans="1:9" ht="12.75" customHeight="1">
      <c r="B26" s="1347"/>
      <c r="C26" s="1278" t="s">
        <v>1319</v>
      </c>
      <c r="D26" s="1279"/>
      <c r="E26" s="179"/>
      <c r="F26" s="292">
        <f>+SUM(F9:F16)+F20+SUM(F21:F25)</f>
        <v>0</v>
      </c>
      <c r="G26" s="292">
        <f t="shared" ref="G26" si="1">+SUM(G9:G16)+G20+SUM(G21:G25)</f>
        <v>0</v>
      </c>
      <c r="H26" s="292">
        <f>+SUM(H9:H16)+H20+SUM(H21:H25)</f>
        <v>0</v>
      </c>
      <c r="I26" s="798"/>
    </row>
    <row r="27" spans="1:9" ht="7.5" customHeight="1" thickBot="1">
      <c r="B27" s="530"/>
      <c r="C27" s="398"/>
      <c r="D27" s="398"/>
      <c r="E27" s="398"/>
      <c r="F27" s="531"/>
      <c r="G27" s="531"/>
      <c r="H27" s="531"/>
      <c r="I27" s="798"/>
    </row>
    <row r="28" spans="1:9" ht="13.5" customHeight="1" thickBot="1">
      <c r="B28" s="1336" t="s">
        <v>1320</v>
      </c>
      <c r="C28" s="1337"/>
      <c r="D28" s="1338"/>
      <c r="E28" s="179"/>
      <c r="F28" s="294">
        <f t="shared" ref="F28:G28" si="2">+F7+F26</f>
        <v>0</v>
      </c>
      <c r="G28" s="294">
        <f t="shared" si="2"/>
        <v>0</v>
      </c>
      <c r="H28" s="294">
        <f>+H7+H26</f>
        <v>0</v>
      </c>
      <c r="I28" s="798"/>
    </row>
    <row r="29" spans="1:9">
      <c r="D29" s="437"/>
      <c r="E29" s="437"/>
      <c r="F29" s="437"/>
      <c r="G29" s="437"/>
      <c r="H29" s="437"/>
    </row>
    <row r="30" spans="1:9" ht="13.5" thickBot="1">
      <c r="D30" s="437"/>
      <c r="E30" s="437"/>
      <c r="F30" s="437"/>
      <c r="G30" s="437"/>
      <c r="H30" s="437"/>
    </row>
    <row r="31" spans="1:9" ht="13.5" thickBot="1">
      <c r="B31" s="775"/>
      <c r="C31" s="775"/>
      <c r="D31" s="801" t="s">
        <v>1138</v>
      </c>
      <c r="E31" s="179"/>
      <c r="F31" s="288" t="str">
        <f>+IF((F28-'43'!D10)=0,"Conciliado","No Conciliado")</f>
        <v>Conciliado</v>
      </c>
      <c r="G31" s="7"/>
      <c r="H31" s="288" t="str">
        <f>"Conciliado"</f>
        <v>Conciliado</v>
      </c>
    </row>
    <row r="32" spans="1:9" ht="5.25" customHeight="1" thickBot="1">
      <c r="D32" s="800"/>
      <c r="E32" s="398"/>
      <c r="F32" s="399"/>
      <c r="H32" s="399"/>
    </row>
    <row r="33" spans="2:8" ht="13.5" thickBot="1">
      <c r="D33" s="800"/>
      <c r="E33" s="398"/>
      <c r="F33" s="397">
        <f>+F28-'43'!D10</f>
        <v>0</v>
      </c>
      <c r="G33" s="3"/>
      <c r="H33" s="397">
        <v>0</v>
      </c>
    </row>
    <row r="34" spans="2:8" ht="13.5" thickBot="1">
      <c r="D34" s="437"/>
      <c r="E34" s="437"/>
      <c r="F34" s="437"/>
      <c r="G34" s="437"/>
      <c r="H34" s="437"/>
    </row>
    <row r="35" spans="2:8" ht="13.5" thickBot="1">
      <c r="B35" s="775"/>
      <c r="C35" s="775"/>
      <c r="D35" s="119" t="s">
        <v>1138</v>
      </c>
      <c r="E35" s="179"/>
      <c r="F35" s="288" t="str">
        <f ca="1">+IF((F28-(A!F17+A!F18+A!F35+A!F36))=0,"Conciliado","No Conciliado")</f>
        <v>Conciliado</v>
      </c>
      <c r="G35" s="7"/>
      <c r="H35" s="288" t="str">
        <f ca="1">+IF((H28-A!H17+A!H18+A!H35+A!H36)=0,"Conciliado","No Conciliado")</f>
        <v>Conciliado</v>
      </c>
    </row>
    <row r="36" spans="2:8" ht="3" customHeight="1" thickBot="1">
      <c r="B36" s="775"/>
      <c r="C36" s="775"/>
      <c r="D36" s="7"/>
      <c r="E36" s="7"/>
      <c r="F36" s="7"/>
      <c r="G36" s="7"/>
      <c r="H36" s="7"/>
    </row>
    <row r="37" spans="2:8" ht="13.5" thickBot="1">
      <c r="B37" s="775"/>
      <c r="C37" s="775"/>
      <c r="D37" s="775"/>
      <c r="E37" s="7"/>
      <c r="F37" s="397">
        <f ca="1">+F28-(A!F17+A!F18+A!F35+A!F36)</f>
        <v>0</v>
      </c>
      <c r="G37" s="3"/>
      <c r="H37" s="397">
        <f ca="1">+H28-A!H17+A!H18+A!H35+A!H36</f>
        <v>0</v>
      </c>
    </row>
    <row r="38" spans="2:8">
      <c r="D38" s="437"/>
      <c r="E38" s="437"/>
      <c r="F38" s="437"/>
      <c r="G38" s="437"/>
      <c r="H38" s="437"/>
    </row>
    <row r="39" spans="2:8">
      <c r="D39" s="437"/>
      <c r="E39" s="437"/>
      <c r="F39" s="437"/>
      <c r="G39" s="437"/>
      <c r="H39" s="437"/>
    </row>
  </sheetData>
  <sheetProtection algorithmName="SHA-512" hashValue="yBR5zso71XOEyakTw+DdczBtNbr4ZXE975G/GI5Oqf+u9FITRORjZKDQ0CxvhPxczkTbsRFS4GnBRcqh1fGUpQ==" saltValue="yJ1CGctsGWxLSDM9JluzQA==" spinCount="100000" sheet="1" objects="1" scenarios="1" formatCells="0" formatColumns="0" formatRows="0" insertRows="0" deleteRows="0"/>
  <mergeCells count="22">
    <mergeCell ref="B2:H2"/>
    <mergeCell ref="C23:D23"/>
    <mergeCell ref="C24:D24"/>
    <mergeCell ref="C25:D25"/>
    <mergeCell ref="C26:D26"/>
    <mergeCell ref="C21:D21"/>
    <mergeCell ref="H4:H5"/>
    <mergeCell ref="B28:D28"/>
    <mergeCell ref="C22:D22"/>
    <mergeCell ref="B4:D5"/>
    <mergeCell ref="F4:F5"/>
    <mergeCell ref="B7:D7"/>
    <mergeCell ref="B9:B26"/>
    <mergeCell ref="C9:D9"/>
    <mergeCell ref="C10:D10"/>
    <mergeCell ref="C11:D11"/>
    <mergeCell ref="C12:D12"/>
    <mergeCell ref="C13:D13"/>
    <mergeCell ref="C14:D14"/>
    <mergeCell ref="C15:D15"/>
    <mergeCell ref="C16:D16"/>
    <mergeCell ref="C17:C20"/>
  </mergeCells>
  <conditionalFormatting sqref="F31:F32">
    <cfRule type="expression" dxfId="115" priority="7">
      <formula>IF(F31="No Conciliado",1,0)</formula>
    </cfRule>
  </conditionalFormatting>
  <conditionalFormatting sqref="H31:H32">
    <cfRule type="expression" dxfId="114" priority="2">
      <formula>IF(H31="No Conciliado",1,0)</formula>
    </cfRule>
  </conditionalFormatting>
  <conditionalFormatting sqref="F35">
    <cfRule type="expression" dxfId="113" priority="3">
      <formula>IF(F35="No Conciliado",1,0)</formula>
    </cfRule>
  </conditionalFormatting>
  <conditionalFormatting sqref="H35">
    <cfRule type="expression" dxfId="112" priority="1">
      <formula>IF(H35="No Conciliado",1,0)</formula>
    </cfRule>
  </conditionalFormatting>
  <dataValidations count="1">
    <dataValidation type="whole" allowBlank="1" showInputMessage="1" showErrorMessage="1" error="MONTO INGRESADO DEBE SER ENTERO Y SIN DECIMALES" sqref="H13:I13 F9:I12 F28:H28 F20:H20 F14:I14 H15:I15 H17:I19 F26:H26 F21:I25" xr:uid="{00000000-0002-0000-3700-000000000000}">
      <formula1>-9.99999999999999E+28</formula1>
      <formula2>9.99999999999999E+27</formula2>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53"/>
  <dimension ref="A1:I17"/>
  <sheetViews>
    <sheetView showGridLines="0" workbookViewId="0">
      <selection activeCell="B17" sqref="B17"/>
    </sheetView>
  </sheetViews>
  <sheetFormatPr baseColWidth="10" defaultColWidth="0" defaultRowHeight="14.25" zeroHeight="1"/>
  <cols>
    <col min="1" max="1" width="10.85546875" style="5" customWidth="1"/>
    <col min="2" max="2" width="60.85546875" style="5" customWidth="1"/>
    <col min="3" max="3" width="1.140625" style="5" customWidth="1"/>
    <col min="4" max="4" width="15.42578125" style="5" customWidth="1"/>
    <col min="5" max="5" width="1" style="5" customWidth="1"/>
    <col min="6" max="6" width="10.85546875" style="5" customWidth="1"/>
    <col min="7" max="7" width="1" style="5" customWidth="1"/>
    <col min="8" max="8" width="10.85546875" style="5" customWidth="1"/>
    <col min="9" max="9" width="11.42578125" style="523" customWidth="1"/>
    <col min="10" max="16384" width="10.85546875" style="5" hidden="1"/>
  </cols>
  <sheetData>
    <row r="1" spans="1:9"/>
    <row r="2" spans="1:9" ht="15.75">
      <c r="B2" s="1263" t="s">
        <v>1321</v>
      </c>
      <c r="C2" s="1263"/>
      <c r="D2" s="1263"/>
      <c r="E2" s="1263"/>
      <c r="F2" s="1263"/>
      <c r="G2" s="1263"/>
      <c r="H2" s="1263"/>
      <c r="I2" s="5"/>
    </row>
    <row r="3" spans="1:9" ht="16.5" thickBot="1">
      <c r="B3" s="495"/>
      <c r="C3" s="495"/>
      <c r="D3" s="495"/>
      <c r="E3" s="495"/>
      <c r="F3" s="495"/>
      <c r="G3" s="495"/>
      <c r="H3" s="495"/>
      <c r="I3" s="5"/>
    </row>
    <row r="4" spans="1:9" s="3" customFormat="1" ht="20.25" customHeight="1" thickBot="1">
      <c r="A4" s="5"/>
      <c r="B4" s="1172" t="s">
        <v>1509</v>
      </c>
      <c r="C4" s="36"/>
      <c r="D4" s="1172" t="s">
        <v>1245</v>
      </c>
      <c r="E4" s="9"/>
      <c r="F4" s="1324" t="s">
        <v>1322</v>
      </c>
      <c r="G4" s="1325"/>
      <c r="H4" s="1326"/>
    </row>
    <row r="5" spans="1:9" s="3" customFormat="1" ht="5.25" customHeight="1" thickBot="1">
      <c r="A5" s="5"/>
      <c r="B5" s="1173"/>
      <c r="C5" s="36"/>
      <c r="D5" s="1173"/>
      <c r="E5" s="9"/>
      <c r="F5" s="11"/>
      <c r="G5" s="11"/>
      <c r="H5" s="11"/>
    </row>
    <row r="6" spans="1:9" s="3" customFormat="1" ht="13.5" thickBot="1">
      <c r="A6" s="5"/>
      <c r="B6" s="1174"/>
      <c r="C6" s="36"/>
      <c r="D6" s="1174"/>
      <c r="E6" s="9"/>
      <c r="F6" s="169" t="s">
        <v>1247</v>
      </c>
      <c r="G6" s="11"/>
      <c r="H6" s="169" t="s">
        <v>1248</v>
      </c>
    </row>
    <row r="7" spans="1:9" ht="8.25" customHeight="1">
      <c r="B7" s="25"/>
      <c r="C7" s="25"/>
      <c r="D7" s="25"/>
      <c r="E7" s="25"/>
      <c r="F7" s="25"/>
      <c r="G7" s="25"/>
      <c r="H7" s="25"/>
      <c r="I7" s="5"/>
    </row>
    <row r="8" spans="1:9" ht="12.75">
      <c r="A8" s="413"/>
      <c r="B8" s="414" t="s">
        <v>1323</v>
      </c>
      <c r="C8" s="524"/>
      <c r="D8" s="422" t="s">
        <v>1249</v>
      </c>
      <c r="E8" s="415"/>
      <c r="F8" s="525">
        <v>60</v>
      </c>
      <c r="G8" s="526"/>
      <c r="H8" s="525">
        <v>80</v>
      </c>
      <c r="I8" s="5"/>
    </row>
    <row r="9" spans="1:9" ht="12.75">
      <c r="A9" s="413"/>
      <c r="B9" s="414" t="s">
        <v>1324</v>
      </c>
      <c r="C9" s="524"/>
      <c r="D9" s="422" t="s">
        <v>1249</v>
      </c>
      <c r="E9" s="415"/>
      <c r="F9" s="525">
        <v>20</v>
      </c>
      <c r="G9" s="526"/>
      <c r="H9" s="525">
        <v>80</v>
      </c>
      <c r="I9" s="5"/>
    </row>
    <row r="10" spans="1:9" ht="12.75">
      <c r="A10" s="413"/>
      <c r="B10" s="414"/>
      <c r="C10" s="524"/>
      <c r="D10" s="422"/>
      <c r="E10" s="415"/>
      <c r="F10" s="525"/>
      <c r="G10" s="526"/>
      <c r="H10" s="525"/>
      <c r="I10" s="5"/>
    </row>
    <row r="11" spans="1:9" ht="12.75">
      <c r="A11" s="413"/>
      <c r="B11" s="414"/>
      <c r="C11" s="524"/>
      <c r="D11" s="422"/>
      <c r="E11" s="415"/>
      <c r="F11" s="525"/>
      <c r="G11" s="526"/>
      <c r="H11" s="525"/>
      <c r="I11" s="5"/>
    </row>
    <row r="12" spans="1:9" ht="12.75">
      <c r="A12" s="413"/>
      <c r="B12" s="414"/>
      <c r="C12" s="524"/>
      <c r="D12" s="422"/>
      <c r="E12" s="415"/>
      <c r="F12" s="525"/>
      <c r="G12" s="526"/>
      <c r="H12" s="525"/>
      <c r="I12" s="5"/>
    </row>
    <row r="13" spans="1:9" ht="12.75">
      <c r="A13" s="413"/>
      <c r="B13" s="414"/>
      <c r="C13" s="524"/>
      <c r="D13" s="422"/>
      <c r="E13" s="415"/>
      <c r="F13" s="525"/>
      <c r="G13" s="526"/>
      <c r="H13" s="525"/>
      <c r="I13" s="5"/>
    </row>
    <row r="14" spans="1:9" ht="12.75">
      <c r="A14" s="413"/>
      <c r="B14" s="414"/>
      <c r="C14" s="524"/>
      <c r="D14" s="422"/>
      <c r="E14" s="415"/>
      <c r="F14" s="525"/>
      <c r="G14" s="526"/>
      <c r="H14" s="525"/>
      <c r="I14" s="5"/>
    </row>
    <row r="15" spans="1:9"/>
    <row r="16" spans="1:9"/>
    <row r="17" s="5" customFormat="1" ht="12.75"/>
  </sheetData>
  <sheetProtection algorithmName="SHA-512" hashValue="D9o+iHaKklF9s4vhRS6uba+/sKpsKEFCtjmT/ky+BDSjdYWxdaq54SGWWHmpIue+1HKKa0qEENS2+VdGzrjnhA==" saltValue="v3CjXg7MUi+nEk0+fqy0Jg==" spinCount="100000" sheet="1" objects="1" scenarios="1" formatCells="0" formatColumns="0" formatRows="0" insertRows="0" deleteRows="0"/>
  <protectedRanges>
    <protectedRange sqref="F8:H14" name="Rango1_5"/>
  </protectedRanges>
  <mergeCells count="4">
    <mergeCell ref="B4:B6"/>
    <mergeCell ref="D4:D6"/>
    <mergeCell ref="F4:H4"/>
    <mergeCell ref="B2:H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54"/>
  <dimension ref="A1:G18"/>
  <sheetViews>
    <sheetView showGridLines="0" workbookViewId="0">
      <selection activeCell="D8" sqref="D8"/>
    </sheetView>
  </sheetViews>
  <sheetFormatPr baseColWidth="10" defaultColWidth="0" defaultRowHeight="12.75" zeroHeight="1"/>
  <cols>
    <col min="1" max="1" width="10.85546875" style="5" customWidth="1"/>
    <col min="2" max="2" width="59.85546875" style="5" customWidth="1"/>
    <col min="3" max="3" width="1" style="5" customWidth="1"/>
    <col min="4" max="4" width="14.7109375" style="5" customWidth="1"/>
    <col min="5" max="5" width="1" style="5" customWidth="1"/>
    <col min="6" max="6" width="14.7109375" style="5" customWidth="1"/>
    <col min="7" max="7" width="6.140625" style="5" customWidth="1"/>
    <col min="8" max="16384" width="10.85546875" style="5" hidden="1"/>
  </cols>
  <sheetData>
    <row r="1" spans="1:7" s="413" customFormat="1"/>
    <row r="2" spans="1:7" s="413" customFormat="1" ht="15.75">
      <c r="B2" s="1243" t="s">
        <v>1325</v>
      </c>
      <c r="C2" s="1243"/>
      <c r="D2" s="1243"/>
      <c r="E2" s="1243"/>
      <c r="F2" s="1243"/>
    </row>
    <row r="3" spans="1:7" s="413" customFormat="1" ht="16.5" thickBot="1">
      <c r="B3" s="791"/>
      <c r="C3" s="791"/>
      <c r="D3" s="791"/>
      <c r="E3" s="791"/>
      <c r="F3" s="791"/>
    </row>
    <row r="4" spans="1:7">
      <c r="A4" s="413"/>
      <c r="B4" s="1351" t="s">
        <v>1280</v>
      </c>
      <c r="C4" s="162"/>
      <c r="D4" s="1332">
        <f>FactFin</f>
        <v>43830</v>
      </c>
      <c r="E4" s="144"/>
      <c r="F4" s="1332">
        <f>FantFin</f>
        <v>43465</v>
      </c>
      <c r="G4" s="413"/>
    </row>
    <row r="5" spans="1:7" ht="13.5" thickBot="1">
      <c r="A5" s="413"/>
      <c r="B5" s="1352"/>
      <c r="C5" s="162"/>
      <c r="D5" s="1333"/>
      <c r="E5" s="66"/>
      <c r="F5" s="1333"/>
      <c r="G5" s="413"/>
    </row>
    <row r="6" spans="1:7">
      <c r="A6" s="413"/>
      <c r="B6" s="25"/>
      <c r="C6" s="25"/>
      <c r="D6" s="25"/>
      <c r="E6" s="25"/>
      <c r="F6" s="25"/>
      <c r="G6" s="413"/>
    </row>
    <row r="7" spans="1:7">
      <c r="A7" s="713" t="s">
        <v>2231</v>
      </c>
      <c r="B7" s="414" t="s">
        <v>1326</v>
      </c>
      <c r="C7" s="521"/>
      <c r="D7" s="416">
        <f>IFERROR(INT(FIXED(VLOOKUP(A7,BPActual,3,0)/Pesos,0)),0)</f>
        <v>0</v>
      </c>
      <c r="E7" s="522"/>
      <c r="F7" s="416">
        <f>IFERROR(INT(FIXED(VLOOKUP(A7,BPAnterior,3,0)/Pesos,0)),0)</f>
        <v>0</v>
      </c>
      <c r="G7" s="475"/>
    </row>
    <row r="8" spans="1:7">
      <c r="A8" s="413"/>
      <c r="B8" s="414" t="s">
        <v>90</v>
      </c>
      <c r="C8" s="521"/>
      <c r="D8" s="416"/>
      <c r="E8" s="522"/>
      <c r="F8" s="416"/>
      <c r="G8" s="475"/>
    </row>
    <row r="9" spans="1:7">
      <c r="A9" s="413"/>
      <c r="B9" s="414" t="s">
        <v>1327</v>
      </c>
      <c r="C9" s="521"/>
      <c r="D9" s="416"/>
      <c r="E9" s="522"/>
      <c r="F9" s="416"/>
      <c r="G9" s="475"/>
    </row>
    <row r="10" spans="1:7" ht="13.5" thickBot="1">
      <c r="A10" s="413"/>
      <c r="B10" s="25"/>
      <c r="C10" s="25"/>
      <c r="D10" s="472"/>
      <c r="E10" s="472"/>
      <c r="F10" s="472"/>
      <c r="G10" s="475"/>
    </row>
    <row r="11" spans="1:7" ht="13.5" thickBot="1">
      <c r="A11" s="413"/>
      <c r="B11" s="165" t="s">
        <v>1137</v>
      </c>
      <c r="C11" s="166"/>
      <c r="D11" s="274">
        <f>SUM(D7:D9)</f>
        <v>0</v>
      </c>
      <c r="E11" s="297"/>
      <c r="F11" s="274">
        <f>SUM(F7:F9)</f>
        <v>0</v>
      </c>
      <c r="G11" s="475"/>
    </row>
    <row r="12" spans="1:7">
      <c r="A12" s="413"/>
      <c r="B12" s="413"/>
      <c r="C12" s="413"/>
      <c r="D12" s="413"/>
      <c r="E12" s="413"/>
      <c r="F12" s="413"/>
      <c r="G12" s="413"/>
    </row>
    <row r="13" spans="1:7" ht="13.5" thickBot="1">
      <c r="A13" s="413"/>
      <c r="B13" s="413"/>
      <c r="C13" s="413"/>
      <c r="D13" s="413"/>
      <c r="E13" s="413"/>
      <c r="F13" s="413"/>
      <c r="G13" s="413"/>
    </row>
    <row r="14" spans="1:7" ht="13.5" thickBot="1">
      <c r="A14" s="413"/>
      <c r="B14" s="119" t="s">
        <v>1138</v>
      </c>
      <c r="C14" s="3"/>
      <c r="D14" s="288" t="str">
        <f>+IF(D11-'43'!D8=0,"Conciliado","No Conciliado")</f>
        <v>Conciliado</v>
      </c>
      <c r="E14" s="3"/>
      <c r="F14" s="288" t="str">
        <f>+IF(F11-'43'!F8=0,"Conciliado","No Conciliado")</f>
        <v>Conciliado</v>
      </c>
      <c r="G14" s="413"/>
    </row>
    <row r="15" spans="1:7" ht="4.5" customHeight="1" thickBot="1">
      <c r="A15" s="413"/>
      <c r="B15" s="714"/>
      <c r="C15" s="3"/>
      <c r="D15" s="3"/>
      <c r="E15" s="3"/>
      <c r="F15" s="3"/>
      <c r="G15" s="413"/>
    </row>
    <row r="16" spans="1:7" ht="13.5" thickBot="1">
      <c r="A16" s="413"/>
      <c r="B16" s="714"/>
      <c r="C16" s="3"/>
      <c r="D16" s="690">
        <f>+D11-'43'!D8</f>
        <v>0</v>
      </c>
      <c r="E16" s="719"/>
      <c r="F16" s="690">
        <f>+F11-'43'!F8</f>
        <v>0</v>
      </c>
      <c r="G16" s="413"/>
    </row>
    <row r="17" spans="1:7">
      <c r="A17" s="413"/>
      <c r="B17" s="413"/>
      <c r="D17" s="730"/>
      <c r="E17" s="730"/>
      <c r="F17" s="730"/>
      <c r="G17" s="413"/>
    </row>
    <row r="18" spans="1:7">
      <c r="B18" s="413"/>
      <c r="D18" s="413"/>
      <c r="E18" s="413"/>
      <c r="F18" s="413"/>
      <c r="G18" s="413"/>
    </row>
  </sheetData>
  <sheetProtection algorithmName="SHA-512" hashValue="/2W/9D6VPuLZ0w7XR7VQXiVoFir3UCY/7KcbDPJ6XU7DTORxrvwIGbZQsGAaTWcjgRB7KE1E8BcztdJebf5pmg==" saltValue="vQf6xds5O1fj2R7oXniRyQ==" spinCount="100000" sheet="1" objects="1" scenarios="1" formatCells="0" formatColumns="0" formatRows="0" insertRows="0" deleteRows="0"/>
  <mergeCells count="4">
    <mergeCell ref="B4:B5"/>
    <mergeCell ref="B2:F2"/>
    <mergeCell ref="D4:D5"/>
    <mergeCell ref="F4:F5"/>
  </mergeCells>
  <conditionalFormatting sqref="D14">
    <cfRule type="expression" dxfId="111" priority="3">
      <formula>IF(D14="No Conciliado",1,0)</formula>
    </cfRule>
  </conditionalFormatting>
  <conditionalFormatting sqref="F14">
    <cfRule type="expression" dxfId="110" priority="2">
      <formula>IF(F14="No Conciliado",1,0)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69">
    <tabColor rgb="FFFF0000"/>
  </sheetPr>
  <dimension ref="A1:G30"/>
  <sheetViews>
    <sheetView showGridLines="0" workbookViewId="0">
      <selection activeCell="A2" sqref="A2"/>
    </sheetView>
  </sheetViews>
  <sheetFormatPr baseColWidth="10" defaultColWidth="0" defaultRowHeight="12.75" zeroHeight="1"/>
  <cols>
    <col min="1" max="1" width="10.85546875" style="437" customWidth="1"/>
    <col min="2" max="2" width="52.140625" style="437" customWidth="1"/>
    <col min="3" max="3" width="1" style="22" customWidth="1"/>
    <col min="4" max="4" width="14.7109375" style="22" customWidth="1"/>
    <col min="5" max="5" width="1" style="22" customWidth="1"/>
    <col min="6" max="6" width="14.7109375" style="22" hidden="1" customWidth="1"/>
    <col min="7" max="7" width="10.85546875" style="437" customWidth="1"/>
    <col min="8" max="16384" width="10.85546875" style="22" hidden="1"/>
  </cols>
  <sheetData>
    <row r="1" spans="1:6">
      <c r="C1" s="437"/>
      <c r="D1" s="437"/>
      <c r="E1" s="437"/>
      <c r="F1" s="437"/>
    </row>
    <row r="2" spans="1:6" ht="15.75">
      <c r="B2" s="1293" t="s">
        <v>109</v>
      </c>
      <c r="C2" s="1293"/>
      <c r="D2" s="1293"/>
      <c r="E2" s="1293"/>
      <c r="F2" s="1293"/>
    </row>
    <row r="3" spans="1:6" ht="16.5" thickBot="1">
      <c r="B3" s="782"/>
      <c r="C3" s="782"/>
      <c r="D3" s="782"/>
      <c r="E3" s="782"/>
      <c r="F3" s="782"/>
    </row>
    <row r="4" spans="1:6" ht="13.5" thickBot="1">
      <c r="B4" s="184" t="s">
        <v>1532</v>
      </c>
      <c r="C4" s="8"/>
      <c r="D4" s="342">
        <f>FactFin</f>
        <v>43830</v>
      </c>
      <c r="E4" s="144"/>
      <c r="F4" s="342">
        <f>FantFin</f>
        <v>43465</v>
      </c>
    </row>
    <row r="5" spans="1:6" ht="7.5" customHeight="1">
      <c r="B5" s="518"/>
      <c r="C5" s="518"/>
      <c r="D5" s="518"/>
      <c r="E5" s="518"/>
      <c r="F5" s="518"/>
    </row>
    <row r="6" spans="1:6" ht="12.75" hidden="1" customHeight="1">
      <c r="A6" s="724" t="s">
        <v>2147</v>
      </c>
      <c r="B6" s="414" t="s">
        <v>1533</v>
      </c>
      <c r="C6" s="415"/>
      <c r="D6" s="416">
        <f t="shared" ref="D6:D22" si="0">IFERROR(INT(FIXED(VLOOKUP(A6,BPActual,3,0)/Pesos,0)),0)</f>
        <v>0</v>
      </c>
      <c r="E6" s="517"/>
      <c r="F6" s="416">
        <f t="shared" ref="F6:F22" si="1">IFERROR(INT(FIXED(VLOOKUP(A6,BPAnterior,3,0)/Pesos,0)),0)</f>
        <v>0</v>
      </c>
    </row>
    <row r="7" spans="1:6" ht="12.75" hidden="1" customHeight="1">
      <c r="A7" s="724" t="s">
        <v>2148</v>
      </c>
      <c r="B7" s="414" t="s">
        <v>1534</v>
      </c>
      <c r="C7" s="415"/>
      <c r="D7" s="416">
        <f t="shared" si="0"/>
        <v>0</v>
      </c>
      <c r="E7" s="517"/>
      <c r="F7" s="416">
        <f t="shared" si="1"/>
        <v>0</v>
      </c>
    </row>
    <row r="8" spans="1:6" ht="12.75" customHeight="1">
      <c r="A8" s="724" t="s">
        <v>2149</v>
      </c>
      <c r="B8" s="414" t="s">
        <v>1535</v>
      </c>
      <c r="C8" s="415"/>
      <c r="D8" s="416">
        <f t="shared" si="0"/>
        <v>0</v>
      </c>
      <c r="E8" s="517"/>
      <c r="F8" s="416"/>
    </row>
    <row r="9" spans="1:6" ht="12.75" customHeight="1">
      <c r="A9" s="724" t="s">
        <v>2150</v>
      </c>
      <c r="B9" s="414" t="s">
        <v>1536</v>
      </c>
      <c r="C9" s="415"/>
      <c r="D9" s="416">
        <f t="shared" si="0"/>
        <v>0</v>
      </c>
      <c r="E9" s="517"/>
      <c r="F9" s="416"/>
    </row>
    <row r="10" spans="1:6" ht="12.75" hidden="1" customHeight="1">
      <c r="A10" s="724" t="s">
        <v>2151</v>
      </c>
      <c r="B10" s="414" t="s">
        <v>1537</v>
      </c>
      <c r="C10" s="415"/>
      <c r="D10" s="416">
        <f t="shared" si="0"/>
        <v>0</v>
      </c>
      <c r="E10" s="517"/>
      <c r="F10" s="416"/>
    </row>
    <row r="11" spans="1:6" ht="12.75" customHeight="1">
      <c r="A11" s="724" t="s">
        <v>2152</v>
      </c>
      <c r="B11" s="414" t="s">
        <v>1538</v>
      </c>
      <c r="C11" s="415"/>
      <c r="D11" s="416">
        <f t="shared" si="0"/>
        <v>0</v>
      </c>
      <c r="E11" s="517"/>
      <c r="F11" s="416"/>
    </row>
    <row r="12" spans="1:6" ht="12.75" hidden="1" customHeight="1">
      <c r="A12" s="724" t="s">
        <v>2153</v>
      </c>
      <c r="B12" s="414" t="s">
        <v>1539</v>
      </c>
      <c r="C12" s="415"/>
      <c r="D12" s="416">
        <f t="shared" si="0"/>
        <v>0</v>
      </c>
      <c r="E12" s="517"/>
      <c r="F12" s="416">
        <f t="shared" si="1"/>
        <v>0</v>
      </c>
    </row>
    <row r="13" spans="1:6" ht="12.75" hidden="1" customHeight="1">
      <c r="A13" s="724" t="s">
        <v>2154</v>
      </c>
      <c r="B13" s="414" t="s">
        <v>1540</v>
      </c>
      <c r="C13" s="415"/>
      <c r="D13" s="416">
        <f t="shared" si="0"/>
        <v>0</v>
      </c>
      <c r="E13" s="517"/>
      <c r="F13" s="416">
        <f t="shared" si="1"/>
        <v>0</v>
      </c>
    </row>
    <row r="14" spans="1:6" ht="12.75" hidden="1" customHeight="1">
      <c r="A14" s="724" t="s">
        <v>2155</v>
      </c>
      <c r="B14" s="414" t="s">
        <v>1541</v>
      </c>
      <c r="C14" s="415"/>
      <c r="D14" s="416">
        <f t="shared" si="0"/>
        <v>0</v>
      </c>
      <c r="E14" s="517"/>
      <c r="F14" s="416">
        <f t="shared" si="1"/>
        <v>0</v>
      </c>
    </row>
    <row r="15" spans="1:6" ht="12.75" hidden="1" customHeight="1">
      <c r="A15" s="724" t="s">
        <v>2156</v>
      </c>
      <c r="B15" s="414" t="s">
        <v>1542</v>
      </c>
      <c r="C15" s="415"/>
      <c r="D15" s="416">
        <f t="shared" si="0"/>
        <v>0</v>
      </c>
      <c r="E15" s="517"/>
      <c r="F15" s="416">
        <f t="shared" si="1"/>
        <v>0</v>
      </c>
    </row>
    <row r="16" spans="1:6" ht="12.75" hidden="1" customHeight="1">
      <c r="A16" s="724" t="s">
        <v>2157</v>
      </c>
      <c r="B16" s="414" t="s">
        <v>1543</v>
      </c>
      <c r="C16" s="415"/>
      <c r="D16" s="416">
        <f t="shared" si="0"/>
        <v>0</v>
      </c>
      <c r="E16" s="517"/>
      <c r="F16" s="416">
        <f t="shared" si="1"/>
        <v>0</v>
      </c>
    </row>
    <row r="17" spans="1:6" ht="12.75" hidden="1" customHeight="1">
      <c r="A17" s="724" t="s">
        <v>2158</v>
      </c>
      <c r="B17" s="414" t="s">
        <v>1381</v>
      </c>
      <c r="C17" s="415"/>
      <c r="D17" s="416">
        <f t="shared" si="0"/>
        <v>0</v>
      </c>
      <c r="E17" s="517"/>
      <c r="F17" s="416">
        <f t="shared" si="1"/>
        <v>0</v>
      </c>
    </row>
    <row r="18" spans="1:6" ht="12.75" hidden="1" customHeight="1">
      <c r="A18" s="724" t="s">
        <v>2159</v>
      </c>
      <c r="B18" s="414" t="s">
        <v>1544</v>
      </c>
      <c r="C18" s="415"/>
      <c r="D18" s="416">
        <f t="shared" si="0"/>
        <v>0</v>
      </c>
      <c r="E18" s="517"/>
      <c r="F18" s="416">
        <f t="shared" si="1"/>
        <v>0</v>
      </c>
    </row>
    <row r="19" spans="1:6" ht="12.75" hidden="1" customHeight="1">
      <c r="A19" s="724" t="s">
        <v>2160</v>
      </c>
      <c r="B19" s="414" t="s">
        <v>1545</v>
      </c>
      <c r="C19" s="415"/>
      <c r="D19" s="416">
        <f t="shared" si="0"/>
        <v>0</v>
      </c>
      <c r="E19" s="517"/>
      <c r="F19" s="416">
        <f t="shared" si="1"/>
        <v>0</v>
      </c>
    </row>
    <row r="20" spans="1:6" ht="12.75" hidden="1" customHeight="1">
      <c r="A20" s="724" t="s">
        <v>2161</v>
      </c>
      <c r="B20" s="414" t="s">
        <v>1546</v>
      </c>
      <c r="C20" s="415"/>
      <c r="D20" s="416">
        <f t="shared" si="0"/>
        <v>0</v>
      </c>
      <c r="E20" s="517"/>
      <c r="F20" s="416">
        <f t="shared" si="1"/>
        <v>0</v>
      </c>
    </row>
    <row r="21" spans="1:6" ht="12.75" hidden="1" customHeight="1">
      <c r="A21" s="724" t="s">
        <v>2162</v>
      </c>
      <c r="B21" s="414" t="s">
        <v>1547</v>
      </c>
      <c r="C21" s="415"/>
      <c r="D21" s="416">
        <f t="shared" si="0"/>
        <v>0</v>
      </c>
      <c r="E21" s="517"/>
      <c r="F21" s="416">
        <f t="shared" si="1"/>
        <v>0</v>
      </c>
    </row>
    <row r="22" spans="1:6" ht="12.75" hidden="1" customHeight="1">
      <c r="A22" s="724" t="s">
        <v>2163</v>
      </c>
      <c r="B22" s="414" t="s">
        <v>1548</v>
      </c>
      <c r="C22" s="415"/>
      <c r="D22" s="416">
        <f t="shared" si="0"/>
        <v>0</v>
      </c>
      <c r="E22" s="517"/>
      <c r="F22" s="416">
        <f t="shared" si="1"/>
        <v>0</v>
      </c>
    </row>
    <row r="23" spans="1:6" ht="7.5" customHeight="1" thickBot="1">
      <c r="B23" s="519"/>
      <c r="C23" s="519"/>
      <c r="D23" s="520"/>
      <c r="E23" s="520"/>
      <c r="F23" s="520"/>
    </row>
    <row r="24" spans="1:6" ht="13.5" thickBot="1">
      <c r="B24" s="165" t="s">
        <v>1137</v>
      </c>
      <c r="C24" s="166"/>
      <c r="D24" s="274">
        <f>SUM(D6:D22)</f>
        <v>0</v>
      </c>
      <c r="E24" s="297"/>
      <c r="F24" s="274">
        <f>SUM(F6:F22)</f>
        <v>0</v>
      </c>
    </row>
    <row r="25" spans="1:6" ht="13.5" thickBot="1">
      <c r="C25" s="437"/>
      <c r="D25" s="437"/>
      <c r="E25" s="437"/>
      <c r="F25" s="437"/>
    </row>
    <row r="26" spans="1:6" ht="13.5" thickBot="1">
      <c r="B26" s="119" t="s">
        <v>1138</v>
      </c>
      <c r="C26" s="7"/>
      <c r="D26" s="288" t="str">
        <f>+IF((D24-'49'!D16)=0,"Conciliado","No Conciliado")</f>
        <v>Conciliado</v>
      </c>
      <c r="E26" s="7"/>
      <c r="F26" s="288" t="str">
        <f>+IF((F24-'49'!F16)=0,"Conciliado","No Conciliado")</f>
        <v>No Conciliado</v>
      </c>
    </row>
    <row r="27" spans="1:6" ht="3" customHeight="1" thickBot="1">
      <c r="B27" s="7"/>
      <c r="C27" s="7"/>
      <c r="D27" s="7"/>
      <c r="E27" s="7"/>
      <c r="F27" s="7"/>
    </row>
    <row r="28" spans="1:6" ht="13.5" thickBot="1">
      <c r="B28" s="775"/>
      <c r="C28" s="7"/>
      <c r="D28" s="690">
        <f>+D24-'49'!D16</f>
        <v>0</v>
      </c>
      <c r="E28" s="719"/>
      <c r="F28" s="690">
        <f>+F24-'49'!F16</f>
        <v>-11193204</v>
      </c>
    </row>
    <row r="29" spans="1:6">
      <c r="D29" s="437"/>
      <c r="E29" s="437"/>
      <c r="F29" s="437"/>
    </row>
    <row r="30" spans="1:6">
      <c r="D30" s="437"/>
      <c r="E30" s="437"/>
      <c r="F30" s="437"/>
    </row>
  </sheetData>
  <sheetProtection algorithmName="SHA-512" hashValue="yUfzSpoxEJQzHbjHeMWi8XgXr/HFrkbn9TYZxBwgq6AsHuqQRc5W22JtiulfVjNT86xzMuEKp0ECMZFfYj+uPg==" saltValue="tMD+inpXmFwI4Chv3pUacg==" spinCount="100000" sheet="1" objects="1" scenarios="1" formatCells="0" formatColumns="0" formatRows="0" insertRows="0" deleteRows="0"/>
  <protectedRanges>
    <protectedRange sqref="D6:F22" name="Rango1_4_1"/>
  </protectedRanges>
  <mergeCells count="1">
    <mergeCell ref="B2:F2"/>
  </mergeCells>
  <conditionalFormatting sqref="D26">
    <cfRule type="expression" dxfId="109" priority="2">
      <formula>IF(D26="No Conciliado",1,0)</formula>
    </cfRule>
  </conditionalFormatting>
  <conditionalFormatting sqref="F26">
    <cfRule type="expression" dxfId="108" priority="1">
      <formula>IF(F26="No Conciliado",1,0)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70">
    <tabColor rgb="FFC00000"/>
  </sheetPr>
  <dimension ref="A1:G32"/>
  <sheetViews>
    <sheetView showGridLines="0" workbookViewId="0">
      <selection activeCell="A2" sqref="A2"/>
    </sheetView>
  </sheetViews>
  <sheetFormatPr baseColWidth="10" defaultColWidth="0" defaultRowHeight="12.75" zeroHeight="1"/>
  <cols>
    <col min="1" max="1" width="10.85546875" style="437" customWidth="1"/>
    <col min="2" max="2" width="50.5703125" style="22" customWidth="1"/>
    <col min="3" max="3" width="1" style="22" customWidth="1"/>
    <col min="4" max="4" width="14.7109375" style="22" customWidth="1"/>
    <col min="5" max="5" width="1" style="22" customWidth="1"/>
    <col min="6" max="6" width="14.7109375" style="22" hidden="1" customWidth="1"/>
    <col min="7" max="7" width="10.85546875" style="437" customWidth="1"/>
    <col min="8" max="16384" width="10.85546875" style="22" hidden="1"/>
  </cols>
  <sheetData>
    <row r="1" spans="1:6">
      <c r="B1" s="437"/>
      <c r="C1" s="437"/>
      <c r="D1" s="437"/>
      <c r="E1" s="437"/>
      <c r="F1" s="437"/>
    </row>
    <row r="2" spans="1:6" ht="15.75">
      <c r="B2" s="1293" t="s">
        <v>1329</v>
      </c>
      <c r="C2" s="1293"/>
      <c r="D2" s="1293"/>
      <c r="E2" s="1293"/>
      <c r="F2" s="1293"/>
    </row>
    <row r="3" spans="1:6" ht="16.5" thickBot="1">
      <c r="B3" s="782"/>
      <c r="C3" s="782"/>
      <c r="D3" s="782"/>
      <c r="E3" s="782"/>
      <c r="F3" s="782"/>
    </row>
    <row r="4" spans="1:6" ht="13.5" thickBot="1">
      <c r="B4" s="184" t="s">
        <v>1532</v>
      </c>
      <c r="C4" s="8"/>
      <c r="D4" s="342">
        <f>FactFin</f>
        <v>43830</v>
      </c>
      <c r="E4" s="144"/>
      <c r="F4" s="342">
        <f>FantFin</f>
        <v>43465</v>
      </c>
    </row>
    <row r="5" spans="1:6" ht="7.5" customHeight="1">
      <c r="B5" s="518"/>
      <c r="C5" s="518"/>
      <c r="D5" s="518"/>
      <c r="E5" s="518"/>
      <c r="F5" s="518"/>
    </row>
    <row r="6" spans="1:6" ht="12.75" hidden="1" customHeight="1">
      <c r="A6" s="802" t="s">
        <v>2164</v>
      </c>
      <c r="B6" s="414" t="s">
        <v>1533</v>
      </c>
      <c r="C6" s="415"/>
      <c r="D6" s="628">
        <f t="shared" ref="D6:D23" si="0">IFERROR(INT(FIXED(VLOOKUP(A6,BPActual,3,0)/Pesos,0)),0)</f>
        <v>0</v>
      </c>
      <c r="E6" s="958"/>
      <c r="F6" s="628">
        <f t="shared" ref="F6:F23" si="1">IFERROR(INT(FIXED(VLOOKUP(A6,BPAnterior,3,0)/Pesos,0)),0)</f>
        <v>0</v>
      </c>
    </row>
    <row r="7" spans="1:6" ht="12.75" hidden="1" customHeight="1">
      <c r="A7" s="802" t="s">
        <v>2165</v>
      </c>
      <c r="B7" s="414" t="s">
        <v>1534</v>
      </c>
      <c r="C7" s="415"/>
      <c r="D7" s="628">
        <f t="shared" si="0"/>
        <v>0</v>
      </c>
      <c r="E7" s="958"/>
      <c r="F7" s="628">
        <f t="shared" si="1"/>
        <v>0</v>
      </c>
    </row>
    <row r="8" spans="1:6" ht="12.75" customHeight="1">
      <c r="A8" s="802" t="s">
        <v>2166</v>
      </c>
      <c r="B8" s="414" t="s">
        <v>1535</v>
      </c>
      <c r="C8" s="415"/>
      <c r="D8" s="628">
        <f t="shared" si="0"/>
        <v>0</v>
      </c>
      <c r="E8" s="958"/>
      <c r="F8" s="628"/>
    </row>
    <row r="9" spans="1:6" ht="12.75" customHeight="1">
      <c r="A9" s="802" t="s">
        <v>2167</v>
      </c>
      <c r="B9" s="414" t="s">
        <v>1536</v>
      </c>
      <c r="C9" s="415"/>
      <c r="D9" s="628">
        <f t="shared" si="0"/>
        <v>0</v>
      </c>
      <c r="E9" s="958"/>
      <c r="F9" s="628">
        <f t="shared" si="1"/>
        <v>0</v>
      </c>
    </row>
    <row r="10" spans="1:6" ht="12.75" customHeight="1">
      <c r="A10" s="802" t="s">
        <v>2168</v>
      </c>
      <c r="B10" s="414" t="s">
        <v>1537</v>
      </c>
      <c r="C10" s="415"/>
      <c r="D10" s="628">
        <f t="shared" si="0"/>
        <v>0</v>
      </c>
      <c r="E10" s="958"/>
      <c r="F10" s="628"/>
    </row>
    <row r="11" spans="1:6" ht="12.75" hidden="1" customHeight="1">
      <c r="A11" s="802" t="s">
        <v>2169</v>
      </c>
      <c r="B11" s="414" t="s">
        <v>1538</v>
      </c>
      <c r="C11" s="415"/>
      <c r="D11" s="628">
        <f t="shared" si="0"/>
        <v>0</v>
      </c>
      <c r="E11" s="958"/>
      <c r="F11" s="628">
        <f t="shared" si="1"/>
        <v>0</v>
      </c>
    </row>
    <row r="12" spans="1:6" ht="12.75" hidden="1" customHeight="1">
      <c r="A12" s="802" t="s">
        <v>2170</v>
      </c>
      <c r="B12" s="414" t="s">
        <v>1539</v>
      </c>
      <c r="C12" s="415"/>
      <c r="D12" s="628">
        <f t="shared" si="0"/>
        <v>0</v>
      </c>
      <c r="E12" s="958"/>
      <c r="F12" s="628">
        <f t="shared" si="1"/>
        <v>0</v>
      </c>
    </row>
    <row r="13" spans="1:6" ht="12.75" hidden="1" customHeight="1">
      <c r="A13" s="802" t="s">
        <v>2171</v>
      </c>
      <c r="B13" s="414" t="s">
        <v>1540</v>
      </c>
      <c r="C13" s="415"/>
      <c r="D13" s="628">
        <f t="shared" si="0"/>
        <v>0</v>
      </c>
      <c r="E13" s="958"/>
      <c r="F13" s="628">
        <f t="shared" si="1"/>
        <v>0</v>
      </c>
    </row>
    <row r="14" spans="1:6" ht="12.75" hidden="1" customHeight="1">
      <c r="A14" s="802" t="s">
        <v>2172</v>
      </c>
      <c r="B14" s="414" t="s">
        <v>1541</v>
      </c>
      <c r="C14" s="415"/>
      <c r="D14" s="628">
        <f t="shared" si="0"/>
        <v>0</v>
      </c>
      <c r="E14" s="958"/>
      <c r="F14" s="628">
        <f t="shared" si="1"/>
        <v>0</v>
      </c>
    </row>
    <row r="15" spans="1:6" ht="12.75" customHeight="1">
      <c r="A15" s="802" t="s">
        <v>2173</v>
      </c>
      <c r="B15" s="414" t="s">
        <v>1542</v>
      </c>
      <c r="C15" s="415"/>
      <c r="D15" s="628">
        <f t="shared" si="0"/>
        <v>0</v>
      </c>
      <c r="E15" s="958"/>
      <c r="F15" s="628"/>
    </row>
    <row r="16" spans="1:6" ht="12.75" hidden="1" customHeight="1">
      <c r="A16" s="802" t="s">
        <v>2174</v>
      </c>
      <c r="B16" s="414" t="s">
        <v>1543</v>
      </c>
      <c r="C16" s="415"/>
      <c r="D16" s="628">
        <f t="shared" si="0"/>
        <v>0</v>
      </c>
      <c r="E16" s="958"/>
      <c r="F16" s="628">
        <f t="shared" si="1"/>
        <v>0</v>
      </c>
    </row>
    <row r="17" spans="1:6" ht="12.75" hidden="1" customHeight="1">
      <c r="A17" s="802" t="s">
        <v>2175</v>
      </c>
      <c r="B17" s="414" t="s">
        <v>1381</v>
      </c>
      <c r="C17" s="415"/>
      <c r="D17" s="628">
        <f t="shared" si="0"/>
        <v>0</v>
      </c>
      <c r="E17" s="958"/>
      <c r="F17" s="628">
        <f t="shared" si="1"/>
        <v>0</v>
      </c>
    </row>
    <row r="18" spans="1:6" ht="12.75" hidden="1" customHeight="1">
      <c r="A18" s="802" t="s">
        <v>2176</v>
      </c>
      <c r="B18" s="414" t="s">
        <v>1544</v>
      </c>
      <c r="C18" s="415"/>
      <c r="D18" s="628">
        <f t="shared" si="0"/>
        <v>0</v>
      </c>
      <c r="E18" s="958"/>
      <c r="F18" s="628">
        <f t="shared" si="1"/>
        <v>0</v>
      </c>
    </row>
    <row r="19" spans="1:6" ht="12.75" hidden="1" customHeight="1">
      <c r="A19" s="802" t="s">
        <v>2177</v>
      </c>
      <c r="B19" s="414" t="s">
        <v>1545</v>
      </c>
      <c r="C19" s="415"/>
      <c r="D19" s="628">
        <f t="shared" si="0"/>
        <v>0</v>
      </c>
      <c r="E19" s="958"/>
      <c r="F19" s="628">
        <f t="shared" si="1"/>
        <v>0</v>
      </c>
    </row>
    <row r="20" spans="1:6" ht="12.75" hidden="1" customHeight="1">
      <c r="A20" s="802" t="s">
        <v>2178</v>
      </c>
      <c r="B20" s="414" t="s">
        <v>1546</v>
      </c>
      <c r="C20" s="415"/>
      <c r="D20" s="628">
        <f t="shared" si="0"/>
        <v>0</v>
      </c>
      <c r="E20" s="958"/>
      <c r="F20" s="628">
        <f t="shared" si="1"/>
        <v>0</v>
      </c>
    </row>
    <row r="21" spans="1:6" ht="12.75" hidden="1" customHeight="1">
      <c r="A21" s="802" t="s">
        <v>2179</v>
      </c>
      <c r="B21" s="414" t="s">
        <v>1547</v>
      </c>
      <c r="C21" s="415"/>
      <c r="D21" s="628">
        <f t="shared" si="0"/>
        <v>0</v>
      </c>
      <c r="E21" s="958"/>
      <c r="F21" s="628">
        <f t="shared" si="1"/>
        <v>0</v>
      </c>
    </row>
    <row r="22" spans="1:6" ht="12.75" hidden="1" customHeight="1">
      <c r="A22" s="802" t="s">
        <v>2180</v>
      </c>
      <c r="B22" s="414" t="s">
        <v>1328</v>
      </c>
      <c r="C22" s="415"/>
      <c r="D22" s="628">
        <f t="shared" si="0"/>
        <v>0</v>
      </c>
      <c r="E22" s="958"/>
      <c r="F22" s="628">
        <f t="shared" si="1"/>
        <v>0</v>
      </c>
    </row>
    <row r="23" spans="1:6" ht="12.75" hidden="1" customHeight="1">
      <c r="B23" s="414"/>
      <c r="C23" s="415"/>
      <c r="D23" s="628">
        <f t="shared" si="0"/>
        <v>0</v>
      </c>
      <c r="E23" s="958"/>
      <c r="F23" s="628">
        <f t="shared" si="1"/>
        <v>0</v>
      </c>
    </row>
    <row r="24" spans="1:6" ht="7.5" customHeight="1" thickBot="1">
      <c r="B24" s="519"/>
      <c r="C24" s="519"/>
      <c r="D24" s="520"/>
      <c r="E24" s="520"/>
      <c r="F24" s="520"/>
    </row>
    <row r="25" spans="1:6" ht="13.5" thickBot="1">
      <c r="B25" s="165" t="s">
        <v>1137</v>
      </c>
      <c r="C25" s="166"/>
      <c r="D25" s="959">
        <f>SUM(D6:D23)</f>
        <v>0</v>
      </c>
      <c r="E25" s="960"/>
      <c r="F25" s="959">
        <f>SUM(F6:F23)</f>
        <v>0</v>
      </c>
    </row>
    <row r="26" spans="1:6" ht="13.5" thickBot="1">
      <c r="B26" s="437"/>
      <c r="C26" s="437"/>
      <c r="D26" s="437"/>
      <c r="E26" s="437"/>
      <c r="F26" s="437"/>
    </row>
    <row r="27" spans="1:6" ht="13.5" thickBot="1">
      <c r="B27" s="119" t="s">
        <v>1138</v>
      </c>
      <c r="C27" s="7"/>
      <c r="D27" s="288" t="str">
        <f>+IF((D25-'50'!D16)=0,"Conciliado","No Conciliado")</f>
        <v>Conciliado</v>
      </c>
      <c r="E27" s="7"/>
      <c r="F27" s="288" t="str">
        <f>+IF((F25-'50'!F16)=0,"Conciliado","No Conciliado")</f>
        <v>No Conciliado</v>
      </c>
    </row>
    <row r="28" spans="1:6" ht="4.5" customHeight="1" thickBot="1">
      <c r="B28" s="775"/>
      <c r="C28" s="7"/>
      <c r="D28" s="7"/>
      <c r="E28" s="7"/>
      <c r="F28" s="7"/>
    </row>
    <row r="29" spans="1:6" ht="13.5" thickBot="1">
      <c r="B29" s="775"/>
      <c r="C29" s="7"/>
      <c r="D29" s="690">
        <f>+D25-'50'!D16</f>
        <v>0</v>
      </c>
      <c r="E29" s="719"/>
      <c r="F29" s="690">
        <f>+F25-'50'!F16</f>
        <v>45030215</v>
      </c>
    </row>
    <row r="30" spans="1:6" s="437" customFormat="1"/>
    <row r="31" spans="1:6" s="437" customFormat="1"/>
    <row r="32" spans="1:6" s="437" customFormat="1"/>
  </sheetData>
  <sheetProtection algorithmName="SHA-512" hashValue="n7dXglNbbbHK4dlCepA3OMZJCLks5e376cVWBhF+HeoWMxq0cQ9+HPEMi8YWO+fU+aCYSftFx+w8S8kWkrh6wg==" saltValue="21df1TZhkiKxGty3h8MQQQ==" spinCount="100000" sheet="1" objects="1" scenarios="1" formatCells="0" formatColumns="0" formatRows="0" insertRows="0" deleteRows="0"/>
  <protectedRanges>
    <protectedRange sqref="E6:E23" name="Rango1_4_1"/>
    <protectedRange sqref="F6:F23 D6:D23" name="Rango1_1"/>
  </protectedRanges>
  <mergeCells count="1">
    <mergeCell ref="B2:F2"/>
  </mergeCells>
  <conditionalFormatting sqref="D27">
    <cfRule type="expression" dxfId="107" priority="2">
      <formula>IF(D27="No Conciliado",1,0)</formula>
    </cfRule>
  </conditionalFormatting>
  <conditionalFormatting sqref="F27">
    <cfRule type="expression" dxfId="106" priority="1">
      <formula>IF(F27="No Conciliado",1,0)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71">
    <tabColor rgb="FFFF0000"/>
  </sheetPr>
  <dimension ref="A1:G23"/>
  <sheetViews>
    <sheetView showGridLines="0" workbookViewId="0">
      <selection activeCell="A2" sqref="A2"/>
    </sheetView>
  </sheetViews>
  <sheetFormatPr baseColWidth="10" defaultColWidth="0" defaultRowHeight="12.75" zeroHeight="1"/>
  <cols>
    <col min="1" max="1" width="10.85546875" style="437" customWidth="1"/>
    <col min="2" max="2" width="48.42578125" style="22" customWidth="1"/>
    <col min="3" max="3" width="1" style="22" customWidth="1"/>
    <col min="4" max="4" width="14.7109375" style="22" customWidth="1"/>
    <col min="5" max="5" width="1" style="22" customWidth="1"/>
    <col min="6" max="6" width="14.7109375" style="22" hidden="1" customWidth="1"/>
    <col min="7" max="7" width="10.85546875" style="437" customWidth="1"/>
    <col min="8" max="16384" width="10.85546875" style="22" hidden="1"/>
  </cols>
  <sheetData>
    <row r="1" spans="1:7" s="437" customFormat="1"/>
    <row r="2" spans="1:7" s="437" customFormat="1" ht="15.75">
      <c r="B2" s="1293" t="s">
        <v>1549</v>
      </c>
      <c r="C2" s="1293"/>
      <c r="D2" s="1293"/>
      <c r="E2" s="1293"/>
      <c r="F2" s="1293"/>
    </row>
    <row r="3" spans="1:7" s="437" customFormat="1" ht="16.5" thickBot="1">
      <c r="B3" s="782"/>
      <c r="C3" s="782"/>
      <c r="D3" s="782"/>
      <c r="E3" s="782"/>
      <c r="F3" s="782"/>
    </row>
    <row r="4" spans="1:7" ht="13.5" thickBot="1">
      <c r="B4" s="184" t="s">
        <v>1330</v>
      </c>
      <c r="C4" s="8"/>
      <c r="D4" s="342">
        <f>FactFin</f>
        <v>43830</v>
      </c>
      <c r="E4" s="144"/>
      <c r="F4" s="342">
        <f>FantFin</f>
        <v>43465</v>
      </c>
    </row>
    <row r="5" spans="1:7" ht="7.5" customHeight="1">
      <c r="B5" s="513"/>
      <c r="C5" s="513"/>
      <c r="D5" s="513"/>
      <c r="E5" s="513"/>
      <c r="F5" s="513"/>
    </row>
    <row r="6" spans="1:7" ht="15" customHeight="1">
      <c r="B6" s="185" t="s">
        <v>1289</v>
      </c>
      <c r="C6" s="37"/>
      <c r="D6" s="803"/>
      <c r="E6" s="804"/>
      <c r="F6" s="803">
        <v>11193204</v>
      </c>
    </row>
    <row r="7" spans="1:7" ht="7.5" customHeight="1">
      <c r="B7" s="513"/>
      <c r="C7" s="513"/>
      <c r="D7" s="514"/>
      <c r="E7" s="514"/>
      <c r="F7" s="514"/>
    </row>
    <row r="8" spans="1:7" ht="25.5">
      <c r="B8" s="414" t="s">
        <v>1331</v>
      </c>
      <c r="C8" s="415"/>
      <c r="D8" s="416"/>
      <c r="E8" s="517"/>
      <c r="F8" s="628"/>
    </row>
    <row r="9" spans="1:7" s="5" customFormat="1" ht="25.5" hidden="1">
      <c r="A9" s="413"/>
      <c r="B9" s="414" t="s">
        <v>1234</v>
      </c>
      <c r="C9" s="415"/>
      <c r="D9" s="416"/>
      <c r="E9" s="417"/>
      <c r="F9" s="416"/>
      <c r="G9" s="473"/>
    </row>
    <row r="10" spans="1:7" ht="12.75" hidden="1" customHeight="1">
      <c r="B10" s="414" t="s">
        <v>1332</v>
      </c>
      <c r="C10" s="415"/>
      <c r="D10" s="416"/>
      <c r="E10" s="517"/>
      <c r="F10" s="416"/>
    </row>
    <row r="11" spans="1:7" ht="25.5" hidden="1">
      <c r="B11" s="414" t="s">
        <v>1333</v>
      </c>
      <c r="C11" s="415"/>
      <c r="D11" s="416"/>
      <c r="E11" s="517"/>
      <c r="F11" s="416"/>
    </row>
    <row r="12" spans="1:7" ht="25.5">
      <c r="B12" s="414" t="s">
        <v>1334</v>
      </c>
      <c r="C12" s="415"/>
      <c r="D12" s="416"/>
      <c r="E12" s="517"/>
      <c r="F12" s="416"/>
    </row>
    <row r="13" spans="1:7" ht="7.5" customHeight="1">
      <c r="B13" s="515"/>
      <c r="C13" s="515"/>
      <c r="D13" s="516"/>
      <c r="E13" s="516"/>
      <c r="F13" s="516"/>
    </row>
    <row r="14" spans="1:7" ht="15" customHeight="1">
      <c r="B14" s="185" t="s">
        <v>1335</v>
      </c>
      <c r="C14" s="43"/>
      <c r="D14" s="298">
        <f>SUM(D8:D12)</f>
        <v>0</v>
      </c>
      <c r="E14" s="296"/>
      <c r="F14" s="961">
        <f>SUM(F8:F12)</f>
        <v>0</v>
      </c>
    </row>
    <row r="15" spans="1:7" ht="7.5" customHeight="1" thickBot="1">
      <c r="B15" s="515"/>
      <c r="C15" s="515"/>
      <c r="D15" s="516"/>
      <c r="E15" s="516"/>
      <c r="F15" s="516"/>
    </row>
    <row r="16" spans="1:7" ht="13.5" thickBot="1">
      <c r="B16" s="165" t="s">
        <v>1137</v>
      </c>
      <c r="C16" s="166"/>
      <c r="D16" s="274">
        <f>+D6+D14</f>
        <v>0</v>
      </c>
      <c r="E16" s="297"/>
      <c r="F16" s="274">
        <f>+F6+F14</f>
        <v>11193204</v>
      </c>
    </row>
    <row r="17" spans="2:6" s="437" customFormat="1"/>
    <row r="18" spans="2:6" s="437" customFormat="1" ht="13.5" thickBot="1"/>
    <row r="19" spans="2:6" ht="13.5" thickBot="1">
      <c r="B19" s="119" t="s">
        <v>1138</v>
      </c>
      <c r="C19" s="3"/>
      <c r="D19" s="288" t="str">
        <f>+IF((D16-'47'!D24)=0,"Conciliado","No Conciliado")</f>
        <v>Conciliado</v>
      </c>
      <c r="E19" s="3"/>
      <c r="F19" s="288" t="str">
        <f>+"Conciliado"</f>
        <v>Conciliado</v>
      </c>
    </row>
    <row r="20" spans="2:6" ht="3.75" customHeight="1" thickBot="1">
      <c r="B20" s="775"/>
      <c r="C20" s="7"/>
      <c r="D20" s="7"/>
      <c r="E20" s="7"/>
      <c r="F20" s="7"/>
    </row>
    <row r="21" spans="2:6" ht="13.5" thickBot="1">
      <c r="B21" s="775"/>
      <c r="C21" s="7"/>
      <c r="D21" s="690">
        <f>+D16-'47'!D24</f>
        <v>0</v>
      </c>
      <c r="E21" s="719"/>
      <c r="F21" s="690">
        <v>0</v>
      </c>
    </row>
    <row r="22" spans="2:6" s="437" customFormat="1">
      <c r="B22" s="413"/>
    </row>
    <row r="23" spans="2:6" s="437" customFormat="1"/>
  </sheetData>
  <sheetProtection algorithmName="SHA-512" hashValue="y4Wt1hXS/GeFK5amc8Cyokexwan88pEMFF1u824QQrCqK5pWySuxT4ZJ1yfLU92YkONNMQane5YQAKC4FOAh2A==" saltValue="OXDOBggw1tBRYKnYgH5dEQ==" spinCount="100000" sheet="1" objects="1" scenarios="1" formatCells="0" formatColumns="0" formatRows="0" insertRows="0" deleteRows="0"/>
  <protectedRanges>
    <protectedRange sqref="F10:F12 D15:E15 D10:E13 D8:F8" name="Rango5_1"/>
  </protectedRanges>
  <mergeCells count="1">
    <mergeCell ref="B2:F2"/>
  </mergeCells>
  <conditionalFormatting sqref="D19">
    <cfRule type="expression" dxfId="105" priority="2">
      <formula>IF(D19="No Conciliado",1,0)</formula>
    </cfRule>
  </conditionalFormatting>
  <conditionalFormatting sqref="F19">
    <cfRule type="expression" dxfId="104" priority="1">
      <formula>IF(F19="No Conciliado",1,0)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72">
    <tabColor rgb="FFFF0000"/>
  </sheetPr>
  <dimension ref="A1:G23"/>
  <sheetViews>
    <sheetView showGridLines="0" workbookViewId="0">
      <selection activeCell="A2" sqref="A2"/>
    </sheetView>
  </sheetViews>
  <sheetFormatPr baseColWidth="10" defaultColWidth="0" defaultRowHeight="12.75" zeroHeight="1"/>
  <cols>
    <col min="1" max="1" width="10.85546875" style="437" customWidth="1"/>
    <col min="2" max="2" width="48" style="22" customWidth="1"/>
    <col min="3" max="3" width="1" style="22" customWidth="1"/>
    <col min="4" max="4" width="18.28515625" style="22" customWidth="1"/>
    <col min="5" max="5" width="1" style="22" customWidth="1"/>
    <col min="6" max="6" width="14.7109375" style="22" hidden="1" customWidth="1"/>
    <col min="7" max="7" width="10.85546875" style="437" customWidth="1"/>
    <col min="8" max="16384" width="10.85546875" style="22" hidden="1"/>
  </cols>
  <sheetData>
    <row r="1" spans="1:7" s="437" customFormat="1"/>
    <row r="2" spans="1:7" s="437" customFormat="1" ht="15.75">
      <c r="B2" s="1293" t="s">
        <v>1550</v>
      </c>
      <c r="C2" s="1293"/>
      <c r="D2" s="1293"/>
      <c r="E2" s="1293"/>
      <c r="F2" s="1293"/>
    </row>
    <row r="3" spans="1:7" s="437" customFormat="1" ht="16.5" thickBot="1">
      <c r="B3" s="782"/>
      <c r="C3" s="782"/>
      <c r="D3" s="782"/>
      <c r="E3" s="782"/>
      <c r="F3" s="782"/>
    </row>
    <row r="4" spans="1:7" ht="13.5" thickBot="1">
      <c r="B4" s="184" t="s">
        <v>1705</v>
      </c>
      <c r="C4" s="8"/>
      <c r="D4" s="342">
        <f>FactFin</f>
        <v>43830</v>
      </c>
      <c r="E4" s="144"/>
      <c r="F4" s="342">
        <f>FantFin</f>
        <v>43465</v>
      </c>
    </row>
    <row r="5" spans="1:7" ht="7.5" customHeight="1">
      <c r="B5" s="513"/>
      <c r="C5" s="513"/>
      <c r="D5" s="513"/>
      <c r="E5" s="513"/>
      <c r="F5" s="513"/>
    </row>
    <row r="6" spans="1:7" ht="15" customHeight="1">
      <c r="B6" s="185" t="s">
        <v>1289</v>
      </c>
      <c r="C6" s="37"/>
      <c r="D6" s="962"/>
      <c r="E6" s="963"/>
      <c r="F6" s="961">
        <v>-45030215</v>
      </c>
    </row>
    <row r="7" spans="1:7" ht="20.25" customHeight="1">
      <c r="B7" s="513"/>
      <c r="C7" s="513"/>
      <c r="D7" s="111"/>
      <c r="E7" s="111"/>
      <c r="F7" s="111"/>
    </row>
    <row r="8" spans="1:7" ht="25.5">
      <c r="B8" s="414" t="s">
        <v>1336</v>
      </c>
      <c r="C8" s="415"/>
      <c r="D8" s="628"/>
      <c r="E8" s="958"/>
      <c r="F8" s="628"/>
    </row>
    <row r="9" spans="1:7" s="5" customFormat="1" ht="25.5" hidden="1">
      <c r="A9" s="413"/>
      <c r="B9" s="414" t="s">
        <v>1234</v>
      </c>
      <c r="C9" s="415"/>
      <c r="D9" s="628"/>
      <c r="E9" s="921"/>
      <c r="F9" s="628"/>
      <c r="G9" s="473"/>
    </row>
    <row r="10" spans="1:7" ht="25.5" hidden="1">
      <c r="B10" s="414" t="s">
        <v>1337</v>
      </c>
      <c r="C10" s="415"/>
      <c r="D10" s="628"/>
      <c r="E10" s="958"/>
      <c r="F10" s="628"/>
    </row>
    <row r="11" spans="1:7" ht="25.5" hidden="1">
      <c r="B11" s="414" t="s">
        <v>1338</v>
      </c>
      <c r="C11" s="415"/>
      <c r="D11" s="628"/>
      <c r="E11" s="958"/>
      <c r="F11" s="628"/>
    </row>
    <row r="12" spans="1:7" ht="25.5">
      <c r="B12" s="414" t="s">
        <v>1339</v>
      </c>
      <c r="C12" s="415"/>
      <c r="D12" s="628"/>
      <c r="E12" s="958"/>
      <c r="F12" s="628"/>
    </row>
    <row r="13" spans="1:7" ht="7.5" customHeight="1">
      <c r="B13" s="515"/>
      <c r="C13" s="515"/>
      <c r="D13" s="876"/>
      <c r="E13" s="876"/>
      <c r="F13" s="876"/>
    </row>
    <row r="14" spans="1:7" ht="15" customHeight="1">
      <c r="B14" s="185" t="s">
        <v>1706</v>
      </c>
      <c r="C14" s="43"/>
      <c r="D14" s="961">
        <f>SUM(D8:D12)</f>
        <v>0</v>
      </c>
      <c r="E14" s="924"/>
      <c r="F14" s="961">
        <f>SUM(F8:F12)</f>
        <v>0</v>
      </c>
    </row>
    <row r="15" spans="1:7" ht="7.5" customHeight="1" thickBot="1">
      <c r="B15" s="515"/>
      <c r="C15" s="515"/>
      <c r="D15" s="876"/>
      <c r="E15" s="876"/>
      <c r="F15" s="876"/>
    </row>
    <row r="16" spans="1:7" ht="13.5" thickBot="1">
      <c r="B16" s="165" t="s">
        <v>1137</v>
      </c>
      <c r="C16" s="166"/>
      <c r="D16" s="959">
        <f>+D6+D14</f>
        <v>0</v>
      </c>
      <c r="E16" s="960"/>
      <c r="F16" s="959">
        <f>+F6+F14</f>
        <v>-45030215</v>
      </c>
    </row>
    <row r="17" spans="2:6">
      <c r="B17" s="437"/>
      <c r="C17" s="437"/>
      <c r="D17" s="437"/>
      <c r="E17" s="437"/>
      <c r="F17" s="437"/>
    </row>
    <row r="18" spans="2:6" ht="13.5" thickBot="1">
      <c r="B18" s="437"/>
      <c r="C18" s="437"/>
      <c r="D18" s="437"/>
      <c r="E18" s="437"/>
      <c r="F18" s="437"/>
    </row>
    <row r="19" spans="2:6" ht="13.5" thickBot="1">
      <c r="B19" s="119" t="s">
        <v>1138</v>
      </c>
      <c r="C19" s="3"/>
      <c r="D19" s="288" t="str">
        <f>+IF((D16-'48'!D25)=0,"Conciliado","No Conciliado")</f>
        <v>Conciliado</v>
      </c>
      <c r="E19" s="3"/>
      <c r="F19" s="288" t="str">
        <f>"Conciliado"</f>
        <v>Conciliado</v>
      </c>
    </row>
    <row r="20" spans="2:6" ht="4.5" customHeight="1" thickBot="1">
      <c r="B20" s="775"/>
      <c r="C20" s="7"/>
      <c r="D20" s="7"/>
      <c r="E20" s="7"/>
      <c r="F20" s="7"/>
    </row>
    <row r="21" spans="2:6" ht="13.5" thickBot="1">
      <c r="B21" s="775"/>
      <c r="C21" s="7"/>
      <c r="D21" s="690">
        <f>+D16-'48'!D25</f>
        <v>0</v>
      </c>
      <c r="E21" s="3"/>
      <c r="F21" s="397">
        <v>0</v>
      </c>
    </row>
    <row r="22" spans="2:6">
      <c r="B22" s="437"/>
      <c r="C22" s="437"/>
      <c r="D22" s="437"/>
      <c r="E22" s="437"/>
      <c r="F22" s="437"/>
    </row>
    <row r="23" spans="2:6">
      <c r="B23" s="437"/>
      <c r="C23" s="437"/>
      <c r="D23" s="437"/>
      <c r="E23" s="437"/>
      <c r="F23" s="437"/>
    </row>
  </sheetData>
  <sheetProtection algorithmName="SHA-512" hashValue="635NvEdZimtGdPoVDW1n2FOwBnIqBKisMY8SnFnx4k45Wj0zJ6DKHkApDZbhAfYTAReI7zIpahvQF8BVYVOfzQ==" saltValue="LcPLP56HmDNARm5M3A4EgQ==" spinCount="100000" sheet="1" objects="1" scenarios="1" formatCells="0" formatColumns="0" formatRows="0" insertRows="0" deleteRows="0"/>
  <protectedRanges>
    <protectedRange sqref="D13:E13 D15:E15 D10:F12 D8:F8" name="Rango5_1"/>
  </protectedRanges>
  <mergeCells count="1">
    <mergeCell ref="B2:F2"/>
  </mergeCells>
  <conditionalFormatting sqref="D19">
    <cfRule type="expression" dxfId="103" priority="2">
      <formula>IF(D19="No Conciliado",1,0)</formula>
    </cfRule>
  </conditionalFormatting>
  <conditionalFormatting sqref="F19">
    <cfRule type="expression" dxfId="102" priority="1">
      <formula>IF(F19="No Conciliado",1,0)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73"/>
  <dimension ref="A1:O22"/>
  <sheetViews>
    <sheetView showGridLines="0" topLeftCell="A2" workbookViewId="0">
      <selection activeCell="A2" sqref="A2"/>
    </sheetView>
  </sheetViews>
  <sheetFormatPr baseColWidth="10" defaultColWidth="0" defaultRowHeight="12.75" zeroHeight="1"/>
  <cols>
    <col min="1" max="1" width="10.85546875" style="437" customWidth="1"/>
    <col min="2" max="2" width="28.5703125" style="437" customWidth="1"/>
    <col min="3" max="3" width="1" style="437" customWidth="1"/>
    <col min="4" max="4" width="14.140625" style="22" customWidth="1"/>
    <col min="5" max="5" width="1" style="22" customWidth="1"/>
    <col min="6" max="6" width="13.28515625" style="22" customWidth="1"/>
    <col min="7" max="7" width="1" style="22" customWidth="1"/>
    <col min="8" max="8" width="14.28515625" style="22" customWidth="1"/>
    <col min="9" max="9" width="1" style="22" customWidth="1"/>
    <col min="10" max="10" width="14.42578125" style="22" customWidth="1"/>
    <col min="11" max="11" width="1" style="22" customWidth="1"/>
    <col min="12" max="12" width="13.140625" style="22" customWidth="1"/>
    <col min="13" max="13" width="1" style="22" customWidth="1"/>
    <col min="14" max="14" width="15.5703125" style="22" customWidth="1"/>
    <col min="15" max="15" width="10.85546875" style="437" customWidth="1"/>
    <col min="16" max="16384" width="10.85546875" style="22" hidden="1"/>
  </cols>
  <sheetData>
    <row r="1" spans="2:14">
      <c r="B1" s="22"/>
      <c r="C1" s="22"/>
    </row>
    <row r="2" spans="2:14" s="437" customFormat="1" ht="15.75">
      <c r="B2" s="1293" t="s">
        <v>1551</v>
      </c>
      <c r="C2" s="1293"/>
      <c r="D2" s="1293"/>
      <c r="E2" s="1293"/>
      <c r="F2" s="1293"/>
      <c r="G2" s="1293"/>
      <c r="H2" s="1293"/>
      <c r="I2" s="1293"/>
      <c r="J2" s="1293"/>
      <c r="K2" s="1293"/>
      <c r="L2" s="1293"/>
      <c r="M2" s="1293"/>
      <c r="N2" s="1293"/>
    </row>
    <row r="3" spans="2:14" s="437" customFormat="1" ht="16.5" thickBot="1">
      <c r="B3" s="782"/>
      <c r="C3" s="782"/>
      <c r="D3" s="782"/>
      <c r="E3" s="782"/>
      <c r="F3" s="782"/>
      <c r="G3" s="782"/>
      <c r="H3" s="782"/>
      <c r="I3" s="782"/>
      <c r="J3" s="782"/>
      <c r="K3" s="782"/>
      <c r="L3" s="782"/>
      <c r="M3" s="782"/>
      <c r="N3" s="782"/>
    </row>
    <row r="4" spans="2:14" ht="13.5" thickBot="1">
      <c r="B4" s="1255" t="s">
        <v>1340</v>
      </c>
      <c r="C4" s="95"/>
      <c r="D4" s="1353">
        <f>FactFin</f>
        <v>43830</v>
      </c>
      <c r="E4" s="1354"/>
      <c r="F4" s="1354"/>
      <c r="G4" s="1354"/>
      <c r="H4" s="1355"/>
      <c r="I4" s="35"/>
      <c r="J4" s="1353">
        <f>FantFin</f>
        <v>43465</v>
      </c>
      <c r="K4" s="1354"/>
      <c r="L4" s="1354"/>
      <c r="M4" s="1354"/>
      <c r="N4" s="1355"/>
    </row>
    <row r="5" spans="2:14" ht="5.25" customHeight="1" thickBot="1">
      <c r="B5" s="1256"/>
      <c r="C5" s="95"/>
      <c r="D5" s="35"/>
      <c r="E5" s="35"/>
      <c r="F5" s="35"/>
      <c r="G5" s="35"/>
      <c r="H5" s="35"/>
      <c r="I5" s="35"/>
      <c r="J5" s="35"/>
      <c r="K5" s="35"/>
      <c r="L5" s="35"/>
      <c r="M5" s="35"/>
      <c r="N5" s="35"/>
    </row>
    <row r="6" spans="2:14" ht="39" thickBot="1">
      <c r="B6" s="1257"/>
      <c r="C6" s="8"/>
      <c r="D6" s="341" t="s">
        <v>1341</v>
      </c>
      <c r="E6" s="8"/>
      <c r="F6" s="341" t="s">
        <v>1342</v>
      </c>
      <c r="G6" s="8"/>
      <c r="H6" s="341" t="s">
        <v>1343</v>
      </c>
      <c r="I6" s="8"/>
      <c r="J6" s="341" t="s">
        <v>1341</v>
      </c>
      <c r="K6" s="8"/>
      <c r="L6" s="341" t="s">
        <v>1342</v>
      </c>
      <c r="M6" s="8"/>
      <c r="N6" s="341" t="s">
        <v>1343</v>
      </c>
    </row>
    <row r="7" spans="2:14" ht="7.5" customHeight="1">
      <c r="B7" s="24"/>
      <c r="C7" s="24"/>
      <c r="D7" s="24"/>
      <c r="E7" s="24"/>
      <c r="F7" s="24"/>
      <c r="G7" s="24"/>
      <c r="H7" s="24"/>
      <c r="I7" s="24"/>
      <c r="J7" s="24"/>
      <c r="K7" s="24"/>
      <c r="L7" s="24"/>
      <c r="M7" s="24"/>
      <c r="N7" s="24"/>
    </row>
    <row r="8" spans="2:14">
      <c r="B8" s="414" t="s">
        <v>1344</v>
      </c>
      <c r="C8" s="415"/>
      <c r="D8" s="628">
        <f>+'47'!D24</f>
        <v>0</v>
      </c>
      <c r="E8" s="958"/>
      <c r="F8" s="628"/>
      <c r="G8" s="958"/>
      <c r="H8" s="628">
        <f>+D8+F8+1</f>
        <v>1</v>
      </c>
      <c r="I8" s="958"/>
      <c r="J8" s="628">
        <f>+'47'!F24+1</f>
        <v>1</v>
      </c>
      <c r="K8" s="958"/>
      <c r="L8" s="628"/>
      <c r="M8" s="958"/>
      <c r="N8" s="628">
        <f>+J8+L8+2</f>
        <v>3</v>
      </c>
    </row>
    <row r="9" spans="2:14" ht="25.5">
      <c r="B9" s="414" t="s">
        <v>1345</v>
      </c>
      <c r="C9" s="415"/>
      <c r="D9" s="628">
        <f>+'48'!D25+1</f>
        <v>1</v>
      </c>
      <c r="E9" s="958"/>
      <c r="F9" s="628"/>
      <c r="G9" s="958"/>
      <c r="H9" s="628">
        <f>+D9+F9-2</f>
        <v>-1</v>
      </c>
      <c r="I9" s="958"/>
      <c r="J9" s="628">
        <f>+'48'!F25-1</f>
        <v>-1</v>
      </c>
      <c r="K9" s="958"/>
      <c r="L9" s="628"/>
      <c r="M9" s="958"/>
      <c r="N9" s="628">
        <f>+J9+L9</f>
        <v>-1</v>
      </c>
    </row>
    <row r="10" spans="2:14" ht="7.5" customHeight="1" thickBot="1">
      <c r="B10" s="46"/>
      <c r="C10" s="46"/>
      <c r="D10" s="876"/>
      <c r="E10" s="876"/>
      <c r="F10" s="876"/>
      <c r="G10" s="876"/>
      <c r="H10" s="876"/>
      <c r="I10" s="876"/>
      <c r="J10" s="876"/>
      <c r="K10" s="876"/>
      <c r="L10" s="876"/>
      <c r="M10" s="876"/>
      <c r="N10" s="876"/>
    </row>
    <row r="11" spans="2:14" ht="13.5" thickBot="1">
      <c r="B11" s="165" t="s">
        <v>1137</v>
      </c>
      <c r="C11" s="43"/>
      <c r="D11" s="959">
        <f>SUM(D8:D9)</f>
        <v>1</v>
      </c>
      <c r="E11" s="923"/>
      <c r="F11" s="959">
        <f>SUM(F8:F9)</f>
        <v>0</v>
      </c>
      <c r="G11" s="923"/>
      <c r="H11" s="959">
        <f>SUM(H8:H9)</f>
        <v>0</v>
      </c>
      <c r="I11" s="931"/>
      <c r="J11" s="959">
        <f>SUM(J8:J9)</f>
        <v>0</v>
      </c>
      <c r="K11" s="931"/>
      <c r="L11" s="959">
        <f>SUM(L8:L9)</f>
        <v>0</v>
      </c>
      <c r="M11" s="931"/>
      <c r="N11" s="959">
        <f>SUM(N8:N9)</f>
        <v>2</v>
      </c>
    </row>
    <row r="12" spans="2:14" s="437" customFormat="1"/>
    <row r="13" spans="2:14" s="437" customFormat="1" ht="13.5" thickBot="1"/>
    <row r="14" spans="2:14" ht="13.5" thickBot="1">
      <c r="B14" s="775"/>
      <c r="C14" s="714"/>
      <c r="D14" s="1356" t="s">
        <v>1138</v>
      </c>
      <c r="E14" s="1357"/>
      <c r="F14" s="1357"/>
      <c r="G14" s="7"/>
      <c r="H14" s="288" t="str">
        <f ca="1">+IF((H8-A!F37)=0,"Conciliado","No Conciliado")</f>
        <v>No Conciliado</v>
      </c>
      <c r="I14" s="7"/>
      <c r="J14" s="775"/>
      <c r="K14" s="775"/>
      <c r="L14" s="775"/>
      <c r="M14" s="7"/>
      <c r="N14" s="288" t="str">
        <f ca="1">+IF((N8-A!H37)=0,"Conciliado","No Conciliado")</f>
        <v>No Conciliado</v>
      </c>
    </row>
    <row r="15" spans="2:14" ht="3" customHeight="1" thickBot="1">
      <c r="C15" s="413"/>
      <c r="D15" s="394"/>
      <c r="E15" s="394"/>
      <c r="F15" s="394"/>
      <c r="H15" s="399"/>
      <c r="J15" s="437"/>
      <c r="K15" s="437"/>
      <c r="L15" s="437"/>
      <c r="N15" s="399"/>
    </row>
    <row r="16" spans="2:14" ht="13.5" thickBot="1">
      <c r="C16" s="413"/>
      <c r="D16" s="805"/>
      <c r="E16" s="805"/>
      <c r="F16" s="805"/>
      <c r="H16" s="686">
        <f ca="1">+H8-A!F37</f>
        <v>1</v>
      </c>
      <c r="J16" s="437"/>
      <c r="K16" s="437"/>
      <c r="L16" s="437"/>
      <c r="N16" s="686">
        <f ca="1">+N8-A!H37</f>
        <v>3</v>
      </c>
    </row>
    <row r="17" spans="2:14" ht="13.5" thickBot="1">
      <c r="D17" s="437"/>
      <c r="E17" s="437"/>
      <c r="F17" s="437"/>
      <c r="H17" s="437"/>
      <c r="J17" s="437"/>
      <c r="K17" s="437"/>
      <c r="L17" s="437"/>
      <c r="N17" s="437"/>
    </row>
    <row r="18" spans="2:14" ht="13.5" thickBot="1">
      <c r="B18" s="775"/>
      <c r="C18" s="714"/>
      <c r="D18" s="1358" t="s">
        <v>1138</v>
      </c>
      <c r="E18" s="1359"/>
      <c r="F18" s="1359"/>
      <c r="G18" s="7"/>
      <c r="H18" s="288" t="str">
        <f ca="1">+IF((H9-A!F65)=0,"Conciliado","No Conciliado")</f>
        <v>No Conciliado</v>
      </c>
      <c r="I18" s="7"/>
      <c r="J18" s="775"/>
      <c r="K18" s="775"/>
      <c r="L18" s="775"/>
      <c r="M18" s="7"/>
      <c r="N18" s="288" t="str">
        <f ca="1">+IF((N9-A!H65)=0,"Conciliado","No Conciliado")</f>
        <v>No Conciliado</v>
      </c>
    </row>
    <row r="19" spans="2:14" ht="3.75" customHeight="1" thickBot="1">
      <c r="B19" s="775"/>
      <c r="C19" s="775"/>
      <c r="D19" s="7"/>
      <c r="E19" s="7"/>
      <c r="F19" s="7"/>
      <c r="G19" s="7"/>
      <c r="H19" s="765"/>
      <c r="I19" s="765"/>
      <c r="J19" s="775"/>
      <c r="K19" s="775"/>
      <c r="L19" s="775"/>
      <c r="M19" s="7"/>
      <c r="N19" s="7"/>
    </row>
    <row r="20" spans="2:14" ht="13.5" thickBot="1">
      <c r="B20" s="775"/>
      <c r="C20" s="775"/>
      <c r="D20" s="7"/>
      <c r="E20" s="7"/>
      <c r="F20" s="7"/>
      <c r="G20" s="7"/>
      <c r="H20" s="686">
        <f ca="1">+H9-A!F65</f>
        <v>-1</v>
      </c>
      <c r="I20" s="765"/>
      <c r="J20" s="775"/>
      <c r="K20" s="775"/>
      <c r="L20" s="775"/>
      <c r="M20" s="7"/>
      <c r="N20" s="686">
        <f ca="1">+N9-A!H65</f>
        <v>-1</v>
      </c>
    </row>
    <row r="21" spans="2:14">
      <c r="D21" s="437"/>
      <c r="E21" s="437"/>
      <c r="F21" s="437"/>
      <c r="G21" s="437"/>
      <c r="H21" s="437"/>
      <c r="J21" s="437"/>
      <c r="K21" s="437"/>
      <c r="L21" s="437"/>
      <c r="N21" s="437"/>
    </row>
    <row r="22" spans="2:14">
      <c r="D22" s="437"/>
      <c r="E22" s="437"/>
      <c r="F22" s="437"/>
      <c r="G22" s="437"/>
      <c r="H22" s="437"/>
      <c r="J22" s="437"/>
      <c r="K22" s="437"/>
      <c r="L22" s="437"/>
      <c r="N22" s="437"/>
    </row>
  </sheetData>
  <sheetProtection algorithmName="SHA-512" hashValue="eyX3kqy0Kml2czOoSCjHQvecP0plgLte5BSCQuQtcsaBqjSH0x7uZ5jthBlIKZZgr5/zQXiqOTq78aUTQWwPbg==" saltValue="xpfnxSivjWS3PU+WDInXIw==" spinCount="100000" sheet="1" objects="1" scenarios="1" formatCells="0" formatColumns="0" formatRows="0" insertRows="0" deleteRows="0"/>
  <protectedRanges>
    <protectedRange sqref="D10:I10 D8:N9" name="Rango1_1"/>
  </protectedRanges>
  <mergeCells count="6">
    <mergeCell ref="D4:H4"/>
    <mergeCell ref="J4:N4"/>
    <mergeCell ref="D14:F14"/>
    <mergeCell ref="D18:F18"/>
    <mergeCell ref="B2:N2"/>
    <mergeCell ref="B4:B6"/>
  </mergeCells>
  <conditionalFormatting sqref="H14:H15">
    <cfRule type="expression" dxfId="101" priority="4">
      <formula>IF(H14="No Conciliado",1,0)</formula>
    </cfRule>
  </conditionalFormatting>
  <conditionalFormatting sqref="H18">
    <cfRule type="expression" dxfId="100" priority="3">
      <formula>IF(H18="No Conciliado",1,0)</formula>
    </cfRule>
  </conditionalFormatting>
  <conditionalFormatting sqref="N14:N15">
    <cfRule type="expression" dxfId="99" priority="2">
      <formula>IF(N14="No Conciliado",1,0)</formula>
    </cfRule>
  </conditionalFormatting>
  <conditionalFormatting sqref="N18">
    <cfRule type="expression" dxfId="98" priority="1">
      <formula>IF(N18="No Conciliado",1,0)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141"/>
  <dimension ref="A1:G23"/>
  <sheetViews>
    <sheetView showGridLines="0" workbookViewId="0">
      <selection activeCell="A2" sqref="A2"/>
    </sheetView>
  </sheetViews>
  <sheetFormatPr baseColWidth="10" defaultColWidth="0" defaultRowHeight="12.75" zeroHeight="1"/>
  <cols>
    <col min="1" max="1" width="10.85546875" style="22" customWidth="1"/>
    <col min="2" max="2" width="64.7109375" style="22" customWidth="1"/>
    <col min="3" max="3" width="1" style="22" customWidth="1"/>
    <col min="4" max="4" width="14.7109375" style="22" customWidth="1"/>
    <col min="5" max="5" width="1" style="22" customWidth="1"/>
    <col min="6" max="6" width="14.7109375" style="22" customWidth="1"/>
    <col min="7" max="7" width="10.85546875" style="22" customWidth="1"/>
    <col min="8" max="16384" width="10.85546875" style="22" hidden="1"/>
  </cols>
  <sheetData>
    <row r="1" spans="1:6"/>
    <row r="2" spans="1:6" ht="15.75">
      <c r="B2" s="1292" t="s">
        <v>1552</v>
      </c>
      <c r="C2" s="1292"/>
      <c r="D2" s="1292"/>
      <c r="E2" s="1292"/>
      <c r="F2" s="1292"/>
    </row>
    <row r="3" spans="1:6" ht="16.5" thickBot="1">
      <c r="B3" s="412"/>
      <c r="C3" s="412"/>
      <c r="D3" s="412"/>
      <c r="E3" s="412"/>
      <c r="F3" s="412"/>
    </row>
    <row r="4" spans="1:6" ht="13.5" thickBot="1">
      <c r="B4" s="350" t="s">
        <v>1346</v>
      </c>
      <c r="C4" s="201"/>
      <c r="D4" s="351">
        <f>FactFin</f>
        <v>43830</v>
      </c>
      <c r="E4" s="196"/>
      <c r="F4" s="351">
        <f>FantFin</f>
        <v>43465</v>
      </c>
    </row>
    <row r="5" spans="1:6" ht="7.5" customHeight="1">
      <c r="B5" s="434"/>
      <c r="C5" s="434"/>
      <c r="D5" s="435"/>
      <c r="E5" s="435"/>
      <c r="F5" s="435"/>
    </row>
    <row r="6" spans="1:6" ht="25.5">
      <c r="A6" s="437"/>
      <c r="B6" s="414" t="s">
        <v>1347</v>
      </c>
      <c r="C6" s="438"/>
      <c r="D6" s="416"/>
      <c r="E6" s="439"/>
      <c r="F6" s="416"/>
    </row>
    <row r="7" spans="1:6" ht="25.5">
      <c r="A7" s="437"/>
      <c r="B7" s="414" t="s">
        <v>1348</v>
      </c>
      <c r="C7" s="438"/>
      <c r="D7" s="416"/>
      <c r="E7" s="439"/>
      <c r="F7" s="416"/>
    </row>
    <row r="8" spans="1:6" ht="25.5">
      <c r="A8" s="437"/>
      <c r="B8" s="414" t="s">
        <v>1349</v>
      </c>
      <c r="C8" s="438"/>
      <c r="D8" s="416"/>
      <c r="E8" s="439"/>
      <c r="F8" s="416"/>
    </row>
    <row r="9" spans="1:6">
      <c r="B9" s="5"/>
      <c r="C9" s="5"/>
      <c r="D9" s="5"/>
      <c r="E9" s="5"/>
      <c r="F9" s="5"/>
    </row>
    <row r="10" spans="1:6">
      <c r="B10" s="5"/>
      <c r="C10" s="5"/>
      <c r="D10" s="5"/>
      <c r="E10" s="5"/>
      <c r="F10" s="5"/>
    </row>
    <row r="11" spans="1:6" hidden="1">
      <c r="B11" s="5"/>
      <c r="C11" s="5"/>
      <c r="D11" s="5"/>
      <c r="E11" s="5"/>
      <c r="F11" s="5"/>
    </row>
    <row r="12" spans="1:6" hidden="1">
      <c r="B12" s="5"/>
      <c r="C12" s="5"/>
      <c r="D12" s="5"/>
      <c r="E12" s="5"/>
      <c r="F12" s="5"/>
    </row>
    <row r="13" spans="1:6" hidden="1">
      <c r="B13" s="5"/>
      <c r="C13" s="5"/>
      <c r="D13" s="5"/>
      <c r="E13" s="5"/>
      <c r="F13" s="5"/>
    </row>
    <row r="14" spans="1:6" hidden="1">
      <c r="B14" s="5"/>
      <c r="C14" s="5"/>
      <c r="D14" s="5"/>
      <c r="E14" s="5"/>
      <c r="F14" s="5"/>
    </row>
    <row r="15" spans="1:6" hidden="1">
      <c r="B15" s="5"/>
      <c r="C15" s="5"/>
      <c r="D15" s="5"/>
      <c r="E15" s="5"/>
      <c r="F15" s="5"/>
    </row>
    <row r="16" spans="1:6" hidden="1">
      <c r="B16" s="5"/>
      <c r="C16" s="5"/>
      <c r="D16" s="5"/>
      <c r="E16" s="5"/>
      <c r="F16" s="5"/>
    </row>
    <row r="17" spans="2:6" hidden="1">
      <c r="B17" s="5"/>
      <c r="C17" s="5"/>
      <c r="D17" s="5"/>
      <c r="E17" s="5"/>
      <c r="F17" s="5"/>
    </row>
    <row r="18" spans="2:6" hidden="1">
      <c r="B18" s="5"/>
      <c r="C18" s="5"/>
      <c r="D18" s="5"/>
      <c r="E18" s="5"/>
      <c r="F18" s="5"/>
    </row>
    <row r="19" spans="2:6" hidden="1">
      <c r="B19" s="5"/>
      <c r="C19" s="5"/>
      <c r="D19" s="5"/>
      <c r="E19" s="5"/>
      <c r="F19" s="5"/>
    </row>
    <row r="20" spans="2:6" hidden="1">
      <c r="B20" s="5"/>
      <c r="C20" s="5"/>
      <c r="D20" s="5"/>
      <c r="E20" s="5"/>
      <c r="F20" s="5"/>
    </row>
    <row r="21" spans="2:6" hidden="1">
      <c r="B21" s="5"/>
      <c r="C21" s="5"/>
      <c r="D21" s="5"/>
      <c r="E21" s="5"/>
      <c r="F21" s="5"/>
    </row>
    <row r="22" spans="2:6" hidden="1">
      <c r="B22" s="5"/>
      <c r="C22" s="5"/>
      <c r="D22" s="5"/>
      <c r="E22" s="5"/>
      <c r="F22" s="5"/>
    </row>
    <row r="23" spans="2:6" hidden="1">
      <c r="B23" s="5"/>
      <c r="C23" s="5"/>
      <c r="D23" s="5"/>
      <c r="E23" s="5"/>
      <c r="F23" s="5"/>
    </row>
  </sheetData>
  <sheetProtection algorithmName="SHA-512" hashValue="kHRFOcEk/Cqze3n6vGESMxvsIY4aPd3S02+1qWr/4g8V5XSFShgOaF9/zkXc1vyDJVsWzBt7JQZ4No2dxKD4Qw==" saltValue="pufywuG/N/myL+rxDSkIqQ==" spinCount="100000" sheet="1" objects="1" scenarios="1" formatCells="0" formatColumns="0" formatRows="0" insertRows="0" deleteRows="0"/>
  <protectedRanges>
    <protectedRange sqref="D6:F9 D15:F17" name="Rango1_1_1_1"/>
  </protectedRanges>
  <mergeCells count="1">
    <mergeCell ref="B2:F2"/>
  </mergeCell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1"/>
  <dimension ref="A1:I22"/>
  <sheetViews>
    <sheetView showGridLines="0" workbookViewId="0">
      <selection activeCell="B8" sqref="B8"/>
    </sheetView>
  </sheetViews>
  <sheetFormatPr baseColWidth="10" defaultColWidth="0" defaultRowHeight="12.75" zeroHeight="1"/>
  <cols>
    <col min="1" max="1" width="10.85546875" style="413" customWidth="1"/>
    <col min="2" max="2" width="51.85546875" style="5" customWidth="1"/>
    <col min="3" max="3" width="1" style="5" customWidth="1"/>
    <col min="4" max="4" width="16" style="5" customWidth="1"/>
    <col min="5" max="5" width="1" style="5" customWidth="1"/>
    <col min="6" max="6" width="16.5703125" style="5" customWidth="1"/>
    <col min="7" max="7" width="1.5703125" style="5" customWidth="1"/>
    <col min="8" max="8" width="18.42578125" style="5" customWidth="1"/>
    <col min="9" max="9" width="10.85546875" style="413" customWidth="1"/>
    <col min="10" max="16384" width="10.85546875" style="5" hidden="1"/>
  </cols>
  <sheetData>
    <row r="1" spans="1:8" s="413" customFormat="1"/>
    <row r="2" spans="1:8" s="413" customFormat="1" ht="15.75">
      <c r="B2" s="1243" t="s">
        <v>1553</v>
      </c>
      <c r="C2" s="1243"/>
      <c r="D2" s="1243"/>
      <c r="E2" s="1243"/>
      <c r="F2" s="1243"/>
      <c r="G2" s="1243"/>
      <c r="H2" s="1243"/>
    </row>
    <row r="3" spans="1:8" s="413" customFormat="1" ht="16.5" thickBot="1">
      <c r="B3" s="791"/>
      <c r="C3" s="791"/>
      <c r="D3" s="791"/>
      <c r="E3" s="791"/>
      <c r="F3" s="791"/>
      <c r="G3" s="791"/>
      <c r="H3" s="791"/>
    </row>
    <row r="4" spans="1:8" ht="39" thickBot="1">
      <c r="B4" s="344" t="s">
        <v>1509</v>
      </c>
      <c r="C4" s="144"/>
      <c r="D4" s="352">
        <f>FactFin</f>
        <v>43830</v>
      </c>
      <c r="E4" s="144"/>
      <c r="F4" s="352">
        <f>FantFin</f>
        <v>43465</v>
      </c>
      <c r="G4" s="144"/>
      <c r="H4" s="344" t="s">
        <v>2057</v>
      </c>
    </row>
    <row r="5" spans="1:8" ht="8.25" customHeight="1">
      <c r="B5" s="186"/>
      <c r="C5" s="186"/>
      <c r="D5" s="186"/>
      <c r="E5" s="186"/>
      <c r="F5" s="186"/>
    </row>
    <row r="6" spans="1:8">
      <c r="A6" s="713" t="s">
        <v>2232</v>
      </c>
      <c r="B6" s="414" t="s">
        <v>2093</v>
      </c>
      <c r="C6" s="442"/>
      <c r="D6" s="416">
        <f>IFERROR(INT(FIXED(VLOOKUP(A6,BPActual,3,0)/Pesos,0)),0)</f>
        <v>0</v>
      </c>
      <c r="E6" s="522"/>
      <c r="F6" s="416">
        <f>IFERROR(INT(FIXED(VLOOKUP(A6,BPAnterior,3,0)/Pesos,0)),0)</f>
        <v>0</v>
      </c>
      <c r="G6" s="437"/>
      <c r="H6" s="512" t="s">
        <v>2233</v>
      </c>
    </row>
    <row r="7" spans="1:8">
      <c r="B7" s="414"/>
      <c r="C7" s="442"/>
      <c r="D7" s="416"/>
      <c r="E7" s="511"/>
      <c r="F7" s="512"/>
      <c r="G7" s="413"/>
      <c r="H7" s="512"/>
    </row>
    <row r="8" spans="1:8">
      <c r="B8" s="414"/>
      <c r="C8" s="442"/>
      <c r="D8" s="416"/>
      <c r="E8" s="511"/>
      <c r="F8" s="512"/>
      <c r="G8" s="413"/>
      <c r="H8" s="512"/>
    </row>
    <row r="9" spans="1:8">
      <c r="B9" s="414"/>
      <c r="C9" s="442"/>
      <c r="D9" s="416"/>
      <c r="E9" s="511"/>
      <c r="F9" s="512"/>
      <c r="G9" s="413"/>
      <c r="H9" s="512"/>
    </row>
    <row r="10" spans="1:8">
      <c r="B10" s="414"/>
      <c r="C10" s="442"/>
      <c r="D10" s="416"/>
      <c r="E10" s="511"/>
      <c r="F10" s="512"/>
      <c r="G10" s="413"/>
      <c r="H10" s="512"/>
    </row>
    <row r="11" spans="1:8">
      <c r="B11" s="414"/>
      <c r="C11" s="442"/>
      <c r="D11" s="416"/>
      <c r="E11" s="511"/>
      <c r="F11" s="512"/>
      <c r="G11" s="413"/>
      <c r="H11" s="512"/>
    </row>
    <row r="12" spans="1:8">
      <c r="B12" s="414"/>
      <c r="C12" s="442"/>
      <c r="D12" s="416"/>
      <c r="E12" s="511"/>
      <c r="F12" s="512"/>
      <c r="G12" s="413"/>
      <c r="H12" s="512"/>
    </row>
    <row r="13" spans="1:8" ht="8.25" customHeight="1" thickBot="1">
      <c r="B13" s="25"/>
      <c r="C13" s="25"/>
      <c r="D13" s="303"/>
      <c r="E13" s="444"/>
      <c r="F13" s="186"/>
    </row>
    <row r="14" spans="1:8" ht="13.5" thickBot="1">
      <c r="B14" s="198" t="s">
        <v>1137</v>
      </c>
      <c r="C14" s="204"/>
      <c r="D14" s="347">
        <f>SUM(D6:D12)</f>
        <v>0</v>
      </c>
      <c r="E14" s="199"/>
      <c r="F14" s="347">
        <f>SUM(F6:F12)</f>
        <v>0</v>
      </c>
      <c r="G14" s="3"/>
      <c r="H14" s="714"/>
    </row>
    <row r="15" spans="1:8" s="413" customFormat="1"/>
    <row r="16" spans="1:8" s="413" customFormat="1" ht="13.5" thickBot="1">
      <c r="D16" s="437"/>
    </row>
    <row r="17" spans="2:8" ht="13.5" thickBot="1">
      <c r="B17" s="119" t="s">
        <v>1138</v>
      </c>
      <c r="C17" s="3"/>
      <c r="D17" s="288" t="str">
        <f ca="1">+IF((D14-A!F19-A!F39)=0,"Conciliado","No Conciliado")</f>
        <v>Conciliado</v>
      </c>
      <c r="E17" s="3"/>
      <c r="F17" s="288" t="str">
        <f ca="1">+IF((F14-A!H39-A!H19)=0,"Conciliado","No Conciliado")</f>
        <v>Conciliado</v>
      </c>
      <c r="G17" s="3"/>
      <c r="H17" s="714"/>
    </row>
    <row r="18" spans="2:8" ht="3.75" customHeight="1" thickBot="1">
      <c r="B18" s="3"/>
      <c r="C18" s="3"/>
      <c r="D18" s="3"/>
      <c r="E18" s="3"/>
      <c r="F18" s="3"/>
      <c r="G18" s="3"/>
      <c r="H18" s="714"/>
    </row>
    <row r="19" spans="2:8" ht="13.5" thickBot="1">
      <c r="B19" s="714"/>
      <c r="C19" s="3"/>
      <c r="D19" s="690">
        <f ca="1">+D14-A!F19-A!F39</f>
        <v>0</v>
      </c>
      <c r="E19" s="719"/>
      <c r="F19" s="690">
        <f ca="1">+F14-A!H39-A!H19</f>
        <v>0</v>
      </c>
      <c r="G19" s="3"/>
      <c r="H19" s="714"/>
    </row>
    <row r="20" spans="2:8" s="413" customFormat="1">
      <c r="D20" s="730"/>
      <c r="E20" s="730"/>
      <c r="F20" s="730"/>
    </row>
    <row r="21" spans="2:8" s="413" customFormat="1"/>
    <row r="22" spans="2:8" s="413" customFormat="1"/>
  </sheetData>
  <sheetProtection algorithmName="SHA-512" hashValue="RzmfCTnJNY97zfxU1pvfP68hHV3+xuVSMKrMgmttYLkH4JffnCTxFq4snRG44tGVuU3c8X/VNNMJNH0ciZWJcA==" saltValue="kK3Jg12eCzZtLNKToatn5g==" spinCount="100000" sheet="1" objects="1" scenarios="1" formatCells="0" formatColumns="0" formatRows="0" insertRows="0" deleteRows="0"/>
  <protectedRanges>
    <protectedRange sqref="F6:F13" name="Rango2_1_1"/>
    <protectedRange sqref="D6:E12" name="Rango1_5_1"/>
  </protectedRanges>
  <mergeCells count="1">
    <mergeCell ref="B2:H2"/>
  </mergeCells>
  <conditionalFormatting sqref="D17">
    <cfRule type="expression" dxfId="97" priority="2">
      <formula>IF(D17="No Conciliado",1,0)</formula>
    </cfRule>
  </conditionalFormatting>
  <conditionalFormatting sqref="F17">
    <cfRule type="expression" dxfId="96" priority="1">
      <formula>IF(F17="No Conciliado",1,0)</formula>
    </cfRule>
  </conditionalFormatting>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6"/>
  <dimension ref="A1:K44"/>
  <sheetViews>
    <sheetView showGridLines="0" workbookViewId="0">
      <selection activeCell="F8" sqref="F8"/>
    </sheetView>
  </sheetViews>
  <sheetFormatPr baseColWidth="10" defaultColWidth="0" defaultRowHeight="12.75" zeroHeight="1"/>
  <cols>
    <col min="1" max="1" width="10.85546875" style="413" customWidth="1"/>
    <col min="2" max="2" width="43.28515625" style="413" customWidth="1"/>
    <col min="3" max="3" width="1" style="413" customWidth="1"/>
    <col min="4" max="4" width="14.7109375" style="413" customWidth="1"/>
    <col min="5" max="5" width="1" style="413" customWidth="1"/>
    <col min="6" max="6" width="17.28515625" style="413" customWidth="1"/>
    <col min="7" max="7" width="1" style="413" customWidth="1"/>
    <col min="8" max="8" width="17.85546875" style="413" customWidth="1"/>
    <col min="9" max="9" width="1" style="413" customWidth="1"/>
    <col min="10" max="10" width="14.7109375" style="413" customWidth="1"/>
    <col min="11" max="11" width="10.85546875" style="413" customWidth="1"/>
    <col min="12" max="16384" width="10.85546875" style="5" hidden="1"/>
  </cols>
  <sheetData>
    <row r="1" spans="2:10" s="413" customFormat="1"/>
    <row r="2" spans="2:10" s="413" customFormat="1" ht="15.75">
      <c r="B2" s="1243" t="s">
        <v>1350</v>
      </c>
      <c r="C2" s="1243"/>
      <c r="D2" s="1243"/>
      <c r="E2" s="1243"/>
      <c r="F2" s="1243"/>
      <c r="G2" s="1243"/>
      <c r="H2" s="1243"/>
      <c r="I2" s="1243"/>
      <c r="J2" s="1243"/>
    </row>
    <row r="3" spans="2:10" s="413" customFormat="1" ht="16.5" thickBot="1">
      <c r="B3" s="791"/>
      <c r="C3" s="791"/>
      <c r="D3" s="791"/>
      <c r="E3" s="791"/>
      <c r="F3" s="791"/>
      <c r="G3" s="791"/>
      <c r="H3" s="791"/>
      <c r="I3" s="791"/>
      <c r="J3" s="791"/>
    </row>
    <row r="4" spans="2:10" ht="16.5" customHeight="1" thickBot="1">
      <c r="B4" s="1303" t="s">
        <v>1509</v>
      </c>
      <c r="C4" s="3"/>
      <c r="D4" s="1360">
        <f>FactFin</f>
        <v>43830</v>
      </c>
      <c r="E4" s="1361"/>
      <c r="F4" s="1361"/>
      <c r="G4" s="1361"/>
      <c r="H4" s="1361"/>
      <c r="I4" s="1361"/>
      <c r="J4" s="1362"/>
    </row>
    <row r="5" spans="2:10" ht="4.5" customHeight="1" thickBot="1">
      <c r="B5" s="1304"/>
      <c r="C5" s="3"/>
      <c r="D5" s="3"/>
      <c r="E5" s="3"/>
      <c r="F5" s="3"/>
      <c r="G5" s="3"/>
      <c r="H5" s="3"/>
      <c r="I5" s="3"/>
      <c r="J5" s="3"/>
    </row>
    <row r="6" spans="2:10" ht="27.75" customHeight="1" thickBot="1">
      <c r="B6" s="1304"/>
      <c r="C6" s="170"/>
      <c r="D6" s="1363" t="s">
        <v>1327</v>
      </c>
      <c r="E6" s="1364"/>
      <c r="F6" s="1365"/>
      <c r="G6" s="3"/>
      <c r="H6" s="1363" t="s">
        <v>1351</v>
      </c>
      <c r="I6" s="1364"/>
      <c r="J6" s="1365"/>
    </row>
    <row r="7" spans="2:10" ht="8.25" customHeight="1" thickBot="1">
      <c r="B7" s="1304"/>
      <c r="C7" s="170"/>
      <c r="D7" s="171"/>
      <c r="E7" s="171"/>
      <c r="F7" s="171"/>
      <c r="G7" s="3"/>
      <c r="H7" s="171"/>
      <c r="I7" s="171"/>
      <c r="J7" s="171"/>
    </row>
    <row r="8" spans="2:10" ht="42" customHeight="1" thickBot="1">
      <c r="B8" s="1305"/>
      <c r="C8" s="170"/>
      <c r="D8" s="205" t="s">
        <v>1352</v>
      </c>
      <c r="E8" s="170"/>
      <c r="F8" s="205" t="s">
        <v>1353</v>
      </c>
      <c r="G8" s="3"/>
      <c r="H8" s="205" t="s">
        <v>1352</v>
      </c>
      <c r="I8" s="3"/>
      <c r="J8" s="205" t="s">
        <v>1353</v>
      </c>
    </row>
    <row r="9" spans="2:10" ht="8.25" customHeight="1">
      <c r="B9" s="25"/>
      <c r="C9" s="25"/>
      <c r="D9" s="25"/>
      <c r="E9" s="25"/>
      <c r="F9" s="25"/>
      <c r="G9" s="5"/>
      <c r="H9" s="5"/>
      <c r="I9" s="5"/>
      <c r="J9" s="5"/>
    </row>
    <row r="10" spans="2:10" ht="12.75" customHeight="1">
      <c r="B10" s="414" t="s">
        <v>51</v>
      </c>
      <c r="C10" s="510"/>
      <c r="D10" s="416"/>
      <c r="E10" s="439"/>
      <c r="F10" s="416"/>
      <c r="G10" s="475"/>
      <c r="H10" s="416"/>
      <c r="I10" s="475"/>
      <c r="J10" s="416"/>
    </row>
    <row r="11" spans="2:10" ht="12.75" customHeight="1">
      <c r="B11" s="414" t="s">
        <v>68</v>
      </c>
      <c r="C11" s="510"/>
      <c r="D11" s="416"/>
      <c r="E11" s="439"/>
      <c r="F11" s="416"/>
      <c r="G11" s="475"/>
      <c r="H11" s="416"/>
      <c r="I11" s="475"/>
      <c r="J11" s="416"/>
    </row>
    <row r="12" spans="2:10" ht="12.75" customHeight="1">
      <c r="B12" s="414" t="s">
        <v>1707</v>
      </c>
      <c r="C12" s="510"/>
      <c r="D12" s="416"/>
      <c r="E12" s="439"/>
      <c r="F12" s="416"/>
      <c r="G12" s="475"/>
      <c r="H12" s="416"/>
      <c r="I12" s="475"/>
      <c r="J12" s="416"/>
    </row>
    <row r="13" spans="2:10" ht="12.75" customHeight="1">
      <c r="B13" s="414" t="s">
        <v>1354</v>
      </c>
      <c r="C13" s="510"/>
      <c r="D13" s="416"/>
      <c r="E13" s="439"/>
      <c r="F13" s="416"/>
      <c r="G13" s="475"/>
      <c r="H13" s="416"/>
      <c r="I13" s="475"/>
      <c r="J13" s="416"/>
    </row>
    <row r="14" spans="2:10" ht="12.75" customHeight="1">
      <c r="B14" s="414" t="s">
        <v>27</v>
      </c>
      <c r="C14" s="510"/>
      <c r="D14" s="416"/>
      <c r="E14" s="439"/>
      <c r="F14" s="416"/>
      <c r="G14" s="475"/>
      <c r="H14" s="416"/>
      <c r="I14" s="475"/>
      <c r="J14" s="416"/>
    </row>
    <row r="15" spans="2:10" ht="12.75" customHeight="1">
      <c r="B15" s="414" t="s">
        <v>28</v>
      </c>
      <c r="C15" s="510"/>
      <c r="D15" s="416"/>
      <c r="E15" s="439"/>
      <c r="F15" s="416"/>
      <c r="G15" s="475"/>
      <c r="H15" s="416"/>
      <c r="I15" s="475"/>
      <c r="J15" s="416"/>
    </row>
    <row r="16" spans="2:10" ht="8.25" customHeight="1" thickBot="1">
      <c r="B16" s="25"/>
      <c r="C16" s="25"/>
      <c r="D16" s="252"/>
      <c r="E16" s="252"/>
      <c r="F16" s="252"/>
      <c r="G16" s="110"/>
      <c r="H16" s="252"/>
      <c r="I16" s="110"/>
      <c r="J16" s="252"/>
    </row>
    <row r="17" spans="2:10" ht="12.75" customHeight="1" thickBot="1">
      <c r="B17" s="172" t="s">
        <v>1137</v>
      </c>
      <c r="C17" s="173"/>
      <c r="D17" s="285">
        <f>SUM(D10:D15)</f>
        <v>0</v>
      </c>
      <c r="E17" s="286"/>
      <c r="F17" s="285">
        <f>SUM(F10:F15)</f>
        <v>0</v>
      </c>
      <c r="G17" s="105"/>
      <c r="H17" s="285">
        <f>SUM(H10:H15)</f>
        <v>0</v>
      </c>
      <c r="I17" s="105"/>
      <c r="J17" s="285">
        <f>SUM(J10:J15)</f>
        <v>0</v>
      </c>
    </row>
    <row r="18" spans="2:10" s="413" customFormat="1" ht="12.75" customHeight="1" thickBot="1">
      <c r="B18" s="776"/>
      <c r="C18" s="777"/>
      <c r="D18" s="778"/>
      <c r="E18" s="778"/>
      <c r="F18" s="778"/>
    </row>
    <row r="19" spans="2:10" ht="12.75" customHeight="1" thickBot="1">
      <c r="B19" s="772"/>
      <c r="C19" s="773"/>
      <c r="D19" s="774"/>
      <c r="E19" s="174"/>
      <c r="F19" s="309" t="s">
        <v>1138</v>
      </c>
      <c r="G19" s="3"/>
      <c r="H19" s="288" t="str">
        <f>+IF((H17-'27'!D7-'33'!AN18-'40'!U16-'24'!D10)=0,"Conciliado","No Conciliado")</f>
        <v>Conciliado</v>
      </c>
      <c r="I19" s="3"/>
      <c r="J19" s="806"/>
    </row>
    <row r="20" spans="2:10" ht="5.25" customHeight="1" thickBot="1">
      <c r="B20" s="772"/>
      <c r="C20" s="773"/>
      <c r="D20" s="774"/>
      <c r="E20" s="174"/>
      <c r="F20" s="174"/>
      <c r="G20" s="3"/>
      <c r="H20" s="3"/>
      <c r="I20" s="3"/>
      <c r="J20" s="714"/>
    </row>
    <row r="21" spans="2:10" ht="12.75" customHeight="1" thickBot="1">
      <c r="B21" s="772"/>
      <c r="C21" s="773"/>
      <c r="D21" s="774"/>
      <c r="E21" s="174"/>
      <c r="F21" s="174"/>
      <c r="G21" s="3"/>
      <c r="H21" s="690">
        <f>+H17-'27'!D7-'33'!AN18-'40'!U16-'24'!D10</f>
        <v>0</v>
      </c>
      <c r="I21" s="3"/>
      <c r="J21" s="774"/>
    </row>
    <row r="22" spans="2:10" s="413" customFormat="1" ht="12.75" customHeight="1">
      <c r="B22" s="776"/>
      <c r="C22" s="777"/>
      <c r="D22" s="778"/>
      <c r="E22" s="778"/>
      <c r="F22" s="778"/>
      <c r="H22" s="778"/>
      <c r="J22" s="778"/>
    </row>
    <row r="23" spans="2:10" s="413" customFormat="1" ht="12.75" customHeight="1" thickBot="1">
      <c r="B23" s="776"/>
      <c r="C23" s="777"/>
      <c r="D23" s="778"/>
      <c r="E23" s="778"/>
      <c r="F23" s="778"/>
      <c r="H23" s="437"/>
      <c r="J23" s="437"/>
    </row>
    <row r="24" spans="2:10" ht="16.5" customHeight="1" thickBot="1">
      <c r="B24" s="1303" t="s">
        <v>1509</v>
      </c>
      <c r="C24" s="3"/>
      <c r="D24" s="1306">
        <f>FantFin</f>
        <v>43465</v>
      </c>
      <c r="E24" s="1307"/>
      <c r="F24" s="1307"/>
      <c r="G24" s="1307"/>
      <c r="H24" s="1307"/>
      <c r="I24" s="1307"/>
      <c r="J24" s="1308"/>
    </row>
    <row r="25" spans="2:10" ht="4.5" customHeight="1" thickBot="1">
      <c r="B25" s="1304"/>
      <c r="C25" s="3"/>
      <c r="D25" s="3"/>
      <c r="E25" s="3"/>
      <c r="F25" s="3"/>
      <c r="G25" s="3"/>
      <c r="H25" s="3"/>
      <c r="I25" s="3"/>
      <c r="J25" s="3"/>
    </row>
    <row r="26" spans="2:10" ht="27.75" customHeight="1" thickBot="1">
      <c r="B26" s="1304"/>
      <c r="C26" s="170"/>
      <c r="D26" s="1363" t="s">
        <v>1327</v>
      </c>
      <c r="E26" s="1364"/>
      <c r="F26" s="1365"/>
      <c r="G26" s="3"/>
      <c r="H26" s="1363" t="s">
        <v>1351</v>
      </c>
      <c r="I26" s="1364"/>
      <c r="J26" s="1365"/>
    </row>
    <row r="27" spans="2:10" ht="6" customHeight="1" thickBot="1">
      <c r="B27" s="1304"/>
      <c r="C27" s="170"/>
      <c r="D27" s="171"/>
      <c r="E27" s="171"/>
      <c r="F27" s="171"/>
      <c r="G27" s="3"/>
      <c r="H27" s="171"/>
      <c r="I27" s="171"/>
      <c r="J27" s="171"/>
    </row>
    <row r="28" spans="2:10" ht="40.5" customHeight="1" thickBot="1">
      <c r="B28" s="1305"/>
      <c r="C28" s="12"/>
      <c r="D28" s="205" t="s">
        <v>1352</v>
      </c>
      <c r="E28" s="170"/>
      <c r="F28" s="205" t="s">
        <v>1353</v>
      </c>
      <c r="G28" s="3"/>
      <c r="H28" s="205" t="s">
        <v>1352</v>
      </c>
      <c r="I28" s="3"/>
      <c r="J28" s="205" t="s">
        <v>1353</v>
      </c>
    </row>
    <row r="29" spans="2:10" ht="8.25" customHeight="1">
      <c r="B29" s="25"/>
      <c r="C29" s="25"/>
      <c r="D29" s="25"/>
      <c r="E29" s="25"/>
      <c r="F29" s="25"/>
      <c r="G29" s="5"/>
      <c r="H29" s="5"/>
      <c r="I29" s="5"/>
      <c r="J29" s="5"/>
    </row>
    <row r="30" spans="2:10" ht="12.75" customHeight="1">
      <c r="B30" s="414" t="s">
        <v>51</v>
      </c>
      <c r="C30" s="510"/>
      <c r="D30" s="416"/>
      <c r="E30" s="439"/>
      <c r="F30" s="416"/>
      <c r="G30" s="475"/>
      <c r="H30" s="416">
        <f>+D30+F30</f>
        <v>0</v>
      </c>
      <c r="I30" s="475"/>
      <c r="J30" s="416">
        <f>+F30+H30</f>
        <v>0</v>
      </c>
    </row>
    <row r="31" spans="2:10" ht="12.75" customHeight="1">
      <c r="B31" s="414" t="s">
        <v>68</v>
      </c>
      <c r="C31" s="510"/>
      <c r="D31" s="416"/>
      <c r="E31" s="439"/>
      <c r="F31" s="416"/>
      <c r="G31" s="475"/>
      <c r="H31" s="416"/>
      <c r="I31" s="475"/>
      <c r="J31" s="416"/>
    </row>
    <row r="32" spans="2:10" ht="12.75" customHeight="1">
      <c r="B32" s="414" t="s">
        <v>1707</v>
      </c>
      <c r="C32" s="510"/>
      <c r="D32" s="416"/>
      <c r="E32" s="439"/>
      <c r="F32" s="416"/>
      <c r="G32" s="475"/>
      <c r="H32" s="416"/>
      <c r="I32" s="475"/>
      <c r="J32" s="416"/>
    </row>
    <row r="33" spans="2:11" ht="12.75" customHeight="1">
      <c r="B33" s="414" t="s">
        <v>1354</v>
      </c>
      <c r="C33" s="510"/>
      <c r="D33" s="416"/>
      <c r="E33" s="439"/>
      <c r="F33" s="416"/>
      <c r="G33" s="475"/>
      <c r="H33" s="416"/>
      <c r="I33" s="475"/>
      <c r="J33" s="416"/>
    </row>
    <row r="34" spans="2:11" ht="12.75" customHeight="1">
      <c r="B34" s="414" t="s">
        <v>27</v>
      </c>
      <c r="C34" s="510"/>
      <c r="D34" s="416"/>
      <c r="E34" s="439"/>
      <c r="F34" s="416"/>
      <c r="G34" s="475"/>
      <c r="H34" s="416"/>
      <c r="I34" s="475"/>
      <c r="J34" s="416"/>
    </row>
    <row r="35" spans="2:11" ht="12.75" customHeight="1">
      <c r="B35" s="414" t="s">
        <v>28</v>
      </c>
      <c r="C35" s="510"/>
      <c r="D35" s="416"/>
      <c r="E35" s="439"/>
      <c r="F35" s="416"/>
      <c r="G35" s="475"/>
      <c r="H35" s="416"/>
      <c r="I35" s="475"/>
      <c r="J35" s="416"/>
    </row>
    <row r="36" spans="2:11" ht="8.25" customHeight="1" thickBot="1">
      <c r="B36" s="25"/>
      <c r="C36" s="25"/>
      <c r="D36" s="252"/>
      <c r="E36" s="252"/>
      <c r="F36" s="252"/>
      <c r="G36" s="110"/>
      <c r="H36" s="252"/>
      <c r="I36" s="110"/>
      <c r="J36" s="252"/>
    </row>
    <row r="37" spans="2:11" ht="12.75" customHeight="1" thickBot="1">
      <c r="B37" s="172" t="s">
        <v>1137</v>
      </c>
      <c r="C37" s="173"/>
      <c r="D37" s="285">
        <f>SUM(D30:D35)</f>
        <v>0</v>
      </c>
      <c r="E37" s="286"/>
      <c r="F37" s="285">
        <f>SUM(F30:F35)</f>
        <v>0</v>
      </c>
      <c r="G37" s="105"/>
      <c r="H37" s="285">
        <f>SUM(H30:H35)</f>
        <v>0</v>
      </c>
      <c r="I37" s="105"/>
      <c r="J37" s="285">
        <f>SUM(J30:J35)</f>
        <v>0</v>
      </c>
      <c r="K37" s="437"/>
    </row>
    <row r="38" spans="2:11" s="413" customFormat="1" ht="12.75" customHeight="1">
      <c r="B38" s="776"/>
      <c r="C38" s="777"/>
      <c r="D38" s="778"/>
      <c r="E38" s="778"/>
      <c r="F38" s="778"/>
    </row>
    <row r="39" spans="2:11" ht="12.75" hidden="1" customHeight="1" thickBot="1">
      <c r="B39" s="772"/>
      <c r="C39" s="773"/>
      <c r="D39" s="774"/>
      <c r="E39" s="174"/>
      <c r="F39" s="309" t="s">
        <v>1138</v>
      </c>
      <c r="G39" s="3"/>
      <c r="H39" s="288" t="str">
        <f>+"Conciliado"</f>
        <v>Conciliado</v>
      </c>
      <c r="I39" s="3"/>
      <c r="J39" s="806"/>
    </row>
    <row r="40" spans="2:11" ht="5.25" hidden="1" customHeight="1" thickBot="1">
      <c r="B40" s="772"/>
      <c r="C40" s="773"/>
      <c r="D40" s="774"/>
      <c r="E40" s="174"/>
      <c r="F40" s="174"/>
      <c r="G40" s="3"/>
      <c r="H40" s="3"/>
      <c r="I40" s="3"/>
      <c r="J40" s="3"/>
    </row>
    <row r="41" spans="2:11" ht="12.75" hidden="1" customHeight="1" thickBot="1">
      <c r="B41" s="546"/>
      <c r="C41" s="546"/>
      <c r="D41" s="546"/>
      <c r="E41" s="546"/>
      <c r="F41" s="546"/>
      <c r="G41" s="714"/>
      <c r="H41" s="397">
        <v>0</v>
      </c>
      <c r="I41" s="714"/>
      <c r="J41" s="714"/>
    </row>
    <row r="42" spans="2:11" s="413" customFormat="1" ht="12.75" hidden="1" customHeight="1">
      <c r="B42" s="737"/>
      <c r="C42" s="737"/>
      <c r="D42" s="737"/>
      <c r="E42" s="737"/>
      <c r="F42" s="737"/>
    </row>
    <row r="43" spans="2:11" s="413" customFormat="1" hidden="1"/>
    <row r="44" spans="2:11" s="413" customFormat="1" hidden="1"/>
  </sheetData>
  <sheetProtection algorithmName="SHA-512" hashValue="NKS99dJ1yH0Z1m7yh5l9ylbybVzYJjwop653W3w3C2eW7XIdlR/eNOaIbb2wk6I8+zSvQBq6XOD7UmG//6BmAQ==" saltValue="rIOMtkP3hdKhWc0l+twjbA==" spinCount="100000" sheet="1" objects="1" scenarios="1" formatCells="0" formatColumns="0" formatRows="0" insertRows="0" deleteRows="0"/>
  <mergeCells count="9">
    <mergeCell ref="B2:J2"/>
    <mergeCell ref="B24:B28"/>
    <mergeCell ref="B4:B8"/>
    <mergeCell ref="D4:J4"/>
    <mergeCell ref="D6:F6"/>
    <mergeCell ref="H6:J6"/>
    <mergeCell ref="D24:J24"/>
    <mergeCell ref="D26:F26"/>
    <mergeCell ref="H26:J26"/>
  </mergeCells>
  <conditionalFormatting sqref="H19">
    <cfRule type="expression" dxfId="95" priority="6">
      <formula>IF(H19="No Conciliado",1,0)</formula>
    </cfRule>
  </conditionalFormatting>
  <conditionalFormatting sqref="H39">
    <cfRule type="expression" dxfId="94" priority="4">
      <formula>IF(H39="No Conciliado",1,0)</formula>
    </cfRule>
  </conditionalFormatting>
  <conditionalFormatting sqref="J19">
    <cfRule type="expression" dxfId="93" priority="2">
      <formula>IF(J19="No Conciliado",1,0)</formula>
    </cfRule>
  </conditionalFormatting>
  <conditionalFormatting sqref="J39">
    <cfRule type="expression" dxfId="92" priority="1">
      <formula>IF(J39="No Conciliado",1,0)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74">
    <tabColor rgb="FFFF0000"/>
  </sheetPr>
  <dimension ref="A1:P38"/>
  <sheetViews>
    <sheetView showGridLines="0" workbookViewId="0">
      <selection activeCell="M34" sqref="M34"/>
    </sheetView>
  </sheetViews>
  <sheetFormatPr baseColWidth="10" defaultColWidth="0" defaultRowHeight="12.75" zeroHeight="1"/>
  <cols>
    <col min="1" max="1" width="10.85546875" style="437" customWidth="1"/>
    <col min="2" max="2" width="22.42578125" style="22" customWidth="1"/>
    <col min="3" max="3" width="1" style="22" customWidth="1"/>
    <col min="4" max="4" width="7.140625" style="22" hidden="1" customWidth="1"/>
    <col min="5" max="5" width="1" style="22" hidden="1" customWidth="1"/>
    <col min="6" max="6" width="9.28515625" style="22" customWidth="1"/>
    <col min="7" max="7" width="1" style="22" customWidth="1"/>
    <col min="8" max="8" width="16.42578125" style="22" customWidth="1"/>
    <col min="9" max="9" width="1" style="22" customWidth="1"/>
    <col min="10" max="10" width="18.42578125" style="22" customWidth="1"/>
    <col min="11" max="11" width="1" style="22" customWidth="1"/>
    <col min="12" max="12" width="16.7109375" style="22" customWidth="1"/>
    <col min="13" max="13" width="1" style="22" customWidth="1"/>
    <col min="14" max="14" width="21.28515625" style="22" customWidth="1"/>
    <col min="15" max="15" width="5.28515625" style="437" customWidth="1"/>
    <col min="16" max="16" width="0" style="22" hidden="1" customWidth="1"/>
    <col min="17" max="16384" width="10.85546875" style="22" hidden="1"/>
  </cols>
  <sheetData>
    <row r="1" spans="1:16" s="437" customFormat="1"/>
    <row r="2" spans="1:16" s="437" customFormat="1" ht="15.75">
      <c r="B2" s="1293" t="s">
        <v>1554</v>
      </c>
      <c r="C2" s="1293"/>
      <c r="D2" s="1293"/>
      <c r="E2" s="1293"/>
      <c r="F2" s="1293"/>
      <c r="G2" s="1293"/>
      <c r="H2" s="1293"/>
      <c r="I2" s="1293"/>
      <c r="J2" s="1293"/>
      <c r="K2" s="1293"/>
      <c r="L2" s="1293"/>
      <c r="M2" s="1293"/>
      <c r="N2" s="1293"/>
    </row>
    <row r="3" spans="1:16" s="437" customFormat="1" ht="13.5" thickBot="1"/>
    <row r="4" spans="1:16" ht="15" customHeight="1" thickBot="1">
      <c r="B4" s="1255" t="s">
        <v>1443</v>
      </c>
      <c r="C4" s="8"/>
      <c r="D4" s="1172" t="s">
        <v>1355</v>
      </c>
      <c r="E4" s="8"/>
      <c r="F4" s="1255" t="s">
        <v>1160</v>
      </c>
      <c r="G4" s="8"/>
      <c r="H4" s="1353">
        <f>FactFin</f>
        <v>43830</v>
      </c>
      <c r="I4" s="1354"/>
      <c r="J4" s="1355"/>
      <c r="K4" s="35"/>
      <c r="L4" s="1353">
        <f>FantFin</f>
        <v>43465</v>
      </c>
      <c r="M4" s="1354"/>
      <c r="N4" s="1355"/>
    </row>
    <row r="5" spans="1:16" ht="5.25" customHeight="1" thickBot="1">
      <c r="B5" s="1256"/>
      <c r="C5" s="8"/>
      <c r="D5" s="1173"/>
      <c r="E5" s="8"/>
      <c r="F5" s="1256"/>
      <c r="G5" s="8"/>
      <c r="H5" s="9"/>
      <c r="I5" s="9"/>
      <c r="J5" s="9"/>
      <c r="K5" s="9"/>
      <c r="L5" s="9"/>
      <c r="M5" s="9"/>
      <c r="N5" s="9"/>
    </row>
    <row r="6" spans="1:16" ht="13.5" thickBot="1">
      <c r="B6" s="1257"/>
      <c r="C6" s="8"/>
      <c r="D6" s="1173"/>
      <c r="E6" s="8"/>
      <c r="F6" s="1257"/>
      <c r="G6" s="8"/>
      <c r="H6" s="353" t="s">
        <v>5</v>
      </c>
      <c r="I6" s="11"/>
      <c r="J6" s="353" t="s">
        <v>1223</v>
      </c>
      <c r="K6" s="11"/>
      <c r="L6" s="353" t="s">
        <v>5</v>
      </c>
      <c r="M6" s="11"/>
      <c r="N6" s="353" t="s">
        <v>1223</v>
      </c>
    </row>
    <row r="7" spans="1:16" ht="7.5" customHeight="1">
      <c r="B7" s="25"/>
      <c r="C7" s="25"/>
      <c r="D7" s="25"/>
      <c r="E7" s="25"/>
      <c r="F7" s="25"/>
      <c r="G7" s="25"/>
      <c r="H7" s="503"/>
      <c r="I7" s="503"/>
      <c r="J7" s="503"/>
      <c r="K7" s="503"/>
      <c r="L7" s="503"/>
      <c r="M7" s="503"/>
      <c r="N7" s="503"/>
    </row>
    <row r="8" spans="1:16">
      <c r="A8" s="724" t="s">
        <v>1758</v>
      </c>
      <c r="B8" s="964" t="s">
        <v>3377</v>
      </c>
      <c r="C8" s="415"/>
      <c r="D8" s="414"/>
      <c r="E8" s="423"/>
      <c r="F8" s="507" t="s">
        <v>2624</v>
      </c>
      <c r="G8" s="423"/>
      <c r="H8" s="628">
        <f ca="1">INT(FIXED(SUMIFS(BP_Actual!D:D,BP_Actual!E:E,CELL("contenido",H$6),BP_Actual!B:B,CELL("contenido",A8))/Pesos,0))</f>
        <v>0</v>
      </c>
      <c r="I8" s="706"/>
      <c r="J8" s="628">
        <f>+BP_Actual!D53</f>
        <v>-11961124</v>
      </c>
      <c r="K8" s="706"/>
      <c r="L8" s="628">
        <f ca="1">INT(FIXED(SUMIFS(BP_Anterior!D:D,BP_Anterior!E:E,CELL("contenido",L$6),BP_Anterior!B:B,CELL("contenido",A8))/Pesos,0))</f>
        <v>0</v>
      </c>
      <c r="M8" s="706"/>
      <c r="N8" s="628">
        <v>-17961124</v>
      </c>
    </row>
    <row r="9" spans="1:16" hidden="1">
      <c r="A9" s="724">
        <v>2195</v>
      </c>
      <c r="B9" s="414" t="s">
        <v>127</v>
      </c>
      <c r="C9" s="415"/>
      <c r="D9" s="414"/>
      <c r="E9" s="423"/>
      <c r="F9" s="507"/>
      <c r="G9" s="423"/>
      <c r="H9" s="628">
        <f ca="1">INT(FIXED(SUMIFS(BP_Actual!D:D,BP_Actual!E:E,CELL("contenido",H$6),BP_Actual!B:B,CELL("contenido",A9))/Pesos,0))</f>
        <v>0</v>
      </c>
      <c r="I9" s="706"/>
      <c r="J9" s="628"/>
      <c r="K9" s="706"/>
      <c r="L9" s="628">
        <f ca="1">INT(FIXED(SUMIFS(BP_Anterior!D:D,BP_Anterior!E:E,CELL("contenido",L$6),BP_Anterior!B:B,CELL("contenido",A9))/Pesos,0))</f>
        <v>0</v>
      </c>
      <c r="M9" s="706"/>
      <c r="N9" s="628">
        <f ca="1">INT(FIXED(SUMIFS(BP_Anterior!D:D,BP_Anterior!E:E,CELL("contenido",N$6),BP_Anterior!B:B,CELL("contenido",A9))/Pesos,0))</f>
        <v>0</v>
      </c>
      <c r="P9" s="505"/>
    </row>
    <row r="10" spans="1:16" hidden="1">
      <c r="B10" s="414"/>
      <c r="C10" s="415"/>
      <c r="D10" s="414"/>
      <c r="E10" s="423"/>
      <c r="F10" s="507"/>
      <c r="G10" s="423"/>
      <c r="H10" s="416"/>
      <c r="I10" s="508"/>
      <c r="J10" s="416"/>
      <c r="K10" s="508"/>
      <c r="L10" s="416"/>
      <c r="M10" s="482"/>
      <c r="N10" s="416"/>
      <c r="P10" s="505"/>
    </row>
    <row r="11" spans="1:16" hidden="1">
      <c r="B11" s="414"/>
      <c r="C11" s="415"/>
      <c r="D11" s="414"/>
      <c r="E11" s="423"/>
      <c r="F11" s="507"/>
      <c r="G11" s="423"/>
      <c r="H11" s="416"/>
      <c r="I11" s="508"/>
      <c r="J11" s="416"/>
      <c r="K11" s="508"/>
      <c r="L11" s="416"/>
      <c r="M11" s="482"/>
      <c r="N11" s="416"/>
      <c r="P11" s="505"/>
    </row>
    <row r="12" spans="1:16" hidden="1">
      <c r="B12" s="414"/>
      <c r="C12" s="415"/>
      <c r="D12" s="414"/>
      <c r="E12" s="423"/>
      <c r="F12" s="507"/>
      <c r="G12" s="423"/>
      <c r="H12" s="416"/>
      <c r="I12" s="508"/>
      <c r="J12" s="416"/>
      <c r="K12" s="508"/>
      <c r="L12" s="416"/>
      <c r="M12" s="482"/>
      <c r="N12" s="416"/>
      <c r="P12" s="505"/>
    </row>
    <row r="13" spans="1:16" hidden="1">
      <c r="B13" s="414"/>
      <c r="C13" s="415"/>
      <c r="D13" s="414"/>
      <c r="E13" s="423"/>
      <c r="F13" s="507"/>
      <c r="G13" s="423"/>
      <c r="H13" s="416"/>
      <c r="I13" s="508"/>
      <c r="J13" s="416"/>
      <c r="K13" s="508"/>
      <c r="L13" s="416"/>
      <c r="M13" s="482"/>
      <c r="N13" s="416"/>
      <c r="P13" s="505"/>
    </row>
    <row r="14" spans="1:16" hidden="1">
      <c r="B14" s="414"/>
      <c r="C14" s="415"/>
      <c r="D14" s="414"/>
      <c r="E14" s="423"/>
      <c r="F14" s="507"/>
      <c r="G14" s="423"/>
      <c r="H14" s="416"/>
      <c r="I14" s="508"/>
      <c r="J14" s="416"/>
      <c r="K14" s="508"/>
      <c r="L14" s="416"/>
      <c r="M14" s="482"/>
      <c r="N14" s="416"/>
    </row>
    <row r="15" spans="1:16" ht="7.5" hidden="1" customHeight="1">
      <c r="B15" s="46"/>
      <c r="C15" s="46"/>
      <c r="D15" s="92"/>
      <c r="E15" s="92"/>
      <c r="F15" s="92"/>
      <c r="G15" s="92"/>
      <c r="H15" s="504"/>
      <c r="I15" s="504"/>
      <c r="J15" s="504"/>
      <c r="K15" s="504"/>
      <c r="L15" s="504"/>
      <c r="M15" s="504"/>
      <c r="N15" s="504"/>
    </row>
    <row r="16" spans="1:16" ht="25.5">
      <c r="B16" s="163" t="s">
        <v>1357</v>
      </c>
      <c r="C16" s="39"/>
      <c r="D16" s="207"/>
      <c r="E16" s="66"/>
      <c r="F16" s="208"/>
      <c r="G16" s="66"/>
      <c r="H16" s="870">
        <f ca="1">SUM(H8:H14)</f>
        <v>0</v>
      </c>
      <c r="I16" s="970"/>
      <c r="J16" s="870">
        <f>SUM(J8:J14)</f>
        <v>-11961124</v>
      </c>
      <c r="K16" s="970"/>
      <c r="L16" s="870">
        <f ca="1">SUM(L8:L14)</f>
        <v>0</v>
      </c>
      <c r="M16" s="310"/>
      <c r="N16" s="282">
        <f ca="1">SUM(N8:N14)</f>
        <v>-17961124</v>
      </c>
    </row>
    <row r="17" spans="2:14" ht="13.5" thickBot="1">
      <c r="B17" s="46"/>
      <c r="C17" s="46"/>
      <c r="D17" s="46"/>
      <c r="E17" s="46"/>
      <c r="F17" s="46"/>
      <c r="G17" s="46"/>
      <c r="H17" s="876"/>
      <c r="I17" s="876"/>
      <c r="J17" s="876"/>
      <c r="K17" s="876"/>
      <c r="L17" s="876"/>
      <c r="M17" s="262"/>
      <c r="N17" s="262"/>
    </row>
    <row r="18" spans="2:14" hidden="1">
      <c r="B18" s="466"/>
      <c r="C18" s="415"/>
      <c r="D18" s="414"/>
      <c r="E18" s="423"/>
      <c r="F18" s="507"/>
      <c r="G18" s="423"/>
      <c r="H18" s="628"/>
      <c r="I18" s="958"/>
      <c r="J18" s="628"/>
      <c r="K18" s="958"/>
      <c r="L18" s="628"/>
      <c r="M18" s="482"/>
      <c r="N18" s="416"/>
    </row>
    <row r="19" spans="2:14" hidden="1">
      <c r="B19" s="466"/>
      <c r="C19" s="415"/>
      <c r="D19" s="414"/>
      <c r="E19" s="423"/>
      <c r="F19" s="507"/>
      <c r="G19" s="423"/>
      <c r="H19" s="628"/>
      <c r="I19" s="958"/>
      <c r="J19" s="628"/>
      <c r="K19" s="958"/>
      <c r="L19" s="628"/>
      <c r="M19" s="482"/>
      <c r="N19" s="416"/>
    </row>
    <row r="20" spans="2:14" ht="38.25" hidden="1">
      <c r="B20" s="163" t="s">
        <v>1358</v>
      </c>
      <c r="C20" s="39"/>
      <c r="D20" s="207"/>
      <c r="E20" s="66"/>
      <c r="F20" s="209"/>
      <c r="G20" s="206"/>
      <c r="H20" s="870">
        <f>SUM(H18:H19)</f>
        <v>0</v>
      </c>
      <c r="I20" s="970"/>
      <c r="J20" s="870">
        <f>SUM(J18:J19)</f>
        <v>0</v>
      </c>
      <c r="K20" s="970"/>
      <c r="L20" s="870">
        <f>SUM(L18:L19)</f>
        <v>0</v>
      </c>
      <c r="M20" s="310"/>
      <c r="N20" s="282">
        <f>SUM(N18:N19)</f>
        <v>0</v>
      </c>
    </row>
    <row r="21" spans="2:14" hidden="1">
      <c r="B21" s="46"/>
      <c r="C21" s="46"/>
      <c r="D21" s="92"/>
      <c r="E21" s="92"/>
      <c r="F21" s="92"/>
      <c r="G21" s="92"/>
      <c r="H21" s="967"/>
      <c r="I21" s="967"/>
      <c r="J21" s="967"/>
      <c r="K21" s="967"/>
      <c r="L21" s="967"/>
      <c r="M21" s="504"/>
      <c r="N21" s="504"/>
    </row>
    <row r="22" spans="2:14" hidden="1">
      <c r="B22" s="506"/>
      <c r="C22" s="415"/>
      <c r="D22" s="414"/>
      <c r="E22" s="423"/>
      <c r="F22" s="507"/>
      <c r="G22" s="423"/>
      <c r="H22" s="628"/>
      <c r="I22" s="958"/>
      <c r="J22" s="628"/>
      <c r="K22" s="958"/>
      <c r="L22" s="628"/>
      <c r="M22" s="482"/>
      <c r="N22" s="416"/>
    </row>
    <row r="23" spans="2:14" hidden="1">
      <c r="B23" s="506"/>
      <c r="C23" s="415"/>
      <c r="D23" s="414"/>
      <c r="E23" s="423"/>
      <c r="F23" s="507"/>
      <c r="G23" s="423"/>
      <c r="H23" s="628"/>
      <c r="I23" s="958"/>
      <c r="J23" s="628"/>
      <c r="K23" s="958"/>
      <c r="L23" s="628"/>
      <c r="M23" s="482"/>
      <c r="N23" s="416"/>
    </row>
    <row r="24" spans="2:14" hidden="1">
      <c r="B24" s="163" t="s">
        <v>1359</v>
      </c>
      <c r="C24" s="39"/>
      <c r="D24" s="208"/>
      <c r="E24" s="66"/>
      <c r="F24" s="209"/>
      <c r="G24" s="66"/>
      <c r="H24" s="870">
        <f>SUM(H22:H23)</f>
        <v>0</v>
      </c>
      <c r="I24" s="970"/>
      <c r="J24" s="870">
        <f>SUM(J22:J23)</f>
        <v>0</v>
      </c>
      <c r="K24" s="970"/>
      <c r="L24" s="870">
        <f>SUM(L22:L23)</f>
        <v>0</v>
      </c>
      <c r="M24" s="310"/>
      <c r="N24" s="282">
        <f>SUM(N22:N23)</f>
        <v>0</v>
      </c>
    </row>
    <row r="25" spans="2:14" ht="13.5" hidden="1" thickBot="1">
      <c r="B25" s="25"/>
      <c r="C25" s="25"/>
      <c r="D25" s="25"/>
      <c r="E25" s="25"/>
      <c r="F25" s="25"/>
      <c r="G25" s="25"/>
      <c r="H25" s="111"/>
      <c r="I25" s="111"/>
      <c r="J25" s="111"/>
      <c r="K25" s="111"/>
      <c r="L25" s="111"/>
      <c r="M25" s="252"/>
      <c r="N25" s="252"/>
    </row>
    <row r="26" spans="2:14" ht="13.5" thickBot="1">
      <c r="B26" s="210" t="s">
        <v>1137</v>
      </c>
      <c r="C26" s="211"/>
      <c r="D26" s="212"/>
      <c r="E26" s="211"/>
      <c r="F26" s="213"/>
      <c r="G26" s="14"/>
      <c r="H26" s="959">
        <f ca="1">+H16+H20+H24</f>
        <v>0</v>
      </c>
      <c r="I26" s="923"/>
      <c r="J26" s="959">
        <f>+J16+J20+J24</f>
        <v>-11961124</v>
      </c>
      <c r="K26" s="923"/>
      <c r="L26" s="959">
        <f ca="1">+L16+L20+L24</f>
        <v>0</v>
      </c>
      <c r="M26" s="267"/>
      <c r="N26" s="274">
        <f ca="1">+N16+N20+N24</f>
        <v>-17961124</v>
      </c>
    </row>
    <row r="27" spans="2:14" s="437" customFormat="1"/>
    <row r="28" spans="2:14" s="437" customFormat="1"/>
    <row r="29" spans="2:14" s="437" customFormat="1" ht="13.5" thickBot="1"/>
    <row r="30" spans="2:14" ht="13.5" thickBot="1">
      <c r="B30" s="1275" t="s">
        <v>1138</v>
      </c>
      <c r="C30" s="1276"/>
      <c r="D30" s="1277"/>
      <c r="E30" s="7"/>
      <c r="F30" s="7"/>
      <c r="G30" s="7"/>
      <c r="H30" s="288" t="str">
        <f ca="1">+IF((H26-A!F50)=0,"Conciliado","No Conciliado")</f>
        <v>Conciliado</v>
      </c>
      <c r="I30" s="7"/>
      <c r="J30" s="288" t="str">
        <f ca="1">+IF((J26-A!F61)=0,"Conciliado","No Conciliado")</f>
        <v>Conciliado</v>
      </c>
      <c r="K30" s="7"/>
      <c r="L30" s="288" t="str">
        <f ca="1">+IF((L26-A!H50)=0,"Conciliado","No Conciliado")</f>
        <v>Conciliado</v>
      </c>
      <c r="M30" s="7"/>
      <c r="N30" s="288" t="str">
        <f ca="1">+IF((N26-A!H61)=0,"Conciliado","No Conciliado")</f>
        <v>Conciliado</v>
      </c>
    </row>
    <row r="31" spans="2:14" ht="6" customHeight="1" thickBot="1">
      <c r="B31" s="395"/>
      <c r="C31" s="395"/>
      <c r="D31" s="395"/>
      <c r="H31" s="399"/>
      <c r="J31" s="399"/>
      <c r="L31" s="399"/>
      <c r="N31" s="399"/>
    </row>
    <row r="32" spans="2:14" ht="13.5" thickBot="1">
      <c r="B32" s="395"/>
      <c r="C32" s="395"/>
      <c r="D32" s="395"/>
      <c r="H32" s="690">
        <f ca="1">+H26-A!F50</f>
        <v>0</v>
      </c>
      <c r="I32" s="691"/>
      <c r="J32" s="690">
        <f ca="1">+J26-A!F61</f>
        <v>0</v>
      </c>
      <c r="K32" s="691"/>
      <c r="L32" s="690">
        <f ca="1">+L26-A!H50</f>
        <v>0</v>
      </c>
      <c r="M32" s="691"/>
      <c r="N32" s="690">
        <f ca="1">+N26-A!H61</f>
        <v>0</v>
      </c>
    </row>
    <row r="33" spans="2:14" s="437" customFormat="1" ht="13.5" thickBot="1">
      <c r="B33" s="807"/>
      <c r="C33" s="807"/>
      <c r="D33" s="807"/>
    </row>
    <row r="34" spans="2:14" ht="13.5" thickBot="1">
      <c r="B34" s="1275" t="s">
        <v>1138</v>
      </c>
      <c r="C34" s="1276"/>
      <c r="D34" s="1277"/>
      <c r="E34" s="7"/>
      <c r="F34" s="7"/>
      <c r="G34" s="7"/>
      <c r="H34" s="288" t="str">
        <f ca="1">+IF((H26-'56'!X23)=0,"Conciliado","No Conciliado")</f>
        <v>No Conciliado</v>
      </c>
      <c r="I34" s="7"/>
      <c r="J34" s="288" t="str">
        <f>+IF((J26-'56'!AF23)=0,"Conciliado","No Conciliado")</f>
        <v>No Conciliado</v>
      </c>
      <c r="K34" s="7"/>
      <c r="L34" s="775"/>
      <c r="M34" s="775"/>
      <c r="N34" s="775"/>
    </row>
    <row r="35" spans="2:14" ht="4.5" customHeight="1" thickBot="1">
      <c r="B35" s="149"/>
      <c r="C35" s="149"/>
      <c r="D35" s="149"/>
      <c r="E35" s="7"/>
      <c r="F35" s="7"/>
      <c r="G35" s="7"/>
      <c r="H35" s="7"/>
      <c r="I35" s="7"/>
      <c r="J35" s="7"/>
      <c r="K35" s="7"/>
      <c r="L35" s="775"/>
      <c r="M35" s="775"/>
      <c r="N35" s="775"/>
    </row>
    <row r="36" spans="2:14" ht="13.5" thickBot="1">
      <c r="B36" s="149"/>
      <c r="C36" s="149"/>
      <c r="D36" s="149"/>
      <c r="E36" s="7"/>
      <c r="F36" s="7"/>
      <c r="G36" s="7"/>
      <c r="H36" s="397">
        <f ca="1">+H26-'56'!X23</f>
        <v>108568782</v>
      </c>
      <c r="I36" s="7"/>
      <c r="J36" s="397">
        <f>+J26-'56'!AF23</f>
        <v>14207299</v>
      </c>
      <c r="K36" s="7"/>
      <c r="L36" s="775"/>
      <c r="M36" s="775"/>
      <c r="N36" s="775"/>
    </row>
    <row r="37" spans="2:14" s="437" customFormat="1"/>
    <row r="38" spans="2:14" s="437" customFormat="1"/>
  </sheetData>
  <sheetProtection algorithmName="SHA-512" hashValue="sLoj8QCbH1ozcXejK3ZmavV0OfY2nO0+rhtZabbBsinFWVdpIMXvQvwR9jrkqxN0/3Vx2Q3/9jjM6TL971H4Qg==" saltValue="ujNicC+RhyDbSwVkBS0Chg==" spinCount="100000" sheet="1" objects="1" scenarios="1" formatCells="0" formatColumns="0" formatRows="0" insertRows="0" deleteRows="0"/>
  <mergeCells count="8">
    <mergeCell ref="B2:N2"/>
    <mergeCell ref="B30:D30"/>
    <mergeCell ref="B34:D34"/>
    <mergeCell ref="L4:N4"/>
    <mergeCell ref="B4:B6"/>
    <mergeCell ref="D4:D6"/>
    <mergeCell ref="F4:F6"/>
    <mergeCell ref="H4:J4"/>
  </mergeCells>
  <conditionalFormatting sqref="H30:H31">
    <cfRule type="expression" dxfId="91" priority="6">
      <formula>IF(H30="No Conciliado",1,0)</formula>
    </cfRule>
  </conditionalFormatting>
  <conditionalFormatting sqref="H34">
    <cfRule type="expression" dxfId="90" priority="5">
      <formula>IF(H34="No Conciliado",1,0)</formula>
    </cfRule>
  </conditionalFormatting>
  <conditionalFormatting sqref="J30:J31">
    <cfRule type="expression" dxfId="89" priority="4">
      <formula>IF(J30="No Conciliado",1,0)</formula>
    </cfRule>
  </conditionalFormatting>
  <conditionalFormatting sqref="J34">
    <cfRule type="expression" dxfId="88" priority="3">
      <formula>IF(J34="No Conciliado",1,0)</formula>
    </cfRule>
  </conditionalFormatting>
  <conditionalFormatting sqref="L30:L31">
    <cfRule type="expression" dxfId="87" priority="2">
      <formula>IF(L30="No Conciliado",1,0)</formula>
    </cfRule>
  </conditionalFormatting>
  <conditionalFormatting sqref="N30:N31">
    <cfRule type="expression" dxfId="86" priority="1">
      <formula>IF(N30="No Conciliado",1,0)</formula>
    </cfRule>
  </conditionalFormatting>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126"/>
  <dimension ref="A1:AG30"/>
  <sheetViews>
    <sheetView showGridLines="0" zoomScale="90" zoomScaleNormal="90" workbookViewId="0">
      <selection activeCell="M13" sqref="M13"/>
    </sheetView>
  </sheetViews>
  <sheetFormatPr baseColWidth="10" defaultColWidth="0" defaultRowHeight="12.75" zeroHeight="1"/>
  <cols>
    <col min="1" max="1" width="3.28515625" style="22" customWidth="1"/>
    <col min="2" max="2" width="11.42578125" style="22" bestFit="1" customWidth="1"/>
    <col min="3" max="3" width="0.140625" style="22" customWidth="1"/>
    <col min="4" max="4" width="0.85546875" style="22" customWidth="1"/>
    <col min="5" max="5" width="20.7109375" style="501" customWidth="1"/>
    <col min="6" max="6" width="0.85546875" style="22" customWidth="1"/>
    <col min="7" max="7" width="9.85546875" style="446" customWidth="1"/>
    <col min="8" max="8" width="0.85546875" style="22" customWidth="1"/>
    <col min="9" max="9" width="15.28515625" style="22" customWidth="1"/>
    <col min="10" max="10" width="0.85546875" style="22" customWidth="1"/>
    <col min="11" max="11" width="9.7109375" style="484" customWidth="1"/>
    <col min="12" max="12" width="0.85546875" style="22" customWidth="1"/>
    <col min="13" max="13" width="9.28515625" style="484" customWidth="1"/>
    <col min="14" max="14" width="0.85546875" style="22" customWidth="1"/>
    <col min="15" max="15" width="14" style="22" customWidth="1"/>
    <col min="16" max="17" width="0.85546875" style="22" customWidth="1"/>
    <col min="18" max="18" width="10.85546875" style="22" hidden="1" customWidth="1"/>
    <col min="19" max="19" width="0.85546875" style="22" hidden="1" customWidth="1"/>
    <col min="20" max="20" width="10.140625" style="22" hidden="1" customWidth="1"/>
    <col min="21" max="21" width="0.85546875" style="22" customWidth="1"/>
    <col min="22" max="22" width="19.7109375" style="22" customWidth="1"/>
    <col min="23" max="23" width="0.85546875" style="22" customWidth="1"/>
    <col min="24" max="24" width="18.7109375" style="22" customWidth="1"/>
    <col min="25" max="25" width="0.85546875" style="22" customWidth="1"/>
    <col min="26" max="26" width="20.140625" style="22" customWidth="1"/>
    <col min="27" max="27" width="0.85546875" style="22" customWidth="1"/>
    <col min="28" max="28" width="15.5703125" style="22" customWidth="1"/>
    <col min="29" max="29" width="0.85546875" style="22" customWidth="1"/>
    <col min="30" max="30" width="11" style="22" hidden="1" customWidth="1"/>
    <col min="31" max="31" width="0.85546875" style="22" customWidth="1"/>
    <col min="32" max="32" width="20.140625" style="22" customWidth="1"/>
    <col min="33" max="33" width="10.85546875" style="437" customWidth="1"/>
    <col min="34" max="16384" width="10.85546875" style="22" hidden="1"/>
  </cols>
  <sheetData>
    <row r="1" spans="1:33" s="437" customFormat="1">
      <c r="E1" s="808"/>
      <c r="G1" s="502"/>
      <c r="K1" s="809"/>
      <c r="M1" s="809"/>
    </row>
    <row r="2" spans="1:33" s="437" customFormat="1" ht="15.75" customHeight="1">
      <c r="B2" s="1293" t="s">
        <v>1555</v>
      </c>
      <c r="C2" s="1293"/>
      <c r="D2" s="1293"/>
      <c r="E2" s="1293"/>
      <c r="F2" s="1293"/>
      <c r="G2" s="1293"/>
      <c r="H2" s="1293"/>
      <c r="I2" s="1293"/>
      <c r="J2" s="1293"/>
      <c r="K2" s="1293"/>
      <c r="L2" s="1293"/>
      <c r="M2" s="1293"/>
      <c r="N2" s="1293"/>
      <c r="O2" s="1293"/>
      <c r="P2" s="1293"/>
      <c r="Q2" s="1293"/>
      <c r="R2" s="1293"/>
      <c r="S2" s="1293"/>
      <c r="T2" s="1293"/>
      <c r="U2" s="1293"/>
      <c r="V2" s="1293"/>
      <c r="W2" s="1293"/>
      <c r="X2" s="1293"/>
      <c r="Y2" s="1293"/>
      <c r="Z2" s="1293"/>
      <c r="AA2" s="1293"/>
      <c r="AB2" s="1293"/>
      <c r="AC2" s="1293"/>
      <c r="AD2" s="1293"/>
      <c r="AE2" s="1293"/>
      <c r="AF2" s="1293"/>
    </row>
    <row r="3" spans="1:33" s="437" customFormat="1" ht="15.75" customHeight="1" thickBot="1">
      <c r="B3" s="782"/>
      <c r="C3" s="782"/>
      <c r="D3" s="782"/>
      <c r="E3" s="782"/>
      <c r="F3" s="782"/>
      <c r="G3" s="782"/>
      <c r="H3" s="782"/>
      <c r="I3" s="782"/>
      <c r="J3" s="782"/>
      <c r="K3" s="782"/>
      <c r="L3" s="782"/>
      <c r="M3" s="782"/>
      <c r="N3" s="782"/>
      <c r="O3" s="782"/>
      <c r="P3" s="782"/>
      <c r="Q3" s="782"/>
      <c r="R3" s="782"/>
      <c r="S3" s="782"/>
      <c r="T3" s="782"/>
      <c r="U3" s="782"/>
      <c r="V3" s="782"/>
      <c r="W3" s="782"/>
      <c r="X3" s="782"/>
      <c r="Y3" s="782"/>
      <c r="Z3" s="782"/>
      <c r="AA3" s="782"/>
      <c r="AB3" s="782"/>
      <c r="AC3" s="782"/>
      <c r="AD3" s="782"/>
      <c r="AE3" s="782"/>
      <c r="AF3" s="782"/>
    </row>
    <row r="4" spans="1:33" ht="15.75" customHeight="1" thickBot="1">
      <c r="B4" s="1246" t="s">
        <v>1360</v>
      </c>
      <c r="C4" s="9"/>
      <c r="D4" s="9"/>
      <c r="E4" s="1255" t="s">
        <v>1361</v>
      </c>
      <c r="F4" s="9"/>
      <c r="G4" s="1255" t="s">
        <v>1160</v>
      </c>
      <c r="H4" s="9"/>
      <c r="I4" s="1255" t="s">
        <v>1362</v>
      </c>
      <c r="J4" s="8"/>
      <c r="K4" s="1255" t="s">
        <v>1363</v>
      </c>
      <c r="L4" s="8"/>
      <c r="M4" s="1255" t="s">
        <v>1364</v>
      </c>
      <c r="N4" s="8"/>
      <c r="O4" s="1255" t="s">
        <v>1365</v>
      </c>
      <c r="P4" s="9"/>
      <c r="Q4" s="1366" t="s">
        <v>5</v>
      </c>
      <c r="R4" s="1367"/>
      <c r="S4" s="1367"/>
      <c r="T4" s="1367"/>
      <c r="U4" s="1367"/>
      <c r="V4" s="1367"/>
      <c r="W4" s="1367"/>
      <c r="X4" s="1368"/>
      <c r="Y4" s="8"/>
      <c r="Z4" s="1366" t="s">
        <v>319</v>
      </c>
      <c r="AA4" s="1367"/>
      <c r="AB4" s="1367"/>
      <c r="AC4" s="1367"/>
      <c r="AD4" s="1367"/>
      <c r="AE4" s="1367"/>
      <c r="AF4" s="1368"/>
    </row>
    <row r="5" spans="1:33" ht="5.25" customHeight="1" thickBot="1">
      <c r="B5" s="1323"/>
      <c r="C5" s="9"/>
      <c r="D5" s="9"/>
      <c r="E5" s="1256"/>
      <c r="F5" s="9"/>
      <c r="G5" s="1256"/>
      <c r="H5" s="9"/>
      <c r="I5" s="1256"/>
      <c r="J5" s="8"/>
      <c r="K5" s="1256"/>
      <c r="L5" s="8"/>
      <c r="M5" s="1256"/>
      <c r="N5" s="8"/>
      <c r="O5" s="1256"/>
      <c r="P5" s="9"/>
      <c r="Q5" s="8"/>
      <c r="R5" s="8"/>
      <c r="S5" s="8"/>
      <c r="T5" s="8"/>
      <c r="U5" s="8"/>
      <c r="V5" s="8"/>
      <c r="W5" s="8"/>
      <c r="X5" s="8"/>
      <c r="Y5" s="8"/>
      <c r="Z5" s="8"/>
      <c r="AA5" s="8"/>
      <c r="AB5" s="8"/>
      <c r="AC5" s="8"/>
      <c r="AD5" s="8"/>
      <c r="AE5" s="8"/>
      <c r="AF5" s="8"/>
    </row>
    <row r="6" spans="1:33" ht="30.75" customHeight="1" thickBot="1">
      <c r="B6" s="1323"/>
      <c r="C6" s="9"/>
      <c r="D6" s="9"/>
      <c r="E6" s="1256"/>
      <c r="F6" s="9"/>
      <c r="G6" s="1256"/>
      <c r="H6" s="9"/>
      <c r="I6" s="1256"/>
      <c r="J6" s="8"/>
      <c r="K6" s="1256"/>
      <c r="L6" s="8"/>
      <c r="M6" s="1256"/>
      <c r="N6" s="8"/>
      <c r="O6" s="1256"/>
      <c r="P6" s="9"/>
      <c r="Q6" s="1366" t="s">
        <v>1366</v>
      </c>
      <c r="R6" s="1367"/>
      <c r="S6" s="1367"/>
      <c r="T6" s="1367"/>
      <c r="U6" s="1367"/>
      <c r="V6" s="1368"/>
      <c r="W6" s="8"/>
      <c r="X6" s="341" t="s">
        <v>1221</v>
      </c>
      <c r="Y6" s="8"/>
      <c r="Z6" s="1366" t="s">
        <v>1366</v>
      </c>
      <c r="AA6" s="1367"/>
      <c r="AB6" s="1367"/>
      <c r="AC6" s="1367"/>
      <c r="AD6" s="1368"/>
      <c r="AE6" s="8"/>
      <c r="AF6" s="341" t="s">
        <v>1367</v>
      </c>
    </row>
    <row r="7" spans="1:33" ht="4.5" customHeight="1" thickBot="1">
      <c r="B7" s="1323"/>
      <c r="C7" s="9"/>
      <c r="D7" s="9"/>
      <c r="E7" s="1256"/>
      <c r="F7" s="9"/>
      <c r="G7" s="1256"/>
      <c r="H7" s="9"/>
      <c r="I7" s="1256"/>
      <c r="J7" s="8"/>
      <c r="K7" s="1256"/>
      <c r="L7" s="8"/>
      <c r="M7" s="1256"/>
      <c r="N7" s="8"/>
      <c r="O7" s="1256"/>
      <c r="P7" s="9"/>
      <c r="Q7" s="8"/>
      <c r="R7" s="8"/>
      <c r="S7" s="8"/>
      <c r="T7" s="8"/>
      <c r="U7" s="8"/>
      <c r="V7" s="8"/>
      <c r="W7" s="8"/>
      <c r="X7" s="8"/>
      <c r="Y7" s="8"/>
      <c r="Z7" s="8"/>
      <c r="AA7" s="8"/>
      <c r="AB7" s="8"/>
      <c r="AC7" s="8"/>
      <c r="AD7" s="8"/>
      <c r="AE7" s="8"/>
      <c r="AF7" s="8"/>
    </row>
    <row r="8" spans="1:33" ht="26.25" thickBot="1">
      <c r="B8" s="1247"/>
      <c r="C8" s="9"/>
      <c r="D8" s="9"/>
      <c r="E8" s="1257"/>
      <c r="F8" s="9"/>
      <c r="G8" s="1257"/>
      <c r="H8" s="9"/>
      <c r="I8" s="1257"/>
      <c r="J8" s="8"/>
      <c r="K8" s="1257"/>
      <c r="L8" s="8"/>
      <c r="M8" s="1257"/>
      <c r="N8" s="8"/>
      <c r="O8" s="1257"/>
      <c r="P8" s="9"/>
      <c r="Q8" s="215"/>
      <c r="R8" s="354" t="s">
        <v>1368</v>
      </c>
      <c r="S8" s="215"/>
      <c r="T8" s="354" t="s">
        <v>1369</v>
      </c>
      <c r="U8" s="215"/>
      <c r="V8" s="354" t="s">
        <v>1370</v>
      </c>
      <c r="W8" s="215"/>
      <c r="X8" s="355">
        <f>FactFin</f>
        <v>43830</v>
      </c>
      <c r="Y8" s="8"/>
      <c r="Z8" s="354" t="s">
        <v>1371</v>
      </c>
      <c r="AA8" s="216"/>
      <c r="AB8" s="354" t="s">
        <v>1372</v>
      </c>
      <c r="AC8" s="216"/>
      <c r="AD8" s="354" t="s">
        <v>1556</v>
      </c>
      <c r="AE8" s="216"/>
      <c r="AF8" s="355">
        <f>FactFin</f>
        <v>43830</v>
      </c>
    </row>
    <row r="9" spans="1:33" ht="7.5" customHeight="1"/>
    <row r="10" spans="1:33" ht="13.5" thickBot="1">
      <c r="A10" s="437"/>
      <c r="B10" s="1042" t="s">
        <v>2845</v>
      </c>
      <c r="C10" s="1041"/>
      <c r="D10" s="1041"/>
      <c r="E10" s="1043" t="s">
        <v>3378</v>
      </c>
      <c r="F10" s="1041"/>
      <c r="G10" s="1044" t="s">
        <v>2846</v>
      </c>
      <c r="H10" s="1041"/>
      <c r="I10" s="1044" t="s">
        <v>2847</v>
      </c>
      <c r="J10" s="1041"/>
      <c r="K10" s="1045">
        <v>0.1356</v>
      </c>
      <c r="L10" s="1046"/>
      <c r="M10" s="1047">
        <v>44075</v>
      </c>
      <c r="N10" s="1041"/>
      <c r="O10" s="1044" t="s">
        <v>2848</v>
      </c>
      <c r="P10" s="1041"/>
      <c r="Q10" s="1041"/>
      <c r="R10" s="1010"/>
      <c r="S10" s="1048"/>
      <c r="T10" s="1010"/>
      <c r="U10" s="1048"/>
      <c r="V10" s="1010">
        <v>-18749997</v>
      </c>
      <c r="W10" s="1049"/>
      <c r="X10" s="1050">
        <f>+R10+T10+V10</f>
        <v>-18749997</v>
      </c>
      <c r="Y10" s="1051"/>
      <c r="Z10" s="1010">
        <v>0</v>
      </c>
      <c r="AA10" s="1052"/>
      <c r="AB10" s="1023"/>
      <c r="AC10" s="1052"/>
      <c r="AD10" s="1023"/>
      <c r="AE10" s="1051"/>
      <c r="AF10" s="1053">
        <f>+Z10+AB10+AD10</f>
        <v>0</v>
      </c>
    </row>
    <row r="11" spans="1:33" s="1055" customFormat="1" ht="13.5" thickBot="1">
      <c r="A11" s="1016"/>
      <c r="B11" s="1042" t="s">
        <v>2845</v>
      </c>
      <c r="C11" s="1041"/>
      <c r="D11" s="1041"/>
      <c r="E11" s="1043" t="s">
        <v>3175</v>
      </c>
      <c r="F11" s="1041"/>
      <c r="G11" s="1044" t="s">
        <v>2846</v>
      </c>
      <c r="H11" s="1041"/>
      <c r="I11" s="1044" t="s">
        <v>2847</v>
      </c>
      <c r="J11" s="1041"/>
      <c r="K11" s="1045"/>
      <c r="L11" s="1046"/>
      <c r="M11" s="1047">
        <v>44197</v>
      </c>
      <c r="N11" s="1041"/>
      <c r="O11" s="1044" t="s">
        <v>2848</v>
      </c>
      <c r="P11" s="1041"/>
      <c r="Q11" s="1041"/>
      <c r="R11" s="1010"/>
      <c r="S11" s="1048"/>
      <c r="T11" s="1010"/>
      <c r="U11" s="1048"/>
      <c r="V11" s="1010">
        <f>-32481465+1129939</f>
        <v>-31351526</v>
      </c>
      <c r="W11" s="1049"/>
      <c r="X11" s="1050">
        <f t="shared" ref="X11:X13" si="0">+R11+T11+V11</f>
        <v>-31351526</v>
      </c>
      <c r="Y11" s="1051"/>
      <c r="Z11" s="1068">
        <v>-1129939</v>
      </c>
      <c r="AA11" s="1068"/>
      <c r="AB11" s="1068"/>
      <c r="AC11" s="1068"/>
      <c r="AD11" s="1068"/>
      <c r="AE11" s="1067"/>
      <c r="AF11" s="1067">
        <f t="shared" ref="AF11:AF21" si="1">+Z11+AB11+AD11</f>
        <v>-1129939</v>
      </c>
      <c r="AG11" s="1016"/>
    </row>
    <row r="12" spans="1:33" s="1055" customFormat="1" ht="13.5" thickBot="1">
      <c r="A12" s="1016"/>
      <c r="B12" s="1042" t="s">
        <v>2845</v>
      </c>
      <c r="C12" s="1041"/>
      <c r="D12" s="1041"/>
      <c r="E12" s="1043" t="s">
        <v>3173</v>
      </c>
      <c r="F12" s="1041"/>
      <c r="G12" s="1044" t="s">
        <v>2846</v>
      </c>
      <c r="H12" s="1041"/>
      <c r="I12" s="1044" t="s">
        <v>2847</v>
      </c>
      <c r="J12" s="1041"/>
      <c r="K12" s="1045">
        <v>0.15790000000000001</v>
      </c>
      <c r="L12" s="1046"/>
      <c r="M12" s="1047">
        <v>44105</v>
      </c>
      <c r="N12" s="1041"/>
      <c r="O12" s="1044" t="s">
        <v>2848</v>
      </c>
      <c r="P12" s="1041"/>
      <c r="Q12" s="1041"/>
      <c r="R12" s="1010"/>
      <c r="S12" s="1048"/>
      <c r="T12" s="1010"/>
      <c r="U12" s="1048"/>
      <c r="V12" s="1010">
        <v>-35590891</v>
      </c>
      <c r="W12" s="1049"/>
      <c r="X12" s="1050">
        <f t="shared" si="0"/>
        <v>-35590891</v>
      </c>
      <c r="Y12" s="1051"/>
      <c r="Z12" s="1068"/>
      <c r="AA12" s="1068"/>
      <c r="AB12" s="1068"/>
      <c r="AC12" s="1068"/>
      <c r="AD12" s="1068"/>
      <c r="AE12" s="1067"/>
      <c r="AF12" s="1067">
        <f t="shared" si="1"/>
        <v>0</v>
      </c>
      <c r="AG12" s="1016"/>
    </row>
    <row r="13" spans="1:33" s="1055" customFormat="1" ht="13.5" thickBot="1">
      <c r="A13" s="1016"/>
      <c r="B13" s="1042" t="s">
        <v>2845</v>
      </c>
      <c r="C13" s="1041"/>
      <c r="D13" s="1041"/>
      <c r="E13" s="1043" t="s">
        <v>3173</v>
      </c>
      <c r="F13" s="1041"/>
      <c r="G13" s="1044" t="s">
        <v>2846</v>
      </c>
      <c r="H13" s="1041"/>
      <c r="I13" s="1044" t="s">
        <v>3174</v>
      </c>
      <c r="J13" s="1041"/>
      <c r="K13" s="1045">
        <v>0.12909999999999999</v>
      </c>
      <c r="L13" s="1046"/>
      <c r="M13" s="1047">
        <v>44621</v>
      </c>
      <c r="N13" s="1041"/>
      <c r="O13" s="1044" t="s">
        <v>2848</v>
      </c>
      <c r="P13" s="1041"/>
      <c r="Q13" s="1041"/>
      <c r="R13" s="1010"/>
      <c r="S13" s="1048"/>
      <c r="T13" s="1010"/>
      <c r="U13" s="1048"/>
      <c r="V13" s="1010">
        <f>-735560*12</f>
        <v>-8826720</v>
      </c>
      <c r="W13" s="1049"/>
      <c r="X13" s="1050">
        <f t="shared" si="0"/>
        <v>-8826720</v>
      </c>
      <c r="Y13" s="1051"/>
      <c r="Z13" s="1068">
        <f>-19946894+8826720</f>
        <v>-11120174</v>
      </c>
      <c r="AA13" s="1068"/>
      <c r="AB13" s="1068"/>
      <c r="AC13" s="1068"/>
      <c r="AD13" s="1068"/>
      <c r="AE13" s="1067"/>
      <c r="AF13" s="1067">
        <f t="shared" si="1"/>
        <v>-11120174</v>
      </c>
      <c r="AG13" s="1016"/>
    </row>
    <row r="14" spans="1:33" ht="13.5" thickBot="1">
      <c r="A14" s="437"/>
      <c r="B14" s="1042" t="s">
        <v>2845</v>
      </c>
      <c r="C14" s="1041"/>
      <c r="D14" s="1041"/>
      <c r="E14" s="1043" t="s">
        <v>1447</v>
      </c>
      <c r="F14" s="1041"/>
      <c r="G14" s="1044" t="s">
        <v>2846</v>
      </c>
      <c r="H14" s="1041"/>
      <c r="I14" s="1044" t="s">
        <v>2847</v>
      </c>
      <c r="J14" s="1041"/>
      <c r="K14" s="1045"/>
      <c r="L14" s="1046"/>
      <c r="M14" s="1047">
        <v>44470</v>
      </c>
      <c r="N14" s="1041"/>
      <c r="O14" s="1044" t="s">
        <v>2848</v>
      </c>
      <c r="P14" s="1041"/>
      <c r="Q14" s="1041"/>
      <c r="R14" s="1010"/>
      <c r="S14" s="1048"/>
      <c r="T14" s="1010"/>
      <c r="U14" s="1048"/>
      <c r="V14" s="1010">
        <f>-1170804*12</f>
        <v>-14049648</v>
      </c>
      <c r="W14" s="1049"/>
      <c r="X14" s="1050">
        <f t="shared" ref="X14:X21" si="2">+R14+T14+V14</f>
        <v>-14049648</v>
      </c>
      <c r="Y14" s="1051"/>
      <c r="Z14" s="1068"/>
      <c r="AA14" s="1068"/>
      <c r="AB14" s="1068">
        <f>-27876189+14049648-91769</f>
        <v>-13918310</v>
      </c>
      <c r="AC14" s="1068"/>
      <c r="AD14" s="1068"/>
      <c r="AE14" s="1067"/>
      <c r="AF14" s="1067">
        <f t="shared" si="1"/>
        <v>-13918310</v>
      </c>
    </row>
    <row r="15" spans="1:33" ht="13.5" thickBot="1">
      <c r="A15" s="437"/>
      <c r="B15" s="1042"/>
      <c r="C15" s="1041"/>
      <c r="D15" s="1041"/>
      <c r="E15" s="1043"/>
      <c r="F15" s="1041"/>
      <c r="G15" s="1044"/>
      <c r="H15" s="1041"/>
      <c r="I15" s="1044"/>
      <c r="J15" s="1041"/>
      <c r="K15" s="1045"/>
      <c r="L15" s="1046"/>
      <c r="M15" s="1045"/>
      <c r="N15" s="1041"/>
      <c r="O15" s="1044"/>
      <c r="P15" s="1041"/>
      <c r="Q15" s="1041"/>
      <c r="R15" s="1010"/>
      <c r="S15" s="1048"/>
      <c r="T15" s="1010"/>
      <c r="U15" s="1048"/>
      <c r="V15" s="1010"/>
      <c r="W15" s="1049"/>
      <c r="X15" s="1050">
        <f t="shared" si="2"/>
        <v>0</v>
      </c>
      <c r="Y15" s="1051"/>
      <c r="Z15" s="1068"/>
      <c r="AA15" s="1068"/>
      <c r="AB15" s="1068"/>
      <c r="AC15" s="1068"/>
      <c r="AD15" s="1068"/>
      <c r="AE15" s="1067"/>
      <c r="AF15" s="1067">
        <f t="shared" si="1"/>
        <v>0</v>
      </c>
    </row>
    <row r="16" spans="1:33" ht="13.5" hidden="1" thickBot="1">
      <c r="A16" s="437"/>
      <c r="B16" s="1042"/>
      <c r="C16" s="1041"/>
      <c r="D16" s="1041"/>
      <c r="E16" s="1043"/>
      <c r="F16" s="1041"/>
      <c r="G16" s="1044"/>
      <c r="H16" s="1041"/>
      <c r="I16" s="1044"/>
      <c r="J16" s="1041"/>
      <c r="K16" s="1045"/>
      <c r="L16" s="1046"/>
      <c r="M16" s="1045"/>
      <c r="N16" s="1041"/>
      <c r="O16" s="1044"/>
      <c r="P16" s="1041"/>
      <c r="Q16" s="1041"/>
      <c r="R16" s="1010"/>
      <c r="S16" s="1048"/>
      <c r="T16" s="1010"/>
      <c r="U16" s="1048"/>
      <c r="V16" s="1010"/>
      <c r="W16" s="1049"/>
      <c r="X16" s="1050">
        <f t="shared" si="2"/>
        <v>0</v>
      </c>
      <c r="Y16" s="1051"/>
      <c r="Z16" s="1066"/>
      <c r="AA16" s="1066"/>
      <c r="AB16" s="1066"/>
      <c r="AC16" s="1066"/>
      <c r="AD16" s="1066"/>
      <c r="AE16" s="1067"/>
      <c r="AF16" s="1067">
        <f t="shared" si="1"/>
        <v>0</v>
      </c>
    </row>
    <row r="17" spans="1:33" ht="13.5" hidden="1" thickBot="1">
      <c r="A17" s="437"/>
      <c r="B17" s="1042"/>
      <c r="C17" s="1041"/>
      <c r="D17" s="1041"/>
      <c r="E17" s="1043"/>
      <c r="F17" s="1041"/>
      <c r="G17" s="1044"/>
      <c r="H17" s="1041"/>
      <c r="I17" s="1044"/>
      <c r="J17" s="1041"/>
      <c r="K17" s="1045"/>
      <c r="L17" s="1046"/>
      <c r="M17" s="1045"/>
      <c r="N17" s="1041"/>
      <c r="O17" s="1044"/>
      <c r="P17" s="1041"/>
      <c r="Q17" s="1041"/>
      <c r="R17" s="1010"/>
      <c r="S17" s="1048"/>
      <c r="T17" s="1010"/>
      <c r="U17" s="1048"/>
      <c r="V17" s="1010"/>
      <c r="W17" s="1049"/>
      <c r="X17" s="1050">
        <f t="shared" si="2"/>
        <v>0</v>
      </c>
      <c r="Y17" s="1051"/>
      <c r="Z17" s="1066"/>
      <c r="AA17" s="1066"/>
      <c r="AB17" s="1066"/>
      <c r="AC17" s="1066"/>
      <c r="AD17" s="1066"/>
      <c r="AE17" s="1067"/>
      <c r="AF17" s="1067">
        <f t="shared" si="1"/>
        <v>0</v>
      </c>
    </row>
    <row r="18" spans="1:33" ht="13.5" hidden="1" thickBot="1">
      <c r="A18" s="437"/>
      <c r="B18" s="1042"/>
      <c r="C18" s="1041"/>
      <c r="D18" s="1041"/>
      <c r="E18" s="1043"/>
      <c r="F18" s="1041"/>
      <c r="G18" s="1044"/>
      <c r="H18" s="1041"/>
      <c r="I18" s="1044"/>
      <c r="J18" s="1041"/>
      <c r="K18" s="1045"/>
      <c r="L18" s="1046"/>
      <c r="M18" s="1045"/>
      <c r="N18" s="1041"/>
      <c r="O18" s="1044"/>
      <c r="P18" s="1041"/>
      <c r="Q18" s="1041"/>
      <c r="R18" s="1010"/>
      <c r="S18" s="1048"/>
      <c r="T18" s="1010"/>
      <c r="U18" s="1048"/>
      <c r="V18" s="1010"/>
      <c r="W18" s="1049"/>
      <c r="X18" s="1050">
        <f t="shared" si="2"/>
        <v>0</v>
      </c>
      <c r="Y18" s="1051"/>
      <c r="Z18" s="1066"/>
      <c r="AA18" s="1066"/>
      <c r="AB18" s="1066"/>
      <c r="AC18" s="1066"/>
      <c r="AD18" s="1066"/>
      <c r="AE18" s="1067"/>
      <c r="AF18" s="1067">
        <f t="shared" si="1"/>
        <v>0</v>
      </c>
    </row>
    <row r="19" spans="1:33" ht="13.5" hidden="1" thickBot="1">
      <c r="A19" s="437"/>
      <c r="B19" s="1042"/>
      <c r="C19" s="1041"/>
      <c r="D19" s="1041"/>
      <c r="E19" s="1043"/>
      <c r="F19" s="1041"/>
      <c r="G19" s="1044"/>
      <c r="H19" s="1041"/>
      <c r="I19" s="1044"/>
      <c r="J19" s="1041"/>
      <c r="K19" s="1045"/>
      <c r="L19" s="1046"/>
      <c r="M19" s="1045"/>
      <c r="N19" s="1041"/>
      <c r="O19" s="1044"/>
      <c r="P19" s="1041"/>
      <c r="Q19" s="1041"/>
      <c r="R19" s="1010"/>
      <c r="S19" s="1048"/>
      <c r="T19" s="1010"/>
      <c r="U19" s="1048"/>
      <c r="V19" s="1010"/>
      <c r="W19" s="1049"/>
      <c r="X19" s="1050">
        <f t="shared" si="2"/>
        <v>0</v>
      </c>
      <c r="Y19" s="1051"/>
      <c r="Z19" s="1066"/>
      <c r="AA19" s="1066"/>
      <c r="AB19" s="1066"/>
      <c r="AC19" s="1066"/>
      <c r="AD19" s="1066"/>
      <c r="AE19" s="1067"/>
      <c r="AF19" s="1067">
        <f t="shared" si="1"/>
        <v>0</v>
      </c>
    </row>
    <row r="20" spans="1:33" ht="13.5" hidden="1" thickBot="1">
      <c r="A20" s="437"/>
      <c r="B20" s="1042"/>
      <c r="C20" s="1041"/>
      <c r="D20" s="1041"/>
      <c r="E20" s="1043"/>
      <c r="F20" s="1041"/>
      <c r="G20" s="1044"/>
      <c r="H20" s="1041"/>
      <c r="I20" s="1044"/>
      <c r="J20" s="1041"/>
      <c r="K20" s="1045"/>
      <c r="L20" s="1046"/>
      <c r="M20" s="1045"/>
      <c r="N20" s="1041"/>
      <c r="O20" s="1044"/>
      <c r="P20" s="1041"/>
      <c r="Q20" s="1041"/>
      <c r="R20" s="1010"/>
      <c r="S20" s="1048"/>
      <c r="T20" s="1010"/>
      <c r="U20" s="1048"/>
      <c r="V20" s="1010"/>
      <c r="W20" s="1049"/>
      <c r="X20" s="1050">
        <f t="shared" si="2"/>
        <v>0</v>
      </c>
      <c r="Y20" s="1051"/>
      <c r="Z20" s="1066"/>
      <c r="AA20" s="1066"/>
      <c r="AB20" s="1066"/>
      <c r="AC20" s="1066"/>
      <c r="AD20" s="1066"/>
      <c r="AE20" s="1067"/>
      <c r="AF20" s="1067">
        <f t="shared" si="1"/>
        <v>0</v>
      </c>
    </row>
    <row r="21" spans="1:33" ht="13.5" hidden="1" thickBot="1">
      <c r="A21" s="437"/>
      <c r="B21" s="1042"/>
      <c r="C21" s="1041"/>
      <c r="D21" s="1041"/>
      <c r="E21" s="1043"/>
      <c r="F21" s="1041"/>
      <c r="G21" s="1044"/>
      <c r="H21" s="1041"/>
      <c r="I21" s="1044"/>
      <c r="J21" s="1041"/>
      <c r="K21" s="1045"/>
      <c r="L21" s="1046"/>
      <c r="M21" s="1045"/>
      <c r="N21" s="1041"/>
      <c r="O21" s="1044"/>
      <c r="P21" s="1041"/>
      <c r="Q21" s="1041"/>
      <c r="R21" s="1010"/>
      <c r="S21" s="1048"/>
      <c r="T21" s="1010"/>
      <c r="U21" s="1048"/>
      <c r="V21" s="1010"/>
      <c r="W21" s="1049"/>
      <c r="X21" s="1050">
        <f t="shared" si="2"/>
        <v>0</v>
      </c>
      <c r="Y21" s="1051"/>
      <c r="Z21" s="1066"/>
      <c r="AA21" s="1066"/>
      <c r="AB21" s="1066"/>
      <c r="AC21" s="1066"/>
      <c r="AD21" s="1066"/>
      <c r="AE21" s="1067"/>
      <c r="AF21" s="1067">
        <f t="shared" si="1"/>
        <v>0</v>
      </c>
    </row>
    <row r="22" spans="1:33" ht="7.5" customHeight="1" thickBot="1">
      <c r="B22" s="1054"/>
      <c r="C22" s="1054"/>
      <c r="D22" s="1054"/>
      <c r="E22" s="1056"/>
      <c r="F22" s="1054"/>
      <c r="G22" s="1057"/>
      <c r="H22" s="1054"/>
      <c r="I22" s="1054"/>
      <c r="J22" s="1054"/>
      <c r="K22" s="1058"/>
      <c r="L22" s="1054"/>
      <c r="M22" s="1058"/>
      <c r="N22" s="1054"/>
      <c r="O22" s="1054"/>
      <c r="P22" s="1054"/>
      <c r="Q22" s="1054"/>
      <c r="R22" s="1049"/>
      <c r="S22" s="1049"/>
      <c r="T22" s="1049"/>
      <c r="U22" s="1049"/>
      <c r="V22" s="1049"/>
      <c r="W22" s="1049"/>
      <c r="X22" s="1049"/>
      <c r="Y22" s="1051"/>
      <c r="Z22" s="1067"/>
      <c r="AA22" s="1067"/>
      <c r="AB22" s="1067"/>
      <c r="AC22" s="1067"/>
      <c r="AD22" s="1067"/>
      <c r="AE22" s="1067"/>
      <c r="AF22" s="1067"/>
    </row>
    <row r="23" spans="1:33" ht="13.5" thickBot="1">
      <c r="B23" s="1059" t="s">
        <v>1373</v>
      </c>
      <c r="C23" s="1060"/>
      <c r="D23" s="1060"/>
      <c r="E23" s="1061"/>
      <c r="F23" s="1060"/>
      <c r="G23" s="1062"/>
      <c r="H23" s="1060"/>
      <c r="I23" s="1060"/>
      <c r="J23" s="1060"/>
      <c r="K23" s="1063"/>
      <c r="L23" s="1060"/>
      <c r="M23" s="1063"/>
      <c r="N23" s="1060"/>
      <c r="O23" s="1064"/>
      <c r="P23" s="1054"/>
      <c r="Q23" s="1054"/>
      <c r="R23" s="1065">
        <f>SUM(R10:R21)</f>
        <v>0</v>
      </c>
      <c r="S23" s="1049"/>
      <c r="T23" s="1065">
        <f>SUM(T10:T21)</f>
        <v>0</v>
      </c>
      <c r="U23" s="1049"/>
      <c r="V23" s="1065">
        <f>SUM(V10:V21)</f>
        <v>-108568782</v>
      </c>
      <c r="W23" s="1049"/>
      <c r="X23" s="1065">
        <f>SUM(X10:X21)</f>
        <v>-108568782</v>
      </c>
      <c r="Y23" s="1051"/>
      <c r="Z23" s="1067">
        <f>SUM(Z10:Z21)</f>
        <v>-12250113</v>
      </c>
      <c r="AA23" s="1067"/>
      <c r="AB23" s="1067">
        <f>SUM(AB10:AB21)</f>
        <v>-13918310</v>
      </c>
      <c r="AC23" s="1067"/>
      <c r="AD23" s="1067">
        <f>SUM(AD10:AD21)</f>
        <v>0</v>
      </c>
      <c r="AE23" s="1067"/>
      <c r="AF23" s="1067">
        <f>SUM(AF10:AF21)</f>
        <v>-26168423</v>
      </c>
    </row>
    <row r="24" spans="1:33" s="437" customFormat="1">
      <c r="E24" s="808"/>
      <c r="G24" s="502"/>
      <c r="K24" s="809"/>
      <c r="M24" s="809"/>
    </row>
    <row r="25" spans="1:33" s="437" customFormat="1" ht="13.5" thickBot="1">
      <c r="E25" s="808"/>
      <c r="G25" s="502"/>
      <c r="K25" s="809"/>
      <c r="M25" s="809"/>
    </row>
    <row r="26" spans="1:33" ht="13.5" thickBot="1">
      <c r="B26" s="775"/>
      <c r="C26" s="775"/>
      <c r="D26" s="775"/>
      <c r="E26" s="810"/>
      <c r="F26" s="775"/>
      <c r="G26" s="811"/>
      <c r="H26" s="775"/>
      <c r="I26" s="775"/>
      <c r="J26" s="775"/>
      <c r="K26" s="812"/>
      <c r="L26" s="775"/>
      <c r="M26" s="812"/>
      <c r="N26" s="775"/>
      <c r="O26" s="775"/>
      <c r="P26" s="775"/>
      <c r="Q26" s="775"/>
      <c r="R26" s="775"/>
      <c r="S26" s="7"/>
      <c r="T26" s="1369" t="s">
        <v>1138</v>
      </c>
      <c r="U26" s="1370"/>
      <c r="V26" s="1371"/>
      <c r="W26" s="3"/>
      <c r="X26" s="288" t="str">
        <f ca="1">+IF((X23-'55'!H16)=0,"Conciliado","No Conciliado")</f>
        <v>No Conciliado</v>
      </c>
      <c r="Y26" s="7"/>
      <c r="Z26" s="775"/>
      <c r="AA26" s="775"/>
      <c r="AB26" s="775"/>
      <c r="AC26" s="775"/>
      <c r="AD26" s="775"/>
      <c r="AE26" s="7"/>
      <c r="AF26" s="288" t="str">
        <f>+IF((AF23-'55'!J16)=0,"Conciliado","No Conciliado")</f>
        <v>No Conciliado</v>
      </c>
    </row>
    <row r="27" spans="1:33" ht="6.75" customHeight="1" thickBot="1">
      <c r="B27" s="775"/>
      <c r="C27" s="775"/>
      <c r="D27" s="775"/>
      <c r="E27" s="810"/>
      <c r="F27" s="775"/>
      <c r="G27" s="811"/>
      <c r="H27" s="775"/>
      <c r="I27" s="775"/>
      <c r="J27" s="775"/>
      <c r="K27" s="812"/>
      <c r="L27" s="775"/>
      <c r="M27" s="812"/>
      <c r="N27" s="775"/>
      <c r="O27" s="775"/>
      <c r="P27" s="775"/>
      <c r="Q27" s="775"/>
      <c r="R27" s="775"/>
      <c r="S27" s="7"/>
      <c r="T27" s="7"/>
      <c r="U27" s="7"/>
      <c r="V27" s="7"/>
      <c r="W27" s="7"/>
      <c r="X27" s="7"/>
      <c r="Y27" s="7"/>
      <c r="Z27" s="775"/>
      <c r="AA27" s="775"/>
      <c r="AB27" s="775"/>
      <c r="AC27" s="775"/>
      <c r="AD27" s="775"/>
      <c r="AE27" s="7"/>
      <c r="AF27" s="7"/>
    </row>
    <row r="28" spans="1:33" ht="13.5" thickBot="1">
      <c r="B28" s="775"/>
      <c r="C28" s="775"/>
      <c r="D28" s="775"/>
      <c r="E28" s="810"/>
      <c r="F28" s="775"/>
      <c r="G28" s="811"/>
      <c r="H28" s="775"/>
      <c r="I28" s="775"/>
      <c r="J28" s="775"/>
      <c r="K28" s="812"/>
      <c r="L28" s="775"/>
      <c r="M28" s="812"/>
      <c r="N28" s="775"/>
      <c r="O28" s="775"/>
      <c r="P28" s="775"/>
      <c r="Q28" s="775"/>
      <c r="R28" s="775"/>
      <c r="S28" s="7"/>
      <c r="T28" s="7"/>
      <c r="U28" s="7"/>
      <c r="V28" s="7"/>
      <c r="W28" s="7"/>
      <c r="X28" s="690">
        <f ca="1">+X23-'55'!H16</f>
        <v>-108568782</v>
      </c>
      <c r="Y28" s="719"/>
      <c r="Z28" s="813"/>
      <c r="AA28" s="813"/>
      <c r="AB28" s="813"/>
      <c r="AC28" s="813"/>
      <c r="AD28" s="813"/>
      <c r="AE28" s="719"/>
      <c r="AF28" s="690">
        <f>+AF23-'55'!J16</f>
        <v>-14207299</v>
      </c>
      <c r="AG28" s="730"/>
    </row>
    <row r="29" spans="1:33" s="437" customFormat="1">
      <c r="E29" s="808"/>
      <c r="G29" s="502"/>
      <c r="K29" s="809"/>
      <c r="M29" s="809"/>
    </row>
    <row r="30" spans="1:33" s="437" customFormat="1">
      <c r="E30" s="808"/>
      <c r="G30" s="502"/>
      <c r="K30" s="809"/>
      <c r="M30" s="809"/>
    </row>
  </sheetData>
  <sheetProtection algorithmName="SHA-512" hashValue="xRPRn1/3EQdoNbAuMYwS+w+2WgTv2/NiK6angd20EfPyfCHdErPfhy5KzlEekYXV2Bpvk/bPlXEM7Rom97L6Lw==" saltValue="sfvIUpRDhOJ2KbiDnOApJw==" spinCount="100000" sheet="1" objects="1" scenarios="1" formatCells="0" formatColumns="0" formatRows="0" insertRows="0" deleteRows="0"/>
  <mergeCells count="13">
    <mergeCell ref="B2:AF2"/>
    <mergeCell ref="Q6:V6"/>
    <mergeCell ref="T26:V26"/>
    <mergeCell ref="Z4:AF4"/>
    <mergeCell ref="Z6:AD6"/>
    <mergeCell ref="Q4:X4"/>
    <mergeCell ref="B4:B8"/>
    <mergeCell ref="E4:E8"/>
    <mergeCell ref="G4:G8"/>
    <mergeCell ref="I4:I8"/>
    <mergeCell ref="K4:K8"/>
    <mergeCell ref="M4:M8"/>
    <mergeCell ref="O4:O8"/>
  </mergeCells>
  <conditionalFormatting sqref="X26">
    <cfRule type="expression" dxfId="85" priority="3">
      <formula>IF(X26="No Conciliado",1,0)</formula>
    </cfRule>
  </conditionalFormatting>
  <conditionalFormatting sqref="AF26">
    <cfRule type="expression" dxfId="84" priority="1">
      <formula>IF(AF26="No Conciliado",1,0)</formula>
    </cfRule>
  </conditionalFormatting>
  <pageMargins left="0.7" right="0.7" top="0.75" bottom="0.75" header="0.3" footer="0.3"/>
  <pageSetup orientation="portrait" horizontalDpi="0" verticalDpi="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137"/>
  <dimension ref="A1:Q44"/>
  <sheetViews>
    <sheetView showGridLines="0" topLeftCell="A13" workbookViewId="0">
      <selection activeCell="A2" sqref="A2"/>
    </sheetView>
  </sheetViews>
  <sheetFormatPr baseColWidth="10" defaultColWidth="0" defaultRowHeight="12.75" zeroHeight="1"/>
  <cols>
    <col min="1" max="1" width="10.85546875" style="22" customWidth="1"/>
    <col min="2" max="2" width="11.42578125" style="22" bestFit="1" customWidth="1"/>
    <col min="3" max="3" width="0.85546875" style="22" customWidth="1"/>
    <col min="4" max="4" width="20.28515625" style="22" customWidth="1"/>
    <col min="5" max="5" width="0.85546875" style="22" customWidth="1"/>
    <col min="6" max="6" width="17.42578125" style="446" bestFit="1" customWidth="1"/>
    <col min="7" max="7" width="0.85546875" style="22" customWidth="1"/>
    <col min="8" max="8" width="13.5703125" style="446" customWidth="1"/>
    <col min="9" max="9" width="0.85546875" style="22" customWidth="1"/>
    <col min="10" max="10" width="13.85546875" style="22" customWidth="1"/>
    <col min="11" max="11" width="0.85546875" style="22" customWidth="1"/>
    <col min="12" max="12" width="10.28515625" style="484" customWidth="1"/>
    <col min="13" max="13" width="0.85546875" style="22" customWidth="1"/>
    <col min="14" max="14" width="10" style="484" customWidth="1"/>
    <col min="15" max="15" width="7.7109375" style="22" customWidth="1"/>
    <col min="16" max="16" width="10.85546875" style="22" hidden="1" customWidth="1"/>
    <col min="17" max="17" width="0.85546875" style="22" hidden="1" customWidth="1"/>
    <col min="18" max="16384" width="10.85546875" style="22" hidden="1"/>
  </cols>
  <sheetData>
    <row r="1" spans="1:17">
      <c r="B1" s="498"/>
      <c r="C1" s="498"/>
      <c r="D1" s="498"/>
      <c r="E1" s="498"/>
      <c r="F1" s="498"/>
      <c r="G1" s="498"/>
      <c r="H1" s="498"/>
      <c r="I1" s="498"/>
      <c r="J1" s="498"/>
      <c r="K1" s="498"/>
      <c r="L1" s="498"/>
      <c r="M1" s="498"/>
      <c r="N1" s="498"/>
      <c r="O1" s="498"/>
    </row>
    <row r="2" spans="1:17" ht="15.75">
      <c r="B2" s="1292" t="s">
        <v>1358</v>
      </c>
      <c r="C2" s="1292"/>
      <c r="D2" s="1292"/>
      <c r="E2" s="1292"/>
      <c r="F2" s="1292"/>
      <c r="G2" s="1292"/>
      <c r="H2" s="1292"/>
      <c r="I2" s="1292"/>
      <c r="J2" s="1292"/>
      <c r="K2" s="1292"/>
      <c r="L2" s="1292"/>
      <c r="M2" s="1292"/>
      <c r="N2" s="1292"/>
    </row>
    <row r="3" spans="1:17" ht="16.5" thickBot="1">
      <c r="B3" s="412"/>
      <c r="C3" s="412"/>
      <c r="D3" s="412"/>
      <c r="E3" s="412"/>
      <c r="F3" s="412"/>
      <c r="G3" s="412"/>
      <c r="H3" s="412"/>
      <c r="I3" s="412"/>
      <c r="J3" s="412"/>
      <c r="K3" s="412"/>
      <c r="L3" s="412"/>
      <c r="M3" s="412"/>
      <c r="N3" s="412"/>
    </row>
    <row r="4" spans="1:17" ht="15" customHeight="1">
      <c r="B4" s="1172" t="s">
        <v>1360</v>
      </c>
      <c r="C4" s="9"/>
      <c r="D4" s="1172" t="s">
        <v>1361</v>
      </c>
      <c r="E4" s="9"/>
      <c r="F4" s="1172" t="s">
        <v>1160</v>
      </c>
      <c r="G4" s="9"/>
      <c r="H4" s="1172" t="s">
        <v>1362</v>
      </c>
      <c r="I4" s="9"/>
      <c r="J4" s="1172" t="s">
        <v>1363</v>
      </c>
      <c r="K4" s="8"/>
      <c r="L4" s="1172" t="s">
        <v>1374</v>
      </c>
      <c r="M4" s="8"/>
      <c r="N4" s="1172" t="s">
        <v>1365</v>
      </c>
      <c r="O4" s="24"/>
      <c r="Q4" s="28"/>
    </row>
    <row r="5" spans="1:17" ht="5.25" customHeight="1">
      <c r="B5" s="1173"/>
      <c r="C5" s="9"/>
      <c r="D5" s="1173"/>
      <c r="E5" s="9"/>
      <c r="F5" s="1173"/>
      <c r="G5" s="9"/>
      <c r="H5" s="1173"/>
      <c r="I5" s="9"/>
      <c r="J5" s="1173"/>
      <c r="K5" s="8"/>
      <c r="L5" s="1173"/>
      <c r="M5" s="8"/>
      <c r="N5" s="1173"/>
      <c r="O5" s="24"/>
      <c r="Q5" s="28"/>
    </row>
    <row r="6" spans="1:17">
      <c r="B6" s="1173"/>
      <c r="C6" s="9"/>
      <c r="D6" s="1173"/>
      <c r="E6" s="9"/>
      <c r="F6" s="1173"/>
      <c r="G6" s="9"/>
      <c r="H6" s="1173"/>
      <c r="I6" s="9"/>
      <c r="J6" s="1173"/>
      <c r="K6" s="8"/>
      <c r="L6" s="1173"/>
      <c r="M6" s="8"/>
      <c r="N6" s="1173"/>
      <c r="O6" s="24"/>
      <c r="Q6" s="28"/>
    </row>
    <row r="7" spans="1:17" ht="5.25" customHeight="1">
      <c r="B7" s="1173"/>
      <c r="C7" s="9"/>
      <c r="D7" s="1173"/>
      <c r="E7" s="9"/>
      <c r="F7" s="1173"/>
      <c r="G7" s="9"/>
      <c r="H7" s="1173"/>
      <c r="I7" s="9"/>
      <c r="J7" s="1173"/>
      <c r="K7" s="8"/>
      <c r="L7" s="1173"/>
      <c r="M7" s="8"/>
      <c r="N7" s="1173"/>
      <c r="O7" s="24"/>
      <c r="Q7" s="28"/>
    </row>
    <row r="8" spans="1:17">
      <c r="B8" s="1173"/>
      <c r="C8" s="9"/>
      <c r="D8" s="1173"/>
      <c r="E8" s="9"/>
      <c r="F8" s="1173"/>
      <c r="G8" s="9"/>
      <c r="H8" s="1173"/>
      <c r="I8" s="9"/>
      <c r="J8" s="1173"/>
      <c r="K8" s="8"/>
      <c r="L8" s="1173"/>
      <c r="M8" s="8"/>
      <c r="N8" s="1173"/>
      <c r="O8" s="24"/>
      <c r="Q8" s="28"/>
    </row>
    <row r="9" spans="1:17" ht="13.5" thickBot="1">
      <c r="B9" s="1174"/>
      <c r="C9" s="9"/>
      <c r="D9" s="1174"/>
      <c r="E9" s="9"/>
      <c r="F9" s="1174"/>
      <c r="G9" s="9"/>
      <c r="H9" s="1174"/>
      <c r="I9" s="9"/>
      <c r="J9" s="1174"/>
      <c r="K9" s="8"/>
      <c r="L9" s="1174"/>
      <c r="M9" s="8"/>
      <c r="N9" s="1174"/>
      <c r="O9" s="24"/>
      <c r="Q9" s="28"/>
    </row>
    <row r="10" spans="1:17" ht="4.5" customHeight="1"/>
    <row r="11" spans="1:17">
      <c r="A11" s="437"/>
      <c r="B11" s="486"/>
      <c r="C11" s="487"/>
      <c r="D11" s="499"/>
      <c r="E11" s="487"/>
      <c r="F11" s="500"/>
      <c r="G11" s="487"/>
      <c r="H11" s="489"/>
      <c r="I11" s="487"/>
      <c r="J11" s="489"/>
      <c r="K11" s="487"/>
      <c r="L11" s="492"/>
      <c r="M11" s="491"/>
      <c r="N11" s="492"/>
      <c r="O11" s="76"/>
    </row>
    <row r="12" spans="1:17">
      <c r="A12" s="437"/>
      <c r="B12" s="486"/>
      <c r="C12" s="487"/>
      <c r="D12" s="499"/>
      <c r="E12" s="487"/>
      <c r="F12" s="500"/>
      <c r="G12" s="487"/>
      <c r="H12" s="489"/>
      <c r="I12" s="487"/>
      <c r="J12" s="489"/>
      <c r="K12" s="487"/>
      <c r="L12" s="492"/>
      <c r="M12" s="491"/>
      <c r="N12" s="492"/>
      <c r="O12" s="76"/>
    </row>
    <row r="13" spans="1:17">
      <c r="A13" s="437"/>
      <c r="B13" s="486"/>
      <c r="C13" s="487"/>
      <c r="D13" s="499"/>
      <c r="E13" s="487"/>
      <c r="F13" s="500"/>
      <c r="G13" s="487"/>
      <c r="H13" s="489"/>
      <c r="I13" s="487"/>
      <c r="J13" s="489"/>
      <c r="K13" s="487"/>
      <c r="L13" s="492"/>
      <c r="M13" s="491"/>
      <c r="N13" s="492"/>
      <c r="O13" s="76"/>
    </row>
    <row r="14" spans="1:17">
      <c r="A14" s="437"/>
      <c r="B14" s="486"/>
      <c r="C14" s="487"/>
      <c r="D14" s="499"/>
      <c r="E14" s="487"/>
      <c r="F14" s="500"/>
      <c r="G14" s="487"/>
      <c r="H14" s="489"/>
      <c r="I14" s="487"/>
      <c r="J14" s="489"/>
      <c r="K14" s="487"/>
      <c r="L14" s="492"/>
      <c r="M14" s="491"/>
      <c r="N14" s="492"/>
      <c r="O14" s="76"/>
    </row>
    <row r="15" spans="1:17">
      <c r="A15" s="437"/>
      <c r="B15" s="486"/>
      <c r="C15" s="487"/>
      <c r="D15" s="499"/>
      <c r="E15" s="487"/>
      <c r="F15" s="500"/>
      <c r="G15" s="487"/>
      <c r="H15" s="489"/>
      <c r="I15" s="487"/>
      <c r="J15" s="489"/>
      <c r="K15" s="487"/>
      <c r="L15" s="492"/>
      <c r="M15" s="491"/>
      <c r="N15" s="492"/>
      <c r="O15" s="76"/>
    </row>
    <row r="16" spans="1:17">
      <c r="A16" s="437"/>
      <c r="B16" s="486"/>
      <c r="C16" s="487"/>
      <c r="D16" s="499"/>
      <c r="E16" s="487"/>
      <c r="F16" s="500"/>
      <c r="G16" s="487"/>
      <c r="H16" s="489"/>
      <c r="I16" s="487"/>
      <c r="J16" s="489"/>
      <c r="K16" s="487"/>
      <c r="L16" s="492"/>
      <c r="M16" s="491"/>
      <c r="N16" s="492"/>
      <c r="O16" s="76"/>
    </row>
    <row r="17" spans="1:15">
      <c r="A17" s="437"/>
      <c r="B17" s="486"/>
      <c r="C17" s="487"/>
      <c r="D17" s="499"/>
      <c r="E17" s="487"/>
      <c r="F17" s="500"/>
      <c r="G17" s="487"/>
      <c r="H17" s="489"/>
      <c r="I17" s="487"/>
      <c r="J17" s="489"/>
      <c r="K17" s="487"/>
      <c r="L17" s="492"/>
      <c r="M17" s="491"/>
      <c r="N17" s="492"/>
      <c r="O17" s="76"/>
    </row>
    <row r="18" spans="1:15">
      <c r="A18" s="437"/>
      <c r="B18" s="486"/>
      <c r="C18" s="487"/>
      <c r="D18" s="499"/>
      <c r="E18" s="487"/>
      <c r="F18" s="500"/>
      <c r="G18" s="487"/>
      <c r="H18" s="489"/>
      <c r="I18" s="487"/>
      <c r="J18" s="489"/>
      <c r="K18" s="487"/>
      <c r="L18" s="492"/>
      <c r="M18" s="491"/>
      <c r="N18" s="492"/>
      <c r="O18" s="76"/>
    </row>
    <row r="19" spans="1:15">
      <c r="A19" s="437"/>
      <c r="B19" s="486"/>
      <c r="C19" s="487"/>
      <c r="D19" s="499"/>
      <c r="E19" s="487"/>
      <c r="F19" s="500"/>
      <c r="G19" s="487"/>
      <c r="H19" s="489"/>
      <c r="I19" s="487"/>
      <c r="J19" s="489"/>
      <c r="K19" s="487"/>
      <c r="L19" s="492"/>
      <c r="M19" s="491"/>
      <c r="N19" s="492"/>
      <c r="O19" s="76"/>
    </row>
    <row r="20" spans="1:15">
      <c r="A20" s="437"/>
      <c r="B20" s="486"/>
      <c r="C20" s="487"/>
      <c r="D20" s="499"/>
      <c r="E20" s="487"/>
      <c r="F20" s="500"/>
      <c r="G20" s="487"/>
      <c r="H20" s="489"/>
      <c r="I20" s="487"/>
      <c r="J20" s="489"/>
      <c r="K20" s="487"/>
      <c r="L20" s="492"/>
      <c r="M20" s="491"/>
      <c r="N20" s="492"/>
      <c r="O20" s="76"/>
    </row>
    <row r="21" spans="1:15">
      <c r="A21" s="437"/>
      <c r="B21" s="486"/>
      <c r="C21" s="487"/>
      <c r="D21" s="499"/>
      <c r="E21" s="487"/>
      <c r="F21" s="500"/>
      <c r="G21" s="487"/>
      <c r="H21" s="489"/>
      <c r="I21" s="487"/>
      <c r="J21" s="489"/>
      <c r="K21" s="487"/>
      <c r="L21" s="492"/>
      <c r="M21" s="491"/>
      <c r="N21" s="492"/>
      <c r="O21" s="76"/>
    </row>
    <row r="22" spans="1:15">
      <c r="A22" s="437"/>
      <c r="B22" s="486"/>
      <c r="C22" s="487"/>
      <c r="D22" s="499"/>
      <c r="E22" s="487"/>
      <c r="F22" s="500"/>
      <c r="G22" s="487"/>
      <c r="H22" s="489"/>
      <c r="I22" s="487"/>
      <c r="J22" s="489"/>
      <c r="K22" s="487"/>
      <c r="L22" s="492"/>
      <c r="M22" s="491"/>
      <c r="N22" s="492"/>
      <c r="O22" s="76"/>
    </row>
    <row r="23" spans="1:15">
      <c r="A23" s="437"/>
      <c r="B23" s="486"/>
      <c r="C23" s="487"/>
      <c r="D23" s="499"/>
      <c r="E23" s="487"/>
      <c r="F23" s="500"/>
      <c r="G23" s="487"/>
      <c r="H23" s="489"/>
      <c r="I23" s="487"/>
      <c r="J23" s="489"/>
      <c r="K23" s="487"/>
      <c r="L23" s="492"/>
      <c r="M23" s="491"/>
      <c r="N23" s="492"/>
      <c r="O23" s="76"/>
    </row>
    <row r="24" spans="1:15">
      <c r="A24" s="437"/>
      <c r="B24" s="486"/>
      <c r="C24" s="487"/>
      <c r="D24" s="499"/>
      <c r="E24" s="487"/>
      <c r="F24" s="500"/>
      <c r="G24" s="487"/>
      <c r="H24" s="489"/>
      <c r="I24" s="487"/>
      <c r="J24" s="489"/>
      <c r="K24" s="487"/>
      <c r="L24" s="492"/>
      <c r="M24" s="491"/>
      <c r="N24" s="492"/>
      <c r="O24" s="76"/>
    </row>
    <row r="25" spans="1:15">
      <c r="A25" s="437"/>
      <c r="B25" s="486"/>
      <c r="C25" s="487"/>
      <c r="D25" s="499"/>
      <c r="E25" s="487"/>
      <c r="F25" s="500"/>
      <c r="G25" s="487"/>
      <c r="H25" s="489"/>
      <c r="I25" s="487"/>
      <c r="J25" s="489"/>
      <c r="K25" s="487"/>
      <c r="L25" s="492"/>
      <c r="M25" s="491"/>
      <c r="N25" s="492"/>
      <c r="O25" s="76"/>
    </row>
    <row r="26" spans="1:15">
      <c r="A26" s="437"/>
      <c r="B26" s="486"/>
      <c r="C26" s="487"/>
      <c r="D26" s="499"/>
      <c r="E26" s="487"/>
      <c r="F26" s="500"/>
      <c r="G26" s="487"/>
      <c r="H26" s="489"/>
      <c r="I26" s="487"/>
      <c r="J26" s="489"/>
      <c r="K26" s="487"/>
      <c r="L26" s="492"/>
      <c r="M26" s="491"/>
      <c r="N26" s="492"/>
      <c r="O26" s="76"/>
    </row>
    <row r="27" spans="1:15">
      <c r="A27" s="437"/>
      <c r="B27" s="486"/>
      <c r="C27" s="487"/>
      <c r="D27" s="499"/>
      <c r="E27" s="487"/>
      <c r="F27" s="500"/>
      <c r="G27" s="487"/>
      <c r="H27" s="489"/>
      <c r="I27" s="487"/>
      <c r="J27" s="489"/>
      <c r="K27" s="487"/>
      <c r="L27" s="492"/>
      <c r="M27" s="491"/>
      <c r="N27" s="492"/>
      <c r="O27" s="76"/>
    </row>
    <row r="28" spans="1:15">
      <c r="A28" s="437"/>
      <c r="B28" s="486"/>
      <c r="C28" s="487"/>
      <c r="D28" s="499"/>
      <c r="E28" s="487"/>
      <c r="F28" s="500"/>
      <c r="G28" s="487"/>
      <c r="H28" s="489"/>
      <c r="I28" s="487"/>
      <c r="J28" s="489"/>
      <c r="K28" s="487"/>
      <c r="L28" s="492"/>
      <c r="M28" s="491"/>
      <c r="N28" s="492"/>
      <c r="O28" s="76"/>
    </row>
    <row r="29" spans="1:15">
      <c r="A29" s="437"/>
      <c r="B29" s="486"/>
      <c r="C29" s="487"/>
      <c r="D29" s="499"/>
      <c r="E29" s="487"/>
      <c r="F29" s="500"/>
      <c r="G29" s="487"/>
      <c r="H29" s="489"/>
      <c r="I29" s="487"/>
      <c r="J29" s="489"/>
      <c r="K29" s="487"/>
      <c r="L29" s="492"/>
      <c r="M29" s="491"/>
      <c r="N29" s="492"/>
      <c r="O29" s="76"/>
    </row>
    <row r="30" spans="1:15">
      <c r="A30" s="437"/>
      <c r="B30" s="486"/>
      <c r="C30" s="487"/>
      <c r="D30" s="499"/>
      <c r="E30" s="487"/>
      <c r="F30" s="500"/>
      <c r="G30" s="487"/>
      <c r="H30" s="489"/>
      <c r="I30" s="487"/>
      <c r="J30" s="489"/>
      <c r="K30" s="487"/>
      <c r="L30" s="492"/>
      <c r="M30" s="491"/>
      <c r="N30" s="492"/>
      <c r="O30" s="76"/>
    </row>
    <row r="31" spans="1:15">
      <c r="A31" s="437"/>
      <c r="B31" s="486"/>
      <c r="C31" s="487"/>
      <c r="D31" s="499"/>
      <c r="E31" s="487"/>
      <c r="F31" s="500"/>
      <c r="G31" s="487"/>
      <c r="H31" s="489"/>
      <c r="I31" s="487"/>
      <c r="J31" s="489"/>
      <c r="K31" s="487"/>
      <c r="L31" s="492"/>
      <c r="M31" s="491"/>
      <c r="N31" s="492"/>
      <c r="O31" s="76"/>
    </row>
    <row r="32" spans="1:15">
      <c r="A32" s="437"/>
      <c r="B32" s="486"/>
      <c r="C32" s="487"/>
      <c r="D32" s="499"/>
      <c r="E32" s="487"/>
      <c r="F32" s="500"/>
      <c r="G32" s="487"/>
      <c r="H32" s="489"/>
      <c r="I32" s="487"/>
      <c r="J32" s="489"/>
      <c r="K32" s="487"/>
      <c r="L32" s="492"/>
      <c r="M32" s="491"/>
      <c r="N32" s="492"/>
      <c r="O32" s="76"/>
    </row>
    <row r="33" spans="1:15">
      <c r="A33" s="437"/>
      <c r="B33" s="486"/>
      <c r="C33" s="487"/>
      <c r="D33" s="499"/>
      <c r="E33" s="487"/>
      <c r="F33" s="500"/>
      <c r="G33" s="487"/>
      <c r="H33" s="489"/>
      <c r="I33" s="487"/>
      <c r="J33" s="489"/>
      <c r="K33" s="487"/>
      <c r="L33" s="492"/>
      <c r="M33" s="491"/>
      <c r="N33" s="492"/>
      <c r="O33" s="76"/>
    </row>
    <row r="34" spans="1:15">
      <c r="A34" s="437"/>
      <c r="B34" s="486"/>
      <c r="C34" s="487"/>
      <c r="D34" s="499"/>
      <c r="E34" s="487"/>
      <c r="F34" s="500"/>
      <c r="G34" s="487"/>
      <c r="H34" s="489"/>
      <c r="I34" s="487"/>
      <c r="J34" s="489"/>
      <c r="K34" s="487"/>
      <c r="L34" s="492"/>
      <c r="M34" s="491"/>
      <c r="N34" s="492"/>
      <c r="O34" s="76"/>
    </row>
    <row r="35" spans="1:15">
      <c r="A35" s="437"/>
      <c r="B35" s="486"/>
      <c r="C35" s="487"/>
      <c r="D35" s="499"/>
      <c r="E35" s="487"/>
      <c r="F35" s="500"/>
      <c r="G35" s="487"/>
      <c r="H35" s="489"/>
      <c r="I35" s="487"/>
      <c r="J35" s="489"/>
      <c r="K35" s="487"/>
      <c r="L35" s="492"/>
      <c r="M35" s="491"/>
      <c r="N35" s="492"/>
      <c r="O35" s="76"/>
    </row>
    <row r="36" spans="1:15">
      <c r="A36" s="437"/>
      <c r="B36" s="486"/>
      <c r="C36" s="487"/>
      <c r="D36" s="499"/>
      <c r="E36" s="487"/>
      <c r="F36" s="500"/>
      <c r="G36" s="487"/>
      <c r="H36" s="489"/>
      <c r="I36" s="487"/>
      <c r="J36" s="489"/>
      <c r="K36" s="487"/>
      <c r="L36" s="492"/>
      <c r="M36" s="491"/>
      <c r="N36" s="492"/>
      <c r="O36" s="76"/>
    </row>
    <row r="37" spans="1:15">
      <c r="A37" s="437"/>
      <c r="B37" s="486"/>
      <c r="C37" s="487"/>
      <c r="D37" s="499"/>
      <c r="E37" s="487"/>
      <c r="F37" s="500"/>
      <c r="G37" s="487"/>
      <c r="H37" s="489"/>
      <c r="I37" s="487"/>
      <c r="J37" s="489"/>
      <c r="K37" s="487"/>
      <c r="L37" s="492"/>
      <c r="M37" s="491"/>
      <c r="N37" s="492"/>
      <c r="O37" s="76"/>
    </row>
    <row r="38" spans="1:15">
      <c r="A38" s="437"/>
      <c r="B38" s="486"/>
      <c r="C38" s="487"/>
      <c r="D38" s="499"/>
      <c r="E38" s="487"/>
      <c r="F38" s="500"/>
      <c r="G38" s="487"/>
      <c r="H38" s="489"/>
      <c r="I38" s="487"/>
      <c r="J38" s="489"/>
      <c r="K38" s="487"/>
      <c r="L38" s="492"/>
      <c r="M38" s="491"/>
      <c r="N38" s="492"/>
      <c r="O38" s="76"/>
    </row>
    <row r="39" spans="1:15">
      <c r="A39" s="437"/>
      <c r="B39" s="486"/>
      <c r="C39" s="487"/>
      <c r="D39" s="499"/>
      <c r="E39" s="487"/>
      <c r="F39" s="500"/>
      <c r="G39" s="487"/>
      <c r="H39" s="489"/>
      <c r="I39" s="487"/>
      <c r="J39" s="489"/>
      <c r="K39" s="487"/>
      <c r="L39" s="492"/>
      <c r="M39" s="491"/>
      <c r="N39" s="492"/>
      <c r="O39" s="76"/>
    </row>
    <row r="40" spans="1:15">
      <c r="A40" s="437"/>
      <c r="B40" s="486"/>
      <c r="C40" s="487"/>
      <c r="D40" s="499"/>
      <c r="E40" s="487"/>
      <c r="F40" s="500"/>
      <c r="G40" s="487"/>
      <c r="H40" s="489"/>
      <c r="I40" s="487"/>
      <c r="J40" s="489"/>
      <c r="K40" s="487"/>
      <c r="L40" s="492"/>
      <c r="M40" s="491"/>
      <c r="N40" s="492"/>
      <c r="O40" s="76"/>
    </row>
    <row r="41" spans="1:15">
      <c r="A41" s="437"/>
      <c r="B41" s="486"/>
      <c r="C41" s="487"/>
      <c r="D41" s="499"/>
      <c r="E41" s="487"/>
      <c r="F41" s="500"/>
      <c r="G41" s="487"/>
      <c r="H41" s="489"/>
      <c r="I41" s="487"/>
      <c r="J41" s="489"/>
      <c r="K41" s="487"/>
      <c r="L41" s="492"/>
      <c r="M41" s="491"/>
      <c r="N41" s="492"/>
      <c r="O41" s="76"/>
    </row>
    <row r="42" spans="1:15"/>
    <row r="43" spans="1:15"/>
    <row r="44" spans="1:15" ht="15.75" hidden="1" customHeight="1"/>
  </sheetData>
  <sheetProtection algorithmName="SHA-512" hashValue="99II6TzUz0x26Kqar0FRHUBzPXpHR3kWTb3xQSy5yRtUu8ZsxBqRNRsA7Rsv/cEiCARo3yNZn+l15xh7Yxsp8w==" saltValue="xaJ6nrLjJv9Bn43WOpt9zw==" spinCount="100000" sheet="1" objects="1" scenarios="1" formatCells="0" formatColumns="0" formatRows="0" insertRows="0" deleteRows="0"/>
  <mergeCells count="8">
    <mergeCell ref="B2:N2"/>
    <mergeCell ref="N4:N9"/>
    <mergeCell ref="B4:B9"/>
    <mergeCell ref="D4:D9"/>
    <mergeCell ref="F4:F9"/>
    <mergeCell ref="H4:H9"/>
    <mergeCell ref="J4:J9"/>
    <mergeCell ref="L4:L9"/>
  </mergeCell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65"/>
  <dimension ref="A1:O19"/>
  <sheetViews>
    <sheetView showGridLines="0" workbookViewId="0">
      <selection activeCell="N17" activeCellId="1" sqref="H17 N17"/>
    </sheetView>
  </sheetViews>
  <sheetFormatPr baseColWidth="10" defaultColWidth="0" defaultRowHeight="12.75" zeroHeight="1"/>
  <cols>
    <col min="1" max="1" width="10.85546875" style="437" customWidth="1"/>
    <col min="2" max="2" width="41.7109375" style="22" customWidth="1"/>
    <col min="3" max="3" width="1" style="22" customWidth="1"/>
    <col min="4" max="4" width="10.85546875" style="22" customWidth="1"/>
    <col min="5" max="5" width="1" style="22" customWidth="1"/>
    <col min="6" max="6" width="10.85546875" style="22" customWidth="1"/>
    <col min="7" max="7" width="1" style="22" customWidth="1"/>
    <col min="8" max="8" width="15.7109375" style="437" customWidth="1"/>
    <col min="9" max="9" width="1" style="22" customWidth="1"/>
    <col min="10" max="10" width="10.85546875" style="22" customWidth="1"/>
    <col min="11" max="11" width="1" style="22" customWidth="1"/>
    <col min="12" max="12" width="10.85546875" style="22" customWidth="1"/>
    <col min="13" max="13" width="1" style="22" customWidth="1"/>
    <col min="14" max="14" width="16.140625" style="437" customWidth="1"/>
    <col min="15" max="15" width="10.85546875" style="437" customWidth="1"/>
    <col min="16" max="16384" width="10.85546875" style="22" hidden="1"/>
  </cols>
  <sheetData>
    <row r="1" spans="2:14" s="437" customFormat="1"/>
    <row r="2" spans="2:14" s="437" customFormat="1" ht="15.75">
      <c r="B2" s="1293" t="s">
        <v>1375</v>
      </c>
      <c r="C2" s="1293"/>
      <c r="D2" s="1293"/>
      <c r="E2" s="1293"/>
      <c r="F2" s="1293"/>
      <c r="G2" s="1293"/>
      <c r="H2" s="1293"/>
      <c r="I2" s="1293"/>
      <c r="J2" s="1293"/>
      <c r="K2" s="1293"/>
      <c r="L2" s="1293"/>
      <c r="M2" s="1293"/>
      <c r="N2" s="1293"/>
    </row>
    <row r="3" spans="2:14" s="437" customFormat="1" ht="16.5" thickBot="1">
      <c r="B3" s="782"/>
      <c r="C3" s="782"/>
      <c r="D3" s="782"/>
      <c r="E3" s="782"/>
      <c r="F3" s="782"/>
      <c r="G3" s="782"/>
      <c r="H3" s="782"/>
      <c r="I3" s="782"/>
      <c r="J3" s="782"/>
      <c r="K3" s="782"/>
      <c r="L3" s="782"/>
      <c r="M3" s="782"/>
      <c r="N3" s="782"/>
    </row>
    <row r="4" spans="2:14" ht="13.5" thickBot="1">
      <c r="B4" s="1255" t="s">
        <v>1176</v>
      </c>
      <c r="C4" s="95"/>
      <c r="D4" s="1353">
        <f>FactFin</f>
        <v>43830</v>
      </c>
      <c r="E4" s="1354"/>
      <c r="F4" s="1354"/>
      <c r="G4" s="1354"/>
      <c r="H4" s="1355"/>
      <c r="I4" s="35"/>
      <c r="J4" s="1353">
        <f>FantFin</f>
        <v>43465</v>
      </c>
      <c r="K4" s="1354"/>
      <c r="L4" s="1354"/>
      <c r="M4" s="1354"/>
      <c r="N4" s="1355"/>
    </row>
    <row r="5" spans="2:14" ht="5.25" customHeight="1" thickBot="1">
      <c r="B5" s="1256"/>
      <c r="C5" s="95"/>
      <c r="D5" s="35"/>
      <c r="E5" s="35"/>
      <c r="F5" s="35"/>
      <c r="G5" s="35"/>
      <c r="H5" s="35"/>
      <c r="I5" s="35"/>
      <c r="J5" s="35"/>
      <c r="K5" s="35"/>
      <c r="L5" s="35"/>
      <c r="M5" s="35"/>
      <c r="N5" s="35"/>
    </row>
    <row r="6" spans="2:14" ht="17.25" customHeight="1" thickBot="1">
      <c r="B6" s="1257"/>
      <c r="C6" s="8"/>
      <c r="D6" s="341" t="s">
        <v>1557</v>
      </c>
      <c r="E6" s="8"/>
      <c r="F6" s="341" t="s">
        <v>1558</v>
      </c>
      <c r="G6" s="8"/>
      <c r="H6" s="341" t="s">
        <v>1559</v>
      </c>
      <c r="I6" s="8"/>
      <c r="J6" s="341" t="s">
        <v>1557</v>
      </c>
      <c r="K6" s="8"/>
      <c r="L6" s="341" t="s">
        <v>1558</v>
      </c>
      <c r="M6" s="8"/>
      <c r="N6" s="341" t="s">
        <v>1559</v>
      </c>
    </row>
    <row r="7" spans="2:14" ht="7.5" customHeight="1">
      <c r="B7" s="24"/>
      <c r="C7" s="24"/>
      <c r="D7" s="24"/>
      <c r="E7" s="24"/>
      <c r="F7" s="24"/>
      <c r="G7" s="24"/>
      <c r="H7" s="24"/>
      <c r="I7" s="24"/>
      <c r="J7" s="24"/>
      <c r="K7" s="24"/>
      <c r="L7" s="24"/>
      <c r="M7" s="24"/>
      <c r="N7" s="24"/>
    </row>
    <row r="8" spans="2:14">
      <c r="B8" s="414" t="s">
        <v>1241</v>
      </c>
      <c r="C8" s="415"/>
      <c r="D8" s="416"/>
      <c r="E8" s="497"/>
      <c r="F8" s="416"/>
      <c r="G8" s="497"/>
      <c r="H8" s="416">
        <f>+D8+F8</f>
        <v>0</v>
      </c>
      <c r="I8" s="482"/>
      <c r="J8" s="416"/>
      <c r="K8" s="497"/>
      <c r="L8" s="416"/>
      <c r="M8" s="497"/>
      <c r="N8" s="416">
        <f>+J8+L8</f>
        <v>0</v>
      </c>
    </row>
    <row r="9" spans="2:14">
      <c r="B9" s="466" t="s">
        <v>1242</v>
      </c>
      <c r="C9" s="415"/>
      <c r="D9" s="416"/>
      <c r="E9" s="497"/>
      <c r="F9" s="416"/>
      <c r="G9" s="497"/>
      <c r="H9" s="416">
        <f>+D9+F9</f>
        <v>0</v>
      </c>
      <c r="I9" s="482"/>
      <c r="J9" s="416"/>
      <c r="K9" s="497"/>
      <c r="L9" s="416"/>
      <c r="M9" s="497"/>
      <c r="N9" s="416">
        <f>+J9+L9</f>
        <v>0</v>
      </c>
    </row>
    <row r="10" spans="2:14">
      <c r="B10" s="414" t="s">
        <v>1243</v>
      </c>
      <c r="C10" s="415"/>
      <c r="D10" s="416"/>
      <c r="E10" s="497"/>
      <c r="F10" s="416"/>
      <c r="G10" s="497"/>
      <c r="H10" s="416">
        <f>+D10+F10</f>
        <v>0</v>
      </c>
      <c r="I10" s="482"/>
      <c r="J10" s="416"/>
      <c r="K10" s="497"/>
      <c r="L10" s="416"/>
      <c r="M10" s="497"/>
      <c r="N10" s="416">
        <f>+J10+L10</f>
        <v>0</v>
      </c>
    </row>
    <row r="11" spans="2:14" ht="7.5" customHeight="1" thickBot="1">
      <c r="B11" s="46"/>
      <c r="C11" s="46"/>
      <c r="D11" s="303"/>
      <c r="E11" s="303"/>
      <c r="F11" s="303"/>
      <c r="G11" s="303"/>
      <c r="H11" s="303"/>
      <c r="I11" s="303"/>
      <c r="J11" s="303"/>
      <c r="K11" s="303"/>
      <c r="L11" s="303"/>
      <c r="M11" s="303"/>
      <c r="N11" s="303"/>
    </row>
    <row r="12" spans="2:14" ht="13.5" thickBot="1">
      <c r="B12" s="165" t="s">
        <v>1137</v>
      </c>
      <c r="C12" s="43"/>
      <c r="D12" s="274">
        <f t="shared" ref="D12:N12" si="0">SUM(D8:D10)</f>
        <v>0</v>
      </c>
      <c r="E12" s="267"/>
      <c r="F12" s="274">
        <f t="shared" si="0"/>
        <v>0</v>
      </c>
      <c r="G12" s="267"/>
      <c r="H12" s="274">
        <f t="shared" si="0"/>
        <v>0</v>
      </c>
      <c r="I12" s="284"/>
      <c r="J12" s="274">
        <f t="shared" si="0"/>
        <v>0</v>
      </c>
      <c r="K12" s="284"/>
      <c r="L12" s="274">
        <f t="shared" si="0"/>
        <v>0</v>
      </c>
      <c r="M12" s="284"/>
      <c r="N12" s="274">
        <f t="shared" si="0"/>
        <v>0</v>
      </c>
    </row>
    <row r="13" spans="2:14" s="437" customFormat="1"/>
    <row r="14" spans="2:14" s="437" customFormat="1" ht="13.5" thickBot="1"/>
    <row r="15" spans="2:14" ht="13.5" thickBot="1">
      <c r="B15" s="775"/>
      <c r="C15" s="3"/>
      <c r="D15" s="1372" t="s">
        <v>1138</v>
      </c>
      <c r="E15" s="1373"/>
      <c r="F15" s="1373"/>
      <c r="G15" s="7"/>
      <c r="H15" s="288" t="str">
        <f>+IF((H12-'55'!H20-'55'!J20)=0,"Conciliado","No Conciliado")</f>
        <v>Conciliado</v>
      </c>
      <c r="I15" s="7"/>
      <c r="J15" s="775"/>
      <c r="K15" s="775"/>
      <c r="L15" s="775"/>
      <c r="M15" s="7"/>
      <c r="N15" s="288" t="str">
        <f>+IF((N12-'55'!L24-'55'!N24)=0,"Conciliado","No Conciliado")</f>
        <v>Conciliado</v>
      </c>
    </row>
    <row r="16" spans="2:14" ht="5.25" customHeight="1" thickBot="1">
      <c r="B16" s="775"/>
      <c r="C16" s="7"/>
      <c r="D16" s="775"/>
      <c r="E16" s="775"/>
      <c r="F16" s="775"/>
      <c r="G16" s="7"/>
      <c r="H16" s="7"/>
      <c r="I16" s="7"/>
      <c r="J16" s="775"/>
      <c r="K16" s="775"/>
      <c r="L16" s="775"/>
      <c r="M16" s="7"/>
      <c r="N16" s="7"/>
    </row>
    <row r="17" spans="2:14" ht="13.5" thickBot="1">
      <c r="B17" s="775"/>
      <c r="C17" s="7"/>
      <c r="D17" s="775"/>
      <c r="E17" s="775"/>
      <c r="F17" s="775"/>
      <c r="G17" s="7"/>
      <c r="H17" s="690">
        <f>+H12-'55'!H20-'55'!J20</f>
        <v>0</v>
      </c>
      <c r="I17" s="7"/>
      <c r="J17" s="775"/>
      <c r="K17" s="775"/>
      <c r="L17" s="775"/>
      <c r="M17" s="7"/>
      <c r="N17" s="690">
        <f>+N12-'55'!L24-'55'!N24</f>
        <v>0</v>
      </c>
    </row>
    <row r="18" spans="2:14" s="437" customFormat="1"/>
    <row r="19" spans="2:14" s="437" customFormat="1"/>
  </sheetData>
  <sheetProtection algorithmName="SHA-512" hashValue="KI5h77OnAXst8Rh1iv1pe19l4h9IcA/yijEbQlGw4Ctw/YOhd1nWw8N9gm8kRgcdkZix4lDAKVvdzSWf4qLg8g==" saltValue="oRoYHwUoVd7Uf2nziWn6Bw==" spinCount="100000" sheet="1" objects="1" scenarios="1" formatCells="0" formatColumns="0" formatRows="0" insertRows="0" deleteRows="0"/>
  <protectedRanges>
    <protectedRange sqref="D11:I11 D8:G10 I8:M10" name="Rango1"/>
    <protectedRange sqref="H8:H10" name="Rango1_1"/>
    <protectedRange sqref="N8:N10" name="Rango1_2"/>
  </protectedRanges>
  <mergeCells count="5">
    <mergeCell ref="D4:H4"/>
    <mergeCell ref="J4:N4"/>
    <mergeCell ref="D15:F15"/>
    <mergeCell ref="B2:N2"/>
    <mergeCell ref="B4:B6"/>
  </mergeCells>
  <conditionalFormatting sqref="H15">
    <cfRule type="expression" dxfId="83" priority="2">
      <formula>IF(H15="No Conciliado",1,0)</formula>
    </cfRule>
  </conditionalFormatting>
  <conditionalFormatting sqref="N15">
    <cfRule type="expression" dxfId="82" priority="1">
      <formula>IF(N15="No Conciliado",1,0)</formula>
    </cfRule>
  </conditionalFormatting>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57"/>
  <dimension ref="A1:G15"/>
  <sheetViews>
    <sheetView showGridLines="0" workbookViewId="0">
      <selection activeCell="A2" sqref="A2"/>
    </sheetView>
  </sheetViews>
  <sheetFormatPr baseColWidth="10" defaultColWidth="0" defaultRowHeight="12.75" zeroHeight="1"/>
  <cols>
    <col min="1" max="1" width="10.85546875" style="22" customWidth="1"/>
    <col min="2" max="2" width="46.85546875" style="22" customWidth="1"/>
    <col min="3" max="3" width="1" style="22" customWidth="1"/>
    <col min="4" max="4" width="13" style="22" customWidth="1"/>
    <col min="5" max="5" width="1" style="22" customWidth="1"/>
    <col min="6" max="6" width="15.7109375" style="22" customWidth="1"/>
    <col min="7" max="7" width="10.85546875" style="22" customWidth="1"/>
    <col min="8" max="16384" width="10.85546875" style="22" hidden="1"/>
  </cols>
  <sheetData>
    <row r="1" spans="1:6"/>
    <row r="2" spans="1:6" ht="30.75" customHeight="1">
      <c r="B2" s="1374" t="s">
        <v>1376</v>
      </c>
      <c r="C2" s="1374"/>
      <c r="D2" s="1374"/>
      <c r="E2" s="1374"/>
      <c r="F2" s="1374"/>
    </row>
    <row r="3" spans="1:6" ht="13.5" thickBot="1">
      <c r="B3" s="496"/>
      <c r="C3" s="496"/>
      <c r="D3" s="496"/>
      <c r="E3" s="496"/>
      <c r="F3" s="496"/>
    </row>
    <row r="4" spans="1:6" ht="13.5" thickBot="1">
      <c r="B4" s="1255" t="s">
        <v>1176</v>
      </c>
      <c r="C4" s="95"/>
      <c r="D4" s="355">
        <f>FactFin</f>
        <v>43830</v>
      </c>
      <c r="E4" s="35"/>
      <c r="F4" s="355">
        <f>FantFin</f>
        <v>43465</v>
      </c>
    </row>
    <row r="5" spans="1:6" ht="5.25" customHeight="1" thickBot="1">
      <c r="B5" s="1256"/>
      <c r="C5" s="95"/>
      <c r="D5" s="35"/>
      <c r="E5" s="35"/>
      <c r="F5" s="35"/>
    </row>
    <row r="6" spans="1:6" ht="16.5" customHeight="1" thickBot="1">
      <c r="B6" s="1257"/>
      <c r="C6" s="8"/>
      <c r="D6" s="341" t="s">
        <v>1557</v>
      </c>
      <c r="E6" s="8"/>
      <c r="F6" s="341" t="s">
        <v>1557</v>
      </c>
    </row>
    <row r="7" spans="1:6" ht="7.5" customHeight="1">
      <c r="B7" s="24"/>
      <c r="C7" s="24"/>
      <c r="D7" s="24"/>
      <c r="E7" s="24"/>
      <c r="F7" s="24"/>
    </row>
    <row r="8" spans="1:6">
      <c r="A8" s="437"/>
      <c r="B8" s="414" t="s">
        <v>1241</v>
      </c>
      <c r="C8" s="415"/>
      <c r="D8" s="416"/>
      <c r="E8" s="482"/>
      <c r="F8" s="416"/>
    </row>
    <row r="9" spans="1:6">
      <c r="A9" s="437"/>
      <c r="B9" s="466" t="s">
        <v>1242</v>
      </c>
      <c r="C9" s="415"/>
      <c r="D9" s="416"/>
      <c r="E9" s="482"/>
      <c r="F9" s="416"/>
    </row>
    <row r="10" spans="1:6">
      <c r="A10" s="437"/>
      <c r="B10" s="414" t="s">
        <v>1243</v>
      </c>
      <c r="C10" s="415"/>
      <c r="D10" s="416"/>
      <c r="E10" s="482"/>
      <c r="F10" s="416"/>
    </row>
    <row r="11" spans="1:6" ht="7.5" customHeight="1" thickBot="1">
      <c r="B11" s="46"/>
      <c r="C11" s="46"/>
      <c r="D11" s="303"/>
      <c r="E11" s="303"/>
      <c r="F11" s="303"/>
    </row>
    <row r="12" spans="1:6" ht="13.5" thickBot="1">
      <c r="B12" s="165" t="s">
        <v>1137</v>
      </c>
      <c r="C12" s="43"/>
      <c r="D12" s="274">
        <f t="shared" ref="D12:F12" si="0">SUM(D8:D10)</f>
        <v>0</v>
      </c>
      <c r="E12" s="284"/>
      <c r="F12" s="274">
        <f t="shared" si="0"/>
        <v>0</v>
      </c>
    </row>
    <row r="13" spans="1:6"/>
    <row r="14" spans="1:6"/>
    <row r="15" spans="1:6" hidden="1">
      <c r="C15" s="5"/>
    </row>
  </sheetData>
  <sheetProtection algorithmName="SHA-512" hashValue="kFhf5igD1UwiNAC4Y0LvUFuhZIotZ51BP7fNqfWmtauML3IiO9gg1FeqT8MU3oDOzQQ4d48GH6nwP/gTa6GvqA==" saltValue="bbWLvhkX6ZFizJcbEqITsQ==" spinCount="100000" sheet="1" objects="1" scenarios="1" formatCells="0" formatColumns="0" formatRows="0" insertRows="0" deleteRows="0"/>
  <protectedRanges>
    <protectedRange sqref="E11 D8:D11 E8:F10" name="Rango1"/>
  </protectedRanges>
  <mergeCells count="2">
    <mergeCell ref="B2:F2"/>
    <mergeCell ref="B4:B6"/>
  </mergeCell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79">
    <tabColor rgb="FFFF0000"/>
  </sheetPr>
  <dimension ref="A1:K56"/>
  <sheetViews>
    <sheetView showGridLines="0" topLeftCell="A13" workbookViewId="0">
      <selection activeCell="F46" sqref="F46"/>
    </sheetView>
  </sheetViews>
  <sheetFormatPr baseColWidth="10" defaultColWidth="0" defaultRowHeight="12.75" zeroHeight="1"/>
  <cols>
    <col min="1" max="1" width="10.85546875" style="437" customWidth="1"/>
    <col min="2" max="2" width="34.85546875" style="22" customWidth="1"/>
    <col min="3" max="3" width="1" style="22" customWidth="1"/>
    <col min="4" max="4" width="14.7109375" style="22" customWidth="1"/>
    <col min="5" max="5" width="1" style="22" customWidth="1"/>
    <col min="6" max="6" width="14.7109375" style="22" customWidth="1"/>
    <col min="7" max="7" width="1" style="22" customWidth="1"/>
    <col min="8" max="8" width="14.7109375" style="22" customWidth="1"/>
    <col min="9" max="9" width="1" style="22" customWidth="1"/>
    <col min="10" max="10" width="14.7109375" style="22" customWidth="1"/>
    <col min="11" max="11" width="15" style="437" customWidth="1"/>
    <col min="12" max="16384" width="10.85546875" style="22" hidden="1"/>
  </cols>
  <sheetData>
    <row r="1" spans="1:10" s="437" customFormat="1"/>
    <row r="2" spans="1:10" s="437" customFormat="1" ht="15.75">
      <c r="B2" s="1293" t="s">
        <v>968</v>
      </c>
      <c r="C2" s="1293"/>
      <c r="D2" s="1293"/>
      <c r="E2" s="1293"/>
      <c r="F2" s="1293"/>
      <c r="G2" s="1293"/>
      <c r="H2" s="1293"/>
      <c r="I2" s="1293"/>
      <c r="J2" s="1293"/>
    </row>
    <row r="3" spans="1:10" s="437" customFormat="1" ht="16.5" thickBot="1">
      <c r="B3" s="782"/>
      <c r="C3" s="782"/>
      <c r="D3" s="782"/>
      <c r="E3" s="782"/>
      <c r="F3" s="782"/>
      <c r="G3" s="782"/>
      <c r="H3" s="782"/>
      <c r="I3" s="782"/>
      <c r="J3" s="782"/>
    </row>
    <row r="4" spans="1:10" ht="18" customHeight="1" thickBot="1">
      <c r="B4" s="1255" t="s">
        <v>1509</v>
      </c>
      <c r="C4" s="8"/>
      <c r="D4" s="1375" t="s">
        <v>5</v>
      </c>
      <c r="E4" s="1376"/>
      <c r="F4" s="1377"/>
      <c r="G4" s="144"/>
      <c r="H4" s="1375" t="s">
        <v>1223</v>
      </c>
      <c r="I4" s="1376"/>
      <c r="J4" s="1377"/>
    </row>
    <row r="5" spans="1:10" ht="4.5" customHeight="1" thickBot="1">
      <c r="B5" s="1256"/>
      <c r="C5" s="8"/>
      <c r="D5" s="144"/>
      <c r="E5" s="144"/>
      <c r="F5" s="144"/>
      <c r="G5" s="144"/>
      <c r="H5" s="144"/>
      <c r="I5" s="144"/>
      <c r="J5" s="144"/>
    </row>
    <row r="6" spans="1:10" ht="13.5" thickBot="1">
      <c r="B6" s="1257"/>
      <c r="C6" s="8"/>
      <c r="D6" s="356">
        <f>FactFin</f>
        <v>43830</v>
      </c>
      <c r="E6" s="143"/>
      <c r="F6" s="356">
        <f>FantFin</f>
        <v>43465</v>
      </c>
      <c r="G6" s="143"/>
      <c r="H6" s="356">
        <f>FactFin</f>
        <v>43830</v>
      </c>
      <c r="I6" s="143"/>
      <c r="J6" s="356">
        <f>FantFin</f>
        <v>43465</v>
      </c>
    </row>
    <row r="7" spans="1:10" ht="7.5" customHeight="1">
      <c r="B7" s="24"/>
      <c r="C7" s="24"/>
      <c r="D7" s="186"/>
      <c r="E7" s="186"/>
      <c r="F7" s="186"/>
      <c r="G7" s="186"/>
      <c r="H7" s="186"/>
      <c r="I7" s="186"/>
      <c r="J7" s="186"/>
    </row>
    <row r="8" spans="1:10" ht="12.75" customHeight="1">
      <c r="A8" s="724" t="s">
        <v>1760</v>
      </c>
      <c r="B8" s="414" t="s">
        <v>1708</v>
      </c>
      <c r="C8" s="440"/>
      <c r="D8" s="628">
        <f ca="1">INT(FIXED(SUMIFS(BP_Actual!D:D,BP_Actual!E:E,CELL("contenido",D$4),BP_Actual!B:B,CELL("contenido",A8))/Pesos,0))+1</f>
        <v>-29249595</v>
      </c>
      <c r="E8" s="706"/>
      <c r="F8" s="628">
        <v>-18591140</v>
      </c>
      <c r="G8" s="706"/>
      <c r="H8" s="628">
        <f ca="1">INT(FIXED(SUMIFS(BP_Actual!D:D,BP_Actual!E:E,CELL("contenido",H$4),BP_Actual!B:B,CELL("contenido",A8))/Pesos,0))</f>
        <v>0</v>
      </c>
      <c r="I8" s="706"/>
      <c r="J8" s="628">
        <f ca="1">INT(FIXED(SUMIFS(BP_Anterior!D:D,BP_Anterior!E:E,CELL("contenido",H$4),BP_Anterior!B:B,CELL("contenido",A8))/Pesos,0))</f>
        <v>0</v>
      </c>
    </row>
    <row r="9" spans="1:10" ht="12.75" customHeight="1">
      <c r="A9" s="724">
        <v>2305</v>
      </c>
      <c r="B9" s="414" t="s">
        <v>3379</v>
      </c>
      <c r="C9" s="440"/>
      <c r="D9" s="628">
        <f ca="1">INT(FIXED(SUMIFS(BP_Actual!D:D,BP_Actual!E:E,CELL("contenido",D$4),BP_Actual!B:B,CELL("contenido",A9))/Pesos,0))</f>
        <v>-1447475</v>
      </c>
      <c r="E9" s="706"/>
      <c r="F9" s="628">
        <f ca="1">INT(FIXED(SUMIFS(BP_Anterior!D:D,BP_Anterior!E:E,CELL("contenido",D$4),BP_Anterior!B:B,CELL("contenido",A9))/Pesos,0))</f>
        <v>0</v>
      </c>
      <c r="G9" s="706"/>
      <c r="H9" s="628">
        <f ca="1">INT(FIXED(SUMIFS(BP_Actual!D:D,BP_Actual!E:E,CELL("contenido",H$4),BP_Actual!B:B,CELL("contenido",A9))/Pesos,0))</f>
        <v>0</v>
      </c>
      <c r="I9" s="706"/>
      <c r="J9" s="628">
        <f ca="1">INT(FIXED(SUMIFS(BP_Anterior!D:D,BP_Anterior!E:E,CELL("contenido",H$4),BP_Anterior!B:B,CELL("contenido",A9))/Pesos,0))</f>
        <v>0</v>
      </c>
    </row>
    <row r="10" spans="1:10" ht="12.75" customHeight="1">
      <c r="A10" s="724" t="s">
        <v>1763</v>
      </c>
      <c r="B10" s="414" t="s">
        <v>1377</v>
      </c>
      <c r="C10" s="440"/>
      <c r="D10" s="628">
        <f ca="1">INT(FIXED(SUMIFS(BP_Actual!D:D,BP_Actual!E:E,CELL("contenido",D$4),BP_Actual!B:B,CELL("contenido",A10))/Pesos,0))</f>
        <v>-95598</v>
      </c>
      <c r="E10" s="706"/>
      <c r="F10" s="628">
        <f>-561392-3453068</f>
        <v>-4014460</v>
      </c>
      <c r="G10" s="706"/>
      <c r="H10" s="628">
        <f ca="1">INT(FIXED(SUMIFS(BP_Actual!D:D,BP_Actual!E:E,CELL("contenido",H$4),BP_Actual!B:B,CELL("contenido",A10))/Pesos,0))</f>
        <v>0</v>
      </c>
      <c r="I10" s="706"/>
      <c r="J10" s="628">
        <f ca="1">INT(FIXED(SUMIFS(BP_Anterior!D:D,BP_Anterior!E:E,CELL("contenido",H$4),BP_Anterior!B:B,CELL("contenido",A10))/Pesos,0))</f>
        <v>0</v>
      </c>
    </row>
    <row r="11" spans="1:10" ht="12.75" customHeight="1">
      <c r="A11" s="994" t="s">
        <v>1940</v>
      </c>
      <c r="B11" s="414" t="s">
        <v>3165</v>
      </c>
      <c r="C11" s="440"/>
      <c r="D11" s="628">
        <f ca="1">INT(FIXED(SUMIFS(BP_Actual!D:D,BP_Actual!E:E,CELL("contenido",D$4),BP_Actual!B:B,CELL("contenido",A11))/Pesos,0))</f>
        <v>0</v>
      </c>
      <c r="E11" s="706"/>
      <c r="F11" s="628">
        <f ca="1">INT(FIXED(SUMIFS(BP_Anterior!D:D,BP_Anterior!E:E,CELL("contenido",D$4),BP_Anterior!B:B,CELL("contenido",A11))/Pesos,0))</f>
        <v>0</v>
      </c>
      <c r="G11" s="706"/>
      <c r="H11" s="628">
        <f ca="1">INT(FIXED(SUMIFS(BP_Actual!D:D,BP_Actual!E:E,CELL("contenido",H$4),BP_Actual!B:B,CELL("contenido",A11))/Pesos,0))</f>
        <v>-195675015</v>
      </c>
      <c r="I11" s="706"/>
      <c r="J11" s="628">
        <v>-180897195</v>
      </c>
    </row>
    <row r="12" spans="1:10" ht="12.75" customHeight="1">
      <c r="A12" s="724" t="s">
        <v>1765</v>
      </c>
      <c r="B12" s="414" t="s">
        <v>1378</v>
      </c>
      <c r="C12" s="440"/>
      <c r="D12" s="628">
        <f ca="1">INT(FIXED(SUMIFS(BP_Actual!D:D,BP_Actual!E:E,CELL("contenido",D$4),BP_Actual!B:B,CELL("contenido",A12))/Pesos,0))</f>
        <v>-7291000</v>
      </c>
      <c r="E12" s="706"/>
      <c r="F12" s="628">
        <v>-1021000</v>
      </c>
      <c r="G12" s="706"/>
      <c r="H12" s="628">
        <f ca="1">INT(FIXED(SUMIFS(BP_Actual!D:D,BP_Actual!E:E,CELL("contenido",H$4),BP_Actual!B:B,CELL("contenido",A12))/Pesos,0))</f>
        <v>0</v>
      </c>
      <c r="I12" s="706"/>
      <c r="J12" s="628">
        <f ca="1">INT(FIXED(SUMIFS(BP_Anterior!D:D,BP_Anterior!E:E,CELL("contenido",H$4),BP_Anterior!B:B,CELL("contenido",A12))/Pesos,0))</f>
        <v>0</v>
      </c>
    </row>
    <row r="13" spans="1:10" ht="12.75" customHeight="1">
      <c r="A13" s="724"/>
      <c r="B13" s="414" t="s">
        <v>1379</v>
      </c>
      <c r="C13" s="440"/>
      <c r="D13" s="628">
        <f ca="1">INT(FIXED(SUMIFS(BP_Actual!D:D,BP_Actual!E:E,CELL("contenido",D$4),BP_Actual!B:B,CELL("contenido",A13))/Pesos,0))</f>
        <v>0</v>
      </c>
      <c r="E13" s="706"/>
      <c r="F13" s="628">
        <f ca="1">INT(FIXED(SUMIFS(BP_Anterior!D:D,BP_Anterior!E:E,CELL("contenido",D$4),BP_Anterior!B:B,CELL("contenido",A13))/Pesos,0))</f>
        <v>0</v>
      </c>
      <c r="G13" s="706"/>
      <c r="H13" s="628">
        <f ca="1">INT(FIXED(SUMIFS(BP_Actual!D:D,BP_Actual!E:E,CELL("contenido",H$4),BP_Actual!B:B,CELL("contenido",A13))/Pesos,0))</f>
        <v>0</v>
      </c>
      <c r="I13" s="706"/>
      <c r="J13" s="628">
        <f ca="1">INT(FIXED(SUMIFS(BP_Anterior!D:D,BP_Anterior!E:E,CELL("contenido",H$4),BP_Anterior!B:B,CELL("contenido",A13))/Pesos,0))</f>
        <v>0</v>
      </c>
    </row>
    <row r="14" spans="1:10" ht="12.75" customHeight="1">
      <c r="A14" s="724" t="s">
        <v>1768</v>
      </c>
      <c r="B14" s="414" t="s">
        <v>2849</v>
      </c>
      <c r="C14" s="440"/>
      <c r="D14" s="628">
        <f ca="1">INT(FIXED(SUMIFS(BP_Actual!D:D,BP_Actual!E:E,CELL("contenido",D$4),BP_Actual!B:B,CELL("contenido",A14))/Pesos,0))</f>
        <v>-4960038</v>
      </c>
      <c r="E14" s="706"/>
      <c r="F14" s="628">
        <v>-3500000</v>
      </c>
      <c r="G14" s="706"/>
      <c r="H14" s="628">
        <f ca="1">INT(FIXED(SUMIFS(BP_Actual!D:D,BP_Actual!E:E,CELL("contenido",H$4),BP_Actual!B:B,CELL("contenido",A14))/Pesos,0))</f>
        <v>0</v>
      </c>
      <c r="I14" s="706"/>
      <c r="J14" s="628">
        <f ca="1">INT(FIXED(SUMIFS(BP_Anterior!D:D,BP_Anterior!E:E,CELL("contenido",H$4),BP_Anterior!B:B,CELL("contenido",A14))/Pesos,0))</f>
        <v>0</v>
      </c>
    </row>
    <row r="15" spans="1:10" ht="12.75" customHeight="1">
      <c r="A15" s="724" t="s">
        <v>1771</v>
      </c>
      <c r="B15" s="414" t="s">
        <v>1380</v>
      </c>
      <c r="C15" s="440"/>
      <c r="D15" s="628">
        <f ca="1">INT(FIXED(SUMIFS(BP_Actual!D:D,BP_Actual!E:E,CELL("contenido",D$4),BP_Actual!B:B,CELL("contenido",A15))/Pesos,0))</f>
        <v>0</v>
      </c>
      <c r="E15" s="706"/>
      <c r="F15" s="628">
        <f ca="1">INT(FIXED(SUMIFS(BP_Anterior!D:D,BP_Anterior!E:E,CELL("contenido",D$4),BP_Anterior!B:B,CELL("contenido",A15))/Pesos,0))</f>
        <v>0</v>
      </c>
      <c r="G15" s="706"/>
      <c r="H15" s="628">
        <f ca="1">INT(FIXED(SUMIFS(BP_Actual!D:D,BP_Actual!E:E,CELL("contenido",H$4),BP_Actual!B:B,CELL("contenido",A15))/Pesos,0))</f>
        <v>0</v>
      </c>
      <c r="I15" s="706"/>
      <c r="J15" s="628">
        <f ca="1">INT(FIXED(SUMIFS(BP_Anterior!D:D,BP_Anterior!E:E,CELL("contenido",H$4),BP_Anterior!B:B,CELL("contenido",A15))/Pesos,0))</f>
        <v>0</v>
      </c>
    </row>
    <row r="16" spans="1:10" ht="12.75" customHeight="1">
      <c r="A16" s="724" t="s">
        <v>1945</v>
      </c>
      <c r="B16" s="414" t="s">
        <v>2850</v>
      </c>
      <c r="C16" s="440"/>
      <c r="D16" s="628">
        <f ca="1">INT(FIXED(SUMIFS(BP_Actual!D:D,BP_Actual!E:E,CELL("contenido",D$4),BP_Actual!B:B,CELL("contenido",A16))/Pesos,0))</f>
        <v>-705760</v>
      </c>
      <c r="E16" s="706"/>
      <c r="F16" s="628">
        <f ca="1">INT(FIXED(SUMIFS(BP_Anterior!D:D,BP_Anterior!E:E,CELL("contenido",D$4),BP_Anterior!B:B,CELL("contenido",A16))/Pesos,0))</f>
        <v>0</v>
      </c>
      <c r="G16" s="706"/>
      <c r="H16" s="628">
        <f ca="1">INT(FIXED(SUMIFS(BP_Actual!D:D,BP_Actual!E:E,CELL("contenido",H$4),BP_Actual!B:B,CELL("contenido",A16))/Pesos,0))</f>
        <v>0</v>
      </c>
      <c r="I16" s="706"/>
      <c r="J16" s="628">
        <f ca="1">INT(FIXED(SUMIFS(BP_Anterior!D:D,BP_Anterior!E:E,CELL("contenido",H$4),BP_Anterior!B:B,CELL("contenido",A16))/Pesos,0))</f>
        <v>0</v>
      </c>
    </row>
    <row r="17" spans="1:10" ht="12.75" customHeight="1">
      <c r="A17" s="724"/>
      <c r="B17" s="414" t="s">
        <v>1380</v>
      </c>
      <c r="C17" s="440"/>
      <c r="D17" s="628">
        <f ca="1">INT(FIXED(SUMIFS(BP_Actual!D:D,BP_Actual!E:E,CELL("contenido",D$4),BP_Actual!B:B,CELL("contenido",A17))/Pesos,0))</f>
        <v>0</v>
      </c>
      <c r="E17" s="706"/>
      <c r="F17" s="628">
        <f ca="1">INT(FIXED(SUMIFS(BP_Anterior!D:D,BP_Anterior!E:E,CELL("contenido",D$4),BP_Anterior!B:B,CELL("contenido",A17))/Pesos,0))</f>
        <v>0</v>
      </c>
      <c r="G17" s="706"/>
      <c r="H17" s="628">
        <f ca="1">INT(FIXED(SUMIFS(BP_Actual!D:D,BP_Actual!E:E,CELL("contenido",H$4),BP_Actual!B:B,CELL("contenido",A17))/Pesos,0))</f>
        <v>0</v>
      </c>
      <c r="I17" s="706"/>
      <c r="J17" s="628">
        <f ca="1">INT(FIXED(SUMIFS(BP_Anterior!D:D,BP_Anterior!E:E,CELL("contenido",H$4),BP_Anterior!B:B,CELL("contenido",A17))/Pesos,0))</f>
        <v>0</v>
      </c>
    </row>
    <row r="18" spans="1:10" ht="12.75" customHeight="1">
      <c r="A18" s="724" t="s">
        <v>1772</v>
      </c>
      <c r="B18" s="414" t="s">
        <v>1381</v>
      </c>
      <c r="C18" s="440"/>
      <c r="D18" s="628">
        <f ca="1">INT(FIXED(SUMIFS(BP_Actual!D:D,BP_Actual!E:E,CELL("contenido",D$4),BP_Actual!B:B,CELL("contenido",A18))/Pesos,0))</f>
        <v>-24347448</v>
      </c>
      <c r="E18" s="706"/>
      <c r="F18" s="628">
        <f>-2912985-77102369</f>
        <v>-80015354</v>
      </c>
      <c r="G18" s="706"/>
      <c r="H18" s="628">
        <f ca="1">INT(FIXED(SUMIFS(BP_Actual!D:D,BP_Actual!E:E,CELL("contenido",H$4),BP_Actual!B:B,CELL("contenido",A18))/Pesos,0))</f>
        <v>0</v>
      </c>
      <c r="I18" s="706"/>
      <c r="J18" s="628">
        <f ca="1">INT(FIXED(SUMIFS(BP_Anterior!D:D,BP_Anterior!E:E,CELL("contenido",H$4),BP_Anterior!B:B,CELL("contenido",A18))/Pesos,0))</f>
        <v>0</v>
      </c>
    </row>
    <row r="19" spans="1:10" ht="12.75" customHeight="1">
      <c r="A19" s="802">
        <v>2380</v>
      </c>
      <c r="B19" s="414" t="s">
        <v>151</v>
      </c>
      <c r="C19" s="440"/>
      <c r="D19" s="628">
        <f ca="1">INT(FIXED(SUMIFS(BP_Actual!D:D,BP_Actual!E:E,CELL("contenido",D$4),BP_Actual!B:B,CELL("contenido",A19))/Pesos,0))</f>
        <v>0</v>
      </c>
      <c r="E19" s="706"/>
      <c r="F19" s="628">
        <v>-4429100</v>
      </c>
      <c r="G19" s="706"/>
      <c r="H19" s="628">
        <f ca="1">INT(FIXED(SUMIFS(BP_Actual!D:D,BP_Actual!E:E,CELL("contenido",H$4),BP_Actual!B:B,CELL("contenido",A19))/Pesos,0))</f>
        <v>-263672527</v>
      </c>
      <c r="I19" s="706"/>
      <c r="J19" s="628">
        <v>-289939627</v>
      </c>
    </row>
    <row r="20" spans="1:10" ht="12.75" hidden="1" customHeight="1">
      <c r="A20" s="802"/>
      <c r="B20" s="414"/>
      <c r="C20" s="440"/>
      <c r="D20" s="628"/>
      <c r="E20" s="706"/>
      <c r="F20" s="628"/>
      <c r="G20" s="706"/>
      <c r="H20" s="628"/>
      <c r="I20" s="706"/>
      <c r="J20" s="628"/>
    </row>
    <row r="21" spans="1:10" ht="12.75" hidden="1" customHeight="1">
      <c r="B21" s="414"/>
      <c r="C21" s="440"/>
      <c r="D21" s="628"/>
      <c r="E21" s="706"/>
      <c r="F21" s="628"/>
      <c r="G21" s="706"/>
      <c r="H21" s="628"/>
      <c r="I21" s="706"/>
      <c r="J21" s="628"/>
    </row>
    <row r="22" spans="1:10" ht="12.75" hidden="1" customHeight="1">
      <c r="B22" s="414"/>
      <c r="C22" s="440"/>
      <c r="D22" s="416"/>
      <c r="E22" s="441"/>
      <c r="F22" s="416"/>
      <c r="G22" s="441"/>
      <c r="H22" s="416"/>
      <c r="I22" s="459"/>
      <c r="J22" s="416"/>
    </row>
    <row r="23" spans="1:10" ht="12.75" hidden="1" customHeight="1">
      <c r="B23" s="414"/>
      <c r="C23" s="440"/>
      <c r="D23" s="416"/>
      <c r="E23" s="441"/>
      <c r="F23" s="416"/>
      <c r="G23" s="441"/>
      <c r="H23" s="416"/>
      <c r="I23" s="459"/>
      <c r="J23" s="416"/>
    </row>
    <row r="24" spans="1:10" ht="12.75" hidden="1" customHeight="1">
      <c r="B24" s="414"/>
      <c r="C24" s="440"/>
      <c r="D24" s="416"/>
      <c r="E24" s="441"/>
      <c r="F24" s="416"/>
      <c r="G24" s="441"/>
      <c r="H24" s="416"/>
      <c r="I24" s="459"/>
      <c r="J24" s="416"/>
    </row>
    <row r="25" spans="1:10" ht="12.75" hidden="1" customHeight="1">
      <c r="B25" s="414"/>
      <c r="C25" s="440"/>
      <c r="D25" s="416"/>
      <c r="E25" s="441"/>
      <c r="F25" s="416"/>
      <c r="G25" s="441"/>
      <c r="H25" s="416"/>
      <c r="I25" s="459"/>
      <c r="J25" s="416"/>
    </row>
    <row r="26" spans="1:10" ht="12.75" hidden="1" customHeight="1">
      <c r="B26" s="414"/>
      <c r="C26" s="440"/>
      <c r="D26" s="416"/>
      <c r="E26" s="441"/>
      <c r="F26" s="416"/>
      <c r="G26" s="441"/>
      <c r="H26" s="416"/>
      <c r="I26" s="459"/>
      <c r="J26" s="416"/>
    </row>
    <row r="27" spans="1:10" ht="12.75" hidden="1" customHeight="1">
      <c r="B27" s="414"/>
      <c r="C27" s="440"/>
      <c r="D27" s="416"/>
      <c r="E27" s="441"/>
      <c r="F27" s="416"/>
      <c r="G27" s="441"/>
      <c r="H27" s="416"/>
      <c r="I27" s="459"/>
      <c r="J27" s="416"/>
    </row>
    <row r="28" spans="1:10" ht="12.75" hidden="1" customHeight="1">
      <c r="B28" s="414"/>
      <c r="C28" s="440"/>
      <c r="D28" s="416"/>
      <c r="E28" s="441"/>
      <c r="F28" s="416"/>
      <c r="G28" s="441"/>
      <c r="H28" s="416"/>
      <c r="I28" s="459"/>
      <c r="J28" s="416"/>
    </row>
    <row r="29" spans="1:10" ht="12.75" hidden="1" customHeight="1">
      <c r="B29" s="414"/>
      <c r="C29" s="440"/>
      <c r="D29" s="416"/>
      <c r="E29" s="441"/>
      <c r="F29" s="416"/>
      <c r="G29" s="441"/>
      <c r="H29" s="416"/>
      <c r="I29" s="459"/>
      <c r="J29" s="416"/>
    </row>
    <row r="30" spans="1:10" ht="12.75" hidden="1" customHeight="1">
      <c r="B30" s="414"/>
      <c r="C30" s="440"/>
      <c r="D30" s="416"/>
      <c r="E30" s="441"/>
      <c r="F30" s="416"/>
      <c r="G30" s="441"/>
      <c r="H30" s="416"/>
      <c r="I30" s="459"/>
      <c r="J30" s="416"/>
    </row>
    <row r="31" spans="1:10" ht="12.75" hidden="1" customHeight="1">
      <c r="B31" s="414"/>
      <c r="C31" s="440"/>
      <c r="D31" s="416"/>
      <c r="E31" s="441"/>
      <c r="F31" s="416"/>
      <c r="G31" s="441"/>
      <c r="H31" s="416"/>
      <c r="I31" s="459"/>
      <c r="J31" s="416"/>
    </row>
    <row r="32" spans="1:10" ht="12.75" hidden="1" customHeight="1">
      <c r="B32" s="414"/>
      <c r="C32" s="440"/>
      <c r="D32" s="416"/>
      <c r="E32" s="441"/>
      <c r="F32" s="416"/>
      <c r="G32" s="441"/>
      <c r="H32" s="416"/>
      <c r="I32" s="459"/>
      <c r="J32" s="416"/>
    </row>
    <row r="33" spans="1:10" ht="7.5" customHeight="1" thickBot="1">
      <c r="B33" s="25"/>
      <c r="C33" s="25"/>
      <c r="D33" s="360"/>
      <c r="E33" s="360"/>
      <c r="F33" s="360"/>
      <c r="G33" s="360"/>
      <c r="H33" s="360"/>
      <c r="I33" s="360"/>
      <c r="J33" s="360"/>
    </row>
    <row r="34" spans="1:10" ht="13.5" thickBot="1">
      <c r="B34" s="146" t="s">
        <v>1141</v>
      </c>
      <c r="C34" s="147"/>
      <c r="D34" s="959">
        <f ca="1">SUM(D8:D32)</f>
        <v>-68096914</v>
      </c>
      <c r="E34" s="931"/>
      <c r="F34" s="959">
        <f ca="1">SUM(F8:F32)</f>
        <v>-111571054</v>
      </c>
      <c r="G34" s="931"/>
      <c r="H34" s="959">
        <f ca="1">SUM(H8:H32)</f>
        <v>-459347542</v>
      </c>
      <c r="I34" s="931"/>
      <c r="J34" s="959">
        <f ca="1">SUM(J8:J32)</f>
        <v>-470836822</v>
      </c>
    </row>
    <row r="35" spans="1:10" s="437" customFormat="1" ht="13.5" thickBot="1">
      <c r="B35" s="469"/>
      <c r="C35" s="469"/>
      <c r="D35" s="783"/>
      <c r="E35" s="470"/>
      <c r="F35" s="783"/>
      <c r="G35" s="470"/>
      <c r="H35" s="783"/>
      <c r="I35" s="470"/>
      <c r="J35" s="783"/>
    </row>
    <row r="36" spans="1:10" ht="13.5" thickBot="1">
      <c r="B36" s="119" t="s">
        <v>1138</v>
      </c>
      <c r="C36" s="3"/>
      <c r="D36" s="288" t="str">
        <f ca="1">+IF((D34-A!F51)=0,"Conciliado","No Conciliado")</f>
        <v>Conciliado</v>
      </c>
      <c r="E36" s="3"/>
      <c r="F36" s="288" t="str">
        <f ca="1">+IF((F34-A!H51)=0,"Conciliado","No Conciliado")</f>
        <v>Conciliado</v>
      </c>
      <c r="G36" s="217"/>
      <c r="H36" s="288" t="str">
        <f ca="1">+IF((H34-A!F62)=0,"Conciliado","No Conciliado")</f>
        <v>Conciliado</v>
      </c>
      <c r="I36" s="3"/>
      <c r="J36" s="288" t="str">
        <f ca="1">+IF((J34-A!H62)=0,"Conciliado","No Conciliado")</f>
        <v>Conciliado</v>
      </c>
    </row>
    <row r="37" spans="1:10" ht="4.5" customHeight="1" thickBot="1">
      <c r="B37" s="147"/>
      <c r="C37" s="147"/>
      <c r="D37" s="218"/>
      <c r="E37" s="217"/>
      <c r="F37" s="218"/>
      <c r="G37" s="217"/>
      <c r="H37" s="218"/>
      <c r="I37" s="217"/>
      <c r="J37" s="218"/>
    </row>
    <row r="38" spans="1:10" ht="13.5" thickBot="1">
      <c r="B38" s="147"/>
      <c r="C38" s="147"/>
      <c r="D38" s="690">
        <f ca="1">+D34-A!F51</f>
        <v>0</v>
      </c>
      <c r="E38" s="814"/>
      <c r="F38" s="690">
        <f ca="1">+F34-A!H51</f>
        <v>0</v>
      </c>
      <c r="G38" s="814"/>
      <c r="H38" s="690">
        <f ca="1">+H34-A!F62</f>
        <v>0</v>
      </c>
      <c r="I38" s="814"/>
      <c r="J38" s="690">
        <f ca="1">+J34-A!H62</f>
        <v>0</v>
      </c>
    </row>
    <row r="39" spans="1:10" s="437" customFormat="1" ht="13.5" thickBot="1">
      <c r="B39" s="469"/>
      <c r="C39" s="469"/>
      <c r="D39" s="470"/>
      <c r="E39" s="470"/>
      <c r="F39" s="470"/>
      <c r="G39" s="470"/>
      <c r="H39" s="470"/>
      <c r="I39" s="470"/>
      <c r="J39" s="470"/>
    </row>
    <row r="40" spans="1:10" ht="18" customHeight="1" thickBot="1">
      <c r="B40" s="1255" t="s">
        <v>1560</v>
      </c>
      <c r="C40" s="8"/>
      <c r="D40" s="1375" t="s">
        <v>5</v>
      </c>
      <c r="E40" s="1376"/>
      <c r="F40" s="1377"/>
      <c r="G40" s="144"/>
      <c r="H40" s="1375" t="s">
        <v>1223</v>
      </c>
      <c r="I40" s="1376"/>
      <c r="J40" s="1377"/>
    </row>
    <row r="41" spans="1:10" ht="4.5" customHeight="1" thickBot="1">
      <c r="B41" s="1256"/>
      <c r="C41" s="8"/>
      <c r="D41" s="144"/>
      <c r="E41" s="144"/>
      <c r="F41" s="144"/>
      <c r="G41" s="144"/>
      <c r="H41" s="144"/>
      <c r="I41" s="144"/>
      <c r="J41" s="144"/>
    </row>
    <row r="42" spans="1:10" ht="13.5" thickBot="1">
      <c r="B42" s="1257"/>
      <c r="C42" s="8"/>
      <c r="D42" s="356">
        <f>FactFin</f>
        <v>43830</v>
      </c>
      <c r="E42" s="143"/>
      <c r="F42" s="356">
        <f>FantFin</f>
        <v>43465</v>
      </c>
      <c r="G42" s="143"/>
      <c r="H42" s="356">
        <f>FactFin</f>
        <v>43830</v>
      </c>
      <c r="I42" s="143"/>
      <c r="J42" s="356">
        <f>FantFin</f>
        <v>43465</v>
      </c>
    </row>
    <row r="43" spans="1:10" ht="15" customHeight="1">
      <c r="B43" s="314"/>
      <c r="C43" s="314"/>
      <c r="D43" s="315"/>
      <c r="E43" s="315"/>
      <c r="F43" s="315"/>
      <c r="G43" s="315"/>
      <c r="H43" s="315"/>
      <c r="I43" s="315"/>
      <c r="J43" s="315"/>
    </row>
    <row r="44" spans="1:10" ht="15" customHeight="1">
      <c r="A44" s="724" t="s">
        <v>1774</v>
      </c>
      <c r="B44" s="414" t="s">
        <v>176</v>
      </c>
      <c r="C44" s="440"/>
      <c r="D44" s="628">
        <f ca="1">INT(FIXED(SUMIFS(BP_Actual!D:D,BP_Actual!E:E,CELL("contenido",D$4),BP_Actual!B:B,CELL("contenido",A44))/Pesos,0))</f>
        <v>-19179998</v>
      </c>
      <c r="E44" s="706"/>
      <c r="F44" s="628">
        <f>-3905386-39890841</f>
        <v>-43796227</v>
      </c>
      <c r="G44" s="706"/>
      <c r="H44" s="628">
        <f ca="1">INT(FIXED(SUMIFS(BP_Actual!D:D,BP_Actual!E:E,CELL("contenido",H$4),BP_Actual!B:B,CELL("contenido",A44))/Pesos,0))</f>
        <v>0</v>
      </c>
      <c r="I44" s="706"/>
      <c r="J44" s="628">
        <f ca="1">INT(FIXED(SUMIFS(BP_Anterior!D:D,BP_Anterior!E:E,CELL("contenido",H$4),BP_Anterior!B:B,CELL("contenido",A44))/Pesos,0))</f>
        <v>0</v>
      </c>
    </row>
    <row r="45" spans="1:10">
      <c r="A45" s="437" t="s">
        <v>1775</v>
      </c>
      <c r="B45" s="414" t="s">
        <v>2851</v>
      </c>
      <c r="C45" s="440"/>
      <c r="D45" s="628">
        <f ca="1">INT(FIXED(SUMIFS(BP_Actual!D:D,BP_Actual!E:E,CELL("contenido",D$4),BP_Actual!B:B,CELL("contenido",A45))/Pesos,0))</f>
        <v>-2825798</v>
      </c>
      <c r="E45" s="706"/>
      <c r="F45" s="628">
        <f>-2557686-4765166</f>
        <v>-7322852</v>
      </c>
      <c r="G45" s="706"/>
      <c r="H45" s="628">
        <f ca="1">INT(FIXED(SUMIFS(BP_Actual!D:D,BP_Actual!E:E,CELL("contenido",H$4),BP_Actual!B:B,CELL("contenido",A45))/Pesos,0))</f>
        <v>0</v>
      </c>
      <c r="I45" s="706"/>
      <c r="J45" s="628">
        <f ca="1">INT(FIXED(SUMIFS(BP_Anterior!D:D,BP_Anterior!E:E,CELL("contenido",H$4),BP_Anterior!B:B,CELL("contenido",A45))/Pesos,0))</f>
        <v>0</v>
      </c>
    </row>
    <row r="46" spans="1:10">
      <c r="A46" s="437" t="s">
        <v>1777</v>
      </c>
      <c r="B46" s="414" t="s">
        <v>179</v>
      </c>
      <c r="C46" s="440"/>
      <c r="D46" s="628">
        <f ca="1">INT(FIXED(SUMIFS(BP_Actual!D:D,BP_Actual!E:E,CELL("contenido",D$4),BP_Actual!B:B,CELL("contenido",A46))/Pesos,0))</f>
        <v>-2341652</v>
      </c>
      <c r="E46" s="706"/>
      <c r="F46" s="628">
        <f>-1094061-11574186</f>
        <v>-12668247</v>
      </c>
      <c r="G46" s="706"/>
      <c r="H46" s="628">
        <f ca="1">INT(FIXED(SUMIFS(BP_Actual!D:D,BP_Actual!E:E,CELL("contenido",H$4),BP_Actual!B:B,CELL("contenido",A46))/Pesos,0))</f>
        <v>0</v>
      </c>
      <c r="I46" s="706"/>
      <c r="J46" s="628">
        <f ca="1">INT(FIXED(SUMIFS(BP_Anterior!D:D,BP_Anterior!E:E,CELL("contenido",H$4),BP_Anterior!B:B,CELL("contenido",A46))/Pesos,0))</f>
        <v>0</v>
      </c>
    </row>
    <row r="47" spans="1:10" hidden="1">
      <c r="B47" s="414" t="s">
        <v>1709</v>
      </c>
      <c r="C47" s="440"/>
      <c r="D47" s="628">
        <f ca="1">INT(FIXED(SUMIFS(BP_Actual!D:D,BP_Actual!E:E,CELL("contenido",D$4),BP_Actual!B:B,CELL("contenido",A47))/Pesos,0))</f>
        <v>0</v>
      </c>
      <c r="E47" s="706"/>
      <c r="F47" s="628">
        <f ca="1">INT(FIXED(SUMIFS(BP_Anterior!D:D,BP_Anterior!E:E,CELL("contenido",D$4),BP_Anterior!B:B,CELL("contenido",A47))/Pesos,0))</f>
        <v>0</v>
      </c>
      <c r="G47" s="706"/>
      <c r="H47" s="628">
        <f ca="1">INT(FIXED(SUMIFS(BP_Actual!D:D,BP_Actual!E:E,CELL("contenido",H$4),BP_Actual!B:B,CELL("contenido",A47))/Pesos,0))</f>
        <v>0</v>
      </c>
      <c r="I47" s="706"/>
      <c r="J47" s="628">
        <f ca="1">INT(FIXED(SUMIFS(BP_Anterior!D:D,BP_Anterior!E:E,CELL("contenido",H$4),BP_Anterior!B:B,CELL("contenido",A47))/Pesos,0))</f>
        <v>0</v>
      </c>
    </row>
    <row r="48" spans="1:10">
      <c r="A48" s="437">
        <v>2520</v>
      </c>
      <c r="B48" s="414" t="s">
        <v>1710</v>
      </c>
      <c r="C48" s="440"/>
      <c r="D48" s="628">
        <f ca="1">INT(FIXED(SUMIFS(BP_Actual!D:D,BP_Actual!E:E,CELL("contenido",D$4),BP_Actual!B:B,CELL("contenido",A48))/Pesos,0))</f>
        <v>0</v>
      </c>
      <c r="E48" s="706"/>
      <c r="F48" s="628">
        <v>-16228028</v>
      </c>
      <c r="G48" s="706"/>
      <c r="H48" s="628">
        <f ca="1">INT(FIXED(SUMIFS(BP_Actual!D:D,BP_Actual!E:E,CELL("contenido",H$4),BP_Actual!B:B,CELL("contenido",A48))/Pesos,0))</f>
        <v>0</v>
      </c>
      <c r="I48" s="706"/>
      <c r="J48" s="628">
        <f ca="1">INT(FIXED(SUMIFS(BP_Anterior!D:D,BP_Anterior!E:E,CELL("contenido",H$4),BP_Anterior!B:B,CELL("contenido",A48))/Pesos,0))</f>
        <v>0</v>
      </c>
    </row>
    <row r="49" spans="2:10" ht="15" customHeight="1" thickBot="1">
      <c r="B49" s="493"/>
      <c r="C49" s="493"/>
      <c r="D49" s="494"/>
      <c r="E49" s="494"/>
      <c r="F49" s="494"/>
      <c r="G49" s="494"/>
      <c r="H49" s="494"/>
      <c r="I49" s="494"/>
      <c r="J49" s="494"/>
    </row>
    <row r="50" spans="2:10" ht="13.5" thickBot="1">
      <c r="B50" s="146" t="s">
        <v>1137</v>
      </c>
      <c r="C50" s="147"/>
      <c r="D50" s="959">
        <f ca="1">SUM(D44:D48)</f>
        <v>-24347448</v>
      </c>
      <c r="E50" s="931"/>
      <c r="F50" s="959">
        <f ca="1">SUM(F44:F48)</f>
        <v>-80015354</v>
      </c>
      <c r="G50" s="931"/>
      <c r="H50" s="959">
        <f ca="1">SUM(H44:H48)</f>
        <v>0</v>
      </c>
      <c r="I50" s="931"/>
      <c r="J50" s="959">
        <f ca="1">SUM(J44:J48)</f>
        <v>0</v>
      </c>
    </row>
    <row r="51" spans="2:10" s="437" customFormat="1" ht="13.5" thickBot="1"/>
    <row r="52" spans="2:10" ht="13.5" thickBot="1">
      <c r="B52" s="119" t="s">
        <v>1138</v>
      </c>
      <c r="C52" s="3"/>
      <c r="D52" s="288" t="str">
        <f ca="1">+IF((D50-D18)=0,"Conciliado","No Conciliado")</f>
        <v>Conciliado</v>
      </c>
      <c r="E52" s="3"/>
      <c r="F52" s="288" t="str">
        <f ca="1">+IF((F50-F18)=0,"Conciliado","No Conciliado")</f>
        <v>Conciliado</v>
      </c>
      <c r="G52" s="217"/>
      <c r="H52" s="288" t="str">
        <f ca="1">+IF((H50-H18)=0,"Conciliado","No Conciliado")</f>
        <v>Conciliado</v>
      </c>
      <c r="I52" s="3"/>
      <c r="J52" s="288" t="str">
        <f ca="1">+IF((J50-J18)=0,"Conciliado","No Conciliado")</f>
        <v>Conciliado</v>
      </c>
    </row>
    <row r="53" spans="2:10" ht="4.5" customHeight="1" thickBot="1">
      <c r="B53" s="7"/>
      <c r="C53" s="7"/>
      <c r="D53" s="719"/>
      <c r="E53" s="719"/>
      <c r="F53" s="719"/>
      <c r="G53" s="719"/>
      <c r="H53" s="719"/>
      <c r="I53" s="719"/>
      <c r="J53" s="719"/>
    </row>
    <row r="54" spans="2:10" ht="13.5" thickBot="1">
      <c r="B54" s="7"/>
      <c r="C54" s="7"/>
      <c r="D54" s="690">
        <f ca="1">+D50-D18</f>
        <v>0</v>
      </c>
      <c r="E54" s="719"/>
      <c r="F54" s="690">
        <f ca="1">+F50-F18</f>
        <v>0</v>
      </c>
      <c r="G54" s="719"/>
      <c r="H54" s="690">
        <f ca="1">+H50-H18</f>
        <v>0</v>
      </c>
      <c r="I54" s="719"/>
      <c r="J54" s="690">
        <f ca="1">+J50-J18</f>
        <v>0</v>
      </c>
    </row>
    <row r="55" spans="2:10" s="437" customFormat="1"/>
    <row r="56" spans="2:10" s="437" customFormat="1"/>
  </sheetData>
  <sheetProtection algorithmName="SHA-512" hashValue="4ZWkv7dvZwkOrUKXQIQ00KljyK1g41I2s7QvxO1EPxXy1LD8dxAPsF96cht+rvsoF7GY/b6zd/Ch7fuoMFo1Hw==" saltValue="RfHjXKI4DzCTLOyMDoM6nQ==" spinCount="100000" sheet="1" objects="1" scenarios="1" formatCells="0" formatColumns="0" formatRows="0" insertRows="0" deleteRows="0"/>
  <protectedRanges>
    <protectedRange sqref="H33:I33 D33:E33 D8:J32 D44:J44" name="Rango1"/>
  </protectedRanges>
  <mergeCells count="7">
    <mergeCell ref="B2:J2"/>
    <mergeCell ref="B4:B6"/>
    <mergeCell ref="D4:F4"/>
    <mergeCell ref="H4:J4"/>
    <mergeCell ref="B40:B42"/>
    <mergeCell ref="D40:F40"/>
    <mergeCell ref="H40:J40"/>
  </mergeCells>
  <conditionalFormatting sqref="D36">
    <cfRule type="expression" dxfId="81" priority="8">
      <formula>IF(D36="No Conciliado",1,0)</formula>
    </cfRule>
  </conditionalFormatting>
  <conditionalFormatting sqref="F36">
    <cfRule type="expression" dxfId="80" priority="7">
      <formula>IF(F36="No Conciliado",1,0)</formula>
    </cfRule>
  </conditionalFormatting>
  <conditionalFormatting sqref="H36">
    <cfRule type="expression" dxfId="79" priority="6">
      <formula>IF(H36="No Conciliado",1,0)</formula>
    </cfRule>
  </conditionalFormatting>
  <conditionalFormatting sqref="J36">
    <cfRule type="expression" dxfId="78" priority="5">
      <formula>IF(J36="No Conciliado",1,0)</formula>
    </cfRule>
  </conditionalFormatting>
  <conditionalFormatting sqref="D52">
    <cfRule type="expression" dxfId="77" priority="4">
      <formula>IF(D52="No Conciliado",1,0)</formula>
    </cfRule>
  </conditionalFormatting>
  <conditionalFormatting sqref="F52">
    <cfRule type="expression" dxfId="76" priority="3">
      <formula>IF(F52="No Conciliado",1,0)</formula>
    </cfRule>
  </conditionalFormatting>
  <conditionalFormatting sqref="H52">
    <cfRule type="expression" dxfId="75" priority="2">
      <formula>IF(H52="No Conciliado",1,0)</formula>
    </cfRule>
  </conditionalFormatting>
  <conditionalFormatting sqref="J52">
    <cfRule type="expression" dxfId="74" priority="1">
      <formula>IF(J52="No Conciliado",1,0)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80"/>
  <dimension ref="A1:M21"/>
  <sheetViews>
    <sheetView showGridLines="0" workbookViewId="0">
      <selection activeCell="A2" sqref="A2"/>
    </sheetView>
  </sheetViews>
  <sheetFormatPr baseColWidth="10" defaultColWidth="0" defaultRowHeight="12.75" zeroHeight="1"/>
  <cols>
    <col min="1" max="1" width="11.42578125" style="5" customWidth="1"/>
    <col min="2" max="2" width="16.7109375" style="5" customWidth="1"/>
    <col min="3" max="3" width="1.5703125" style="5" customWidth="1"/>
    <col min="4" max="4" width="17.140625" style="5" customWidth="1"/>
    <col min="5" max="5" width="1.5703125" style="5" customWidth="1"/>
    <col min="6" max="6" width="16.85546875" style="5" customWidth="1"/>
    <col min="7" max="7" width="1" style="5" customWidth="1"/>
    <col min="8" max="8" width="17.42578125" style="5" customWidth="1"/>
    <col min="9" max="9" width="1.28515625" style="5" customWidth="1"/>
    <col min="10" max="10" width="18.7109375" style="5" customWidth="1"/>
    <col min="11" max="11" width="1" style="5" customWidth="1"/>
    <col min="12" max="12" width="19.28515625" style="5" customWidth="1"/>
    <col min="13" max="13" width="6.5703125" style="5" customWidth="1"/>
    <col min="14" max="16384" width="11.42578125" style="5" hidden="1"/>
  </cols>
  <sheetData>
    <row r="1" spans="1:13" ht="15.75" customHeight="1"/>
    <row r="2" spans="1:13" ht="15" customHeight="1">
      <c r="B2" s="1263" t="s">
        <v>1561</v>
      </c>
      <c r="C2" s="1263"/>
      <c r="D2" s="1263"/>
      <c r="E2" s="1263"/>
      <c r="F2" s="1263"/>
      <c r="G2" s="1263"/>
      <c r="H2" s="1263"/>
      <c r="I2" s="1263"/>
      <c r="J2" s="1263"/>
      <c r="K2" s="1263"/>
      <c r="L2" s="1263"/>
      <c r="M2" s="485"/>
    </row>
    <row r="3" spans="1:13" ht="18" customHeight="1" thickBot="1"/>
    <row r="4" spans="1:13" ht="4.5" customHeight="1">
      <c r="B4" s="1172" t="s">
        <v>1562</v>
      </c>
      <c r="C4" s="9"/>
      <c r="D4" s="1172" t="s">
        <v>1563</v>
      </c>
      <c r="E4" s="9"/>
      <c r="F4" s="1172" t="s">
        <v>1564</v>
      </c>
      <c r="G4" s="9"/>
      <c r="H4" s="1172" t="s">
        <v>1565</v>
      </c>
      <c r="I4" s="8"/>
      <c r="J4" s="1172" t="s">
        <v>1566</v>
      </c>
      <c r="K4" s="8"/>
      <c r="L4" s="1172" t="s">
        <v>1567</v>
      </c>
      <c r="M4" s="24"/>
    </row>
    <row r="5" spans="1:13">
      <c r="B5" s="1173"/>
      <c r="C5" s="9"/>
      <c r="D5" s="1173"/>
      <c r="E5" s="9"/>
      <c r="F5" s="1173"/>
      <c r="G5" s="9"/>
      <c r="H5" s="1173"/>
      <c r="I5" s="8"/>
      <c r="J5" s="1173"/>
      <c r="K5" s="8"/>
      <c r="L5" s="1173"/>
      <c r="M5" s="24"/>
    </row>
    <row r="6" spans="1:13">
      <c r="B6" s="1173"/>
      <c r="C6" s="9"/>
      <c r="D6" s="1173"/>
      <c r="E6" s="9"/>
      <c r="F6" s="1173"/>
      <c r="G6" s="9"/>
      <c r="H6" s="1173"/>
      <c r="I6" s="8"/>
      <c r="J6" s="1173"/>
      <c r="K6" s="8"/>
      <c r="L6" s="1173"/>
      <c r="M6" s="24"/>
    </row>
    <row r="7" spans="1:13" ht="7.5" customHeight="1">
      <c r="B7" s="1173"/>
      <c r="C7" s="9"/>
      <c r="D7" s="1173"/>
      <c r="E7" s="9"/>
      <c r="F7" s="1173"/>
      <c r="G7" s="9"/>
      <c r="H7" s="1173"/>
      <c r="I7" s="8"/>
      <c r="J7" s="1173"/>
      <c r="K7" s="8"/>
      <c r="L7" s="1173"/>
      <c r="M7" s="24"/>
    </row>
    <row r="8" spans="1:13" ht="12.75" customHeight="1">
      <c r="B8" s="1173"/>
      <c r="C8" s="9"/>
      <c r="D8" s="1173"/>
      <c r="E8" s="9"/>
      <c r="F8" s="1173"/>
      <c r="G8" s="9"/>
      <c r="H8" s="1173"/>
      <c r="I8" s="8"/>
      <c r="J8" s="1173"/>
      <c r="K8" s="8"/>
      <c r="L8" s="1173"/>
      <c r="M8" s="24"/>
    </row>
    <row r="9" spans="1:13" ht="12.75" customHeight="1" thickBot="1">
      <c r="B9" s="1174"/>
      <c r="C9" s="9"/>
      <c r="D9" s="1174"/>
      <c r="E9" s="9"/>
      <c r="F9" s="1174"/>
      <c r="G9" s="9"/>
      <c r="H9" s="1174"/>
      <c r="I9" s="8"/>
      <c r="J9" s="1174"/>
      <c r="K9" s="8"/>
      <c r="L9" s="1174"/>
      <c r="M9" s="24"/>
    </row>
    <row r="10" spans="1:13" ht="12.75" customHeight="1">
      <c r="B10" s="22"/>
      <c r="C10" s="22"/>
      <c r="D10" s="446"/>
      <c r="E10" s="22"/>
      <c r="F10" s="446"/>
      <c r="G10" s="22"/>
      <c r="H10" s="22"/>
      <c r="I10" s="22"/>
      <c r="J10" s="484"/>
      <c r="K10" s="22"/>
      <c r="L10" s="484"/>
      <c r="M10" s="22"/>
    </row>
    <row r="11" spans="1:13" ht="12.75" customHeight="1">
      <c r="A11" s="413"/>
      <c r="B11" s="486"/>
      <c r="C11" s="487"/>
      <c r="D11" s="488"/>
      <c r="E11" s="487"/>
      <c r="F11" s="489"/>
      <c r="G11" s="487"/>
      <c r="H11" s="489"/>
      <c r="I11" s="487"/>
      <c r="J11" s="490"/>
      <c r="K11" s="491"/>
      <c r="L11" s="492"/>
      <c r="M11" s="76"/>
    </row>
    <row r="12" spans="1:13" ht="12.75" customHeight="1">
      <c r="A12" s="413"/>
      <c r="B12" s="486"/>
      <c r="C12" s="487"/>
      <c r="D12" s="488"/>
      <c r="E12" s="487"/>
      <c r="F12" s="489"/>
      <c r="G12" s="487"/>
      <c r="H12" s="489"/>
      <c r="I12" s="487"/>
      <c r="J12" s="490"/>
      <c r="K12" s="491"/>
      <c r="L12" s="492"/>
      <c r="M12" s="76"/>
    </row>
    <row r="13" spans="1:13" ht="12.75" customHeight="1">
      <c r="A13" s="413"/>
      <c r="B13" s="486"/>
      <c r="C13" s="487"/>
      <c r="D13" s="488"/>
      <c r="E13" s="487"/>
      <c r="F13" s="489"/>
      <c r="G13" s="487"/>
      <c r="H13" s="489"/>
      <c r="I13" s="487"/>
      <c r="J13" s="490"/>
      <c r="K13" s="491"/>
      <c r="L13" s="492"/>
      <c r="M13" s="76"/>
    </row>
    <row r="14" spans="1:13" ht="7.5" customHeight="1">
      <c r="A14" s="413"/>
      <c r="B14" s="486"/>
      <c r="C14" s="487"/>
      <c r="D14" s="488"/>
      <c r="E14" s="487"/>
      <c r="F14" s="489"/>
      <c r="G14" s="487"/>
      <c r="H14" s="489"/>
      <c r="I14" s="487"/>
      <c r="J14" s="490"/>
      <c r="K14" s="491"/>
      <c r="L14" s="492"/>
      <c r="M14" s="76"/>
    </row>
    <row r="15" spans="1:13">
      <c r="A15" s="413"/>
      <c r="B15" s="486"/>
      <c r="C15" s="487"/>
      <c r="D15" s="488"/>
      <c r="E15" s="487"/>
      <c r="F15" s="489"/>
      <c r="G15" s="487"/>
      <c r="H15" s="489"/>
      <c r="I15" s="487"/>
      <c r="J15" s="490"/>
      <c r="K15" s="491"/>
      <c r="L15" s="492"/>
      <c r="M15" s="76"/>
    </row>
    <row r="16" spans="1:13">
      <c r="A16" s="413"/>
      <c r="B16" s="486"/>
      <c r="C16" s="487"/>
      <c r="D16" s="488"/>
      <c r="E16" s="487"/>
      <c r="F16" s="489"/>
      <c r="G16" s="487"/>
      <c r="H16" s="489"/>
      <c r="I16" s="487"/>
      <c r="J16" s="490"/>
      <c r="K16" s="491"/>
      <c r="L16" s="492"/>
      <c r="M16" s="76"/>
    </row>
    <row r="17" spans="1:13">
      <c r="A17" s="413"/>
      <c r="B17" s="486"/>
      <c r="C17" s="487"/>
      <c r="D17" s="488"/>
      <c r="E17" s="487"/>
      <c r="F17" s="489"/>
      <c r="G17" s="487"/>
      <c r="H17" s="489"/>
      <c r="I17" s="487"/>
      <c r="J17" s="490"/>
      <c r="K17" s="491"/>
      <c r="L17" s="492"/>
      <c r="M17" s="76"/>
    </row>
    <row r="18" spans="1:13" ht="13.5" thickBot="1">
      <c r="F18" s="108"/>
      <c r="G18" s="108"/>
      <c r="H18" s="108"/>
      <c r="I18" s="108"/>
      <c r="J18" s="108"/>
    </row>
    <row r="19" spans="1:13" ht="13.5" thickBot="1">
      <c r="B19" s="357" t="s">
        <v>1373</v>
      </c>
      <c r="C19" s="3"/>
      <c r="D19" s="3"/>
      <c r="E19" s="3"/>
      <c r="F19" s="400">
        <v>0</v>
      </c>
      <c r="G19" s="104"/>
      <c r="H19" s="400">
        <v>0</v>
      </c>
      <c r="I19" s="104"/>
      <c r="J19" s="104"/>
      <c r="K19" s="3"/>
      <c r="L19" s="3"/>
    </row>
    <row r="20" spans="1:13"/>
    <row r="21" spans="1:13"/>
  </sheetData>
  <sheetProtection algorithmName="SHA-512" hashValue="XgGO6C3rdqke5BPzI0XFhpirYpVmcgHJDlagd+bKQ6tUU9r2uuPkrbP3FLNrMF7jom8KTSkP9XKqUAhivQp9yA==" saltValue="zqTHy8mNNT7ivEEOQIqGlg==" spinCount="100000" sheet="1" objects="1" scenarios="1" formatCells="0" formatColumns="0" formatRows="0" insertRows="0" deleteRows="0"/>
  <protectedRanges>
    <protectedRange sqref="H14:I14 D14:E14 D8:J13" name="Rango1"/>
  </protectedRanges>
  <mergeCells count="7">
    <mergeCell ref="L4:L9"/>
    <mergeCell ref="B2:L2"/>
    <mergeCell ref="B4:B9"/>
    <mergeCell ref="D4:D9"/>
    <mergeCell ref="F4:F9"/>
    <mergeCell ref="H4:H9"/>
    <mergeCell ref="J4:J9"/>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0"/>
  <dimension ref="A1:K21"/>
  <sheetViews>
    <sheetView workbookViewId="0">
      <selection activeCell="A2" sqref="A2"/>
    </sheetView>
  </sheetViews>
  <sheetFormatPr baseColWidth="10" defaultColWidth="0" defaultRowHeight="12.75" zeroHeight="1"/>
  <cols>
    <col min="1" max="1" width="10.85546875" style="437" customWidth="1"/>
    <col min="2" max="2" width="49" style="22" customWidth="1"/>
    <col min="3" max="3" width="1" style="22" customWidth="1"/>
    <col min="4" max="4" width="14.7109375" style="22" customWidth="1"/>
    <col min="5" max="5" width="1" style="22" customWidth="1"/>
    <col min="6" max="6" width="14.7109375" style="22" customWidth="1"/>
    <col min="7" max="7" width="1" style="22" customWidth="1"/>
    <col min="8" max="8" width="14.7109375" style="22" hidden="1" customWidth="1"/>
    <col min="9" max="9" width="1" style="22" hidden="1" customWidth="1"/>
    <col min="10" max="10" width="14.7109375" style="22" hidden="1" customWidth="1"/>
    <col min="11" max="11" width="10.85546875" style="437" customWidth="1"/>
    <col min="12" max="16384" width="10.85546875" style="22" hidden="1"/>
  </cols>
  <sheetData>
    <row r="1" spans="1:10" s="437" customFormat="1"/>
    <row r="2" spans="1:10" s="437" customFormat="1" ht="15.75">
      <c r="B2" s="1293" t="s">
        <v>1568</v>
      </c>
      <c r="C2" s="1293"/>
      <c r="D2" s="1293"/>
      <c r="E2" s="1293"/>
      <c r="F2" s="1293"/>
      <c r="G2" s="1293"/>
      <c r="H2" s="1293"/>
      <c r="I2" s="1293"/>
      <c r="J2" s="1293"/>
    </row>
    <row r="3" spans="1:10" s="437" customFormat="1" ht="13.5" thickBot="1"/>
    <row r="4" spans="1:10" ht="13.5" thickBot="1">
      <c r="B4" s="1255" t="s">
        <v>1509</v>
      </c>
      <c r="C4" s="24"/>
      <c r="D4" s="1375" t="s">
        <v>5</v>
      </c>
      <c r="E4" s="1376"/>
      <c r="F4" s="1377"/>
      <c r="G4" s="186"/>
      <c r="H4" s="1375" t="s">
        <v>1223</v>
      </c>
      <c r="I4" s="1376"/>
      <c r="J4" s="1377"/>
    </row>
    <row r="5" spans="1:10" ht="3.75" customHeight="1" thickBot="1">
      <c r="B5" s="1256"/>
      <c r="C5" s="24"/>
      <c r="D5" s="144"/>
      <c r="E5" s="186"/>
      <c r="F5" s="144"/>
      <c r="G5" s="186"/>
      <c r="H5" s="144"/>
      <c r="I5" s="186"/>
      <c r="J5" s="144"/>
    </row>
    <row r="6" spans="1:10" ht="13.5" thickBot="1">
      <c r="B6" s="1257"/>
      <c r="C6" s="24"/>
      <c r="D6" s="356">
        <f>FactFin</f>
        <v>43830</v>
      </c>
      <c r="E6" s="320"/>
      <c r="F6" s="356">
        <f>FantFin</f>
        <v>43465</v>
      </c>
      <c r="G6" s="320"/>
      <c r="H6" s="356">
        <f>FactFin</f>
        <v>43830</v>
      </c>
      <c r="I6" s="320"/>
      <c r="J6" s="356">
        <f>FantFin</f>
        <v>43465</v>
      </c>
    </row>
    <row r="7" spans="1:10" ht="9.75" customHeight="1">
      <c r="B7" s="24"/>
      <c r="C7" s="24"/>
      <c r="D7" s="186"/>
      <c r="E7" s="186"/>
      <c r="F7" s="186"/>
      <c r="G7" s="186"/>
      <c r="H7" s="186"/>
      <c r="I7" s="186"/>
      <c r="J7" s="186"/>
    </row>
    <row r="8" spans="1:10" ht="15" hidden="1" customHeight="1">
      <c r="A8" s="802" t="s">
        <v>1971</v>
      </c>
      <c r="B8" s="416" t="s">
        <v>1569</v>
      </c>
      <c r="C8" s="440"/>
      <c r="D8" s="416">
        <f ca="1">INT(FIXED(SUMIFS(BP_Actual!D:D,BP_Actual!E:E,CELL("contenido",D$4),BP_Actual!B:B,CELL("contenido",A8))/Pesos,0))</f>
        <v>0</v>
      </c>
      <c r="E8" s="441"/>
      <c r="F8" s="416">
        <f ca="1">INT(FIXED(SUMIFS(BP_Anterior!D:D,BP_Anterior!E:E,CELL("contenido",D$4),BP_Anterior!B:B,CELL("contenido",A8))/Pesos,0))</f>
        <v>0</v>
      </c>
      <c r="G8" s="441"/>
      <c r="H8" s="416">
        <f ca="1">INT(FIXED(SUMIFS(BP_Actual!D:D,BP_Actual!E:E,CELL("contenido",H$4),BP_Actual!B:B,CELL("contenido",A8))/Pesos,0))</f>
        <v>0</v>
      </c>
      <c r="I8" s="459"/>
      <c r="J8" s="416">
        <f ca="1">INT(FIXED(SUMIFS(BP_Anterior!D:D,BP_Anterior!E:E,CELL("contenido",H$4),BP_Anterior!B:B,CELL("contenido",A8))/Pesos,0))</f>
        <v>0</v>
      </c>
    </row>
    <row r="9" spans="1:10" hidden="1">
      <c r="B9" s="416" t="s">
        <v>1570</v>
      </c>
      <c r="C9" s="440"/>
      <c r="D9" s="416">
        <f ca="1">INT(FIXED(SUMIFS(BP_Actual!D:D,BP_Actual!E:E,CELL("contenido",D$4),BP_Actual!B:B,CELL("contenido",A9))/Pesos,0))</f>
        <v>0</v>
      </c>
      <c r="E9" s="441"/>
      <c r="F9" s="416">
        <f ca="1">INT(FIXED(SUMIFS(BP_Anterior!D:D,BP_Anterior!E:E,CELL("contenido",D$4),BP_Anterior!B:B,CELL("contenido",A9))/Pesos,0))</f>
        <v>0</v>
      </c>
      <c r="G9" s="441"/>
      <c r="H9" s="416">
        <f ca="1">INT(FIXED(SUMIFS(BP_Actual!D:D,BP_Actual!E:E,CELL("contenido",H$4),BP_Actual!B:B,CELL("contenido",A9))/Pesos,0))</f>
        <v>0</v>
      </c>
      <c r="I9" s="459"/>
      <c r="J9" s="416">
        <f ca="1">INT(FIXED(SUMIFS(BP_Anterior!D:D,BP_Anterior!E:E,CELL("contenido",H$4),BP_Anterior!B:B,CELL("contenido",A9))/Pesos,0))</f>
        <v>0</v>
      </c>
    </row>
    <row r="10" spans="1:10">
      <c r="A10" s="965" t="s">
        <v>2685</v>
      </c>
      <c r="B10" s="416" t="s">
        <v>1571</v>
      </c>
      <c r="C10" s="440"/>
      <c r="D10" s="628">
        <f ca="1">INT(FIXED(SUMIFS(BP_Actual!D:D,BP_Actual!E:E,CELL("contenido",D$4),BP_Actual!B:B,CELL("contenido",A10))/Pesos,0))</f>
        <v>0</v>
      </c>
      <c r="E10" s="706"/>
      <c r="F10" s="628">
        <f ca="1">INT(FIXED(SUMIFS(BP_Anterior!D:D,BP_Anterior!E:E,CELL("contenido",D$4),BP_Anterior!B:B,CELL("contenido",A10))/Pesos,0))</f>
        <v>0</v>
      </c>
      <c r="G10" s="706"/>
      <c r="H10" s="628">
        <f ca="1">INT(FIXED(SUMIFS(BP_Actual!D:D,BP_Actual!E:E,CELL("contenido",H$4),BP_Actual!B:B,CELL("contenido",A10))/Pesos,0))</f>
        <v>0</v>
      </c>
      <c r="I10" s="706"/>
      <c r="J10" s="628">
        <f ca="1">INT(FIXED(SUMIFS(BP_Anterior!D:D,BP_Anterior!E:E,CELL("contenido",H$4),BP_Anterior!B:B,CELL("contenido",A10))/Pesos,0))</f>
        <v>0</v>
      </c>
    </row>
    <row r="11" spans="1:10" hidden="1">
      <c r="B11" s="416" t="s">
        <v>1572</v>
      </c>
      <c r="C11" s="440"/>
      <c r="D11" s="628">
        <f ca="1">INT(FIXED(SUMIFS(BP_Actual!D:D,BP_Actual!E:E,CELL("contenido",D$4),BP_Actual!B:B,CELL("contenido",A11))/Pesos,0))</f>
        <v>0</v>
      </c>
      <c r="E11" s="706"/>
      <c r="F11" s="628">
        <f ca="1">INT(FIXED(SUMIFS(BP_Anterior!D:D,BP_Anterior!E:E,CELL("contenido",D$4),BP_Anterior!B:B,CELL("contenido",A11))/Pesos,0))</f>
        <v>0</v>
      </c>
      <c r="G11" s="706"/>
      <c r="H11" s="628">
        <f ca="1">INT(FIXED(SUMIFS(BP_Actual!D:D,BP_Actual!E:E,CELL("contenido",H$4),BP_Actual!B:B,CELL("contenido",A11))/Pesos,0))</f>
        <v>0</v>
      </c>
      <c r="I11" s="706"/>
      <c r="J11" s="628">
        <f ca="1">INT(FIXED(SUMIFS(BP_Anterior!D:D,BP_Anterior!E:E,CELL("contenido",H$4),BP_Anterior!B:B,CELL("contenido",A11))/Pesos,0))</f>
        <v>0</v>
      </c>
    </row>
    <row r="12" spans="1:10" hidden="1">
      <c r="B12" s="416" t="s">
        <v>1573</v>
      </c>
      <c r="C12" s="440"/>
      <c r="D12" s="628">
        <f ca="1">INT(FIXED(SUMIFS(BP_Actual!D:D,BP_Actual!E:E,CELL("contenido",D$4),BP_Actual!B:B,CELL("contenido",A12))/Pesos,0))</f>
        <v>0</v>
      </c>
      <c r="E12" s="706"/>
      <c r="F12" s="628">
        <f ca="1">INT(FIXED(SUMIFS(BP_Anterior!D:D,BP_Anterior!E:E,CELL("contenido",D$4),BP_Anterior!B:B,CELL("contenido",A12))/Pesos,0))</f>
        <v>0</v>
      </c>
      <c r="G12" s="706"/>
      <c r="H12" s="628">
        <f ca="1">INT(FIXED(SUMIFS(BP_Actual!D:D,BP_Actual!E:E,CELL("contenido",H$4),BP_Actual!B:B,CELL("contenido",A12))/Pesos,0))</f>
        <v>0</v>
      </c>
      <c r="I12" s="706"/>
      <c r="J12" s="628">
        <f ca="1">INT(FIXED(SUMIFS(BP_Anterior!D:D,BP_Anterior!E:E,CELL("contenido",H$4),BP_Anterior!B:B,CELL("contenido",A12))/Pesos,0))</f>
        <v>0</v>
      </c>
    </row>
    <row r="13" spans="1:10" hidden="1">
      <c r="B13" s="416" t="s">
        <v>1574</v>
      </c>
      <c r="C13" s="440"/>
      <c r="D13" s="628"/>
      <c r="E13" s="706"/>
      <c r="F13" s="628"/>
      <c r="G13" s="706"/>
      <c r="H13" s="628"/>
      <c r="I13" s="706"/>
      <c r="J13" s="628"/>
    </row>
    <row r="14" spans="1:10" ht="13.5" thickBot="1">
      <c r="B14" s="25"/>
      <c r="C14" s="25"/>
      <c r="D14" s="111"/>
      <c r="E14" s="111"/>
      <c r="F14" s="111"/>
      <c r="G14" s="111"/>
      <c r="H14" s="111"/>
      <c r="I14" s="111"/>
      <c r="J14" s="111"/>
    </row>
    <row r="15" spans="1:10" ht="13.5" thickBot="1">
      <c r="B15" s="358" t="s">
        <v>1141</v>
      </c>
      <c r="C15" s="314"/>
      <c r="D15" s="913">
        <f ca="1">SUM(D8:D13)</f>
        <v>0</v>
      </c>
      <c r="E15" s="966"/>
      <c r="F15" s="913">
        <f ca="1">SUM(F8:F13)</f>
        <v>0</v>
      </c>
      <c r="G15" s="966"/>
      <c r="H15" s="913">
        <f ca="1">SUM(H8:H13)</f>
        <v>0</v>
      </c>
      <c r="I15" s="966"/>
      <c r="J15" s="913">
        <f ca="1">SUM(J8:J13)</f>
        <v>0</v>
      </c>
    </row>
    <row r="16" spans="1:10" s="437" customFormat="1" ht="13.5" thickBot="1">
      <c r="B16" s="469"/>
      <c r="C16" s="469"/>
      <c r="D16" s="470"/>
      <c r="E16" s="470"/>
      <c r="F16" s="470"/>
      <c r="G16" s="470"/>
      <c r="H16" s="470"/>
      <c r="I16" s="470"/>
      <c r="J16" s="470"/>
    </row>
    <row r="17" spans="2:10" ht="13.5" thickBot="1">
      <c r="B17" s="119" t="s">
        <v>1138</v>
      </c>
      <c r="C17" s="5"/>
      <c r="D17" s="288" t="str">
        <f ca="1">+IF((D15-A!F53-A!F52)=0,"Conciliado","No Conciliado")</f>
        <v>No Conciliado</v>
      </c>
      <c r="E17" s="5"/>
      <c r="F17" s="288" t="str">
        <f ca="1">+IF((F15-A!H53-A!H52)=0,"Conciliado","No Conciliado")</f>
        <v>Conciliado</v>
      </c>
      <c r="G17" s="315"/>
      <c r="H17" s="288" t="str">
        <f ca="1">+IF((H15-A!F64)=0,"Conciliado","No Conciliado")</f>
        <v>Conciliado</v>
      </c>
      <c r="I17" s="5"/>
      <c r="J17" s="288" t="str">
        <f ca="1">+IF((J15-A!H64)=0,"Conciliado","No Conciliado")</f>
        <v>Conciliado</v>
      </c>
    </row>
    <row r="18" spans="2:10" ht="3.75" customHeight="1" thickBot="1">
      <c r="D18" s="687"/>
      <c r="E18" s="687"/>
      <c r="F18" s="687"/>
      <c r="G18" s="687"/>
      <c r="H18" s="687"/>
      <c r="I18" s="687"/>
      <c r="J18" s="687"/>
    </row>
    <row r="19" spans="2:10" ht="13.5" thickBot="1">
      <c r="D19" s="686">
        <f ca="1">+D15-A!F53-A!F52</f>
        <v>1</v>
      </c>
      <c r="E19" s="687"/>
      <c r="F19" s="686">
        <f ca="1">+F15-A!H53-A!H52</f>
        <v>0</v>
      </c>
      <c r="G19" s="687"/>
      <c r="H19" s="686">
        <f ca="1">+H15-A!F64</f>
        <v>0</v>
      </c>
      <c r="I19" s="687"/>
      <c r="J19" s="686">
        <f ca="1">+J15-A!H64</f>
        <v>0</v>
      </c>
    </row>
    <row r="20" spans="2:10" s="437" customFormat="1"/>
    <row r="21" spans="2:10" s="437" customFormat="1"/>
  </sheetData>
  <sheetProtection algorithmName="SHA-512" hashValue="bIpbyJsjsvDzJ3gB3ZgcbfmbCyq4Ra4Ivc9OtxmWxZdP+L0M4OaeAqUQkKSpSGMx4tOSLp5WTfkGGxOH7RTymg==" saltValue="7c5JQszRk0ErjHypMkGvPA==" spinCount="100000" sheet="1" objects="1" scenarios="1" formatCells="0" formatColumns="0" formatRows="0" insertRows="0" deleteRows="0"/>
  <mergeCells count="4">
    <mergeCell ref="B2:J2"/>
    <mergeCell ref="B4:B6"/>
    <mergeCell ref="D4:F4"/>
    <mergeCell ref="H4:J4"/>
  </mergeCells>
  <conditionalFormatting sqref="D17">
    <cfRule type="expression" dxfId="73" priority="4">
      <formula>IF(D17="No Conciliado",1,0)</formula>
    </cfRule>
  </conditionalFormatting>
  <conditionalFormatting sqref="H17">
    <cfRule type="expression" dxfId="72" priority="3">
      <formula>IF(H17="No Conciliado",1,0)</formula>
    </cfRule>
  </conditionalFormatting>
  <conditionalFormatting sqref="F17">
    <cfRule type="expression" dxfId="71" priority="2">
      <formula>IF(F17="No Conciliado",1,0)</formula>
    </cfRule>
  </conditionalFormatting>
  <conditionalFormatting sqref="J17">
    <cfRule type="expression" dxfId="70" priority="1">
      <formula>IF(J17="No Conciliado",1,0)</formula>
    </cfRule>
  </conditionalFormatting>
  <pageMargins left="0.7" right="0.7" top="0.75" bottom="0.75" header="0.3" footer="0.3"/>
  <pageSetup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81"/>
  <dimension ref="A1:S51"/>
  <sheetViews>
    <sheetView showGridLines="0" workbookViewId="0">
      <selection activeCell="I8" sqref="I8"/>
    </sheetView>
  </sheetViews>
  <sheetFormatPr baseColWidth="10" defaultColWidth="0" defaultRowHeight="12.75" zeroHeight="1"/>
  <cols>
    <col min="1" max="1" width="3.5703125" style="413" customWidth="1"/>
    <col min="2" max="2" width="34.5703125" style="5" customWidth="1"/>
    <col min="3" max="3" width="13.7109375" style="5" customWidth="1"/>
    <col min="4" max="4" width="1.28515625" style="5" customWidth="1"/>
    <col min="5" max="5" width="12.85546875" style="5" hidden="1" customWidth="1"/>
    <col min="6" max="6" width="1" style="5" hidden="1" customWidth="1"/>
    <col min="7" max="7" width="12" style="5" hidden="1" customWidth="1"/>
    <col min="8" max="8" width="1" style="5" hidden="1" customWidth="1"/>
    <col min="9" max="9" width="16.140625" style="5" customWidth="1"/>
    <col min="10" max="10" width="1" style="5" customWidth="1"/>
    <col min="11" max="11" width="13" style="5" hidden="1" customWidth="1"/>
    <col min="12" max="12" width="1" style="5" hidden="1" customWidth="1"/>
    <col min="13" max="13" width="13.28515625" style="5" hidden="1" customWidth="1"/>
    <col min="14" max="14" width="1" style="5" hidden="1" customWidth="1"/>
    <col min="15" max="15" width="0.7109375" style="5" hidden="1" customWidth="1"/>
    <col min="16" max="16" width="12.5703125" style="5" hidden="1" customWidth="1"/>
    <col min="17" max="17" width="1.42578125" style="5" customWidth="1"/>
    <col min="18" max="18" width="13.85546875" style="5" customWidth="1"/>
    <col min="19" max="19" width="10.85546875" style="413" customWidth="1"/>
    <col min="20" max="16384" width="10.85546875" style="5" hidden="1"/>
  </cols>
  <sheetData>
    <row r="1" spans="1:19"/>
    <row r="2" spans="1:19" ht="15.75">
      <c r="B2" s="1263" t="s">
        <v>1575</v>
      </c>
      <c r="C2" s="1263"/>
      <c r="D2" s="1263"/>
      <c r="E2" s="1263"/>
      <c r="F2" s="1263"/>
      <c r="G2" s="1263"/>
      <c r="H2" s="1263"/>
      <c r="I2" s="1263"/>
      <c r="J2" s="1263"/>
      <c r="K2" s="1263"/>
      <c r="L2" s="1263"/>
      <c r="M2" s="1263"/>
      <c r="N2" s="1263"/>
      <c r="O2" s="1263"/>
      <c r="P2" s="1263"/>
      <c r="Q2" s="1263"/>
    </row>
    <row r="3" spans="1:19" s="413" customFormat="1" ht="16.5" thickBot="1">
      <c r="B3" s="791"/>
      <c r="C3" s="791"/>
      <c r="D3" s="791"/>
      <c r="E3" s="791"/>
      <c r="F3" s="791"/>
      <c r="G3" s="791"/>
      <c r="H3" s="791"/>
      <c r="I3" s="791"/>
      <c r="J3" s="791"/>
      <c r="K3" s="791"/>
      <c r="L3" s="791"/>
      <c r="M3" s="791"/>
      <c r="N3" s="791"/>
      <c r="O3" s="791"/>
      <c r="P3" s="791"/>
      <c r="Q3" s="791"/>
    </row>
    <row r="4" spans="1:19" ht="39" thickBot="1">
      <c r="B4" s="1366" t="str">
        <f>CONCATENATE("Movimiento año ",YEAR(FactFin))</f>
        <v>Movimiento año 2019</v>
      </c>
      <c r="C4" s="1368"/>
      <c r="D4" s="8"/>
      <c r="E4" s="341" t="s">
        <v>1382</v>
      </c>
      <c r="F4" s="8"/>
      <c r="G4" s="341" t="s">
        <v>1576</v>
      </c>
      <c r="H4" s="8"/>
      <c r="I4" s="341" t="s">
        <v>1577</v>
      </c>
      <c r="J4" s="8"/>
      <c r="K4" s="341" t="s">
        <v>1578</v>
      </c>
      <c r="L4" s="8"/>
      <c r="M4" s="341" t="s">
        <v>1383</v>
      </c>
      <c r="N4" s="8"/>
      <c r="O4" s="8"/>
      <c r="P4" s="341" t="s">
        <v>185</v>
      </c>
      <c r="Q4" s="8"/>
      <c r="R4" s="341" t="s">
        <v>1137</v>
      </c>
    </row>
    <row r="5" spans="1:19" ht="8.25" customHeight="1" thickBot="1">
      <c r="B5" s="24"/>
      <c r="C5" s="24"/>
      <c r="D5" s="24"/>
      <c r="E5" s="24"/>
      <c r="F5" s="24"/>
      <c r="G5" s="24"/>
      <c r="H5" s="24"/>
      <c r="I5" s="24"/>
      <c r="J5" s="24"/>
      <c r="K5" s="24"/>
      <c r="L5" s="24"/>
      <c r="M5" s="24"/>
      <c r="N5" s="24"/>
      <c r="O5" s="24"/>
    </row>
    <row r="6" spans="1:19" s="108" customFormat="1" ht="15" customHeight="1" thickBot="1">
      <c r="A6" s="705"/>
      <c r="B6" s="361" t="s">
        <v>1289</v>
      </c>
      <c r="C6" s="355">
        <f>+FactIni</f>
        <v>43466</v>
      </c>
      <c r="D6" s="39"/>
      <c r="E6" s="815">
        <f ca="1">+'62'!F8+'62'!J8</f>
        <v>0</v>
      </c>
      <c r="F6" s="816"/>
      <c r="G6" s="815">
        <f ca="1">+'62'!F9+'62'!J9</f>
        <v>0</v>
      </c>
      <c r="H6" s="817"/>
      <c r="I6" s="815">
        <v>-500000</v>
      </c>
      <c r="J6" s="818"/>
      <c r="K6" s="815">
        <f ca="1">+'62'!F11+'62'!J11</f>
        <v>0</v>
      </c>
      <c r="L6" s="818"/>
      <c r="M6" s="815">
        <f ca="1">+'62'!F12+'62'!J12</f>
        <v>0</v>
      </c>
      <c r="N6" s="818"/>
      <c r="O6" s="818"/>
      <c r="P6" s="815">
        <f>+'62'!F13+'62'!J13</f>
        <v>0</v>
      </c>
      <c r="Q6" s="819"/>
      <c r="R6" s="815">
        <f ca="1">SUM(E6:P6)</f>
        <v>-500000</v>
      </c>
      <c r="S6" s="705"/>
    </row>
    <row r="7" spans="1:19" ht="8.25" customHeight="1">
      <c r="B7" s="24"/>
      <c r="C7" s="24"/>
      <c r="D7" s="24"/>
      <c r="E7" s="478"/>
      <c r="F7" s="478"/>
      <c r="G7" s="478"/>
      <c r="H7" s="478"/>
      <c r="I7" s="968"/>
      <c r="J7" s="968"/>
      <c r="K7" s="968"/>
      <c r="L7" s="968"/>
      <c r="M7" s="968"/>
      <c r="N7" s="968"/>
      <c r="O7" s="968"/>
      <c r="P7" s="106"/>
      <c r="Q7" s="106"/>
      <c r="R7" s="106"/>
    </row>
    <row r="8" spans="1:19">
      <c r="B8" s="1378" t="s">
        <v>1579</v>
      </c>
      <c r="C8" s="1378"/>
      <c r="D8" s="415"/>
      <c r="E8" s="416"/>
      <c r="F8" s="481"/>
      <c r="G8" s="416"/>
      <c r="H8" s="481"/>
      <c r="I8" s="628">
        <v>500000</v>
      </c>
      <c r="J8" s="877"/>
      <c r="K8" s="628"/>
      <c r="L8" s="877"/>
      <c r="M8" s="628"/>
      <c r="N8" s="958"/>
      <c r="O8" s="877"/>
      <c r="P8" s="628"/>
      <c r="Q8" s="706"/>
      <c r="R8" s="969">
        <f t="shared" ref="R8:R14" si="0">+E8+G8+I8+K8+M8+P8</f>
        <v>500000</v>
      </c>
    </row>
    <row r="9" spans="1:19" ht="15" hidden="1" customHeight="1">
      <c r="B9" s="1378" t="s">
        <v>1580</v>
      </c>
      <c r="C9" s="1378"/>
      <c r="D9" s="415"/>
      <c r="E9" s="416"/>
      <c r="F9" s="481"/>
      <c r="G9" s="416"/>
      <c r="H9" s="481"/>
      <c r="I9" s="628"/>
      <c r="J9" s="877"/>
      <c r="K9" s="628"/>
      <c r="L9" s="877"/>
      <c r="M9" s="628"/>
      <c r="N9" s="958"/>
      <c r="O9" s="877"/>
      <c r="P9" s="628"/>
      <c r="Q9" s="706"/>
      <c r="R9" s="969">
        <f t="shared" si="0"/>
        <v>0</v>
      </c>
    </row>
    <row r="10" spans="1:19" ht="15" hidden="1" customHeight="1">
      <c r="B10" s="1378" t="s">
        <v>1581</v>
      </c>
      <c r="C10" s="1378"/>
      <c r="D10" s="415"/>
      <c r="E10" s="416"/>
      <c r="F10" s="481"/>
      <c r="G10" s="416"/>
      <c r="H10" s="481"/>
      <c r="I10" s="628"/>
      <c r="J10" s="877"/>
      <c r="K10" s="628"/>
      <c r="L10" s="877"/>
      <c r="M10" s="628"/>
      <c r="N10" s="958"/>
      <c r="O10" s="877"/>
      <c r="P10" s="628"/>
      <c r="Q10" s="706"/>
      <c r="R10" s="969">
        <f t="shared" si="0"/>
        <v>0</v>
      </c>
    </row>
    <row r="11" spans="1:19" ht="15" hidden="1" customHeight="1">
      <c r="B11" s="1378" t="s">
        <v>1524</v>
      </c>
      <c r="C11" s="1378"/>
      <c r="D11" s="415"/>
      <c r="E11" s="416"/>
      <c r="F11" s="481"/>
      <c r="G11" s="416"/>
      <c r="H11" s="481"/>
      <c r="I11" s="628"/>
      <c r="J11" s="877"/>
      <c r="K11" s="628"/>
      <c r="L11" s="877"/>
      <c r="M11" s="628"/>
      <c r="N11" s="958"/>
      <c r="O11" s="877"/>
      <c r="P11" s="628"/>
      <c r="Q11" s="706"/>
      <c r="R11" s="969">
        <f t="shared" si="0"/>
        <v>0</v>
      </c>
    </row>
    <row r="12" spans="1:19" hidden="1">
      <c r="B12" s="1378" t="s">
        <v>1582</v>
      </c>
      <c r="C12" s="1378"/>
      <c r="D12" s="415"/>
      <c r="E12" s="416"/>
      <c r="F12" s="481"/>
      <c r="G12" s="416"/>
      <c r="H12" s="481"/>
      <c r="I12" s="628"/>
      <c r="J12" s="877"/>
      <c r="K12" s="628"/>
      <c r="L12" s="877"/>
      <c r="M12" s="628"/>
      <c r="N12" s="958"/>
      <c r="O12" s="877"/>
      <c r="P12" s="628"/>
      <c r="Q12" s="706"/>
      <c r="R12" s="969">
        <f t="shared" si="0"/>
        <v>0</v>
      </c>
    </row>
    <row r="13" spans="1:19" hidden="1">
      <c r="B13" s="1378" t="s">
        <v>1583</v>
      </c>
      <c r="C13" s="1378"/>
      <c r="D13" s="415"/>
      <c r="E13" s="416"/>
      <c r="F13" s="481"/>
      <c r="G13" s="416"/>
      <c r="H13" s="481"/>
      <c r="I13" s="628"/>
      <c r="J13" s="877"/>
      <c r="K13" s="628"/>
      <c r="L13" s="877"/>
      <c r="M13" s="628"/>
      <c r="N13" s="958"/>
      <c r="O13" s="877"/>
      <c r="P13" s="628"/>
      <c r="Q13" s="706"/>
      <c r="R13" s="969">
        <f t="shared" si="0"/>
        <v>0</v>
      </c>
    </row>
    <row r="14" spans="1:19" ht="12.75" hidden="1" customHeight="1">
      <c r="B14" s="1378" t="s">
        <v>1584</v>
      </c>
      <c r="C14" s="1378"/>
      <c r="D14" s="415"/>
      <c r="E14" s="416"/>
      <c r="F14" s="481"/>
      <c r="G14" s="416"/>
      <c r="H14" s="481"/>
      <c r="I14" s="628"/>
      <c r="J14" s="877"/>
      <c r="K14" s="628"/>
      <c r="L14" s="877"/>
      <c r="M14" s="628"/>
      <c r="N14" s="958"/>
      <c r="O14" s="877"/>
      <c r="P14" s="628"/>
      <c r="Q14" s="706"/>
      <c r="R14" s="969">
        <f t="shared" si="0"/>
        <v>0</v>
      </c>
    </row>
    <row r="15" spans="1:19">
      <c r="B15" s="46"/>
      <c r="C15" s="46"/>
      <c r="D15" s="46"/>
      <c r="E15" s="479"/>
      <c r="F15" s="479"/>
      <c r="G15" s="479"/>
      <c r="H15" s="480"/>
      <c r="I15" s="967"/>
      <c r="J15" s="967"/>
      <c r="K15" s="967"/>
      <c r="L15" s="967"/>
      <c r="M15" s="967"/>
      <c r="N15" s="967"/>
      <c r="O15" s="967"/>
      <c r="P15" s="967"/>
      <c r="Q15" s="967"/>
      <c r="R15" s="967"/>
    </row>
    <row r="16" spans="1:19" ht="15" customHeight="1">
      <c r="B16" s="1379" t="s">
        <v>1384</v>
      </c>
      <c r="C16" s="1379"/>
      <c r="D16" s="39"/>
      <c r="E16" s="298">
        <f>SUM(E8:E14)</f>
        <v>0</v>
      </c>
      <c r="F16" s="312"/>
      <c r="G16" s="298">
        <f>SUM(G8:G14)</f>
        <v>0</v>
      </c>
      <c r="H16" s="313"/>
      <c r="I16" s="961">
        <f>SUM(I8:I14)</f>
        <v>500000</v>
      </c>
      <c r="J16" s="970"/>
      <c r="K16" s="961">
        <f>SUM(K8:K14)</f>
        <v>0</v>
      </c>
      <c r="L16" s="970"/>
      <c r="M16" s="961">
        <f>SUM(M8:M14)</f>
        <v>0</v>
      </c>
      <c r="N16" s="970"/>
      <c r="O16" s="970"/>
      <c r="P16" s="961">
        <f>SUM(P8:P14)</f>
        <v>0</v>
      </c>
      <c r="Q16" s="956"/>
      <c r="R16" s="961">
        <f>SUM(R8:R14)</f>
        <v>500000</v>
      </c>
    </row>
    <row r="17" spans="2:18" ht="13.5" thickBot="1">
      <c r="B17" s="46"/>
      <c r="C17" s="46"/>
      <c r="D17" s="46"/>
      <c r="E17" s="303"/>
      <c r="F17" s="303"/>
      <c r="G17" s="303"/>
      <c r="H17" s="303"/>
      <c r="I17" s="876"/>
      <c r="J17" s="876"/>
      <c r="K17" s="876"/>
      <c r="L17" s="876"/>
      <c r="M17" s="876"/>
      <c r="N17" s="876"/>
      <c r="O17" s="876"/>
      <c r="P17" s="876"/>
      <c r="Q17" s="876"/>
      <c r="R17" s="876"/>
    </row>
    <row r="18" spans="2:18" ht="13.5" thickBot="1">
      <c r="B18" s="361" t="s">
        <v>1526</v>
      </c>
      <c r="C18" s="351">
        <f>FactFin</f>
        <v>43830</v>
      </c>
      <c r="D18" s="43"/>
      <c r="E18" s="359">
        <f ca="1">+E6+E16</f>
        <v>0</v>
      </c>
      <c r="F18" s="267"/>
      <c r="G18" s="359">
        <f ca="1">+G6+G16</f>
        <v>0</v>
      </c>
      <c r="H18" s="267"/>
      <c r="I18" s="913">
        <f>+I6+I16</f>
        <v>0</v>
      </c>
      <c r="J18" s="931"/>
      <c r="K18" s="913">
        <f ca="1">+K6+K16</f>
        <v>0</v>
      </c>
      <c r="L18" s="931"/>
      <c r="M18" s="913">
        <f ca="1">+M6+M16</f>
        <v>0</v>
      </c>
      <c r="N18" s="931"/>
      <c r="O18" s="931"/>
      <c r="P18" s="913">
        <f>+P6+P16</f>
        <v>0</v>
      </c>
      <c r="Q18" s="971"/>
      <c r="R18" s="913">
        <f ca="1">+R6+R16</f>
        <v>0</v>
      </c>
    </row>
    <row r="19" spans="2:18" s="413" customFormat="1" ht="7.5" customHeight="1" thickBot="1">
      <c r="B19" s="415"/>
      <c r="C19" s="415"/>
      <c r="D19" s="415"/>
      <c r="E19" s="822"/>
      <c r="F19" s="822"/>
      <c r="G19" s="822"/>
      <c r="H19" s="823"/>
      <c r="I19" s="958"/>
      <c r="J19" s="958"/>
      <c r="K19" s="958"/>
      <c r="L19" s="958"/>
      <c r="M19" s="958"/>
      <c r="N19" s="958"/>
      <c r="O19" s="958"/>
      <c r="P19" s="708"/>
      <c r="Q19" s="708"/>
      <c r="R19" s="708"/>
    </row>
    <row r="20" spans="2:18" ht="13.5" thickBot="1">
      <c r="B20" s="1356" t="s">
        <v>1138</v>
      </c>
      <c r="C20" s="1357"/>
      <c r="D20" s="3"/>
      <c r="E20" s="288" t="str">
        <f ca="1">+IF((E18-'62'!D8-'62'!H8)=0,"Conciliado","No Conciliado")</f>
        <v>Conciliado</v>
      </c>
      <c r="F20" s="3"/>
      <c r="G20" s="288" t="str">
        <f ca="1">+IF((G18-'62'!D9-'62'!H9)=0,"Conciliado","No Conciliado")</f>
        <v>Conciliado</v>
      </c>
      <c r="H20" s="3"/>
      <c r="I20" s="288" t="str">
        <f ca="1">+IF((I18-'62'!D10-'62'!H10)=0,"Conciliado","No Conciliado")</f>
        <v>Conciliado</v>
      </c>
      <c r="J20" s="3"/>
      <c r="K20" s="288" t="str">
        <f ca="1">+IF((K18-'62'!D11-'62'!H11)=0,"Conciliado","No Conciliado")</f>
        <v>Conciliado</v>
      </c>
      <c r="L20" s="3"/>
      <c r="M20" s="288" t="str">
        <f ca="1">+IF((M18-'62'!D12-'62'!H12)=0,"Conciliado","No Conciliado")</f>
        <v>Conciliado</v>
      </c>
      <c r="N20" s="3"/>
      <c r="O20" s="3"/>
      <c r="P20" s="288" t="str">
        <f>+IF((P18-'62'!D13-'62'!H13)=0,"Conciliado","No Conciliado")</f>
        <v>Conciliado</v>
      </c>
      <c r="Q20" s="335"/>
      <c r="R20" s="288" t="str">
        <f ca="1">+IF((R18-'62'!D15-'62'!H15)=0,"Conciliado","No Conciliado")</f>
        <v>Conciliado</v>
      </c>
    </row>
    <row r="21" spans="2:18" ht="5.25" customHeight="1" thickBot="1">
      <c r="B21" s="3"/>
      <c r="C21" s="3"/>
      <c r="D21" s="3"/>
      <c r="E21" s="3"/>
      <c r="F21" s="3"/>
      <c r="G21" s="3"/>
      <c r="H21" s="3"/>
      <c r="I21" s="3"/>
      <c r="J21" s="3"/>
      <c r="K21" s="7"/>
      <c r="L21" s="3"/>
      <c r="M21" s="7"/>
      <c r="N21" s="3"/>
      <c r="O21" s="3"/>
      <c r="P21" s="3"/>
      <c r="Q21" s="3"/>
      <c r="R21" s="3"/>
    </row>
    <row r="22" spans="2:18" ht="13.5" thickBot="1">
      <c r="B22" s="3"/>
      <c r="C22" s="3"/>
      <c r="D22" s="3"/>
      <c r="E22" s="690">
        <f ca="1">+E18-'62'!D8-'62'!H8</f>
        <v>0</v>
      </c>
      <c r="F22" s="719"/>
      <c r="G22" s="690">
        <f ca="1">+G18-'62'!D9-'62'!H9</f>
        <v>0</v>
      </c>
      <c r="H22" s="719"/>
      <c r="I22" s="690">
        <f ca="1">+I18-'62'!D10-'62'!H10</f>
        <v>0</v>
      </c>
      <c r="J22" s="719"/>
      <c r="K22" s="690">
        <f ca="1">+K18-'62'!D11-'62'!H11</f>
        <v>0</v>
      </c>
      <c r="L22" s="719"/>
      <c r="M22" s="690">
        <f ca="1">+M18-'62'!D12-'62'!H12</f>
        <v>0</v>
      </c>
      <c r="N22" s="719"/>
      <c r="O22" s="719"/>
      <c r="P22" s="690">
        <f>+P18-'62'!D13-'62'!H13</f>
        <v>0</v>
      </c>
      <c r="Q22" s="719"/>
      <c r="R22" s="690">
        <f ca="1">+R18-'62'!D15-'62'!H15</f>
        <v>0</v>
      </c>
    </row>
    <row r="23" spans="2:18" s="413" customFormat="1">
      <c r="E23" s="437"/>
      <c r="I23" s="437"/>
      <c r="K23" s="437"/>
      <c r="M23" s="437"/>
      <c r="O23" s="437"/>
    </row>
    <row r="24" spans="2:18" s="413" customFormat="1">
      <c r="E24" s="437"/>
      <c r="I24" s="437"/>
      <c r="K24" s="437"/>
      <c r="M24" s="437"/>
      <c r="O24" s="437"/>
    </row>
    <row r="25" spans="2:18" hidden="1">
      <c r="E25" s="22"/>
      <c r="I25" s="22"/>
      <c r="K25" s="22"/>
      <c r="M25" s="22"/>
      <c r="O25" s="22"/>
    </row>
    <row r="26" spans="2:18" hidden="1">
      <c r="E26" s="22"/>
      <c r="I26" s="22"/>
      <c r="K26" s="22"/>
      <c r="M26" s="22"/>
      <c r="O26" s="22"/>
    </row>
    <row r="27" spans="2:18" hidden="1">
      <c r="E27" s="22"/>
      <c r="I27" s="22"/>
      <c r="K27" s="22"/>
      <c r="M27" s="22"/>
      <c r="O27" s="22"/>
    </row>
    <row r="28" spans="2:18" hidden="1">
      <c r="E28" s="22"/>
      <c r="I28" s="22"/>
      <c r="K28" s="22"/>
      <c r="M28" s="22"/>
      <c r="O28" s="22"/>
    </row>
    <row r="29" spans="2:18" hidden="1">
      <c r="E29" s="22"/>
      <c r="I29" s="22"/>
      <c r="K29" s="22"/>
      <c r="M29" s="22"/>
      <c r="O29" s="22"/>
    </row>
    <row r="30" spans="2:18" hidden="1">
      <c r="E30" s="22"/>
      <c r="I30" s="22"/>
      <c r="K30" s="22"/>
      <c r="M30" s="22"/>
      <c r="O30" s="22"/>
    </row>
    <row r="31" spans="2:18" hidden="1">
      <c r="E31" s="22"/>
      <c r="I31" s="22"/>
      <c r="K31" s="22"/>
      <c r="M31" s="22"/>
      <c r="O31" s="22"/>
    </row>
    <row r="32" spans="2:18" hidden="1">
      <c r="E32" s="22"/>
      <c r="I32" s="22"/>
      <c r="K32" s="22"/>
      <c r="M32" s="22"/>
      <c r="O32" s="22"/>
    </row>
    <row r="33" spans="5:15" hidden="1">
      <c r="E33" s="22"/>
      <c r="I33" s="22"/>
      <c r="K33" s="22"/>
      <c r="M33" s="22"/>
      <c r="O33" s="22"/>
    </row>
    <row r="34" spans="5:15" hidden="1">
      <c r="E34" s="22"/>
      <c r="I34" s="22"/>
      <c r="K34" s="22"/>
      <c r="M34" s="22"/>
      <c r="O34" s="22"/>
    </row>
    <row r="35" spans="5:15" hidden="1">
      <c r="E35" s="22"/>
      <c r="I35" s="22"/>
      <c r="K35" s="22"/>
      <c r="M35" s="22"/>
      <c r="O35" s="22"/>
    </row>
    <row r="36" spans="5:15" hidden="1">
      <c r="E36" s="22"/>
      <c r="I36" s="22"/>
      <c r="K36" s="22"/>
      <c r="M36" s="22"/>
      <c r="O36" s="22"/>
    </row>
    <row r="37" spans="5:15" hidden="1">
      <c r="E37" s="22"/>
      <c r="I37" s="22"/>
      <c r="K37" s="22"/>
      <c r="M37" s="22"/>
      <c r="O37" s="22"/>
    </row>
    <row r="38" spans="5:15" hidden="1">
      <c r="E38" s="22"/>
      <c r="I38" s="22"/>
      <c r="K38" s="22"/>
      <c r="M38" s="22"/>
      <c r="O38" s="22"/>
    </row>
    <row r="39" spans="5:15" hidden="1">
      <c r="E39" s="22"/>
      <c r="I39" s="22"/>
      <c r="K39" s="22"/>
      <c r="M39" s="22"/>
      <c r="O39" s="22"/>
    </row>
    <row r="40" spans="5:15" hidden="1">
      <c r="E40" s="22"/>
      <c r="I40" s="22"/>
      <c r="K40" s="22"/>
      <c r="M40" s="22"/>
      <c r="O40" s="22"/>
    </row>
    <row r="41" spans="5:15" hidden="1">
      <c r="E41" s="22"/>
      <c r="I41" s="22"/>
      <c r="K41" s="22"/>
      <c r="M41" s="22"/>
      <c r="O41" s="22"/>
    </row>
    <row r="42" spans="5:15" hidden="1">
      <c r="E42" s="22"/>
      <c r="I42" s="22"/>
      <c r="K42" s="22"/>
      <c r="M42" s="22"/>
      <c r="O42" s="22"/>
    </row>
    <row r="43" spans="5:15" hidden="1">
      <c r="E43" s="22"/>
      <c r="I43" s="22"/>
      <c r="K43" s="22"/>
      <c r="M43" s="22"/>
      <c r="O43" s="22"/>
    </row>
    <row r="44" spans="5:15" hidden="1">
      <c r="E44" s="22"/>
      <c r="I44" s="22"/>
      <c r="K44" s="22"/>
      <c r="M44" s="22"/>
      <c r="O44" s="22"/>
    </row>
    <row r="45" spans="5:15" hidden="1">
      <c r="E45" s="22"/>
      <c r="I45" s="22"/>
      <c r="K45" s="22"/>
      <c r="M45" s="22"/>
      <c r="O45" s="22"/>
    </row>
    <row r="46" spans="5:15" hidden="1">
      <c r="E46" s="22"/>
      <c r="I46" s="22"/>
      <c r="K46" s="22"/>
      <c r="M46" s="22"/>
      <c r="O46" s="22"/>
    </row>
    <row r="47" spans="5:15" hidden="1">
      <c r="E47" s="22"/>
      <c r="I47" s="22"/>
      <c r="K47" s="22"/>
      <c r="M47" s="22"/>
      <c r="O47" s="22"/>
    </row>
    <row r="48" spans="5:15" hidden="1">
      <c r="E48" s="22"/>
      <c r="I48" s="22"/>
      <c r="K48" s="22"/>
      <c r="M48" s="22"/>
      <c r="O48" s="22"/>
    </row>
    <row r="49" spans="5:15" hidden="1">
      <c r="E49" s="22"/>
      <c r="I49" s="22"/>
      <c r="K49" s="22"/>
      <c r="M49" s="22"/>
      <c r="O49" s="22"/>
    </row>
    <row r="50" spans="5:15" hidden="1">
      <c r="E50" s="22"/>
      <c r="I50" s="22"/>
      <c r="K50" s="22"/>
      <c r="M50" s="22"/>
      <c r="O50" s="22"/>
    </row>
    <row r="51" spans="5:15" hidden="1">
      <c r="E51" s="22"/>
      <c r="I51" s="22"/>
      <c r="K51" s="22"/>
      <c r="M51" s="22"/>
      <c r="O51" s="22"/>
    </row>
  </sheetData>
  <sheetProtection algorithmName="SHA-512" hashValue="rX7Ixfrpws3Yn4/b5vF/S+Ysv7WNhm7eXOheVB5e2dp2qyK81MBF7Mcsk6wXtY0DEzHtA51nueoOVvDBhn8mpA==" saltValue="EWdquoXcW3yCoi6z8ey/YQ==" spinCount="100000" sheet="1" objects="1" scenarios="1" formatCells="0" formatColumns="0" formatRows="0" insertRows="0" deleteRows="0"/>
  <protectedRanges>
    <protectedRange sqref="O19 I19:J19 E45:J45 O43 J44 I43:J43" name="Rango1_1_2"/>
    <protectedRange sqref="E43:H43 E19:H19 F44 H44" name="Rango1_1_1_1"/>
    <protectedRange sqref="I38:J38" name="Rango1_1_2_1_2"/>
    <protectedRange sqref="F38:H38 E38:E41" name="Rango1_1_1_1_1_2"/>
    <protectedRange sqref="I37:J37 K32:K35 J32:J36" name="Rango1_1_2_1_1_1"/>
    <protectedRange sqref="F37:H37 E32:E37 F32:I36" name="Rango1_1_1_1_1_1_1"/>
    <protectedRange sqref="I39:J42" name="Rango1_1_2_2_1"/>
    <protectedRange sqref="E42:H42 F39:H41" name="Rango1_1_1_1_2_1"/>
    <protectedRange sqref="E17:J17 J16 R15 I15:J15" name="Rango1_1_2_1"/>
    <protectedRange sqref="F16 H16 E15:H15" name="Rango1_1_1_1_1"/>
  </protectedRanges>
  <mergeCells count="11">
    <mergeCell ref="B2:Q2"/>
    <mergeCell ref="B4:C4"/>
    <mergeCell ref="B8:C8"/>
    <mergeCell ref="B9:C9"/>
    <mergeCell ref="B10:C10"/>
    <mergeCell ref="B20:C20"/>
    <mergeCell ref="B11:C11"/>
    <mergeCell ref="B12:C12"/>
    <mergeCell ref="B13:C13"/>
    <mergeCell ref="B14:C14"/>
    <mergeCell ref="B16:C16"/>
  </mergeCells>
  <conditionalFormatting sqref="E20">
    <cfRule type="expression" dxfId="69" priority="8">
      <formula>IF(E20="No Conciliado",1,0)</formula>
    </cfRule>
  </conditionalFormatting>
  <conditionalFormatting sqref="R20">
    <cfRule type="expression" dxfId="68" priority="1">
      <formula>IF(R20="No Conciliado",1,0)</formula>
    </cfRule>
  </conditionalFormatting>
  <conditionalFormatting sqref="Q20">
    <cfRule type="expression" dxfId="67" priority="7">
      <formula>IF(Q20="No Conciliado",1,0)</formula>
    </cfRule>
  </conditionalFormatting>
  <conditionalFormatting sqref="G20">
    <cfRule type="expression" dxfId="66" priority="6">
      <formula>IF(G20="No Conciliado",1,0)</formula>
    </cfRule>
  </conditionalFormatting>
  <conditionalFormatting sqref="I20">
    <cfRule type="expression" dxfId="65" priority="5">
      <formula>IF(I20="No Conciliado",1,0)</formula>
    </cfRule>
  </conditionalFormatting>
  <conditionalFormatting sqref="K20">
    <cfRule type="expression" dxfId="64" priority="4">
      <formula>IF(K20="No Conciliado",1,0)</formula>
    </cfRule>
  </conditionalFormatting>
  <conditionalFormatting sqref="M20">
    <cfRule type="expression" dxfId="63" priority="3">
      <formula>IF(M20="No Conciliado",1,0)</formula>
    </cfRule>
  </conditionalFormatting>
  <conditionalFormatting sqref="P20">
    <cfRule type="expression" dxfId="62" priority="2">
      <formula>IF(P20="No Conciliado",1,0)</formula>
    </cfRule>
  </conditionalFormatting>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1"/>
  <dimension ref="A1:K17"/>
  <sheetViews>
    <sheetView workbookViewId="0">
      <selection activeCell="J13" sqref="J13"/>
    </sheetView>
  </sheetViews>
  <sheetFormatPr baseColWidth="10" defaultColWidth="0" defaultRowHeight="12.75" zeroHeight="1"/>
  <cols>
    <col min="1" max="1" width="10.85546875" style="413" customWidth="1"/>
    <col min="2" max="2" width="46" style="5" customWidth="1"/>
    <col min="3" max="3" width="1" style="5" customWidth="1"/>
    <col min="4" max="4" width="14.7109375" style="5" customWidth="1"/>
    <col min="5" max="5" width="1" style="5" customWidth="1"/>
    <col min="6" max="6" width="14.7109375" style="5" customWidth="1"/>
    <col min="7" max="7" width="1" style="5" customWidth="1"/>
    <col min="8" max="8" width="14.7109375" style="5" customWidth="1"/>
    <col min="9" max="9" width="1" style="5" customWidth="1"/>
    <col min="10" max="10" width="14.7109375" style="5" customWidth="1"/>
    <col min="11" max="11" width="10.85546875" style="413" customWidth="1"/>
    <col min="12" max="16384" width="10.85546875" style="5" hidden="1"/>
  </cols>
  <sheetData>
    <row r="1" spans="1:10" s="413" customFormat="1"/>
    <row r="2" spans="1:10" s="413" customFormat="1" ht="15.75">
      <c r="B2" s="1243" t="s">
        <v>1585</v>
      </c>
      <c r="C2" s="1243"/>
      <c r="D2" s="1243"/>
      <c r="E2" s="1243"/>
      <c r="F2" s="1243"/>
      <c r="G2" s="1243"/>
      <c r="H2" s="1243"/>
      <c r="I2" s="1243"/>
      <c r="J2" s="1243"/>
    </row>
    <row r="3" spans="1:10" s="413" customFormat="1" ht="16.5" thickBot="1">
      <c r="B3" s="791"/>
      <c r="C3" s="791"/>
      <c r="D3" s="791"/>
      <c r="E3" s="791"/>
      <c r="F3" s="791"/>
      <c r="G3" s="791"/>
      <c r="H3" s="791"/>
      <c r="I3" s="791"/>
      <c r="J3" s="791"/>
    </row>
    <row r="4" spans="1:10" ht="15" customHeight="1" thickBot="1">
      <c r="B4" s="1380" t="s">
        <v>1280</v>
      </c>
      <c r="C4" s="24"/>
      <c r="D4" s="1381" t="s">
        <v>5</v>
      </c>
      <c r="E4" s="1381"/>
      <c r="F4" s="1381"/>
      <c r="G4" s="186"/>
      <c r="H4" s="1381" t="s">
        <v>1223</v>
      </c>
      <c r="I4" s="1381"/>
      <c r="J4" s="1381"/>
    </row>
    <row r="5" spans="1:10" ht="5.25" customHeight="1" thickBot="1">
      <c r="B5" s="1380"/>
      <c r="C5" s="24"/>
      <c r="D5" s="144"/>
      <c r="E5" s="186"/>
      <c r="F5" s="144"/>
      <c r="G5" s="186"/>
      <c r="H5" s="144"/>
      <c r="I5" s="186"/>
      <c r="J5" s="144"/>
    </row>
    <row r="6" spans="1:10" ht="15.75" customHeight="1" thickBot="1">
      <c r="B6" s="1380"/>
      <c r="C6" s="24"/>
      <c r="D6" s="356">
        <f>FactFin</f>
        <v>43830</v>
      </c>
      <c r="E6" s="320"/>
      <c r="F6" s="356">
        <f>FantFin</f>
        <v>43465</v>
      </c>
      <c r="G6" s="320"/>
      <c r="H6" s="356">
        <f>FactFin</f>
        <v>43830</v>
      </c>
      <c r="I6" s="320"/>
      <c r="J6" s="356">
        <f>FantFin</f>
        <v>43465</v>
      </c>
    </row>
    <row r="7" spans="1:10" ht="8.25" customHeight="1">
      <c r="B7" s="314"/>
      <c r="C7" s="314"/>
      <c r="D7" s="315"/>
      <c r="E7" s="315"/>
      <c r="F7" s="315"/>
      <c r="G7" s="315"/>
      <c r="H7" s="315"/>
      <c r="I7" s="315"/>
      <c r="J7" s="315"/>
    </row>
    <row r="8" spans="1:10">
      <c r="A8" s="717" t="s">
        <v>1781</v>
      </c>
      <c r="B8" s="414" t="s">
        <v>1586</v>
      </c>
      <c r="C8" s="440"/>
      <c r="D8" s="416">
        <f ca="1">INT(FIXED(SUMIFS(BP_Actual!D:D,BP_Actual!E:E,CELL("contenido",D$4),BP_Actual!B:B,CELL("contenido",A8))/Pesos,0))</f>
        <v>-1</v>
      </c>
      <c r="E8" s="441"/>
      <c r="F8" s="416">
        <f ca="1">INT(FIXED(SUMIFS(BP_Anterior!D:D,BP_Anterior!E:E,CELL("contenido",D$4),BP_Anterior!B:B,CELL("contenido",A8))/Pesos,0))</f>
        <v>0</v>
      </c>
      <c r="G8" s="441"/>
      <c r="H8" s="416">
        <f ca="1">INT(FIXED(SUMIFS(BP_Actual!D:D,BP_Actual!E:E,CELL("contenido",H$4),BP_Actual!B:B,CELL("contenido",A8))/Pesos,0))</f>
        <v>0</v>
      </c>
      <c r="I8" s="459"/>
      <c r="J8" s="416">
        <f ca="1">INT(FIXED(SUMIFS(BP_Anterior!D:D,BP_Anterior!E:E,CELL("contenido",H$4),BP_Anterior!B:B,CELL("contenido",A8))/Pesos,0))</f>
        <v>0</v>
      </c>
    </row>
    <row r="9" spans="1:10">
      <c r="B9" s="414" t="s">
        <v>1356</v>
      </c>
      <c r="C9" s="440"/>
      <c r="D9" s="416"/>
      <c r="E9" s="441"/>
      <c r="F9" s="416"/>
      <c r="G9" s="441"/>
      <c r="H9" s="416"/>
      <c r="I9" s="459"/>
      <c r="J9" s="416"/>
    </row>
    <row r="10" spans="1:10" ht="8.25" customHeight="1" thickBot="1">
      <c r="B10" s="316"/>
      <c r="C10" s="317"/>
      <c r="D10" s="109"/>
      <c r="E10" s="318"/>
      <c r="F10" s="109"/>
      <c r="G10" s="318"/>
      <c r="H10" s="109"/>
      <c r="I10" s="319"/>
      <c r="J10" s="109"/>
    </row>
    <row r="11" spans="1:10" ht="13.5" thickBot="1">
      <c r="B11" s="146" t="s">
        <v>1141</v>
      </c>
      <c r="C11" s="314"/>
      <c r="D11" s="274">
        <f ca="1">SUM(D8:D9)</f>
        <v>-1</v>
      </c>
      <c r="E11" s="322"/>
      <c r="F11" s="274">
        <f ca="1">SUM(F8:F9)</f>
        <v>0</v>
      </c>
      <c r="G11" s="322"/>
      <c r="H11" s="274">
        <f ca="1">SUM(H8:H9)</f>
        <v>0</v>
      </c>
      <c r="I11" s="322"/>
      <c r="J11" s="274">
        <f ca="1">SUM(J8:J9)</f>
        <v>0</v>
      </c>
    </row>
    <row r="12" spans="1:10" s="413" customFormat="1" ht="13.5" thickBot="1"/>
    <row r="13" spans="1:10" ht="13.5" thickBot="1">
      <c r="B13" s="136" t="s">
        <v>1138</v>
      </c>
      <c r="D13" s="288" t="str">
        <f ca="1">+IF((D11+'65'!D11-A!F52)=0,"Conciliado","No Conciliado")</f>
        <v>No Conciliado</v>
      </c>
      <c r="F13" s="288" t="str">
        <f ca="1">+IF((F11+'65'!F11-A!H52)=0,"Conciliado","No Conciliado")</f>
        <v>Conciliado</v>
      </c>
      <c r="G13" s="315"/>
      <c r="H13" s="288" t="str">
        <f ca="1">+IF((H11+'65'!H11+'66'!D21+'66'!H21-A!F63)=0,"Conciliado","No Conciliado")</f>
        <v>Conciliado</v>
      </c>
      <c r="J13" s="288" t="str">
        <f ca="1">+IF((J11+'65'!J11+'66'!F21+'66'!J21-A!H63)=0,"Conciliado","No Conciliado")</f>
        <v>Conciliado</v>
      </c>
    </row>
    <row r="14" spans="1:10" ht="3.75" customHeight="1" thickBot="1"/>
    <row r="15" spans="1:10" ht="13.5" thickBot="1">
      <c r="D15" s="820">
        <f ca="1">+D11+'65'!D11-A!F52</f>
        <v>-1</v>
      </c>
      <c r="E15" s="824"/>
      <c r="F15" s="820">
        <f ca="1">+F11+'65'!F11-A!H52</f>
        <v>0</v>
      </c>
      <c r="G15" s="824"/>
      <c r="H15" s="820">
        <f ca="1">+H11+'65'!H11+'66'!D21+'66'!H21-A!F63</f>
        <v>0</v>
      </c>
      <c r="I15" s="824"/>
      <c r="J15" s="820">
        <f ca="1">+J11+'65'!J11+'66'!F21+'66'!J21-A!H63</f>
        <v>0</v>
      </c>
    </row>
    <row r="16" spans="1:10" s="413" customFormat="1"/>
    <row r="17" spans="4:4" s="413" customFormat="1">
      <c r="D17" s="437"/>
    </row>
  </sheetData>
  <sheetProtection algorithmName="SHA-512" hashValue="sAP9iLcD7HiJy7ttCUUwuOCsjOFwjv2HKXJIDpS+LbCwkNLtvv1xTkZ27jatm3J7cbda0SqunkBZ0q0W7Pbe4g==" saltValue="pKAKzhVR0yealNWEXnZHFQ==" spinCount="100000" sheet="1" formatCells="0" formatColumns="0" formatRows="0" insertRows="0" deleteRows="0"/>
  <protectedRanges>
    <protectedRange sqref="D10:E10 D11 F11 H11 J11 H10:I10 E8:E9 D9" name="Rango2"/>
    <protectedRange sqref="D8" name="Rango2_1"/>
    <protectedRange sqref="I8:I9 J9 F9 H9" name="Rango2_2"/>
    <protectedRange sqref="F8" name="Rango2_1_1"/>
  </protectedRanges>
  <mergeCells count="4">
    <mergeCell ref="B4:B6"/>
    <mergeCell ref="D4:F4"/>
    <mergeCell ref="H4:J4"/>
    <mergeCell ref="B2:J2"/>
  </mergeCells>
  <conditionalFormatting sqref="D13">
    <cfRule type="expression" dxfId="61" priority="4">
      <formula>IF(D13="No Conciliado",1,0)</formula>
    </cfRule>
  </conditionalFormatting>
  <conditionalFormatting sqref="F13">
    <cfRule type="expression" dxfId="60" priority="3">
      <formula>IF(F13="No Conciliado",1,0)</formula>
    </cfRule>
  </conditionalFormatting>
  <conditionalFormatting sqref="H13">
    <cfRule type="expression" dxfId="59" priority="2">
      <formula>IF(H13="No Conciliado",1,0)</formula>
    </cfRule>
  </conditionalFormatting>
  <conditionalFormatting sqref="J13">
    <cfRule type="expression" dxfId="58" priority="1">
      <formula>IF(J13="No Conciliado",1,0)</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8"/>
  <dimension ref="A1:K17"/>
  <sheetViews>
    <sheetView zoomScaleNormal="100" workbookViewId="0">
      <selection activeCell="J8" sqref="J8"/>
    </sheetView>
  </sheetViews>
  <sheetFormatPr baseColWidth="10" defaultColWidth="0" defaultRowHeight="12.75" zeroHeight="1"/>
  <cols>
    <col min="1" max="1" width="10.85546875" style="413" customWidth="1"/>
    <col min="2" max="2" width="46" style="5" customWidth="1"/>
    <col min="3" max="3" width="1" style="5" customWidth="1"/>
    <col min="4" max="4" width="14.7109375" style="5" customWidth="1"/>
    <col min="5" max="5" width="1" style="5" customWidth="1"/>
    <col min="6" max="6" width="14.7109375" style="5" customWidth="1"/>
    <col min="7" max="7" width="1" style="5" customWidth="1"/>
    <col min="8" max="8" width="14.7109375" style="5" customWidth="1"/>
    <col min="9" max="9" width="1" style="5" customWidth="1"/>
    <col min="10" max="10" width="14.7109375" style="5" customWidth="1"/>
    <col min="11" max="11" width="10.85546875" style="413" customWidth="1"/>
    <col min="12" max="16384" width="10.85546875" style="5" hidden="1"/>
  </cols>
  <sheetData>
    <row r="1" spans="1:10" s="413" customFormat="1"/>
    <row r="2" spans="1:10" s="413" customFormat="1" ht="15.75">
      <c r="B2" s="1243" t="s">
        <v>1587</v>
      </c>
      <c r="C2" s="1243"/>
      <c r="D2" s="1243"/>
      <c r="E2" s="1243"/>
      <c r="F2" s="1243"/>
      <c r="G2" s="1243"/>
      <c r="H2" s="1243"/>
      <c r="I2" s="1243"/>
      <c r="J2" s="1243"/>
    </row>
    <row r="3" spans="1:10" s="413" customFormat="1" ht="16.5" thickBot="1">
      <c r="B3" s="791"/>
      <c r="C3" s="791"/>
      <c r="D3" s="791"/>
      <c r="E3" s="791"/>
      <c r="F3" s="791"/>
      <c r="G3" s="791"/>
      <c r="H3" s="791"/>
      <c r="I3" s="791"/>
      <c r="J3" s="791"/>
    </row>
    <row r="4" spans="1:10" ht="15" customHeight="1" thickBot="1">
      <c r="B4" s="1380" t="s">
        <v>1280</v>
      </c>
      <c r="C4" s="24"/>
      <c r="D4" s="1381" t="s">
        <v>5</v>
      </c>
      <c r="E4" s="1381"/>
      <c r="F4" s="1381"/>
      <c r="G4" s="186"/>
      <c r="H4" s="1381" t="s">
        <v>1223</v>
      </c>
      <c r="I4" s="1381"/>
      <c r="J4" s="1381"/>
    </row>
    <row r="5" spans="1:10" ht="5.25" customHeight="1" thickBot="1">
      <c r="B5" s="1380"/>
      <c r="C5" s="24"/>
      <c r="D5" s="144"/>
      <c r="E5" s="186"/>
      <c r="F5" s="144"/>
      <c r="G5" s="186"/>
      <c r="H5" s="144"/>
      <c r="I5" s="186"/>
      <c r="J5" s="144"/>
    </row>
    <row r="6" spans="1:10" ht="15.75" customHeight="1" thickBot="1">
      <c r="B6" s="1380"/>
      <c r="C6" s="24"/>
      <c r="D6" s="356">
        <f>FactFin</f>
        <v>43830</v>
      </c>
      <c r="E6" s="143"/>
      <c r="F6" s="356">
        <f>FantFin</f>
        <v>43465</v>
      </c>
      <c r="G6" s="143"/>
      <c r="H6" s="356">
        <f>FactFin</f>
        <v>43830</v>
      </c>
      <c r="I6" s="143"/>
      <c r="J6" s="356">
        <f>FantFin</f>
        <v>43465</v>
      </c>
    </row>
    <row r="7" spans="1:10" ht="8.25" customHeight="1">
      <c r="B7" s="314"/>
      <c r="C7" s="314"/>
      <c r="D7" s="315"/>
      <c r="E7" s="315"/>
      <c r="F7" s="315"/>
      <c r="G7" s="315"/>
      <c r="H7" s="315"/>
      <c r="I7" s="315"/>
      <c r="J7" s="315"/>
    </row>
    <row r="8" spans="1:10">
      <c r="A8" s="717" t="s">
        <v>1966</v>
      </c>
      <c r="B8" s="414" t="s">
        <v>274</v>
      </c>
      <c r="C8" s="440"/>
      <c r="D8" s="416">
        <f ca="1">INT(FIXED(SUMIFS(BP_Actual!D:D,BP_Actual!E:E,CELL("contenido",D$4),BP_Actual!B:B,CELL("contenido",A8))/Pesos,0))</f>
        <v>0</v>
      </c>
      <c r="E8" s="441"/>
      <c r="F8" s="416">
        <f ca="1">INT(FIXED(SUMIFS(BP_Anterior!D:D,BP_Anterior!E:E,CELL("contenido",D$4),BP_Anterior!B:B,CELL("contenido",A8))/Pesos,0))</f>
        <v>0</v>
      </c>
      <c r="G8" s="441"/>
      <c r="H8" s="416">
        <f ca="1">INT(FIXED(SUMIFS(BP_Actual!D:D,BP_Actual!E:E,CELL("contenido",H$4),BP_Actual!B:B,CELL("contenido",A8))/Pesos,0))</f>
        <v>0</v>
      </c>
      <c r="I8" s="459"/>
      <c r="J8" s="416">
        <f ca="1">INT(FIXED(SUMIFS(BP_Anterior!D:D,BP_Anterior!E:E,CELL("contenido",H$4),BP_Anterior!B:B,CELL("contenido",A8))/Pesos,0))</f>
        <v>0</v>
      </c>
    </row>
    <row r="9" spans="1:10">
      <c r="B9" s="414" t="s">
        <v>1385</v>
      </c>
      <c r="C9" s="440"/>
      <c r="D9" s="416"/>
      <c r="E9" s="441"/>
      <c r="F9" s="416"/>
      <c r="G9" s="441"/>
      <c r="H9" s="416"/>
      <c r="I9" s="459"/>
      <c r="J9" s="416"/>
    </row>
    <row r="10" spans="1:10" ht="8.25" customHeight="1" thickBot="1">
      <c r="B10" s="316"/>
      <c r="C10" s="317"/>
      <c r="D10" s="264"/>
      <c r="E10" s="321"/>
      <c r="F10" s="264"/>
      <c r="G10" s="321"/>
      <c r="H10" s="264"/>
      <c r="I10" s="323"/>
      <c r="J10" s="264"/>
    </row>
    <row r="11" spans="1:10" ht="13.5" thickBot="1">
      <c r="B11" s="146" t="s">
        <v>1141</v>
      </c>
      <c r="C11" s="314"/>
      <c r="D11" s="274">
        <f ca="1">SUM(D8:D9)</f>
        <v>0</v>
      </c>
      <c r="E11" s="322"/>
      <c r="F11" s="274">
        <f ca="1">SUM(F8:F9)</f>
        <v>0</v>
      </c>
      <c r="G11" s="322"/>
      <c r="H11" s="274">
        <f ca="1">SUM(H8:H9)</f>
        <v>0</v>
      </c>
      <c r="I11" s="322"/>
      <c r="J11" s="274">
        <f ca="1">SUM(J8:J9)</f>
        <v>0</v>
      </c>
    </row>
    <row r="12" spans="1:10" s="413" customFormat="1" ht="13.5" thickBot="1"/>
    <row r="13" spans="1:10" ht="13.5" thickBot="1">
      <c r="B13" s="136" t="s">
        <v>1138</v>
      </c>
      <c r="D13" s="288" t="str">
        <f ca="1">+IF((D11+'64'!D11-A!F52)=0,"Conciliado","No Conciliado")</f>
        <v>No Conciliado</v>
      </c>
      <c r="F13" s="288" t="str">
        <f ca="1">+IF((F11+'64'!F11-A!H52)=0,"Conciliado","No Conciliado")</f>
        <v>Conciliado</v>
      </c>
      <c r="G13" s="315"/>
      <c r="H13" s="288" t="str">
        <f ca="1">+IF((H11+'64'!H11+'66'!D21+'66'!H21-A!F63)=0,"Conciliado","No Conciliado")</f>
        <v>Conciliado</v>
      </c>
      <c r="J13" s="288" t="str">
        <f ca="1">+IF((J11+'64'!J11+'66'!F21+'66'!J21-A!H63)=0,"Conciliado","No Conciliado")</f>
        <v>Conciliado</v>
      </c>
    </row>
    <row r="14" spans="1:10" ht="6" customHeight="1" thickBot="1"/>
    <row r="15" spans="1:10" ht="13.5" thickBot="1">
      <c r="D15" s="690">
        <f ca="1">+D11+'64'!D11-A!F52</f>
        <v>-1</v>
      </c>
      <c r="E15" s="691"/>
      <c r="F15" s="690">
        <f ca="1">+F11+'64'!F11-A!H52</f>
        <v>0</v>
      </c>
      <c r="G15" s="691"/>
      <c r="H15" s="690">
        <f ca="1">+H11+'64'!H11+'66'!D21-A!F63+'66'!H21</f>
        <v>0</v>
      </c>
      <c r="I15" s="691"/>
      <c r="J15" s="690">
        <f ca="1">+J11+'64'!J11+'66'!F21-A!H63+'66'!J21</f>
        <v>0</v>
      </c>
    </row>
    <row r="16" spans="1:10" s="413" customFormat="1"/>
    <row r="17" spans="4:4" s="413" customFormat="1">
      <c r="D17" s="437"/>
    </row>
  </sheetData>
  <sheetProtection algorithmName="SHA-512" hashValue="/haraIbNK11j9MpvxpK2CM/kQrm4W/qIc7Nlxiyo3r2xJJcvT26mJhMQj2fuozFG0BZF3E07PXmL8/enBR1xIA==" saltValue="kq6Nw0GFrI3YwqUjy8/zTQ==" spinCount="100000" sheet="1" formatCells="0" formatColumns="0" formatRows="0" insertRows="0" deleteRows="0"/>
  <protectedRanges>
    <protectedRange sqref="D10:E10 D11 F11 H11 J11 H10:I10 E8:E9 D9" name="Rango2"/>
    <protectedRange sqref="D8" name="Rango2_1"/>
    <protectedRange sqref="I8:I9 J9 F9 H9" name="Rango2_2"/>
    <protectedRange sqref="F8" name="Rango2_1_1"/>
  </protectedRanges>
  <mergeCells count="4">
    <mergeCell ref="B4:B6"/>
    <mergeCell ref="D4:F4"/>
    <mergeCell ref="H4:J4"/>
    <mergeCell ref="B2:J2"/>
  </mergeCells>
  <conditionalFormatting sqref="D13">
    <cfRule type="expression" dxfId="57" priority="4">
      <formula>IF(D13="No Conciliado",1,0)</formula>
    </cfRule>
  </conditionalFormatting>
  <conditionalFormatting sqref="F13">
    <cfRule type="expression" dxfId="56" priority="3">
      <formula>IF(F13="No Conciliado",1,0)</formula>
    </cfRule>
  </conditionalFormatting>
  <conditionalFormatting sqref="H13">
    <cfRule type="expression" dxfId="55" priority="2">
      <formula>IF(H13="No Conciliado",1,0)</formula>
    </cfRule>
  </conditionalFormatting>
  <conditionalFormatting sqref="J13">
    <cfRule type="expression" dxfId="54" priority="1">
      <formula>IF(J13="No Conciliado",1,0)</formula>
    </cfRule>
  </conditionalFormatting>
  <pageMargins left="0.7" right="0.7" top="0.75" bottom="0.75" header="0.3" footer="0.3"/>
  <pageSetup paperSize="9"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83"/>
  <dimension ref="A1:K34"/>
  <sheetViews>
    <sheetView showGridLines="0" topLeftCell="A11" workbookViewId="0">
      <selection activeCell="F21" sqref="F21"/>
    </sheetView>
  </sheetViews>
  <sheetFormatPr baseColWidth="10" defaultColWidth="0" defaultRowHeight="12.75" zeroHeight="1"/>
  <cols>
    <col min="1" max="1" width="10.85546875" style="413" customWidth="1"/>
    <col min="2" max="2" width="66.7109375" style="5" customWidth="1"/>
    <col min="3" max="3" width="1" style="5" customWidth="1"/>
    <col min="4" max="4" width="15.140625" style="5" customWidth="1"/>
    <col min="5" max="5" width="1" style="5" customWidth="1"/>
    <col min="6" max="6" width="17" style="5" customWidth="1"/>
    <col min="7" max="7" width="1" style="5" customWidth="1"/>
    <col min="8" max="8" width="12.7109375" style="5" customWidth="1"/>
    <col min="9" max="9" width="1" style="5" customWidth="1"/>
    <col min="10" max="10" width="12.7109375" style="5" customWidth="1"/>
    <col min="11" max="11" width="10.85546875" style="413" customWidth="1"/>
    <col min="12" max="16384" width="10.85546875" style="5" hidden="1"/>
  </cols>
  <sheetData>
    <row r="1" spans="2:10" ht="15.75" customHeight="1"/>
    <row r="2" spans="2:10" ht="15" customHeight="1">
      <c r="B2" s="1263" t="s">
        <v>1588</v>
      </c>
      <c r="C2" s="1263"/>
      <c r="D2" s="1263"/>
      <c r="E2" s="1263"/>
      <c r="F2" s="1263"/>
    </row>
    <row r="3" spans="2:10" ht="18.75" customHeight="1" thickBot="1"/>
    <row r="4" spans="2:10" ht="17.25" customHeight="1" thickBot="1">
      <c r="B4" s="357" t="s">
        <v>1589</v>
      </c>
      <c r="C4" s="3"/>
      <c r="D4" s="356">
        <f>FactFin</f>
        <v>43830</v>
      </c>
      <c r="E4" s="3"/>
      <c r="F4" s="356">
        <f>FantFin</f>
        <v>43465</v>
      </c>
      <c r="G4" s="3"/>
      <c r="H4" s="3"/>
      <c r="I4" s="3"/>
      <c r="J4" s="3"/>
    </row>
    <row r="5" spans="2:10" ht="15.75" customHeight="1"/>
    <row r="6" spans="2:10" ht="15.75" customHeight="1">
      <c r="B6" s="416" t="s">
        <v>1590</v>
      </c>
      <c r="C6" s="440"/>
      <c r="D6" s="416"/>
      <c r="E6" s="441"/>
      <c r="F6" s="416"/>
    </row>
    <row r="7" spans="2:10" ht="15" customHeight="1">
      <c r="B7" s="416" t="s">
        <v>1591</v>
      </c>
      <c r="C7" s="440"/>
      <c r="D7" s="416"/>
      <c r="E7" s="441"/>
      <c r="F7" s="416"/>
    </row>
    <row r="8" spans="2:10" ht="12.75" customHeight="1" thickBot="1"/>
    <row r="9" spans="2:10" ht="19.5" customHeight="1" thickBot="1">
      <c r="B9" s="357" t="s">
        <v>1137</v>
      </c>
      <c r="C9" s="3"/>
      <c r="D9" s="359">
        <f>SUM(D6:D7)</f>
        <v>0</v>
      </c>
      <c r="E9" s="102"/>
      <c r="F9" s="359">
        <f>SUM(F6:F7)</f>
        <v>0</v>
      </c>
      <c r="G9" s="3"/>
      <c r="H9" s="3"/>
      <c r="I9" s="3"/>
      <c r="J9" s="3"/>
    </row>
    <row r="10" spans="2:10" s="413" customFormat="1" ht="12.75" customHeight="1"/>
    <row r="11" spans="2:10" s="413" customFormat="1" ht="12.75" customHeight="1" thickBot="1"/>
    <row r="12" spans="2:10" ht="29.25" customHeight="1" thickBot="1">
      <c r="B12" s="1255" t="s">
        <v>1589</v>
      </c>
      <c r="C12" s="3"/>
      <c r="D12" s="1382" t="s">
        <v>1592</v>
      </c>
      <c r="E12" s="1383"/>
      <c r="F12" s="1384"/>
      <c r="G12" s="148"/>
      <c r="H12" s="1382" t="s">
        <v>1593</v>
      </c>
      <c r="I12" s="1383"/>
      <c r="J12" s="1384"/>
    </row>
    <row r="13" spans="2:10" ht="6" customHeight="1" thickBot="1">
      <c r="B13" s="1256"/>
      <c r="C13" s="3"/>
      <c r="D13" s="3"/>
      <c r="E13" s="3"/>
      <c r="F13" s="3"/>
      <c r="G13" s="3"/>
      <c r="H13" s="3"/>
      <c r="I13" s="3"/>
      <c r="J13" s="3"/>
    </row>
    <row r="14" spans="2:10" ht="15" customHeight="1" thickBot="1">
      <c r="B14" s="1257"/>
      <c r="C14" s="8"/>
      <c r="D14" s="356">
        <f>FactFin</f>
        <v>43830</v>
      </c>
      <c r="E14" s="3"/>
      <c r="F14" s="356">
        <f>FantFin</f>
        <v>43465</v>
      </c>
      <c r="G14" s="3"/>
      <c r="H14" s="356">
        <f>FactFin</f>
        <v>43830</v>
      </c>
      <c r="I14" s="3"/>
      <c r="J14" s="356">
        <f>FantFin</f>
        <v>43465</v>
      </c>
    </row>
    <row r="15" spans="2:10" ht="12.75" customHeight="1">
      <c r="B15" s="28"/>
      <c r="C15" s="28"/>
      <c r="D15" s="31"/>
      <c r="E15" s="31"/>
      <c r="F15" s="31"/>
      <c r="H15" s="31"/>
      <c r="I15" s="31"/>
      <c r="J15" s="31"/>
    </row>
    <row r="16" spans="2:10" ht="12.75" customHeight="1">
      <c r="B16" s="28"/>
      <c r="C16" s="28"/>
      <c r="D16" s="260"/>
      <c r="E16" s="260"/>
      <c r="F16" s="260"/>
      <c r="G16" s="110"/>
      <c r="H16" s="260"/>
      <c r="I16" s="260"/>
      <c r="J16" s="260"/>
    </row>
    <row r="17" spans="2:10" ht="12.75" customHeight="1">
      <c r="B17" s="414" t="s">
        <v>1594</v>
      </c>
      <c r="C17" s="473"/>
      <c r="D17" s="416"/>
      <c r="E17" s="474"/>
      <c r="F17" s="416"/>
      <c r="G17" s="475"/>
      <c r="H17" s="416"/>
      <c r="I17" s="474"/>
      <c r="J17" s="416"/>
    </row>
    <row r="18" spans="2:10" ht="12.75" customHeight="1">
      <c r="B18" s="414" t="s">
        <v>1595</v>
      </c>
      <c r="C18" s="473"/>
      <c r="D18" s="416"/>
      <c r="E18" s="474"/>
      <c r="F18" s="416"/>
      <c r="G18" s="475"/>
      <c r="H18" s="416"/>
      <c r="I18" s="474"/>
      <c r="J18" s="416"/>
    </row>
    <row r="19" spans="2:10" ht="12.75" customHeight="1">
      <c r="B19" s="414" t="s">
        <v>1596</v>
      </c>
      <c r="C19" s="473"/>
      <c r="D19" s="416"/>
      <c r="E19" s="474"/>
      <c r="F19" s="416"/>
      <c r="G19" s="475"/>
      <c r="H19" s="416"/>
      <c r="I19" s="474"/>
      <c r="J19" s="416"/>
    </row>
    <row r="20" spans="2:10" ht="8.25" customHeight="1" thickBot="1">
      <c r="B20" s="25"/>
      <c r="C20" s="25"/>
      <c r="D20" s="472"/>
      <c r="E20" s="472"/>
      <c r="F20" s="472"/>
      <c r="G20" s="110"/>
      <c r="H20" s="472"/>
      <c r="I20" s="472"/>
      <c r="J20" s="472"/>
    </row>
    <row r="21" spans="2:10" ht="12.75" customHeight="1" thickBot="1">
      <c r="B21" s="219" t="s">
        <v>1597</v>
      </c>
      <c r="C21" s="147"/>
      <c r="D21" s="274">
        <f>SUM(D17:D19)</f>
        <v>0</v>
      </c>
      <c r="E21" s="277"/>
      <c r="F21" s="274">
        <f>SUM(F17:F19)</f>
        <v>0</v>
      </c>
      <c r="G21" s="105"/>
      <c r="H21" s="274">
        <f>SUM(H17:H19)</f>
        <v>0</v>
      </c>
      <c r="I21" s="277"/>
      <c r="J21" s="274">
        <f>SUM(J17:J19)</f>
        <v>0</v>
      </c>
    </row>
    <row r="22" spans="2:10" ht="8.25" customHeight="1" thickBot="1"/>
    <row r="23" spans="2:10" ht="15" customHeight="1" thickBot="1">
      <c r="B23" s="200" t="s">
        <v>1138</v>
      </c>
      <c r="C23" s="3"/>
      <c r="D23" s="288" t="str">
        <f>+IF((D21+H21-D9)=0,"Conciliado","No Conciliado")</f>
        <v>Conciliado</v>
      </c>
      <c r="E23" s="3"/>
      <c r="F23" s="288" t="str">
        <f>+IF((F21+J21-F9)=0,"Conciliado","No Conciliado")</f>
        <v>Conciliado</v>
      </c>
      <c r="G23" s="3"/>
      <c r="H23" s="3"/>
      <c r="I23" s="3"/>
      <c r="J23" s="335"/>
    </row>
    <row r="24" spans="2:10" ht="6.75" customHeight="1" thickBot="1">
      <c r="B24" s="3"/>
      <c r="C24" s="3"/>
      <c r="D24" s="7"/>
      <c r="E24" s="3"/>
      <c r="F24" s="3"/>
      <c r="G24" s="3"/>
      <c r="H24" s="3"/>
      <c r="I24" s="3"/>
      <c r="J24" s="3"/>
    </row>
    <row r="25" spans="2:10" ht="13.5" thickBot="1">
      <c r="B25" s="3"/>
      <c r="C25" s="3"/>
      <c r="D25" s="820">
        <f>+D21+H21-D9</f>
        <v>0</v>
      </c>
      <c r="E25" s="821"/>
      <c r="F25" s="820">
        <f>+F21+J21-F9</f>
        <v>0</v>
      </c>
      <c r="G25" s="3"/>
      <c r="H25" s="3"/>
      <c r="I25" s="3"/>
      <c r="J25" s="3"/>
    </row>
    <row r="26" spans="2:10" s="413" customFormat="1">
      <c r="D26" s="437"/>
      <c r="F26" s="437"/>
      <c r="H26" s="437"/>
    </row>
    <row r="27" spans="2:10" s="413" customFormat="1">
      <c r="D27" s="437"/>
    </row>
    <row r="28" spans="2:10" hidden="1">
      <c r="D28" s="22"/>
    </row>
    <row r="29" spans="2:10" hidden="1">
      <c r="D29" s="22"/>
    </row>
    <row r="30" spans="2:10" hidden="1">
      <c r="D30" s="22"/>
    </row>
    <row r="31" spans="2:10" hidden="1">
      <c r="D31" s="22"/>
    </row>
    <row r="32" spans="2:10" hidden="1">
      <c r="D32" s="22"/>
    </row>
    <row r="33" spans="4:4" hidden="1">
      <c r="D33" s="22"/>
    </row>
    <row r="34" spans="4:4" hidden="1">
      <c r="D34" s="22"/>
    </row>
  </sheetData>
  <sheetProtection algorithmName="SHA-512" hashValue="ngEIy3AAR/Amka9v9RAf6YmNmU3s6XUpxhmO+QUCul8iEZLBQWeAmJy/mV5HA2hbLII/lHIivTASlLUBy8jwww==" saltValue="hgmEh1ecYITGtY8o48yLyw==" spinCount="100000" sheet="1" objects="1" scenarios="1" formatCells="0" formatColumns="0" formatRows="0" insertRows="0" deleteRows="0"/>
  <protectedRanges>
    <protectedRange sqref="D23 D22:E22 H22:I22 L22:M22 L20:M20 H20:I20 D20:E20 F23 H23 J23 L23 N23" name="Rango2"/>
    <protectedRange sqref="L10:M19 H10:I13 E10:E13 E15:E19 H15:I19" name="Rango2_2"/>
    <protectedRange sqref="F10:F13 D10:D13 F15:F19 D15:D19" name="Rango2_1_1"/>
    <protectedRange sqref="D21 F21 H21 J21" name="Rango2_1"/>
  </protectedRanges>
  <mergeCells count="4">
    <mergeCell ref="B2:F2"/>
    <mergeCell ref="B12:B14"/>
    <mergeCell ref="D12:F12"/>
    <mergeCell ref="H12:J12"/>
  </mergeCells>
  <conditionalFormatting sqref="D23">
    <cfRule type="expression" dxfId="53" priority="3">
      <formula>IF(D23="No Conciliado",1,0)</formula>
    </cfRule>
  </conditionalFormatting>
  <conditionalFormatting sqref="F23">
    <cfRule type="expression" dxfId="52" priority="2">
      <formula>IF(F23="No Conciliado",1,0)</formula>
    </cfRule>
  </conditionalFormatting>
  <conditionalFormatting sqref="J23">
    <cfRule type="expression" dxfId="51" priority="1">
      <formula>IF(J23="No Conciliado",1,0)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84"/>
  <dimension ref="A1:G37"/>
  <sheetViews>
    <sheetView showGridLines="0" topLeftCell="A15" workbookViewId="0">
      <selection activeCell="F27" sqref="F27"/>
    </sheetView>
  </sheetViews>
  <sheetFormatPr baseColWidth="10" defaultColWidth="0" defaultRowHeight="12.75" zeroHeight="1"/>
  <cols>
    <col min="1" max="1" width="10.85546875" style="437" customWidth="1"/>
    <col min="2" max="2" width="66.7109375" style="22" customWidth="1"/>
    <col min="3" max="3" width="1" style="22" customWidth="1"/>
    <col min="4" max="4" width="17.85546875" style="22" customWidth="1"/>
    <col min="5" max="5" width="1" style="22" customWidth="1"/>
    <col min="6" max="6" width="15.85546875" style="22" customWidth="1"/>
    <col min="7" max="7" width="10.85546875" style="437" customWidth="1"/>
    <col min="8" max="16384" width="10.85546875" style="22" hidden="1"/>
  </cols>
  <sheetData>
    <row r="1" spans="2:6" ht="15.75" customHeight="1"/>
    <row r="2" spans="2:6" ht="15.75">
      <c r="B2" s="1292" t="s">
        <v>1598</v>
      </c>
      <c r="C2" s="1292"/>
      <c r="D2" s="1292"/>
      <c r="E2" s="1292"/>
      <c r="F2" s="1292"/>
    </row>
    <row r="3" spans="2:6" ht="28.5" customHeight="1" thickBot="1"/>
    <row r="4" spans="2:6" ht="42" customHeight="1" thickBot="1">
      <c r="B4" s="1255" t="s">
        <v>987</v>
      </c>
      <c r="C4" s="7"/>
      <c r="D4" s="362" t="s">
        <v>1592</v>
      </c>
      <c r="E4" s="148"/>
      <c r="F4" s="362" t="s">
        <v>1599</v>
      </c>
    </row>
    <row r="5" spans="2:6" ht="6" customHeight="1" thickBot="1">
      <c r="B5" s="1256"/>
      <c r="C5" s="7"/>
      <c r="D5" s="3"/>
      <c r="E5" s="3"/>
      <c r="F5" s="3"/>
    </row>
    <row r="6" spans="2:6" ht="15.75" customHeight="1" thickBot="1">
      <c r="B6" s="1257"/>
      <c r="C6" s="8"/>
      <c r="D6" s="356">
        <f>FactFin</f>
        <v>43830</v>
      </c>
      <c r="E6" s="3"/>
      <c r="F6" s="356">
        <f>FantFin</f>
        <v>43465</v>
      </c>
    </row>
    <row r="7" spans="2:6" ht="7.5" customHeight="1">
      <c r="B7" s="28"/>
      <c r="C7" s="28"/>
      <c r="D7" s="31"/>
      <c r="F7" s="31"/>
    </row>
    <row r="8" spans="2:6" ht="12.75" customHeight="1">
      <c r="B8" s="414" t="s">
        <v>1600</v>
      </c>
      <c r="C8" s="473"/>
      <c r="D8" s="416"/>
      <c r="E8" s="475"/>
      <c r="F8" s="416"/>
    </row>
    <row r="9" spans="2:6" ht="12.75" customHeight="1">
      <c r="B9" s="414" t="s">
        <v>1601</v>
      </c>
      <c r="C9" s="473"/>
      <c r="D9" s="416"/>
      <c r="E9" s="475"/>
      <c r="F9" s="416"/>
    </row>
    <row r="10" spans="2:6" ht="12.75" customHeight="1">
      <c r="B10" s="414" t="s">
        <v>1602</v>
      </c>
      <c r="C10" s="473"/>
      <c r="D10" s="416"/>
      <c r="E10" s="475"/>
      <c r="F10" s="416"/>
    </row>
    <row r="11" spans="2:6" ht="12.75" customHeight="1">
      <c r="B11" s="414" t="s">
        <v>1603</v>
      </c>
      <c r="C11" s="473"/>
      <c r="D11" s="416"/>
      <c r="E11" s="475"/>
      <c r="F11" s="416"/>
    </row>
    <row r="12" spans="2:6" ht="12.75" customHeight="1">
      <c r="B12" s="414" t="s">
        <v>1604</v>
      </c>
      <c r="C12" s="473"/>
      <c r="D12" s="416"/>
      <c r="E12" s="475"/>
      <c r="F12" s="416"/>
    </row>
    <row r="13" spans="2:6">
      <c r="B13" s="414" t="s">
        <v>1605</v>
      </c>
      <c r="C13" s="473"/>
      <c r="D13" s="416"/>
      <c r="E13" s="475"/>
      <c r="F13" s="416"/>
    </row>
    <row r="14" spans="2:6">
      <c r="B14" s="414" t="s">
        <v>1606</v>
      </c>
      <c r="C14" s="473"/>
      <c r="D14" s="416"/>
      <c r="E14" s="475"/>
      <c r="F14" s="416"/>
    </row>
    <row r="15" spans="2:6" ht="12.75" customHeight="1">
      <c r="B15" s="414"/>
      <c r="C15" s="473"/>
      <c r="D15" s="416"/>
      <c r="E15" s="475"/>
      <c r="F15" s="416"/>
    </row>
    <row r="16" spans="2:6" ht="8.25" customHeight="1" thickBot="1">
      <c r="B16" s="25"/>
      <c r="C16" s="25"/>
      <c r="D16" s="472"/>
      <c r="E16" s="110"/>
      <c r="F16" s="472"/>
    </row>
    <row r="17" spans="2:6" ht="13.5" thickBot="1">
      <c r="B17" s="219" t="s">
        <v>1607</v>
      </c>
      <c r="C17" s="147"/>
      <c r="D17" s="274">
        <f>SUM(D8:D15)</f>
        <v>0</v>
      </c>
      <c r="E17" s="105"/>
      <c r="F17" s="274">
        <f>SUM(F8:F15)</f>
        <v>0</v>
      </c>
    </row>
    <row r="18" spans="2:6" ht="13.5" thickBot="1">
      <c r="B18" s="476"/>
      <c r="C18" s="314"/>
      <c r="D18" s="53"/>
      <c r="E18" s="5"/>
      <c r="F18" s="53"/>
    </row>
    <row r="19" spans="2:6" ht="13.5" thickBot="1">
      <c r="B19" s="136" t="s">
        <v>1138</v>
      </c>
      <c r="C19" s="3"/>
      <c r="D19" s="288" t="str">
        <f>+IF((D17-'66'!D21)=0,"Conciliado","No Conciliado")</f>
        <v>Conciliado</v>
      </c>
      <c r="E19" s="3"/>
      <c r="F19" s="288" t="str">
        <f>+IF((F17-'66'!H21)=0,"Conciliado","No Conciliado")</f>
        <v>Conciliado</v>
      </c>
    </row>
    <row r="20" spans="2:6" ht="6" customHeight="1" thickBot="1">
      <c r="B20" s="220"/>
      <c r="C20" s="147"/>
      <c r="D20" s="218"/>
      <c r="E20" s="3"/>
      <c r="F20" s="218"/>
    </row>
    <row r="21" spans="2:6" ht="13.5" thickBot="1">
      <c r="B21" s="220"/>
      <c r="C21" s="147"/>
      <c r="D21" s="690">
        <f>+D17-'66'!D21</f>
        <v>0</v>
      </c>
      <c r="E21" s="719"/>
      <c r="F21" s="690">
        <f>+F17-'66'!H21</f>
        <v>0</v>
      </c>
    </row>
    <row r="22" spans="2:6" ht="13.5" thickBot="1">
      <c r="B22" s="477"/>
      <c r="C22" s="477"/>
      <c r="D22" s="477"/>
      <c r="E22" s="477"/>
      <c r="F22" s="477"/>
    </row>
    <row r="23" spans="2:6" ht="13.5" thickBot="1">
      <c r="B23" s="219" t="s">
        <v>1608</v>
      </c>
      <c r="C23" s="7"/>
      <c r="D23" s="356">
        <f>FactFin</f>
        <v>43830</v>
      </c>
      <c r="E23" s="7"/>
      <c r="F23" s="7"/>
    </row>
    <row r="24" spans="2:6">
      <c r="D24" s="320"/>
    </row>
    <row r="25" spans="2:6">
      <c r="B25" s="414" t="s">
        <v>1608</v>
      </c>
      <c r="C25" s="473"/>
      <c r="D25" s="416"/>
    </row>
    <row r="26" spans="2:6">
      <c r="B26" s="414" t="s">
        <v>1609</v>
      </c>
      <c r="C26" s="473"/>
      <c r="D26" s="416"/>
    </row>
    <row r="27" spans="2:6">
      <c r="B27" s="414" t="s">
        <v>1610</v>
      </c>
      <c r="C27" s="473"/>
      <c r="D27" s="416"/>
    </row>
    <row r="28" spans="2:6">
      <c r="B28" s="414" t="s">
        <v>1611</v>
      </c>
      <c r="C28" s="473"/>
      <c r="D28" s="416"/>
    </row>
    <row r="29" spans="2:6">
      <c r="B29" s="414" t="s">
        <v>1605</v>
      </c>
      <c r="C29" s="473"/>
      <c r="D29" s="416"/>
    </row>
    <row r="30" spans="2:6">
      <c r="B30" s="414" t="s">
        <v>1606</v>
      </c>
      <c r="C30" s="473"/>
      <c r="D30" s="416"/>
    </row>
    <row r="31" spans="2:6" ht="13.5" thickBot="1"/>
    <row r="32" spans="2:6" ht="13.5" thickBot="1">
      <c r="B32" s="219" t="s">
        <v>1612</v>
      </c>
      <c r="C32" s="147"/>
      <c r="D32" s="274">
        <f>SUM(D24:D30)</f>
        <v>0</v>
      </c>
      <c r="E32" s="7"/>
      <c r="F32" s="7"/>
    </row>
    <row r="33" spans="2:6" s="437" customFormat="1" ht="13.5" thickBot="1"/>
    <row r="34" spans="2:6" ht="13.5" thickBot="1">
      <c r="B34" s="136" t="s">
        <v>1138</v>
      </c>
      <c r="C34" s="3"/>
      <c r="D34" s="288" t="str">
        <f>+IF((D32-'66'!D18-'66'!H18)=0,"Conciliado","No Conciliado")</f>
        <v>Conciliado</v>
      </c>
      <c r="E34" s="7"/>
      <c r="F34" s="7"/>
    </row>
    <row r="35" spans="2:6" ht="5.25" customHeight="1" thickBot="1">
      <c r="B35" s="7"/>
      <c r="C35" s="7"/>
      <c r="D35" s="7"/>
      <c r="E35" s="7"/>
      <c r="F35" s="7"/>
    </row>
    <row r="36" spans="2:6" ht="13.5" thickBot="1">
      <c r="B36" s="7"/>
      <c r="C36" s="7"/>
      <c r="D36" s="690">
        <f>+D32-'66'!D18-'66'!H18</f>
        <v>0</v>
      </c>
      <c r="E36" s="7"/>
      <c r="F36" s="7"/>
    </row>
    <row r="37" spans="2:6"/>
  </sheetData>
  <sheetProtection algorithmName="SHA-512" hashValue="/4N42K7DQFqTqunm5tBL4VuzXj75ziwU854Po2q6CHx1snoiTfIyFxiPY20JPrQStM4q3SbcGm6Cpdv1fee7lA==" saltValue="iwxiCk1Uk6ljZo+jFGEQIQ==" spinCount="100000" sheet="1" objects="1" scenarios="1" formatCells="0" formatColumns="0" formatRows="0" insertRows="0" deleteRows="0"/>
  <protectedRanges>
    <protectedRange sqref="D18 F18 H17:H18 J17:J18 L17:L18 N17:N18 D20 F20 H20:H22 J20:J22 L20:L22 N20:N22 D16:E16 H16:I16 L16:M16 D22 F22" name="Rango2"/>
    <protectedRange sqref="L8:M8 D8:E8 H8:I8 D12:E15 E9:E11 I9:I15 L10:M15 M9" name="Rango2_2"/>
    <protectedRange sqref="F8:F15 D9:D11" name="Rango2_1_1"/>
    <protectedRange sqref="F17 D17" name="Rango2_1"/>
    <protectedRange sqref="D32" name="Rango2_3"/>
  </protectedRanges>
  <mergeCells count="2">
    <mergeCell ref="B2:F2"/>
    <mergeCell ref="B4:B6"/>
  </mergeCells>
  <conditionalFormatting sqref="D19">
    <cfRule type="expression" dxfId="50" priority="3">
      <formula>IF(D19="No Conciliado",1,0)</formula>
    </cfRule>
  </conditionalFormatting>
  <conditionalFormatting sqref="F19">
    <cfRule type="expression" dxfId="49" priority="2">
      <formula>IF(F19="No Conciliado",1,0)</formula>
    </cfRule>
  </conditionalFormatting>
  <conditionalFormatting sqref="D34">
    <cfRule type="expression" dxfId="48" priority="1">
      <formula>IF(D34="No Conciliado",1,0)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85"/>
  <dimension ref="A1:I17"/>
  <sheetViews>
    <sheetView showGridLines="0" workbookViewId="0">
      <selection activeCell="A2" sqref="A2"/>
    </sheetView>
  </sheetViews>
  <sheetFormatPr baseColWidth="10" defaultColWidth="0" defaultRowHeight="12.75" zeroHeight="1"/>
  <cols>
    <col min="1" max="1" width="3.85546875" style="22" customWidth="1"/>
    <col min="2" max="2" width="66.7109375" style="22" customWidth="1"/>
    <col min="3" max="3" width="1" style="22" customWidth="1"/>
    <col min="4" max="4" width="12.7109375" style="22" customWidth="1"/>
    <col min="5" max="5" width="1" style="22" customWidth="1"/>
    <col min="6" max="6" width="12.7109375" style="22" customWidth="1"/>
    <col min="7" max="7" width="1" style="22" customWidth="1"/>
    <col min="8" max="8" width="39.42578125" style="22" bestFit="1" customWidth="1"/>
    <col min="9" max="9" width="10.85546875" style="22" customWidth="1"/>
    <col min="10" max="16384" width="10.85546875" style="22" hidden="1"/>
  </cols>
  <sheetData>
    <row r="1" spans="1:8"/>
    <row r="2" spans="1:8" ht="15.75">
      <c r="B2" s="1292" t="s">
        <v>1613</v>
      </c>
      <c r="C2" s="1292"/>
      <c r="D2" s="1292"/>
      <c r="E2" s="1292"/>
      <c r="F2" s="1292"/>
      <c r="G2" s="1292"/>
      <c r="H2" s="1292"/>
    </row>
    <row r="3" spans="1:8" ht="28.5" customHeight="1" thickBot="1"/>
    <row r="4" spans="1:8" ht="21.75" customHeight="1" thickBot="1">
      <c r="B4" s="341" t="s">
        <v>1614</v>
      </c>
      <c r="C4" s="8"/>
      <c r="D4" s="356">
        <f>FactFin</f>
        <v>43830</v>
      </c>
      <c r="E4" s="3"/>
      <c r="F4" s="356">
        <f>FantFin</f>
        <v>43465</v>
      </c>
      <c r="G4" s="3"/>
      <c r="H4" s="341" t="s">
        <v>1615</v>
      </c>
    </row>
    <row r="5" spans="1:8" ht="15.75" customHeight="1">
      <c r="B5" s="28"/>
      <c r="C5" s="28"/>
      <c r="D5" s="31"/>
      <c r="E5" s="31"/>
      <c r="F5" s="31"/>
    </row>
    <row r="6" spans="1:8" ht="15.75" customHeight="1">
      <c r="A6" s="437"/>
      <c r="B6" s="414" t="s">
        <v>1592</v>
      </c>
      <c r="C6" s="473"/>
      <c r="D6" s="416"/>
      <c r="E6" s="474"/>
      <c r="F6" s="416"/>
      <c r="G6" s="475"/>
      <c r="H6" s="466" t="s">
        <v>1386</v>
      </c>
    </row>
    <row r="7" spans="1:8" ht="15.75" customHeight="1">
      <c r="A7" s="437"/>
      <c r="B7" s="414" t="s">
        <v>1599</v>
      </c>
      <c r="C7" s="473"/>
      <c r="D7" s="416"/>
      <c r="E7" s="474"/>
      <c r="F7" s="416"/>
      <c r="G7" s="475"/>
      <c r="H7" s="414" t="s">
        <v>1387</v>
      </c>
    </row>
    <row r="8" spans="1:8" ht="7.5" customHeight="1" thickBot="1">
      <c r="B8" s="25"/>
      <c r="C8" s="25"/>
      <c r="D8" s="472"/>
      <c r="E8" s="472"/>
      <c r="F8" s="472"/>
      <c r="G8" s="110"/>
    </row>
    <row r="9" spans="1:8" ht="12.75" customHeight="1" thickBot="1">
      <c r="B9" s="219" t="s">
        <v>1137</v>
      </c>
      <c r="C9" s="147"/>
      <c r="D9" s="274">
        <f>SUM(D6:D7)</f>
        <v>0</v>
      </c>
      <c r="E9" s="277"/>
      <c r="F9" s="274">
        <f>SUM(F6:F7)</f>
        <v>0</v>
      </c>
      <c r="G9" s="105"/>
      <c r="H9" s="7"/>
    </row>
    <row r="10" spans="1:8" ht="12.75" customHeight="1"/>
    <row r="11" spans="1:8" ht="12.75" hidden="1" customHeight="1"/>
    <row r="12" spans="1:8" ht="12.75" hidden="1" customHeight="1"/>
    <row r="13" spans="1:8" ht="12.75" hidden="1" customHeight="1"/>
    <row r="14" spans="1:8" ht="12.75" hidden="1" customHeight="1"/>
    <row r="15" spans="1:8" ht="12.75" hidden="1" customHeight="1"/>
    <row r="16" spans="1:8" ht="12.75" hidden="1" customHeight="1"/>
    <row r="17" ht="8.25" hidden="1" customHeight="1"/>
  </sheetData>
  <sheetProtection algorithmName="SHA-512" hashValue="DDjrn6Z5oAGsw2BgZLfgpp/hLt7cps4XbleUjqvadG70wM6ZofxiqIaTiCHfjZELIc3Mw+sRHIRRSoStxt2yOw==" saltValue="0HP9D/KG2LDi0jZ0ncFEKQ==" spinCount="100000" sheet="1" objects="1" scenarios="1" formatCells="0" formatColumns="0" formatRows="0" insertRows="0" deleteRows="0"/>
  <protectedRanges>
    <protectedRange sqref="D18 F18 H18 J18 L18 N18 L9:M17 D10:E17 H9:I17" name="Rango2"/>
    <protectedRange sqref="F10:F16" name="Rango2_1"/>
    <protectedRange sqref="D9 F9" name="Rango2_2"/>
  </protectedRanges>
  <mergeCells count="1">
    <mergeCell ref="B2:H2"/>
  </mergeCell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86"/>
  <dimension ref="A1:E13"/>
  <sheetViews>
    <sheetView showGridLines="0" workbookViewId="0">
      <selection activeCell="A2" sqref="A2"/>
    </sheetView>
  </sheetViews>
  <sheetFormatPr baseColWidth="10" defaultColWidth="0" defaultRowHeight="12.75" zeroHeight="1"/>
  <cols>
    <col min="1" max="1" width="10.85546875" style="22" customWidth="1"/>
    <col min="2" max="2" width="49" style="22" customWidth="1"/>
    <col min="3" max="3" width="1" style="22" customWidth="1"/>
    <col min="4" max="4" width="20.5703125" style="22" customWidth="1"/>
    <col min="5" max="5" width="8" style="22" customWidth="1"/>
    <col min="6" max="16384" width="10.85546875" style="22" hidden="1"/>
  </cols>
  <sheetData>
    <row r="1" spans="1:5"/>
    <row r="2" spans="1:5" ht="40.5" customHeight="1">
      <c r="B2" s="1385" t="s">
        <v>1616</v>
      </c>
      <c r="C2" s="1385"/>
      <c r="D2" s="1385"/>
    </row>
    <row r="3" spans="1:5" ht="14.25" customHeight="1">
      <c r="B3" s="24"/>
      <c r="C3" s="24"/>
      <c r="D3" s="186"/>
      <c r="E3" s="186"/>
    </row>
    <row r="4" spans="1:5" ht="12.75" customHeight="1">
      <c r="A4" s="437"/>
      <c r="B4" s="414" t="s">
        <v>1617</v>
      </c>
      <c r="C4" s="440"/>
      <c r="D4" s="467"/>
      <c r="E4" s="318"/>
    </row>
    <row r="5" spans="1:5" ht="12.75" customHeight="1">
      <c r="A5" s="437"/>
      <c r="B5" s="414" t="s">
        <v>1618</v>
      </c>
      <c r="C5" s="440"/>
      <c r="D5" s="467"/>
      <c r="E5" s="318"/>
    </row>
    <row r="6" spans="1:5" ht="12.75" customHeight="1">
      <c r="A6" s="437"/>
      <c r="B6" s="414" t="s">
        <v>1619</v>
      </c>
      <c r="C6" s="440"/>
      <c r="D6" s="467"/>
      <c r="E6" s="318"/>
    </row>
    <row r="7" spans="1:5" ht="12.75" customHeight="1">
      <c r="A7" s="437"/>
      <c r="B7" s="414" t="s">
        <v>1620</v>
      </c>
      <c r="C7" s="440"/>
      <c r="D7" s="468"/>
      <c r="E7" s="318"/>
    </row>
    <row r="8" spans="1:5" ht="12.75" customHeight="1">
      <c r="A8" s="437"/>
      <c r="B8" s="414" t="s">
        <v>1621</v>
      </c>
      <c r="C8" s="440"/>
      <c r="D8" s="468"/>
      <c r="E8" s="318"/>
    </row>
    <row r="9" spans="1:5">
      <c r="A9" s="437"/>
      <c r="B9" s="414" t="s">
        <v>1622</v>
      </c>
      <c r="C9" s="440"/>
      <c r="D9" s="467"/>
      <c r="E9" s="315"/>
    </row>
    <row r="10" spans="1:5">
      <c r="A10" s="437"/>
      <c r="B10" s="469"/>
      <c r="C10" s="469"/>
      <c r="D10" s="470"/>
    </row>
    <row r="11" spans="1:5">
      <c r="A11" s="437"/>
      <c r="B11" s="414" t="s">
        <v>1623</v>
      </c>
      <c r="C11" s="440"/>
      <c r="D11" s="471"/>
    </row>
    <row r="12" spans="1:5"/>
    <row r="13" spans="1:5"/>
  </sheetData>
  <sheetProtection algorithmName="SHA-512" hashValue="YMkZwS4HolUuRQ3kuHoE3TssUfiG/EvDkjNvSju9R2l4VwodJN8F/nPdz73MFr6pLUTwF2tGbUH/FeBtfPRM+Q==" saltValue="7e4mauPf+yghaM3ibfM73A==" spinCount="100000" sheet="1" objects="1" scenarios="1" formatCells="0" formatColumns="0" formatRows="0" insertRows="0" deleteRows="0"/>
  <protectedRanges>
    <protectedRange sqref="E4:E8" name="Rango1"/>
    <protectedRange sqref="D4:D9" name="Rango1_1_1"/>
  </protectedRanges>
  <mergeCells count="1">
    <mergeCell ref="B2:D2"/>
  </mergeCell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40">
    <tabColor rgb="FFFF0000"/>
  </sheetPr>
  <dimension ref="A1:K33"/>
  <sheetViews>
    <sheetView showGridLines="0" workbookViewId="0">
      <selection activeCell="F10" sqref="F10"/>
    </sheetView>
  </sheetViews>
  <sheetFormatPr baseColWidth="10" defaultColWidth="0" defaultRowHeight="12.75" zeroHeight="1"/>
  <cols>
    <col min="1" max="1" width="10.85546875" style="413" customWidth="1"/>
    <col min="2" max="2" width="34.7109375" style="5" customWidth="1"/>
    <col min="3" max="3" width="1" style="5" customWidth="1"/>
    <col min="4" max="4" width="19" style="5" customWidth="1"/>
    <col min="5" max="5" width="1" style="5" customWidth="1"/>
    <col min="6" max="6" width="17.7109375" style="5" customWidth="1"/>
    <col min="7" max="7" width="1" style="5" customWidth="1"/>
    <col min="8" max="8" width="11.42578125" style="5" customWidth="1"/>
    <col min="9" max="9" width="1" style="5" customWidth="1"/>
    <col min="10" max="10" width="11.42578125" style="5" customWidth="1"/>
    <col min="11" max="11" width="10.85546875" style="413" customWidth="1"/>
    <col min="12" max="16384" width="10.85546875" style="5" hidden="1"/>
  </cols>
  <sheetData>
    <row r="1" spans="1:10"/>
    <row r="2" spans="1:10" ht="15.75">
      <c r="B2" s="1263" t="s">
        <v>1624</v>
      </c>
      <c r="C2" s="1263"/>
      <c r="D2" s="1263"/>
      <c r="E2" s="1263"/>
      <c r="F2" s="1263"/>
      <c r="G2" s="1263"/>
      <c r="H2" s="1263"/>
      <c r="I2" s="1263"/>
      <c r="J2" s="1263"/>
    </row>
    <row r="3" spans="1:10" ht="12" customHeight="1" thickBot="1"/>
    <row r="4" spans="1:10" ht="24.75" customHeight="1" thickBot="1">
      <c r="B4" s="1246" t="s">
        <v>1388</v>
      </c>
      <c r="C4" s="221"/>
      <c r="D4" s="1353" t="s">
        <v>5</v>
      </c>
      <c r="E4" s="1354"/>
      <c r="F4" s="1355"/>
      <c r="G4" s="10"/>
      <c r="H4" s="1353" t="s">
        <v>1223</v>
      </c>
      <c r="I4" s="1354"/>
      <c r="J4" s="1355"/>
    </row>
    <row r="5" spans="1:10" ht="5.25" customHeight="1" thickBot="1">
      <c r="B5" s="1323"/>
      <c r="C5" s="221"/>
      <c r="D5" s="10"/>
      <c r="E5" s="10"/>
      <c r="F5" s="10"/>
      <c r="G5" s="10"/>
      <c r="H5" s="10"/>
      <c r="I5" s="10"/>
      <c r="J5" s="10"/>
    </row>
    <row r="6" spans="1:10" ht="15.75" customHeight="1" thickBot="1">
      <c r="B6" s="1247"/>
      <c r="C6" s="9"/>
      <c r="D6" s="356">
        <f>FactFin</f>
        <v>43830</v>
      </c>
      <c r="E6" s="3"/>
      <c r="F6" s="356">
        <f>FantFin</f>
        <v>43465</v>
      </c>
      <c r="G6" s="10"/>
      <c r="H6" s="356">
        <f>FactFin</f>
        <v>43830</v>
      </c>
      <c r="I6" s="3"/>
      <c r="J6" s="356">
        <f>FantFin</f>
        <v>43465</v>
      </c>
    </row>
    <row r="7" spans="1:10" ht="8.25" customHeight="1" thickBot="1">
      <c r="B7" s="434"/>
      <c r="C7" s="434"/>
      <c r="D7" s="25"/>
      <c r="E7" s="25"/>
      <c r="F7" s="25"/>
      <c r="G7" s="25"/>
      <c r="H7" s="25"/>
      <c r="I7" s="25"/>
      <c r="J7" s="25"/>
    </row>
    <row r="8" spans="1:10" ht="13.5" thickBot="1">
      <c r="B8" s="364" t="s">
        <v>1389</v>
      </c>
      <c r="C8" s="44"/>
      <c r="D8" s="12"/>
      <c r="E8" s="12"/>
      <c r="F8" s="12"/>
      <c r="G8" s="12"/>
      <c r="H8" s="12"/>
      <c r="I8" s="12"/>
      <c r="J8" s="12"/>
    </row>
    <row r="9" spans="1:10" ht="8.25" customHeight="1">
      <c r="B9" s="434"/>
      <c r="C9" s="434"/>
      <c r="D9" s="25"/>
      <c r="E9" s="25"/>
      <c r="F9" s="25"/>
      <c r="G9" s="25"/>
      <c r="H9" s="25"/>
      <c r="I9" s="25"/>
      <c r="J9" s="25"/>
    </row>
    <row r="10" spans="1:10">
      <c r="A10" s="713" t="s">
        <v>1721</v>
      </c>
      <c r="B10" s="414" t="s">
        <v>3380</v>
      </c>
      <c r="C10" s="415"/>
      <c r="D10" s="628">
        <f ca="1">INT(FIXED(SUMIFS(BP_Actual!D:D,BP_Actual!E:E,CELL("contenido",D$4),BP_Actual!B:B,CELL("contenido",A10))/Pesos,0))</f>
        <v>109830674</v>
      </c>
      <c r="E10" s="921"/>
      <c r="F10" s="628">
        <v>61742243</v>
      </c>
      <c r="G10" s="972"/>
      <c r="H10" s="628">
        <f ca="1">INT(FIXED(SUMIFS(BP_Actual!D:D,BP_Actual!E:E,CELL("contenido",H$4),BP_Actual!B:B,CELL("contenido",A10))/Pesos,0))</f>
        <v>0</v>
      </c>
      <c r="I10" s="921"/>
      <c r="J10" s="628">
        <f ca="1">INT(FIXED(SUMIFS(BP_Anterior!D:D,BP_Anterior!E:E,CELL("contenido",H$4),BP_Anterior!B:B,CELL("contenido",A10))/Pesos,0))</f>
        <v>0</v>
      </c>
    </row>
    <row r="11" spans="1:10" hidden="1">
      <c r="B11" s="414" t="s">
        <v>1625</v>
      </c>
      <c r="C11" s="415"/>
      <c r="D11" s="628"/>
      <c r="E11" s="921"/>
      <c r="F11" s="628"/>
      <c r="G11" s="972"/>
      <c r="H11" s="628"/>
      <c r="I11" s="921"/>
      <c r="J11" s="628"/>
    </row>
    <row r="12" spans="1:10" hidden="1">
      <c r="B12" s="414"/>
      <c r="C12" s="415"/>
      <c r="D12" s="628"/>
      <c r="E12" s="921"/>
      <c r="F12" s="628"/>
      <c r="G12" s="972"/>
      <c r="H12" s="628"/>
      <c r="I12" s="921"/>
      <c r="J12" s="628"/>
    </row>
    <row r="13" spans="1:10" hidden="1">
      <c r="B13" s="466"/>
      <c r="C13" s="415"/>
      <c r="D13" s="628"/>
      <c r="E13" s="921"/>
      <c r="F13" s="628"/>
      <c r="G13" s="972"/>
      <c r="H13" s="628"/>
      <c r="I13" s="921"/>
      <c r="J13" s="628"/>
    </row>
    <row r="14" spans="1:10" ht="8.25" customHeight="1" thickBot="1">
      <c r="B14" s="46"/>
      <c r="C14" s="46"/>
      <c r="D14" s="973"/>
      <c r="E14" s="973"/>
      <c r="F14" s="876"/>
      <c r="G14" s="876"/>
      <c r="H14" s="973"/>
      <c r="I14" s="973"/>
      <c r="J14" s="876"/>
    </row>
    <row r="15" spans="1:10" ht="13.5" thickBot="1">
      <c r="B15" s="364" t="s">
        <v>1390</v>
      </c>
      <c r="C15" s="3"/>
      <c r="D15" s="974">
        <f ca="1">SUM(D10:D13)</f>
        <v>109830674</v>
      </c>
      <c r="E15" s="923"/>
      <c r="F15" s="974">
        <f>SUM(F10:F13)</f>
        <v>61742243</v>
      </c>
      <c r="G15" s="975"/>
      <c r="H15" s="974">
        <f ca="1">SUM(H10:H13)</f>
        <v>0</v>
      </c>
      <c r="I15" s="923"/>
      <c r="J15" s="974">
        <f ca="1">SUM(J10:J13)</f>
        <v>0</v>
      </c>
    </row>
    <row r="16" spans="1:10" ht="13.5" thickBot="1">
      <c r="B16" s="51"/>
      <c r="C16" s="51"/>
      <c r="D16" s="976"/>
      <c r="E16" s="976"/>
      <c r="F16" s="976"/>
      <c r="G16" s="976"/>
      <c r="H16" s="976"/>
      <c r="I16" s="976"/>
      <c r="J16" s="976"/>
    </row>
    <row r="17" spans="1:10" ht="13.5" thickBot="1">
      <c r="B17" s="364" t="s">
        <v>153</v>
      </c>
      <c r="C17" s="44"/>
      <c r="D17" s="932"/>
      <c r="E17" s="932"/>
      <c r="F17" s="932"/>
      <c r="G17" s="932"/>
      <c r="H17" s="932"/>
      <c r="I17" s="932"/>
      <c r="J17" s="932"/>
    </row>
    <row r="18" spans="1:10" ht="8.25" customHeight="1">
      <c r="B18" s="434"/>
      <c r="C18" s="434"/>
      <c r="D18" s="111"/>
      <c r="E18" s="111"/>
      <c r="F18" s="111"/>
      <c r="G18" s="111"/>
      <c r="H18" s="111"/>
      <c r="I18" s="111"/>
      <c r="J18" s="111"/>
    </row>
    <row r="19" spans="1:10">
      <c r="A19" s="559" t="s">
        <v>1770</v>
      </c>
      <c r="B19" s="466" t="s">
        <v>1626</v>
      </c>
      <c r="C19" s="415"/>
      <c r="D19" s="628">
        <f ca="1">INT(FIXED(SUMIFS(BP_Actual!D:D,BP_Actual!E:E,CELL("contenido",D$4),BP_Actual!B:B,CELL("contenido",A19))/Pesos,0))</f>
        <v>0</v>
      </c>
      <c r="E19" s="921"/>
      <c r="F19" s="628">
        <f ca="1">INT(FIXED(SUMIFS(BP_Anterior!D:D,BP_Anterior!E:E,CELL("contenido",D$4),BP_Anterior!B:B,CELL("contenido",A19))/Pesos,0))</f>
        <v>0</v>
      </c>
      <c r="G19" s="972"/>
      <c r="H19" s="628">
        <f ca="1">INT(FIXED(SUMIFS(BP_Actual!D:D,BP_Actual!E:E,CELL("contenido",H$4),BP_Actual!B:B,CELL("contenido",A19))/Pesos,0))</f>
        <v>0</v>
      </c>
      <c r="I19" s="921"/>
      <c r="J19" s="628">
        <f ca="1">INT(FIXED(SUMIFS(BP_Anterior!D:D,BP_Anterior!E:E,CELL("contenido",H$4),BP_Anterior!B:B,CELL("contenido",A19))/Pesos,0))</f>
        <v>0</v>
      </c>
    </row>
    <row r="20" spans="1:10" hidden="1">
      <c r="B20" s="466" t="s">
        <v>1627</v>
      </c>
      <c r="C20" s="415"/>
      <c r="D20" s="628"/>
      <c r="E20" s="921"/>
      <c r="F20" s="628"/>
      <c r="G20" s="972"/>
      <c r="H20" s="628"/>
      <c r="I20" s="921"/>
      <c r="J20" s="628"/>
    </row>
    <row r="21" spans="1:10" ht="8.25" customHeight="1" thickBot="1">
      <c r="B21" s="51"/>
      <c r="C21" s="51"/>
      <c r="D21" s="976"/>
      <c r="E21" s="976"/>
      <c r="F21" s="976"/>
      <c r="G21" s="976"/>
      <c r="H21" s="976"/>
      <c r="I21" s="976"/>
      <c r="J21" s="976"/>
    </row>
    <row r="22" spans="1:10" ht="13.5" thickBot="1">
      <c r="B22" s="364" t="s">
        <v>1391</v>
      </c>
      <c r="C22" s="3"/>
      <c r="D22" s="974">
        <f ca="1">SUM(D19:D20)</f>
        <v>0</v>
      </c>
      <c r="E22" s="923"/>
      <c r="F22" s="974">
        <f ca="1">SUM(F19:F20)</f>
        <v>0</v>
      </c>
      <c r="G22" s="975"/>
      <c r="H22" s="974">
        <f ca="1">SUM(H19:H20)</f>
        <v>0</v>
      </c>
      <c r="I22" s="923"/>
      <c r="J22" s="974">
        <f ca="1">SUM(J19:J20)</f>
        <v>0</v>
      </c>
    </row>
    <row r="23" spans="1:10" s="413" customFormat="1" ht="7.5" customHeight="1">
      <c r="B23" s="784"/>
      <c r="C23" s="784"/>
      <c r="D23" s="825"/>
      <c r="E23" s="825"/>
      <c r="F23" s="825"/>
      <c r="G23" s="825"/>
      <c r="H23" s="825"/>
      <c r="I23" s="825"/>
      <c r="J23" s="825"/>
    </row>
    <row r="24" spans="1:10" s="413" customFormat="1">
      <c r="B24" s="784"/>
      <c r="C24" s="784"/>
      <c r="D24" s="785"/>
      <c r="E24" s="785"/>
      <c r="F24" s="785"/>
      <c r="G24" s="785"/>
      <c r="H24" s="785"/>
      <c r="I24" s="785"/>
      <c r="J24" s="785"/>
    </row>
    <row r="25" spans="1:10" s="413" customFormat="1" ht="13.5" thickBot="1">
      <c r="B25" s="784"/>
      <c r="C25" s="784"/>
      <c r="D25" s="785"/>
      <c r="E25" s="785"/>
      <c r="F25" s="785"/>
      <c r="G25" s="785"/>
      <c r="H25" s="785"/>
      <c r="I25" s="785"/>
      <c r="J25" s="785"/>
    </row>
    <row r="26" spans="1:10" ht="13.5" thickBot="1">
      <c r="B26" s="200" t="s">
        <v>1138</v>
      </c>
      <c r="C26" s="3"/>
      <c r="D26" s="288" t="str">
        <f ca="1">+IF((D15-A!F16)=0,"Conciliado","No Conciliado")</f>
        <v>Conciliado</v>
      </c>
      <c r="E26" s="3"/>
      <c r="F26" s="288" t="str">
        <f>+IF((F15-A!H16)=0,"Conciliado","No Conciliado")</f>
        <v>Conciliado</v>
      </c>
      <c r="G26" s="3"/>
      <c r="H26" s="288" t="str">
        <f ca="1">+IF((H15-A!F38)=0,"Conciliado","No Conciliado")</f>
        <v>Conciliado</v>
      </c>
      <c r="I26" s="3"/>
      <c r="J26" s="288" t="str">
        <f ca="1">+IF((J15-A!H38)=0,"Conciliado","No Conciliado")</f>
        <v>Conciliado</v>
      </c>
    </row>
    <row r="27" spans="1:10" ht="6" customHeight="1" thickBot="1">
      <c r="B27" s="394"/>
      <c r="D27" s="399"/>
      <c r="F27" s="399"/>
      <c r="H27" s="399"/>
      <c r="J27" s="399"/>
    </row>
    <row r="28" spans="1:10" ht="13.5" thickBot="1">
      <c r="B28" s="394"/>
      <c r="D28" s="690">
        <f ca="1">+D15-A!F16</f>
        <v>0</v>
      </c>
      <c r="E28" s="691"/>
      <c r="F28" s="690">
        <f>+F15-A!H16</f>
        <v>0</v>
      </c>
      <c r="G28" s="691"/>
      <c r="H28" s="690">
        <f ca="1">+H15-A!F38</f>
        <v>0</v>
      </c>
      <c r="I28" s="691"/>
      <c r="J28" s="690">
        <f ca="1">+J15-A!H38</f>
        <v>0</v>
      </c>
    </row>
    <row r="29" spans="1:10" s="413" customFormat="1" ht="13.5" thickBot="1">
      <c r="B29" s="784"/>
      <c r="C29" s="784"/>
      <c r="D29" s="785"/>
      <c r="E29" s="785"/>
      <c r="F29" s="785"/>
      <c r="G29" s="785"/>
      <c r="H29" s="785"/>
      <c r="I29" s="785"/>
      <c r="J29" s="785"/>
    </row>
    <row r="30" spans="1:10" ht="13.5" thickBot="1">
      <c r="B30" s="200" t="s">
        <v>1138</v>
      </c>
      <c r="C30" s="3"/>
      <c r="D30" s="288" t="str">
        <f ca="1">+IF((D22-A!F54)=0,"Conciliado","No Conciliado")</f>
        <v>Conciliado</v>
      </c>
      <c r="E30" s="3"/>
      <c r="F30" s="288" t="str">
        <f ca="1">+IF((F22-A!H54)=0,"Conciliado","No Conciliado")</f>
        <v>Conciliado</v>
      </c>
      <c r="G30" s="3"/>
      <c r="H30" s="288" t="str">
        <f ca="1">+IF((H22-A!F66)=0,"Conciliado","No Conciliado")</f>
        <v>Conciliado</v>
      </c>
      <c r="I30" s="3"/>
      <c r="J30" s="288" t="str">
        <f ca="1">+IF((J22-A!H66)=0,"Conciliado","No Conciliado")</f>
        <v>Conciliado</v>
      </c>
    </row>
    <row r="31" spans="1:10" ht="4.5" customHeight="1" thickBot="1">
      <c r="B31" s="3"/>
      <c r="C31" s="3"/>
      <c r="D31" s="7"/>
      <c r="E31" s="3"/>
      <c r="F31" s="3"/>
      <c r="G31" s="3"/>
      <c r="H31" s="3"/>
      <c r="I31" s="3"/>
      <c r="J31" s="3"/>
    </row>
    <row r="32" spans="1:10" ht="13.5" thickBot="1">
      <c r="B32" s="3"/>
      <c r="C32" s="3"/>
      <c r="D32" s="690">
        <f ca="1">+D22-A!F54</f>
        <v>0</v>
      </c>
      <c r="E32" s="719"/>
      <c r="F32" s="690">
        <f ca="1">+F22-A!H54</f>
        <v>0</v>
      </c>
      <c r="G32" s="719"/>
      <c r="H32" s="690">
        <f ca="1">+H22-A!F66</f>
        <v>0</v>
      </c>
      <c r="I32" s="719"/>
      <c r="J32" s="690">
        <f ca="1">+J22-A!H66</f>
        <v>0</v>
      </c>
    </row>
    <row r="33" s="413" customFormat="1"/>
  </sheetData>
  <sheetProtection algorithmName="SHA-512" hashValue="hAPpTMJdaHdO1EtSmzyAWB2NyG7Xh04Owod04qehbGI/Tcx0dFnZlG86dcWInWveXdnG7F2OO5NAgBvtIsuaJg==" saltValue="EkfCaXCfN8NH+qkV2dLo5w==" spinCount="100000" sheet="1" objects="1" scenarios="1" formatCells="0" formatColumns="0" formatRows="0" insertRows="0" deleteRows="0"/>
  <protectedRanges>
    <protectedRange sqref="D14:E14 H14:I14" name="Rango1_1_1"/>
  </protectedRanges>
  <mergeCells count="4">
    <mergeCell ref="B2:J2"/>
    <mergeCell ref="B4:B6"/>
    <mergeCell ref="D4:F4"/>
    <mergeCell ref="H4:J4"/>
  </mergeCells>
  <conditionalFormatting sqref="D30">
    <cfRule type="expression" dxfId="47" priority="4">
      <formula>IF(D30="No Conciliado",1,0)</formula>
    </cfRule>
  </conditionalFormatting>
  <conditionalFormatting sqref="F30">
    <cfRule type="expression" dxfId="46" priority="3">
      <formula>IF(F30="No Conciliado",1,0)</formula>
    </cfRule>
  </conditionalFormatting>
  <conditionalFormatting sqref="H30">
    <cfRule type="expression" dxfId="45" priority="2">
      <formula>IF(H30="No Conciliado",1,0)</formula>
    </cfRule>
  </conditionalFormatting>
  <conditionalFormatting sqref="J30">
    <cfRule type="expression" dxfId="44" priority="1">
      <formula>IF(J30="No Conciliado",1,0)</formula>
    </cfRule>
  </conditionalFormatting>
  <conditionalFormatting sqref="F26:F27">
    <cfRule type="expression" dxfId="43" priority="7">
      <formula>IF(F26="No Conciliado",1,0)</formula>
    </cfRule>
  </conditionalFormatting>
  <conditionalFormatting sqref="H26:H27">
    <cfRule type="expression" dxfId="42" priority="6">
      <formula>IF(H26="No Conciliado",1,0)</formula>
    </cfRule>
  </conditionalFormatting>
  <conditionalFormatting sqref="J26:J27">
    <cfRule type="expression" dxfId="41" priority="5">
      <formula>IF(J26="No Conciliado",1,0)</formula>
    </cfRule>
  </conditionalFormatting>
  <conditionalFormatting sqref="D26:D27">
    <cfRule type="expression" dxfId="40" priority="8">
      <formula>IF(D26="No Conciliado",1,0)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5">
    <tabColor rgb="FFFF0000"/>
  </sheetPr>
  <dimension ref="A1:H36"/>
  <sheetViews>
    <sheetView showGridLines="0" workbookViewId="0">
      <selection activeCell="E14" sqref="E14"/>
    </sheetView>
  </sheetViews>
  <sheetFormatPr baseColWidth="10" defaultColWidth="0" defaultRowHeight="12.75" zeroHeight="1"/>
  <cols>
    <col min="1" max="1" width="10.85546875" style="437" customWidth="1"/>
    <col min="2" max="2" width="64.7109375" style="22" customWidth="1"/>
    <col min="3" max="3" width="1" style="22" customWidth="1"/>
    <col min="4" max="4" width="1.5703125" style="22" customWidth="1"/>
    <col min="5" max="5" width="16.42578125" style="22" customWidth="1"/>
    <col min="6" max="6" width="1" style="22" customWidth="1"/>
    <col min="7" max="7" width="14.7109375" style="22" hidden="1" customWidth="1"/>
    <col min="8" max="8" width="10.85546875" style="437" customWidth="1"/>
    <col min="9" max="16384" width="10.85546875" style="22" hidden="1"/>
  </cols>
  <sheetData>
    <row r="1" spans="1:7"/>
    <row r="2" spans="1:7" ht="15.75">
      <c r="B2" s="1292" t="s">
        <v>1628</v>
      </c>
      <c r="C2" s="1292"/>
      <c r="D2" s="1292"/>
      <c r="E2" s="1292"/>
      <c r="F2" s="1292"/>
      <c r="G2" s="1292"/>
    </row>
    <row r="3" spans="1:7"/>
    <row r="4" spans="1:7" ht="6" customHeight="1" thickBot="1">
      <c r="B4" s="434"/>
      <c r="C4" s="434"/>
      <c r="D4" s="435"/>
      <c r="E4" s="435"/>
      <c r="F4" s="435"/>
      <c r="G4" s="435"/>
    </row>
    <row r="5" spans="1:7" ht="13.5" thickBot="1">
      <c r="B5" s="361" t="s">
        <v>1629</v>
      </c>
      <c r="C5" s="203"/>
      <c r="D5" s="168"/>
      <c r="E5" s="356">
        <f>FactFin</f>
        <v>43830</v>
      </c>
      <c r="F5" s="3"/>
      <c r="G5" s="356">
        <f>FantFin</f>
        <v>43465</v>
      </c>
    </row>
    <row r="6" spans="1:7" ht="7.5" customHeight="1">
      <c r="B6" s="436"/>
      <c r="C6" s="436"/>
      <c r="D6" s="444"/>
      <c r="E6" s="444"/>
      <c r="F6" s="444"/>
      <c r="G6" s="444"/>
    </row>
    <row r="7" spans="1:7">
      <c r="A7" s="994" t="s">
        <v>2419</v>
      </c>
      <c r="B7" s="414" t="s">
        <v>1630</v>
      </c>
      <c r="C7" s="438"/>
      <c r="D7" s="439"/>
      <c r="E7" s="416">
        <f>IFERROR(INT(FIXED(VLOOKUP(A7,BPActual,3,0)/Pesos,0)),0)</f>
        <v>0</v>
      </c>
      <c r="F7" s="439"/>
      <c r="G7" s="416">
        <f>IFERROR(INT(FIXED(VLOOKUP(A7,BPAnterior,3,0)/Pesos,0)),0)+IFERROR(INT(FIXED(VLOOKUP(A8,BPAnterior,3,0)/Pesos,0)),0)+IFERROR(INT(FIXED(VLOOKUP("54050503",BPAnterior,3,0)/Pesos,0)),0)</f>
        <v>0</v>
      </c>
    </row>
    <row r="8" spans="1:7">
      <c r="A8" s="994" t="s">
        <v>3158</v>
      </c>
      <c r="B8" s="414" t="s">
        <v>3166</v>
      </c>
      <c r="C8" s="438"/>
      <c r="D8" s="464"/>
      <c r="E8" s="416">
        <f>IFERROR(INT(FIXED(VLOOKUP(A9,BPActual,3,0)/Pesos,0)),0)+IFERROR(INT(FIXED(VLOOKUP(A8,BPActual,3,0)/Pesos,0)),0)</f>
        <v>0</v>
      </c>
      <c r="F8" s="464"/>
      <c r="G8" s="416"/>
    </row>
    <row r="9" spans="1:7" ht="7.5" customHeight="1">
      <c r="B9" s="436"/>
      <c r="C9" s="436"/>
      <c r="D9" s="303"/>
      <c r="E9" s="303"/>
      <c r="F9" s="303"/>
      <c r="G9" s="303"/>
    </row>
    <row r="10" spans="1:7">
      <c r="B10" s="185" t="s">
        <v>1631</v>
      </c>
      <c r="C10" s="203"/>
      <c r="D10" s="324"/>
      <c r="E10" s="282">
        <f>SUM(E7:E8)</f>
        <v>0</v>
      </c>
      <c r="F10" s="324"/>
      <c r="G10" s="282">
        <f>SUM(G7:G8)</f>
        <v>0</v>
      </c>
    </row>
    <row r="11" spans="1:7">
      <c r="B11" s="443"/>
      <c r="C11" s="436"/>
      <c r="D11" s="303"/>
      <c r="E11" s="300"/>
      <c r="F11" s="303"/>
      <c r="G11" s="300"/>
    </row>
    <row r="12" spans="1:7">
      <c r="B12" s="185" t="s">
        <v>1392</v>
      </c>
      <c r="C12" s="203"/>
      <c r="D12" s="283"/>
      <c r="E12" s="283"/>
      <c r="F12" s="283"/>
      <c r="G12" s="283"/>
    </row>
    <row r="13" spans="1:7" ht="7.5" customHeight="1">
      <c r="B13" s="436"/>
      <c r="C13" s="436"/>
      <c r="D13" s="303"/>
      <c r="E13" s="303"/>
      <c r="F13" s="303"/>
      <c r="G13" s="303"/>
    </row>
    <row r="14" spans="1:7" ht="38.25">
      <c r="A14" s="437" t="s">
        <v>2782</v>
      </c>
      <c r="B14" s="414" t="s">
        <v>1632</v>
      </c>
      <c r="C14" s="438"/>
      <c r="D14" s="464"/>
      <c r="E14" s="628">
        <f>IFERROR(INT(FIXED(VLOOKUP(A14,BPActual,3,0)/Pesos,0)),0)</f>
        <v>0</v>
      </c>
      <c r="F14" s="706"/>
      <c r="G14" s="628">
        <f>IFERROR(INT(FIXED(VLOOKUP(A14,BPAnterior,3,0)/Pesos,0)),0)</f>
        <v>1156453</v>
      </c>
    </row>
    <row r="15" spans="1:7" ht="25.5" hidden="1">
      <c r="B15" s="414" t="s">
        <v>1633</v>
      </c>
      <c r="C15" s="438"/>
      <c r="D15" s="464"/>
      <c r="E15" s="416"/>
      <c r="F15" s="464"/>
      <c r="G15" s="416"/>
    </row>
    <row r="16" spans="1:7" ht="38.25" hidden="1">
      <c r="B16" s="414" t="s">
        <v>1393</v>
      </c>
      <c r="C16" s="438"/>
      <c r="D16" s="464"/>
      <c r="E16" s="416"/>
      <c r="F16" s="464"/>
      <c r="G16" s="416"/>
    </row>
    <row r="17" spans="2:7" ht="38.25" hidden="1">
      <c r="B17" s="414" t="s">
        <v>1394</v>
      </c>
      <c r="C17" s="438"/>
      <c r="D17" s="464"/>
      <c r="E17" s="416"/>
      <c r="F17" s="464"/>
      <c r="G17" s="416"/>
    </row>
    <row r="18" spans="2:7" ht="25.5" hidden="1">
      <c r="B18" s="414" t="s">
        <v>1395</v>
      </c>
      <c r="C18" s="438"/>
      <c r="D18" s="464"/>
      <c r="E18" s="416"/>
      <c r="F18" s="464"/>
      <c r="G18" s="416"/>
    </row>
    <row r="19" spans="2:7" ht="25.5" hidden="1">
      <c r="B19" s="414" t="s">
        <v>1396</v>
      </c>
      <c r="C19" s="438"/>
      <c r="D19" s="464"/>
      <c r="E19" s="416"/>
      <c r="F19" s="464"/>
      <c r="G19" s="416"/>
    </row>
    <row r="20" spans="2:7" ht="25.5" hidden="1">
      <c r="B20" s="414" t="s">
        <v>1634</v>
      </c>
      <c r="C20" s="438"/>
      <c r="D20" s="464"/>
      <c r="E20" s="416"/>
      <c r="F20" s="464"/>
      <c r="G20" s="416"/>
    </row>
    <row r="21" spans="2:7" ht="25.5" hidden="1">
      <c r="B21" s="414" t="s">
        <v>1635</v>
      </c>
      <c r="C21" s="438"/>
      <c r="D21" s="464"/>
      <c r="E21" s="416"/>
      <c r="F21" s="464"/>
      <c r="G21" s="416"/>
    </row>
    <row r="22" spans="2:7" hidden="1">
      <c r="B22" s="414" t="s">
        <v>1397</v>
      </c>
      <c r="C22" s="438"/>
      <c r="D22" s="464"/>
      <c r="E22" s="416"/>
      <c r="F22" s="464"/>
      <c r="G22" s="416"/>
    </row>
    <row r="23" spans="2:7" ht="7.5" customHeight="1">
      <c r="B23" s="443"/>
      <c r="C23" s="436"/>
      <c r="D23" s="303"/>
      <c r="E23" s="300"/>
      <c r="F23" s="303"/>
      <c r="G23" s="300"/>
    </row>
    <row r="24" spans="2:7">
      <c r="B24" s="185" t="s">
        <v>1636</v>
      </c>
      <c r="C24" s="203"/>
      <c r="D24" s="324"/>
      <c r="E24" s="870">
        <f>SUM(E14:E22)</f>
        <v>0</v>
      </c>
      <c r="F24" s="932"/>
      <c r="G24" s="870">
        <f>SUM(G14:G23)</f>
        <v>1156453</v>
      </c>
    </row>
    <row r="25" spans="2:7" ht="12" customHeight="1" thickBot="1">
      <c r="B25" s="443"/>
      <c r="C25" s="436"/>
      <c r="D25" s="303"/>
      <c r="E25" s="977"/>
      <c r="F25" s="876"/>
      <c r="G25" s="977"/>
    </row>
    <row r="26" spans="2:7" ht="13.5" thickBot="1">
      <c r="B26" s="223" t="s">
        <v>1398</v>
      </c>
      <c r="C26" s="224"/>
      <c r="D26" s="325"/>
      <c r="E26" s="959">
        <f>+E10+E24</f>
        <v>0</v>
      </c>
      <c r="F26" s="931"/>
      <c r="G26" s="959">
        <f>+G10+G24</f>
        <v>1156453</v>
      </c>
    </row>
    <row r="27" spans="2:7" s="437" customFormat="1">
      <c r="E27" s="708"/>
      <c r="F27" s="708"/>
      <c r="G27" s="708"/>
    </row>
    <row r="28" spans="2:7" s="437" customFormat="1" ht="13.5" thickBot="1"/>
    <row r="29" spans="2:7" ht="13.5" thickBot="1">
      <c r="B29" s="200" t="s">
        <v>1637</v>
      </c>
      <c r="C29" s="3"/>
      <c r="D29" s="217"/>
      <c r="E29" s="288" t="str">
        <f ca="1">+IF((E26-B!F26)=0,"Conciliado","No Conciliado")</f>
        <v>Conciliado</v>
      </c>
      <c r="F29" s="3"/>
      <c r="G29" s="288" t="str">
        <f ca="1">+IF((G26-B!H26)=0,"Conciliado","No Conciliado")</f>
        <v>No Conciliado</v>
      </c>
    </row>
    <row r="30" spans="2:7" ht="4.5" customHeight="1" thickBot="1">
      <c r="B30" s="7"/>
      <c r="C30" s="7"/>
      <c r="D30" s="7"/>
      <c r="E30" s="7"/>
      <c r="F30" s="7"/>
      <c r="G30" s="7"/>
    </row>
    <row r="31" spans="2:7" ht="15.75" customHeight="1" thickBot="1">
      <c r="B31" s="7"/>
      <c r="C31" s="7"/>
      <c r="D31" s="7"/>
      <c r="E31" s="690">
        <f ca="1">+E26-B!F26</f>
        <v>0</v>
      </c>
      <c r="F31" s="719"/>
      <c r="G31" s="690">
        <f ca="1">+G26-B!H26</f>
        <v>1156453</v>
      </c>
    </row>
    <row r="32" spans="2:7" s="437" customFormat="1" ht="9.75" customHeight="1" thickBot="1"/>
    <row r="33" spans="2:7" ht="13.5" thickBot="1">
      <c r="B33" s="200" t="s">
        <v>1638</v>
      </c>
      <c r="C33" s="3"/>
      <c r="D33" s="217"/>
      <c r="E33" s="288" t="str">
        <f ca="1">+IF((E26-'C'!F28)=0,"Conciliado","No Conciliado")</f>
        <v>Conciliado</v>
      </c>
      <c r="F33" s="3"/>
      <c r="G33" s="288" t="str">
        <f ca="1">+IF((G26-'C'!H28)=0,"Conciliado","No Conciliado")</f>
        <v>No Conciliado</v>
      </c>
    </row>
    <row r="34" spans="2:7" ht="4.5" customHeight="1" thickBot="1">
      <c r="B34" s="7"/>
      <c r="C34" s="7"/>
      <c r="D34" s="7"/>
      <c r="E34" s="7"/>
      <c r="F34" s="7"/>
      <c r="G34" s="7"/>
    </row>
    <row r="35" spans="2:7" ht="13.5" thickBot="1">
      <c r="B35" s="7"/>
      <c r="C35" s="7"/>
      <c r="D35" s="7"/>
      <c r="E35" s="690">
        <f ca="1">+E26-'C'!F28</f>
        <v>0</v>
      </c>
      <c r="F35" s="719"/>
      <c r="G35" s="690">
        <f ca="1">+G26-'C'!H28</f>
        <v>1156453</v>
      </c>
    </row>
    <row r="36" spans="2:7" s="437" customFormat="1"/>
  </sheetData>
  <sheetProtection algorithmName="SHA-512" hashValue="4Ez+wtHnwwwEamV5xg9gUvs3aTRTvrpwwXFmIcxLxzAGpoODbpZFqPw9BSbsJC3cTQFrjoJmC/PGnACug6M8eA==" saltValue="9iGFMxdp6xLgPX6dp/KY6w==" spinCount="100000" sheet="1" objects="1" scenarios="1" formatCells="0" formatColumns="0" formatRows="0" insertRows="0" deleteRows="0"/>
  <protectedRanges>
    <protectedRange sqref="D8:F9 H8:N27 D11:F23 D10 D27:F27 D24:D26" name="Rango1_1_1_1"/>
    <protectedRange sqref="E10:G10" name="Rango1_1_1_1_1"/>
    <protectedRange sqref="E24:G25" name="Rango1_1_1_1_2"/>
  </protectedRanges>
  <mergeCells count="1">
    <mergeCell ref="B2:G2"/>
  </mergeCells>
  <conditionalFormatting sqref="E29">
    <cfRule type="expression" dxfId="39" priority="4">
      <formula>IF(E29="No Conciliado",1,0)</formula>
    </cfRule>
  </conditionalFormatting>
  <conditionalFormatting sqref="G29">
    <cfRule type="expression" dxfId="38" priority="3">
      <formula>IF(G29="No Conciliado",1,0)</formula>
    </cfRule>
  </conditionalFormatting>
  <conditionalFormatting sqref="E33">
    <cfRule type="expression" dxfId="37" priority="2">
      <formula>IF(E33="No Conciliado",1,0)</formula>
    </cfRule>
  </conditionalFormatting>
  <conditionalFormatting sqref="G33">
    <cfRule type="expression" dxfId="36" priority="1">
      <formula>IF(G33="No Conciliado",1,0)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6"/>
  <dimension ref="A1:G20"/>
  <sheetViews>
    <sheetView showGridLines="0" workbookViewId="0">
      <selection activeCell="A2" sqref="A2"/>
    </sheetView>
  </sheetViews>
  <sheetFormatPr baseColWidth="10" defaultColWidth="0" defaultRowHeight="12.75" zeroHeight="1"/>
  <cols>
    <col min="1" max="1" width="10.85546875" style="22" customWidth="1"/>
    <col min="2" max="2" width="64.7109375" style="22" customWidth="1"/>
    <col min="3" max="3" width="1" style="22" customWidth="1"/>
    <col min="4" max="4" width="14.7109375" style="22" customWidth="1"/>
    <col min="5" max="5" width="1" style="22" customWidth="1"/>
    <col min="6" max="6" width="14.7109375" style="22" customWidth="1"/>
    <col min="7" max="7" width="10.85546875" style="22" customWidth="1"/>
    <col min="8" max="16384" width="10.85546875" style="22" hidden="1"/>
  </cols>
  <sheetData>
    <row r="1" spans="1:6"/>
    <row r="2" spans="1:6" ht="15.75">
      <c r="B2" s="1292" t="s">
        <v>1399</v>
      </c>
      <c r="C2" s="1292"/>
      <c r="D2" s="1292"/>
      <c r="E2" s="1292"/>
      <c r="F2" s="1292"/>
    </row>
    <row r="3" spans="1:6" ht="13.5" thickBot="1"/>
    <row r="4" spans="1:6" ht="15" customHeight="1">
      <c r="B4" s="1328" t="s">
        <v>1280</v>
      </c>
      <c r="C4" s="201"/>
      <c r="D4" s="1330">
        <f>FactFin</f>
        <v>43830</v>
      </c>
      <c r="E4" s="196"/>
      <c r="F4" s="1330">
        <f>FantFin</f>
        <v>43465</v>
      </c>
    </row>
    <row r="5" spans="1:6" ht="13.5" thickBot="1">
      <c r="B5" s="1329"/>
      <c r="C5" s="201"/>
      <c r="D5" s="1331">
        <f>FactFin</f>
        <v>43830</v>
      </c>
      <c r="E5" s="196"/>
      <c r="F5" s="1331">
        <f>FantFin</f>
        <v>43465</v>
      </c>
    </row>
    <row r="6" spans="1:6" ht="7.5" customHeight="1">
      <c r="B6" s="434"/>
      <c r="C6" s="434"/>
      <c r="D6" s="435"/>
      <c r="E6" s="435"/>
      <c r="F6" s="435"/>
    </row>
    <row r="7" spans="1:6" ht="25.5">
      <c r="A7" s="437"/>
      <c r="B7" s="414" t="s">
        <v>1639</v>
      </c>
      <c r="C7" s="438"/>
      <c r="D7" s="416"/>
      <c r="E7" s="439"/>
      <c r="F7" s="416"/>
    </row>
    <row r="8" spans="1:6" ht="25.5">
      <c r="A8" s="437"/>
      <c r="B8" s="414" t="s">
        <v>1640</v>
      </c>
      <c r="C8" s="438"/>
      <c r="D8" s="416"/>
      <c r="E8" s="439"/>
      <c r="F8" s="416"/>
    </row>
    <row r="9" spans="1:6" ht="25.5">
      <c r="A9" s="437"/>
      <c r="B9" s="414" t="s">
        <v>1641</v>
      </c>
      <c r="C9" s="438"/>
      <c r="D9" s="416"/>
      <c r="E9" s="439"/>
      <c r="F9" s="416"/>
    </row>
    <row r="10" spans="1:6" ht="8.25" customHeight="1" thickBot="1">
      <c r="B10" s="5"/>
      <c r="C10" s="5"/>
      <c r="D10" s="110"/>
      <c r="E10" s="110"/>
      <c r="F10" s="110"/>
    </row>
    <row r="11" spans="1:6" ht="13.5" thickBot="1">
      <c r="B11" s="223" t="s">
        <v>1137</v>
      </c>
      <c r="C11" s="224"/>
      <c r="D11" s="326"/>
      <c r="E11" s="327"/>
      <c r="F11" s="326"/>
    </row>
    <row r="12" spans="1:6">
      <c r="B12" s="5"/>
      <c r="C12" s="5"/>
      <c r="D12" s="110"/>
      <c r="E12" s="110"/>
      <c r="F12" s="110"/>
    </row>
    <row r="13" spans="1:6" ht="38.25">
      <c r="A13" s="437"/>
      <c r="B13" s="414" t="s">
        <v>1642</v>
      </c>
      <c r="C13" s="438"/>
      <c r="D13" s="416"/>
      <c r="E13" s="439"/>
      <c r="F13" s="416"/>
    </row>
    <row r="14" spans="1:6" ht="12" customHeight="1" thickBot="1">
      <c r="B14" s="5"/>
      <c r="C14" s="5"/>
      <c r="D14" s="5"/>
      <c r="E14" s="5"/>
      <c r="F14" s="5"/>
    </row>
    <row r="15" spans="1:6" ht="13.5" thickBot="1">
      <c r="B15" s="223" t="s">
        <v>1137</v>
      </c>
      <c r="C15" s="224"/>
      <c r="D15" s="326">
        <f>+D11+D13</f>
        <v>0</v>
      </c>
      <c r="E15" s="327"/>
      <c r="F15" s="326">
        <f>+F11+F13</f>
        <v>0</v>
      </c>
    </row>
    <row r="16" spans="1:6">
      <c r="B16" s="5"/>
      <c r="C16" s="5"/>
      <c r="D16" s="5"/>
      <c r="E16" s="5"/>
      <c r="F16" s="5"/>
    </row>
    <row r="17" spans="2:6">
      <c r="B17" s="5"/>
      <c r="C17" s="5"/>
      <c r="D17" s="5"/>
      <c r="E17" s="5"/>
      <c r="F17" s="5"/>
    </row>
    <row r="18" spans="2:6" hidden="1">
      <c r="B18" s="5"/>
      <c r="C18" s="5"/>
      <c r="D18" s="5"/>
      <c r="E18" s="5"/>
      <c r="F18" s="5"/>
    </row>
    <row r="19" spans="2:6" hidden="1">
      <c r="B19" s="5"/>
      <c r="C19" s="5"/>
      <c r="D19" s="5"/>
      <c r="E19" s="5"/>
      <c r="F19" s="5"/>
    </row>
    <row r="20" spans="2:6" hidden="1">
      <c r="B20" s="5"/>
      <c r="C20" s="5"/>
      <c r="D20" s="5"/>
      <c r="E20" s="5"/>
      <c r="F20" s="5"/>
    </row>
  </sheetData>
  <sheetProtection algorithmName="SHA-512" hashValue="g+CSKmFolOOrKl+fCY0UvHzrQ6qrHkD+yl0X9PSCsAWhoolIv4F3wiLGI2VLh1tu0AJcqC4aHBLkXcHGfCIMsw==" saltValue="/2qIHEjSWn116ChgSuNKPQ==" spinCount="100000" sheet="1" objects="1" scenarios="1" formatCells="0" formatColumns="0" formatRows="0" insertRows="0" deleteRows="0"/>
  <protectedRanges>
    <protectedRange sqref="D7:F10 D12:F12" name="Rango1_1_1_1"/>
    <protectedRange sqref="D11:F11" name="Rango1_1_1_1_1"/>
    <protectedRange sqref="D13:F14" name="Rango1_1_1_1_2"/>
  </protectedRanges>
  <mergeCells count="4">
    <mergeCell ref="B4:B5"/>
    <mergeCell ref="B2:F2"/>
    <mergeCell ref="D4:D5"/>
    <mergeCell ref="F4:F5"/>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142">
    <tabColor theme="3" tint="0.39997558519241921"/>
  </sheetPr>
  <dimension ref="A1:K71"/>
  <sheetViews>
    <sheetView showGridLines="0" workbookViewId="0">
      <selection activeCell="A2" sqref="A2"/>
    </sheetView>
  </sheetViews>
  <sheetFormatPr baseColWidth="10" defaultColWidth="0" defaultRowHeight="12.75" zeroHeight="1"/>
  <cols>
    <col min="1" max="1" width="10.85546875" style="437" customWidth="1"/>
    <col min="2" max="2" width="64.7109375" style="22" customWidth="1"/>
    <col min="3" max="3" width="1" style="22" customWidth="1"/>
    <col min="4" max="4" width="14.7109375" style="22" customWidth="1"/>
    <col min="5" max="5" width="1" style="22" customWidth="1"/>
    <col min="6" max="6" width="14.7109375" style="22" customWidth="1"/>
    <col min="7" max="7" width="1" style="22" customWidth="1"/>
    <col min="8" max="8" width="14.7109375" style="22" customWidth="1"/>
    <col min="9" max="9" width="1" style="22" customWidth="1"/>
    <col min="10" max="10" width="14" style="22" customWidth="1"/>
    <col min="11" max="11" width="10.85546875" style="437" customWidth="1"/>
    <col min="12" max="16384" width="10.85546875" style="22" hidden="1"/>
  </cols>
  <sheetData>
    <row r="1" spans="1:11" s="437" customFormat="1"/>
    <row r="2" spans="1:11" s="437" customFormat="1" ht="15.75">
      <c r="B2" s="1293" t="s">
        <v>1643</v>
      </c>
      <c r="C2" s="1293"/>
      <c r="D2" s="1293"/>
      <c r="E2" s="1293"/>
      <c r="F2" s="1293"/>
      <c r="G2" s="1293"/>
      <c r="H2" s="1293"/>
      <c r="I2" s="1293"/>
      <c r="J2" s="1293"/>
    </row>
    <row r="3" spans="1:11" s="437" customFormat="1" ht="13.5" thickBot="1"/>
    <row r="4" spans="1:11" s="433" customFormat="1" ht="12.75" customHeight="1">
      <c r="A4" s="826"/>
      <c r="B4" s="1386" t="s">
        <v>1644</v>
      </c>
      <c r="C4" s="201"/>
      <c r="D4" s="1330">
        <f>FactFin</f>
        <v>43830</v>
      </c>
      <c r="E4" s="201"/>
      <c r="F4" s="1237" t="s">
        <v>1645</v>
      </c>
      <c r="G4" s="196"/>
      <c r="H4" s="1330">
        <f>FantFin</f>
        <v>43465</v>
      </c>
      <c r="I4" s="201"/>
      <c r="J4" s="1237" t="s">
        <v>1645</v>
      </c>
      <c r="K4" s="826"/>
    </row>
    <row r="5" spans="1:11" ht="16.5" customHeight="1" thickBot="1">
      <c r="B5" s="1387"/>
      <c r="C5" s="195"/>
      <c r="D5" s="1331">
        <f>FactFin</f>
        <v>43830</v>
      </c>
      <c r="E5" s="195"/>
      <c r="F5" s="1239"/>
      <c r="G5" s="11"/>
      <c r="H5" s="1331">
        <f>FantFin</f>
        <v>43465</v>
      </c>
      <c r="I5" s="11"/>
      <c r="J5" s="1239"/>
    </row>
    <row r="6" spans="1:11" ht="7.5" customHeight="1">
      <c r="B6" s="44"/>
      <c r="C6" s="44"/>
      <c r="D6" s="202"/>
      <c r="E6" s="44"/>
      <c r="F6" s="202"/>
      <c r="G6" s="202"/>
      <c r="H6" s="202"/>
      <c r="I6" s="202"/>
      <c r="J6" s="202"/>
    </row>
    <row r="7" spans="1:11">
      <c r="B7" s="185" t="s">
        <v>1646</v>
      </c>
      <c r="C7" s="203"/>
      <c r="D7" s="827">
        <f ca="1">+B!F24</f>
        <v>-205253038</v>
      </c>
      <c r="E7" s="828"/>
      <c r="F7" s="775"/>
      <c r="G7" s="829"/>
      <c r="H7" s="827">
        <f ca="1">+B!H24</f>
        <v>183311000</v>
      </c>
      <c r="I7" s="830"/>
      <c r="J7" s="775"/>
    </row>
    <row r="8" spans="1:11" ht="7.5" customHeight="1">
      <c r="B8" s="44"/>
      <c r="C8" s="44"/>
      <c r="D8" s="830"/>
      <c r="E8" s="545"/>
      <c r="F8" s="830"/>
      <c r="G8" s="830"/>
      <c r="H8" s="830"/>
      <c r="I8" s="830"/>
      <c r="J8" s="830"/>
    </row>
    <row r="9" spans="1:11">
      <c r="B9" s="185" t="s">
        <v>1647</v>
      </c>
      <c r="C9" s="203"/>
      <c r="D9" s="827">
        <f ca="1">+D7*F9</f>
        <v>-67733502.540000007</v>
      </c>
      <c r="E9" s="828"/>
      <c r="F9" s="831">
        <v>0.33</v>
      </c>
      <c r="G9" s="829"/>
      <c r="H9" s="827">
        <f ca="1">+H7*J9</f>
        <v>62325740.000000007</v>
      </c>
      <c r="I9" s="829"/>
      <c r="J9" s="831">
        <v>0.34</v>
      </c>
    </row>
    <row r="10" spans="1:11" ht="7.5" customHeight="1">
      <c r="B10" s="203"/>
      <c r="C10" s="203"/>
      <c r="D10" s="848"/>
      <c r="E10" s="828"/>
      <c r="F10" s="849"/>
      <c r="G10" s="848"/>
      <c r="H10" s="848"/>
      <c r="I10" s="848"/>
      <c r="J10" s="849"/>
    </row>
    <row r="11" spans="1:11" ht="17.25" customHeight="1">
      <c r="B11" s="443" t="s">
        <v>1648</v>
      </c>
      <c r="C11" s="436"/>
      <c r="D11" s="444"/>
      <c r="E11" s="436"/>
      <c r="F11" s="460"/>
      <c r="G11" s="444"/>
      <c r="H11" s="444"/>
      <c r="I11" s="444"/>
      <c r="J11" s="460"/>
    </row>
    <row r="12" spans="1:11" ht="5.25" customHeight="1">
      <c r="B12" s="436"/>
      <c r="C12" s="436"/>
      <c r="D12" s="444"/>
      <c r="E12" s="436"/>
      <c r="F12" s="460"/>
      <c r="G12" s="444"/>
      <c r="H12" s="444"/>
      <c r="I12" s="444"/>
      <c r="J12" s="460"/>
    </row>
    <row r="13" spans="1:11">
      <c r="B13" s="414" t="s">
        <v>1649</v>
      </c>
      <c r="C13" s="438"/>
      <c r="D13" s="426"/>
      <c r="E13" s="436"/>
      <c r="F13" s="461">
        <f ca="1">IFERROR(D13/$D$7,0)</f>
        <v>0</v>
      </c>
      <c r="G13" s="444"/>
      <c r="H13" s="426"/>
      <c r="I13" s="444"/>
      <c r="J13" s="461">
        <f ca="1">IFERROR(H13/$H$7,0)</f>
        <v>0</v>
      </c>
    </row>
    <row r="14" spans="1:11">
      <c r="B14" s="414" t="s">
        <v>29</v>
      </c>
      <c r="C14" s="438"/>
      <c r="D14" s="426"/>
      <c r="E14" s="436"/>
      <c r="F14" s="461">
        <f t="shared" ref="F14:F18" ca="1" si="0">IFERROR(D14/$D$7,0)</f>
        <v>0</v>
      </c>
      <c r="G14" s="444"/>
      <c r="H14" s="426"/>
      <c r="I14" s="444"/>
      <c r="J14" s="461">
        <f t="shared" ref="J14:J18" ca="1" si="1">IFERROR(H14/$H$7,0)</f>
        <v>0</v>
      </c>
    </row>
    <row r="15" spans="1:11">
      <c r="B15" s="414" t="s">
        <v>1650</v>
      </c>
      <c r="C15" s="438"/>
      <c r="D15" s="426"/>
      <c r="E15" s="436"/>
      <c r="F15" s="461">
        <f t="shared" ca="1" si="0"/>
        <v>0</v>
      </c>
      <c r="G15" s="444"/>
      <c r="H15" s="426"/>
      <c r="I15" s="444"/>
      <c r="J15" s="461">
        <f t="shared" ca="1" si="1"/>
        <v>0</v>
      </c>
    </row>
    <row r="16" spans="1:11">
      <c r="B16" s="414" t="s">
        <v>1651</v>
      </c>
      <c r="C16" s="438"/>
      <c r="D16" s="426"/>
      <c r="E16" s="436"/>
      <c r="F16" s="461">
        <f t="shared" ca="1" si="0"/>
        <v>0</v>
      </c>
      <c r="G16" s="444"/>
      <c r="H16" s="426"/>
      <c r="I16" s="444"/>
      <c r="J16" s="461">
        <f t="shared" ca="1" si="1"/>
        <v>0</v>
      </c>
    </row>
    <row r="17" spans="2:10">
      <c r="B17" s="414" t="s">
        <v>1652</v>
      </c>
      <c r="C17" s="438"/>
      <c r="D17" s="426"/>
      <c r="E17" s="436"/>
      <c r="F17" s="461">
        <f t="shared" ca="1" si="0"/>
        <v>0</v>
      </c>
      <c r="G17" s="444"/>
      <c r="H17" s="426"/>
      <c r="I17" s="444"/>
      <c r="J17" s="461">
        <f t="shared" ca="1" si="1"/>
        <v>0</v>
      </c>
    </row>
    <row r="18" spans="2:10">
      <c r="B18" s="414" t="s">
        <v>1653</v>
      </c>
      <c r="C18" s="438"/>
      <c r="D18" s="426"/>
      <c r="E18" s="436"/>
      <c r="F18" s="461">
        <f t="shared" ca="1" si="0"/>
        <v>0</v>
      </c>
      <c r="G18" s="444"/>
      <c r="H18" s="426"/>
      <c r="I18" s="444"/>
      <c r="J18" s="461">
        <f t="shared" ca="1" si="1"/>
        <v>0</v>
      </c>
    </row>
    <row r="19" spans="2:10">
      <c r="B19" s="185" t="s">
        <v>1654</v>
      </c>
      <c r="C19" s="203"/>
      <c r="D19" s="164">
        <f>SUM(D13:D18)</f>
        <v>0</v>
      </c>
      <c r="E19" s="203"/>
      <c r="F19" s="164">
        <f ca="1">SUM(F13:F18)</f>
        <v>0</v>
      </c>
      <c r="G19" s="168"/>
      <c r="H19" s="164">
        <f>SUM(H13:H18)</f>
        <v>0</v>
      </c>
      <c r="I19" s="168"/>
      <c r="J19" s="164">
        <f ca="1">SUM(J13:J18)</f>
        <v>0</v>
      </c>
    </row>
    <row r="20" spans="2:10">
      <c r="B20" s="316"/>
      <c r="C20" s="436"/>
      <c r="D20" s="109"/>
      <c r="E20" s="436"/>
      <c r="F20" s="462"/>
      <c r="G20" s="444"/>
      <c r="H20" s="109"/>
      <c r="I20" s="444"/>
      <c r="J20" s="462"/>
    </row>
    <row r="21" spans="2:10">
      <c r="B21" s="463" t="s">
        <v>1655</v>
      </c>
      <c r="C21" s="436"/>
      <c r="D21" s="109"/>
      <c r="E21" s="436"/>
      <c r="F21" s="462"/>
      <c r="G21" s="444"/>
      <c r="H21" s="109"/>
      <c r="I21" s="444"/>
      <c r="J21" s="462"/>
    </row>
    <row r="22" spans="2:10">
      <c r="B22" s="414" t="s">
        <v>1656</v>
      </c>
      <c r="C22" s="438"/>
      <c r="D22" s="426"/>
      <c r="E22" s="436"/>
      <c r="F22" s="461">
        <f ca="1">IFERROR(D22/$D$7,0)</f>
        <v>0</v>
      </c>
      <c r="G22" s="444"/>
      <c r="H22" s="426"/>
      <c r="I22" s="444"/>
      <c r="J22" s="461">
        <f ca="1">IFERROR(H22/$H$7,0)</f>
        <v>0</v>
      </c>
    </row>
    <row r="23" spans="2:10">
      <c r="B23" s="414" t="s">
        <v>1657</v>
      </c>
      <c r="C23" s="438"/>
      <c r="D23" s="426"/>
      <c r="E23" s="436"/>
      <c r="F23" s="461">
        <f t="shared" ref="F23:F28" ca="1" si="2">IFERROR(D23/$D$7,0)</f>
        <v>0</v>
      </c>
      <c r="G23" s="444"/>
      <c r="H23" s="426"/>
      <c r="I23" s="444"/>
      <c r="J23" s="461">
        <f t="shared" ref="J23:J28" ca="1" si="3">IFERROR(H23/$H$7,0)</f>
        <v>0</v>
      </c>
    </row>
    <row r="24" spans="2:10">
      <c r="B24" s="414" t="s">
        <v>1658</v>
      </c>
      <c r="C24" s="438"/>
      <c r="D24" s="426"/>
      <c r="E24" s="436"/>
      <c r="F24" s="461">
        <f t="shared" ca="1" si="2"/>
        <v>0</v>
      </c>
      <c r="G24" s="444"/>
      <c r="H24" s="426"/>
      <c r="I24" s="444"/>
      <c r="J24" s="461">
        <f t="shared" ca="1" si="3"/>
        <v>0</v>
      </c>
    </row>
    <row r="25" spans="2:10">
      <c r="B25" s="414" t="s">
        <v>1659</v>
      </c>
      <c r="C25" s="438"/>
      <c r="D25" s="426"/>
      <c r="E25" s="436"/>
      <c r="F25" s="461">
        <f t="shared" ca="1" si="2"/>
        <v>0</v>
      </c>
      <c r="G25" s="444"/>
      <c r="H25" s="426"/>
      <c r="I25" s="444"/>
      <c r="J25" s="461">
        <f t="shared" ca="1" si="3"/>
        <v>0</v>
      </c>
    </row>
    <row r="26" spans="2:10" ht="25.5">
      <c r="B26" s="414" t="s">
        <v>1660</v>
      </c>
      <c r="C26" s="438"/>
      <c r="D26" s="426"/>
      <c r="E26" s="436"/>
      <c r="F26" s="461">
        <f t="shared" ca="1" si="2"/>
        <v>0</v>
      </c>
      <c r="G26" s="444"/>
      <c r="H26" s="426"/>
      <c r="I26" s="444"/>
      <c r="J26" s="461">
        <f t="shared" ca="1" si="3"/>
        <v>0</v>
      </c>
    </row>
    <row r="27" spans="2:10">
      <c r="B27" s="414" t="s">
        <v>1661</v>
      </c>
      <c r="C27" s="438"/>
      <c r="D27" s="426"/>
      <c r="E27" s="436"/>
      <c r="F27" s="461">
        <f t="shared" ca="1" si="2"/>
        <v>0</v>
      </c>
      <c r="G27" s="444"/>
      <c r="H27" s="426"/>
      <c r="I27" s="444"/>
      <c r="J27" s="461">
        <f t="shared" ca="1" si="3"/>
        <v>0</v>
      </c>
    </row>
    <row r="28" spans="2:10">
      <c r="B28" s="414" t="s">
        <v>1662</v>
      </c>
      <c r="C28" s="438"/>
      <c r="D28" s="426"/>
      <c r="E28" s="436"/>
      <c r="F28" s="461">
        <f t="shared" ca="1" si="2"/>
        <v>0</v>
      </c>
      <c r="G28" s="444"/>
      <c r="H28" s="426"/>
      <c r="I28" s="444"/>
      <c r="J28" s="461">
        <f t="shared" ca="1" si="3"/>
        <v>0</v>
      </c>
    </row>
    <row r="29" spans="2:10">
      <c r="B29" s="185" t="s">
        <v>1663</v>
      </c>
      <c r="C29" s="203"/>
      <c r="D29" s="164"/>
      <c r="E29" s="203"/>
      <c r="F29" s="164">
        <f ca="1">SUM(F22:F28)</f>
        <v>0</v>
      </c>
      <c r="G29" s="168"/>
      <c r="H29" s="164"/>
      <c r="I29" s="168"/>
      <c r="J29" s="164">
        <f ca="1">SUM(J22:J28)</f>
        <v>0</v>
      </c>
    </row>
    <row r="30" spans="2:10" ht="7.5" customHeight="1">
      <c r="B30" s="203"/>
      <c r="C30" s="203"/>
      <c r="D30" s="168"/>
      <c r="E30" s="203"/>
      <c r="F30" s="225"/>
      <c r="G30" s="168"/>
      <c r="H30" s="168"/>
      <c r="I30" s="168"/>
      <c r="J30" s="225"/>
    </row>
    <row r="31" spans="2:10">
      <c r="B31" s="185" t="s">
        <v>1409</v>
      </c>
      <c r="C31" s="203"/>
      <c r="D31" s="827">
        <f>+(D19-D29)*F9</f>
        <v>0</v>
      </c>
      <c r="E31" s="828"/>
      <c r="F31" s="850">
        <f ca="1">+F19-F29</f>
        <v>0</v>
      </c>
      <c r="G31" s="829"/>
      <c r="H31" s="827">
        <f>+(H19-H29)*J9</f>
        <v>0</v>
      </c>
      <c r="I31" s="829"/>
      <c r="J31" s="850">
        <f ca="1">+J19-J29</f>
        <v>0</v>
      </c>
    </row>
    <row r="32" spans="2:10" ht="10.5" customHeight="1" thickBot="1">
      <c r="B32" s="7"/>
      <c r="C32" s="7"/>
      <c r="D32" s="775"/>
      <c r="E32" s="775"/>
      <c r="F32" s="851"/>
      <c r="G32" s="775"/>
      <c r="H32" s="775"/>
      <c r="I32" s="775"/>
      <c r="J32" s="851"/>
    </row>
    <row r="33" spans="2:10" ht="13.5" thickBot="1">
      <c r="B33" s="223" t="s">
        <v>1664</v>
      </c>
      <c r="C33" s="224"/>
      <c r="D33" s="852">
        <f ca="1">+D9+D31</f>
        <v>-67733502.540000007</v>
      </c>
      <c r="E33" s="853"/>
      <c r="F33" s="854">
        <f ca="1">+F9+F31</f>
        <v>0.33</v>
      </c>
      <c r="G33" s="855"/>
      <c r="H33" s="852">
        <f ca="1">+H9+H31</f>
        <v>62325740.000000007</v>
      </c>
      <c r="I33" s="855"/>
      <c r="J33" s="854">
        <f ca="1">+J9+J31</f>
        <v>0.34</v>
      </c>
    </row>
    <row r="34" spans="2:10" ht="13.5" thickBot="1">
      <c r="B34" s="7"/>
      <c r="C34" s="7"/>
      <c r="D34" s="7"/>
      <c r="E34" s="7"/>
      <c r="F34" s="7"/>
      <c r="G34" s="7"/>
      <c r="H34" s="7"/>
      <c r="I34" s="7"/>
      <c r="J34" s="7"/>
    </row>
    <row r="35" spans="2:10">
      <c r="B35" s="1386" t="s">
        <v>1665</v>
      </c>
      <c r="C35" s="201"/>
      <c r="D35" s="1330">
        <f>FactFin</f>
        <v>43830</v>
      </c>
      <c r="E35" s="201"/>
      <c r="F35" s="1237" t="s">
        <v>1645</v>
      </c>
      <c r="G35" s="196"/>
      <c r="H35" s="1330">
        <f>FantFin</f>
        <v>43465</v>
      </c>
      <c r="I35" s="201"/>
      <c r="J35" s="1237" t="s">
        <v>1645</v>
      </c>
    </row>
    <row r="36" spans="2:10" ht="13.5" thickBot="1">
      <c r="B36" s="1387"/>
      <c r="C36" s="195"/>
      <c r="D36" s="1331">
        <f>FactFin</f>
        <v>43830</v>
      </c>
      <c r="E36" s="195"/>
      <c r="F36" s="1239"/>
      <c r="G36" s="11"/>
      <c r="H36" s="1331">
        <f>FantFin</f>
        <v>43465</v>
      </c>
      <c r="I36" s="11"/>
      <c r="J36" s="1239"/>
    </row>
    <row r="37" spans="2:10">
      <c r="B37" s="434"/>
      <c r="C37" s="434"/>
      <c r="D37" s="435"/>
      <c r="E37" s="434"/>
      <c r="F37" s="435"/>
      <c r="G37" s="435"/>
      <c r="H37" s="435"/>
      <c r="I37" s="435"/>
      <c r="J37" s="435"/>
    </row>
    <row r="38" spans="2:10">
      <c r="B38" s="185" t="s">
        <v>1646</v>
      </c>
      <c r="C38" s="203"/>
      <c r="D38" s="827"/>
      <c r="E38" s="828"/>
      <c r="F38" s="775"/>
      <c r="G38" s="829"/>
      <c r="H38" s="827"/>
      <c r="I38" s="830"/>
      <c r="J38" s="775"/>
    </row>
    <row r="39" spans="2:10">
      <c r="B39" s="434"/>
      <c r="C39" s="434"/>
      <c r="D39" s="837"/>
      <c r="E39" s="550"/>
      <c r="F39" s="837"/>
      <c r="G39" s="837"/>
      <c r="H39" s="837"/>
      <c r="I39" s="837"/>
      <c r="J39" s="837"/>
    </row>
    <row r="40" spans="2:10">
      <c r="B40" s="185" t="s">
        <v>1647</v>
      </c>
      <c r="C40" s="203"/>
      <c r="D40" s="827">
        <f>+D38*F40</f>
        <v>0</v>
      </c>
      <c r="E40" s="828"/>
      <c r="F40" s="831"/>
      <c r="G40" s="829"/>
      <c r="H40" s="827">
        <f>+H38*J40</f>
        <v>0</v>
      </c>
      <c r="I40" s="829"/>
      <c r="J40" s="831"/>
    </row>
    <row r="41" spans="2:10">
      <c r="B41" s="436"/>
      <c r="C41" s="436"/>
      <c r="D41" s="444"/>
      <c r="E41" s="436"/>
      <c r="F41" s="460"/>
      <c r="G41" s="444"/>
      <c r="H41" s="444"/>
      <c r="I41" s="444"/>
      <c r="J41" s="460"/>
    </row>
    <row r="42" spans="2:10">
      <c r="B42" s="443" t="s">
        <v>1648</v>
      </c>
      <c r="C42" s="436"/>
      <c r="D42" s="444"/>
      <c r="E42" s="436"/>
      <c r="F42" s="460"/>
      <c r="G42" s="444"/>
      <c r="H42" s="444"/>
      <c r="I42" s="444"/>
      <c r="J42" s="460"/>
    </row>
    <row r="43" spans="2:10">
      <c r="B43" s="436"/>
      <c r="C43" s="436"/>
      <c r="D43" s="444"/>
      <c r="E43" s="436"/>
      <c r="F43" s="460"/>
      <c r="G43" s="444"/>
      <c r="H43" s="444"/>
      <c r="I43" s="444"/>
      <c r="J43" s="460"/>
    </row>
    <row r="44" spans="2:10">
      <c r="B44" s="414" t="s">
        <v>1649</v>
      </c>
      <c r="C44" s="438"/>
      <c r="D44" s="426"/>
      <c r="E44" s="436"/>
      <c r="F44" s="461">
        <f ca="1">IFERROR(D44/$D$7,0)</f>
        <v>0</v>
      </c>
      <c r="G44" s="444"/>
      <c r="H44" s="426"/>
      <c r="I44" s="444"/>
      <c r="J44" s="461">
        <f ca="1">IFERROR(H44/$H$7,0)</f>
        <v>0</v>
      </c>
    </row>
    <row r="45" spans="2:10">
      <c r="B45" s="414" t="s">
        <v>29</v>
      </c>
      <c r="C45" s="438"/>
      <c r="D45" s="426"/>
      <c r="E45" s="436"/>
      <c r="F45" s="461">
        <f t="shared" ref="F45:F49" ca="1" si="4">IFERROR(D45/$D$7,0)</f>
        <v>0</v>
      </c>
      <c r="G45" s="444"/>
      <c r="H45" s="426"/>
      <c r="I45" s="444"/>
      <c r="J45" s="461">
        <f t="shared" ref="J45:J49" ca="1" si="5">IFERROR(H45/$H$7,0)</f>
        <v>0</v>
      </c>
    </row>
    <row r="46" spans="2:10">
      <c r="B46" s="414" t="s">
        <v>1650</v>
      </c>
      <c r="C46" s="438"/>
      <c r="D46" s="426"/>
      <c r="E46" s="436"/>
      <c r="F46" s="461">
        <f t="shared" ca="1" si="4"/>
        <v>0</v>
      </c>
      <c r="G46" s="444"/>
      <c r="H46" s="426"/>
      <c r="I46" s="444"/>
      <c r="J46" s="461">
        <f t="shared" ca="1" si="5"/>
        <v>0</v>
      </c>
    </row>
    <row r="47" spans="2:10">
      <c r="B47" s="414" t="s">
        <v>1651</v>
      </c>
      <c r="C47" s="438"/>
      <c r="D47" s="426"/>
      <c r="E47" s="436"/>
      <c r="F47" s="461">
        <f t="shared" ca="1" si="4"/>
        <v>0</v>
      </c>
      <c r="G47" s="444"/>
      <c r="H47" s="426"/>
      <c r="I47" s="444"/>
      <c r="J47" s="461">
        <f t="shared" ca="1" si="5"/>
        <v>0</v>
      </c>
    </row>
    <row r="48" spans="2:10">
      <c r="B48" s="414" t="s">
        <v>1652</v>
      </c>
      <c r="C48" s="438"/>
      <c r="D48" s="426"/>
      <c r="E48" s="436"/>
      <c r="F48" s="461">
        <f t="shared" ca="1" si="4"/>
        <v>0</v>
      </c>
      <c r="G48" s="444"/>
      <c r="H48" s="426"/>
      <c r="I48" s="444"/>
      <c r="J48" s="461">
        <f t="shared" ca="1" si="5"/>
        <v>0</v>
      </c>
    </row>
    <row r="49" spans="2:10">
      <c r="B49" s="414" t="s">
        <v>1653</v>
      </c>
      <c r="C49" s="438"/>
      <c r="D49" s="426"/>
      <c r="E49" s="436"/>
      <c r="F49" s="461">
        <f t="shared" ca="1" si="4"/>
        <v>0</v>
      </c>
      <c r="G49" s="444"/>
      <c r="H49" s="426"/>
      <c r="I49" s="444"/>
      <c r="J49" s="461">
        <f t="shared" ca="1" si="5"/>
        <v>0</v>
      </c>
    </row>
    <row r="50" spans="2:10">
      <c r="B50" s="185" t="s">
        <v>1654</v>
      </c>
      <c r="C50" s="203"/>
      <c r="D50" s="164">
        <f>SUM(D44:D49)</f>
        <v>0</v>
      </c>
      <c r="E50" s="164">
        <f t="shared" ref="E50:J50" si="6">SUM(E44:E49)</f>
        <v>0</v>
      </c>
      <c r="F50" s="164">
        <f t="shared" ca="1" si="6"/>
        <v>0</v>
      </c>
      <c r="G50" s="164">
        <f t="shared" si="6"/>
        <v>0</v>
      </c>
      <c r="H50" s="164">
        <f t="shared" si="6"/>
        <v>0</v>
      </c>
      <c r="I50" s="164">
        <f t="shared" si="6"/>
        <v>0</v>
      </c>
      <c r="J50" s="164">
        <f t="shared" ca="1" si="6"/>
        <v>0</v>
      </c>
    </row>
    <row r="51" spans="2:10" s="437" customFormat="1">
      <c r="B51" s="524"/>
      <c r="C51" s="438"/>
      <c r="D51" s="427"/>
      <c r="E51" s="438"/>
      <c r="F51" s="832"/>
      <c r="G51" s="511"/>
      <c r="H51" s="427"/>
      <c r="I51" s="511"/>
      <c r="J51" s="832"/>
    </row>
    <row r="52" spans="2:10" s="437" customFormat="1">
      <c r="B52" s="833" t="s">
        <v>1655</v>
      </c>
      <c r="C52" s="438"/>
      <c r="D52" s="427"/>
      <c r="E52" s="438"/>
      <c r="F52" s="832"/>
      <c r="G52" s="511"/>
      <c r="H52" s="427"/>
      <c r="I52" s="511"/>
      <c r="J52" s="832"/>
    </row>
    <row r="53" spans="2:10">
      <c r="B53" s="414" t="s">
        <v>1656</v>
      </c>
      <c r="C53" s="438"/>
      <c r="D53" s="426"/>
      <c r="E53" s="436"/>
      <c r="F53" s="461">
        <f ca="1">IFERROR(D53/$D$7,0)</f>
        <v>0</v>
      </c>
      <c r="G53" s="444"/>
      <c r="H53" s="426"/>
      <c r="I53" s="444"/>
      <c r="J53" s="461">
        <f ca="1">IFERROR(H53/$H$7,0)</f>
        <v>0</v>
      </c>
    </row>
    <row r="54" spans="2:10">
      <c r="B54" s="414" t="s">
        <v>1657</v>
      </c>
      <c r="C54" s="438"/>
      <c r="D54" s="426"/>
      <c r="E54" s="436"/>
      <c r="F54" s="461">
        <f t="shared" ref="F54:F59" ca="1" si="7">IFERROR(D54/$D$7,0)</f>
        <v>0</v>
      </c>
      <c r="G54" s="444"/>
      <c r="H54" s="426"/>
      <c r="I54" s="444"/>
      <c r="J54" s="461">
        <f t="shared" ref="J54:J59" ca="1" si="8">IFERROR(H54/$H$7,0)</f>
        <v>0</v>
      </c>
    </row>
    <row r="55" spans="2:10">
      <c r="B55" s="414" t="s">
        <v>1658</v>
      </c>
      <c r="C55" s="438"/>
      <c r="D55" s="426"/>
      <c r="E55" s="436"/>
      <c r="F55" s="461">
        <f t="shared" ca="1" si="7"/>
        <v>0</v>
      </c>
      <c r="G55" s="444"/>
      <c r="H55" s="426"/>
      <c r="I55" s="444"/>
      <c r="J55" s="461">
        <f t="shared" ca="1" si="8"/>
        <v>0</v>
      </c>
    </row>
    <row r="56" spans="2:10">
      <c r="B56" s="414" t="s">
        <v>1659</v>
      </c>
      <c r="C56" s="438"/>
      <c r="D56" s="426"/>
      <c r="E56" s="436"/>
      <c r="F56" s="461">
        <f t="shared" ca="1" si="7"/>
        <v>0</v>
      </c>
      <c r="G56" s="444"/>
      <c r="H56" s="426"/>
      <c r="I56" s="444"/>
      <c r="J56" s="461">
        <f t="shared" ca="1" si="8"/>
        <v>0</v>
      </c>
    </row>
    <row r="57" spans="2:10" ht="25.5">
      <c r="B57" s="414" t="s">
        <v>1660</v>
      </c>
      <c r="C57" s="438"/>
      <c r="D57" s="426"/>
      <c r="E57" s="436"/>
      <c r="F57" s="461">
        <f t="shared" ca="1" si="7"/>
        <v>0</v>
      </c>
      <c r="G57" s="444"/>
      <c r="H57" s="426"/>
      <c r="I57" s="444"/>
      <c r="J57" s="461">
        <f t="shared" ca="1" si="8"/>
        <v>0</v>
      </c>
    </row>
    <row r="58" spans="2:10">
      <c r="B58" s="414" t="s">
        <v>1661</v>
      </c>
      <c r="C58" s="438"/>
      <c r="D58" s="426"/>
      <c r="E58" s="436"/>
      <c r="F58" s="461">
        <f t="shared" ca="1" si="7"/>
        <v>0</v>
      </c>
      <c r="G58" s="444"/>
      <c r="H58" s="426"/>
      <c r="I58" s="444"/>
      <c r="J58" s="461">
        <f t="shared" ca="1" si="8"/>
        <v>0</v>
      </c>
    </row>
    <row r="59" spans="2:10">
      <c r="B59" s="414" t="s">
        <v>1662</v>
      </c>
      <c r="C59" s="438"/>
      <c r="D59" s="426"/>
      <c r="E59" s="436"/>
      <c r="F59" s="461">
        <f t="shared" ca="1" si="7"/>
        <v>0</v>
      </c>
      <c r="G59" s="444"/>
      <c r="H59" s="426"/>
      <c r="I59" s="444"/>
      <c r="J59" s="461">
        <f t="shared" ca="1" si="8"/>
        <v>0</v>
      </c>
    </row>
    <row r="60" spans="2:10">
      <c r="B60" s="185" t="s">
        <v>1663</v>
      </c>
      <c r="C60" s="203"/>
      <c r="D60" s="164">
        <f>SUM(D53:D59)</f>
        <v>0</v>
      </c>
      <c r="E60" s="164">
        <f t="shared" ref="E60" si="9">SUM(E54:E59)</f>
        <v>0</v>
      </c>
      <c r="F60" s="164">
        <f ca="1">SUM(F53:F59)</f>
        <v>0</v>
      </c>
      <c r="G60" s="164">
        <f t="shared" ref="G60" si="10">SUM(G54:G59)</f>
        <v>0</v>
      </c>
      <c r="H60" s="164">
        <f>SUM(H53:H59)</f>
        <v>0</v>
      </c>
      <c r="I60" s="164">
        <f t="shared" ref="I60" si="11">SUM(I54:I59)</f>
        <v>0</v>
      </c>
      <c r="J60" s="164">
        <f ca="1">SUM(J53:J59)</f>
        <v>0</v>
      </c>
    </row>
    <row r="61" spans="2:10" s="437" customFormat="1">
      <c r="B61" s="438"/>
      <c r="C61" s="438"/>
      <c r="D61" s="511"/>
      <c r="E61" s="438"/>
      <c r="F61" s="834"/>
      <c r="G61" s="511"/>
      <c r="H61" s="511"/>
      <c r="I61" s="511"/>
      <c r="J61" s="834"/>
    </row>
    <row r="62" spans="2:10">
      <c r="B62" s="185" t="s">
        <v>1409</v>
      </c>
      <c r="C62" s="203"/>
      <c r="D62" s="827">
        <f>+(D50-D60)*F40</f>
        <v>0</v>
      </c>
      <c r="E62" s="828"/>
      <c r="F62" s="850">
        <f ca="1">+F50-F60</f>
        <v>0</v>
      </c>
      <c r="G62" s="829"/>
      <c r="H62" s="827">
        <f>+(H50-H60)*J40</f>
        <v>0</v>
      </c>
      <c r="I62" s="829"/>
      <c r="J62" s="850">
        <f ca="1">+J50-J60</f>
        <v>0</v>
      </c>
    </row>
    <row r="63" spans="2:10" s="437" customFormat="1" ht="13.5" thickBot="1">
      <c r="F63" s="835"/>
      <c r="J63" s="835"/>
    </row>
    <row r="64" spans="2:10" ht="13.5" thickBot="1">
      <c r="B64" s="223" t="s">
        <v>1664</v>
      </c>
      <c r="C64" s="224"/>
      <c r="D64" s="852">
        <f>+D40+D62</f>
        <v>0</v>
      </c>
      <c r="E64" s="853"/>
      <c r="F64" s="854">
        <f ca="1">+F40+F62</f>
        <v>0</v>
      </c>
      <c r="G64" s="855"/>
      <c r="H64" s="852">
        <f>+H40+H62</f>
        <v>0</v>
      </c>
      <c r="I64" s="855"/>
      <c r="J64" s="854">
        <f ca="1">+J40+J62</f>
        <v>0</v>
      </c>
    </row>
    <row r="65" spans="2:10" s="437" customFormat="1"/>
    <row r="66" spans="2:10" s="437" customFormat="1" ht="13.5" thickBot="1"/>
    <row r="67" spans="2:10" ht="13.5" thickBot="1">
      <c r="B67" s="119" t="s">
        <v>1138</v>
      </c>
      <c r="C67" s="7"/>
      <c r="D67" s="288" t="str">
        <f ca="1">+IF((D33+D64-B!F26)=0,"Conciliado","No Conciliado")</f>
        <v>No Conciliado</v>
      </c>
      <c r="E67" s="3"/>
      <c r="F67" s="7"/>
      <c r="G67" s="7"/>
      <c r="H67" s="288" t="str">
        <f ca="1">+IF((H33+H64-B!H26)=0,"Conciliado","No Conciliado")</f>
        <v>No Conciliado</v>
      </c>
      <c r="I67" s="7"/>
      <c r="J67" s="7"/>
    </row>
    <row r="68" spans="2:10" ht="4.5" customHeight="1" thickBot="1">
      <c r="B68" s="7"/>
      <c r="C68" s="7"/>
      <c r="D68" s="7"/>
      <c r="E68" s="7"/>
      <c r="F68" s="7"/>
      <c r="G68" s="7"/>
      <c r="H68" s="7"/>
      <c r="I68" s="7"/>
      <c r="J68" s="7"/>
    </row>
    <row r="69" spans="2:10" ht="13.5" thickBot="1">
      <c r="B69" s="7"/>
      <c r="C69" s="7"/>
      <c r="D69" s="690">
        <f ca="1">+D33+D64-B!F26</f>
        <v>-67733502.540000007</v>
      </c>
      <c r="E69" s="719"/>
      <c r="F69" s="719"/>
      <c r="G69" s="719"/>
      <c r="H69" s="690">
        <f ca="1">+H33+H64-B!H26</f>
        <v>62325740.000000007</v>
      </c>
      <c r="I69" s="7"/>
      <c r="J69" s="7"/>
    </row>
    <row r="70" spans="2:10" s="437" customFormat="1"/>
    <row r="71" spans="2:10"/>
  </sheetData>
  <sheetProtection algorithmName="SHA-512" hashValue="jcuVppihEOHijbflkP+82P2cCA7KxRC2ryW7f+MGdQlUvhoPaMUhKpEa9MTCuKMKaFFPMa+RG9wA12I74vwNKw==" saltValue="r/wZspLL6hn+LHrClxUE7w==" spinCount="100000" sheet="1" objects="1" scenarios="1" formatCells="0" formatColumns="0" formatRows="0" insertRows="0" deleteRows="0"/>
  <protectedRanges>
    <protectedRange sqref="D68:J68 L68:R69 R8 T68:Z69 T8 Z8 V8:X8 L10:L20 N10:R20 T10:T20 V10:Z20 D10:D18 L8 N8:P8 F10:J18 D20 F20:J20 E69:G69 I69:J69" name="Rango1_1_1_1"/>
    <protectedRange sqref="F9:J9 D7 D9 G7:H7" name="Rango1_1_1_1_1"/>
    <protectedRange sqref="F19:J19 D19" name="Rango1_1_1_1_2"/>
    <protectedRange sqref="F29:J31 D29:D31" name="Rango1_1_1_1_3"/>
    <protectedRange sqref="F40:J40 D40" name="Rango1_1_1_1_4"/>
    <protectedRange sqref="D50:J50 D60:J60" name="Rango1_1_1_1_5"/>
    <protectedRange sqref="F61:J62 D61:D62" name="Rango1_1_1_1_6"/>
  </protectedRanges>
  <mergeCells count="11">
    <mergeCell ref="B2:J2"/>
    <mergeCell ref="B4:B5"/>
    <mergeCell ref="D4:D5"/>
    <mergeCell ref="F4:F5"/>
    <mergeCell ref="H4:H5"/>
    <mergeCell ref="J4:J5"/>
    <mergeCell ref="B35:B36"/>
    <mergeCell ref="D35:D36"/>
    <mergeCell ref="F35:F36"/>
    <mergeCell ref="H35:H36"/>
    <mergeCell ref="J35:J36"/>
  </mergeCells>
  <conditionalFormatting sqref="H67">
    <cfRule type="expression" dxfId="35" priority="1">
      <formula>IF(H67="No Conciliado",1,0)</formula>
    </cfRule>
  </conditionalFormatting>
  <conditionalFormatting sqref="D67">
    <cfRule type="expression" dxfId="34" priority="2">
      <formula>IF(D67="No Conciliado",1,0)</formula>
    </cfRule>
  </conditionalFormatting>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87">
    <tabColor rgb="FFFF0000"/>
  </sheetPr>
  <dimension ref="A1:K19"/>
  <sheetViews>
    <sheetView showGridLines="0" workbookViewId="0">
      <selection activeCell="H8" sqref="H8"/>
    </sheetView>
  </sheetViews>
  <sheetFormatPr baseColWidth="10" defaultColWidth="0" defaultRowHeight="12.75" zeroHeight="1"/>
  <cols>
    <col min="1" max="1" width="10.85546875" style="437" customWidth="1"/>
    <col min="2" max="2" width="28.140625" style="22" customWidth="1"/>
    <col min="3" max="3" width="1" style="22" customWidth="1"/>
    <col min="4" max="4" width="14.7109375" style="22" customWidth="1"/>
    <col min="5" max="5" width="1" style="22" customWidth="1"/>
    <col min="6" max="6" width="14.7109375" style="22" customWidth="1"/>
    <col min="7" max="7" width="1" style="22" customWidth="1"/>
    <col min="8" max="8" width="14.7109375" style="22" customWidth="1"/>
    <col min="9" max="9" width="1" style="22" customWidth="1"/>
    <col min="10" max="10" width="14.7109375" style="22" customWidth="1"/>
    <col min="11" max="11" width="10.85546875" style="437" customWidth="1"/>
    <col min="12" max="16384" width="10.85546875" style="22" hidden="1"/>
  </cols>
  <sheetData>
    <row r="1" spans="1:10" s="437" customFormat="1"/>
    <row r="2" spans="1:10" s="437" customFormat="1" ht="15.75">
      <c r="B2" s="1293" t="s">
        <v>969</v>
      </c>
      <c r="C2" s="1293"/>
      <c r="D2" s="1293"/>
      <c r="E2" s="1293"/>
      <c r="F2" s="1293"/>
      <c r="G2" s="1293"/>
      <c r="H2" s="1293"/>
      <c r="I2" s="1293"/>
      <c r="J2" s="1293"/>
    </row>
    <row r="3" spans="1:10" s="437" customFormat="1" ht="13.5" thickBot="1"/>
    <row r="4" spans="1:10" ht="18" customHeight="1" thickBot="1">
      <c r="B4" s="1255" t="s">
        <v>1280</v>
      </c>
      <c r="C4" s="8"/>
      <c r="D4" s="1227" t="s">
        <v>5</v>
      </c>
      <c r="E4" s="1228"/>
      <c r="F4" s="1229"/>
      <c r="G4" s="144"/>
      <c r="H4" s="1227" t="s">
        <v>1223</v>
      </c>
      <c r="I4" s="1228"/>
      <c r="J4" s="1229"/>
    </row>
    <row r="5" spans="1:10" ht="4.5" customHeight="1" thickBot="1">
      <c r="B5" s="1256"/>
      <c r="C5" s="8"/>
      <c r="D5" s="144"/>
      <c r="E5" s="144"/>
      <c r="F5" s="144"/>
      <c r="G5" s="144"/>
      <c r="H5" s="144"/>
      <c r="I5" s="144"/>
      <c r="J5" s="144"/>
    </row>
    <row r="6" spans="1:10" ht="13.5" thickBot="1">
      <c r="B6" s="1257"/>
      <c r="C6" s="8"/>
      <c r="D6" s="363">
        <f>FactFin</f>
        <v>43830</v>
      </c>
      <c r="E6" s="10"/>
      <c r="F6" s="363">
        <f>FantFin</f>
        <v>43465</v>
      </c>
      <c r="G6" s="143"/>
      <c r="H6" s="363">
        <f>FactFin</f>
        <v>43830</v>
      </c>
      <c r="I6" s="10"/>
      <c r="J6" s="363">
        <f>FantFin</f>
        <v>43465</v>
      </c>
    </row>
    <row r="7" spans="1:10" ht="7.5" customHeight="1">
      <c r="B7" s="314"/>
      <c r="C7" s="314"/>
      <c r="D7" s="315"/>
      <c r="E7" s="315"/>
      <c r="F7" s="315"/>
      <c r="G7" s="315"/>
      <c r="H7" s="315"/>
      <c r="I7" s="315"/>
      <c r="J7" s="315"/>
    </row>
    <row r="8" spans="1:10" ht="12.75" customHeight="1">
      <c r="A8" s="724" t="s">
        <v>1785</v>
      </c>
      <c r="B8" s="414" t="s">
        <v>2852</v>
      </c>
      <c r="C8" s="440"/>
      <c r="D8" s="628">
        <f ca="1">INT(FIXED(SUMIFS(BP_Actual!D:D,BP_Actual!E:E,CELL("contenido",D$4),BP_Actual!B:B,CELL("contenido",A8))/Pesos,0))</f>
        <v>0</v>
      </c>
      <c r="E8" s="921"/>
      <c r="F8" s="628">
        <f ca="1">INT(FIXED(SUMIFS(BP_Anterior!D:D,BP_Anterior!E:E,CELL("contenido",D$4),BP_Anterior!B:B,CELL("contenido",A8))/Pesos,0))</f>
        <v>0</v>
      </c>
      <c r="G8" s="972"/>
      <c r="H8" s="628">
        <f ca="1">INT(FIXED(SUMIFS(BP_Actual!D:D,BP_Actual!E:E,CELL("contenido",H$4),BP_Actual!B:B,CELL("contenido",A8))/Pesos,0))</f>
        <v>0</v>
      </c>
      <c r="I8" s="921"/>
      <c r="J8" s="628">
        <f ca="1">INT(FIXED(SUMIFS(BP_Anterior!D:D,BP_Anterior!E:E,CELL("contenido",H$4),BP_Anterior!B:B,CELL("contenido",A8))/Pesos,0))</f>
        <v>0</v>
      </c>
    </row>
    <row r="9" spans="1:10" ht="12.75" hidden="1" customHeight="1">
      <c r="B9" s="414" t="s">
        <v>200</v>
      </c>
      <c r="C9" s="440"/>
      <c r="D9" s="628"/>
      <c r="E9" s="706"/>
      <c r="F9" s="628"/>
      <c r="G9" s="706"/>
      <c r="H9" s="628"/>
      <c r="I9" s="706"/>
      <c r="J9" s="628"/>
    </row>
    <row r="10" spans="1:10" ht="12.75" hidden="1" customHeight="1">
      <c r="B10" s="414"/>
      <c r="C10" s="440"/>
      <c r="D10" s="628"/>
      <c r="E10" s="706"/>
      <c r="F10" s="628"/>
      <c r="G10" s="706"/>
      <c r="H10" s="628"/>
      <c r="I10" s="706"/>
      <c r="J10" s="628"/>
    </row>
    <row r="11" spans="1:10" ht="12.75" hidden="1" customHeight="1">
      <c r="B11" s="414"/>
      <c r="C11" s="440"/>
      <c r="D11" s="628"/>
      <c r="E11" s="706"/>
      <c r="F11" s="628"/>
      <c r="G11" s="706"/>
      <c r="H11" s="628"/>
      <c r="I11" s="706"/>
      <c r="J11" s="628"/>
    </row>
    <row r="12" spans="1:10" ht="12.75" hidden="1" customHeight="1">
      <c r="B12" s="414"/>
      <c r="C12" s="440"/>
      <c r="D12" s="628"/>
      <c r="E12" s="706"/>
      <c r="F12" s="628"/>
      <c r="G12" s="706"/>
      <c r="H12" s="628"/>
      <c r="I12" s="706"/>
      <c r="J12" s="628"/>
    </row>
    <row r="13" spans="1:10" ht="7.5" customHeight="1" thickBot="1">
      <c r="B13" s="25"/>
      <c r="C13" s="25"/>
      <c r="D13" s="111"/>
      <c r="E13" s="111"/>
      <c r="F13" s="111"/>
      <c r="G13" s="111"/>
      <c r="H13" s="111"/>
      <c r="I13" s="111"/>
      <c r="J13" s="111"/>
    </row>
    <row r="14" spans="1:10" ht="13.5" thickBot="1">
      <c r="B14" s="146" t="s">
        <v>1141</v>
      </c>
      <c r="C14" s="147"/>
      <c r="D14" s="959">
        <f ca="1">SUM(D8:D12)</f>
        <v>0</v>
      </c>
      <c r="E14" s="931"/>
      <c r="F14" s="959">
        <f ca="1">SUM(F8:F12)</f>
        <v>0</v>
      </c>
      <c r="G14" s="931"/>
      <c r="H14" s="959">
        <f ca="1">SUM(H8:H12)</f>
        <v>0</v>
      </c>
      <c r="I14" s="931"/>
      <c r="J14" s="959">
        <f ca="1">SUM(J8:J12)</f>
        <v>0</v>
      </c>
    </row>
    <row r="15" spans="1:10" s="437" customFormat="1" ht="13.5" thickBot="1">
      <c r="B15" s="469"/>
      <c r="C15" s="469"/>
      <c r="D15" s="470"/>
      <c r="E15" s="470"/>
      <c r="F15" s="470"/>
      <c r="G15" s="470"/>
      <c r="H15" s="470"/>
      <c r="I15" s="470"/>
      <c r="J15" s="470"/>
    </row>
    <row r="16" spans="1:10" ht="13.5" thickBot="1">
      <c r="B16" s="119" t="s">
        <v>1138</v>
      </c>
      <c r="C16" s="3"/>
      <c r="D16" s="288" t="str">
        <f ca="1">+IF((D14-A!F55)=0,"Conciliado","No Conciliado")</f>
        <v>Conciliado</v>
      </c>
      <c r="E16" s="3"/>
      <c r="F16" s="288" t="str">
        <f ca="1">+IF((F14-A!H55)=0,"Conciliado","No Conciliado")</f>
        <v>Conciliado</v>
      </c>
      <c r="G16" s="217"/>
      <c r="H16" s="288" t="str">
        <f ca="1">+IF((H14-A!F67)=0,"Conciliado","No Conciliado")</f>
        <v>Conciliado</v>
      </c>
      <c r="I16" s="3"/>
      <c r="J16" s="288" t="str">
        <f ca="1">+IF((J14-A!H67)=0,"Conciliado","No Conciliado")</f>
        <v>Conciliado</v>
      </c>
    </row>
    <row r="17" spans="2:10" ht="5.25" customHeight="1" thickBot="1">
      <c r="B17" s="7"/>
      <c r="C17" s="7"/>
      <c r="D17" s="7"/>
      <c r="E17" s="7"/>
      <c r="F17" s="7"/>
      <c r="G17" s="7"/>
      <c r="H17" s="7"/>
      <c r="I17" s="7"/>
      <c r="J17" s="7"/>
    </row>
    <row r="18" spans="2:10" ht="13.5" thickBot="1">
      <c r="B18" s="7"/>
      <c r="C18" s="7"/>
      <c r="D18" s="690">
        <f ca="1">+D14-A!F55</f>
        <v>0</v>
      </c>
      <c r="E18" s="719"/>
      <c r="F18" s="690">
        <f ca="1">+F14-A!H55</f>
        <v>0</v>
      </c>
      <c r="G18" s="719"/>
      <c r="H18" s="690">
        <f ca="1">+H14-A!F67</f>
        <v>0</v>
      </c>
      <c r="I18" s="719"/>
      <c r="J18" s="690">
        <f ca="1">+J14-A!H67</f>
        <v>0</v>
      </c>
    </row>
    <row r="19" spans="2:10" s="437" customFormat="1"/>
  </sheetData>
  <sheetProtection algorithmName="SHA-512" hashValue="m/yLGuJE/sdZb51VMT26xoFSWtDOFeeDDZDT2807cwTyxS0ztTOCCSAD/TVx7+NlA3NWFspD2lo9FmYeHmNNwQ==" saltValue="tQwr+EHrah65nUtyNlZXMw==" spinCount="100000" sheet="1" objects="1" scenarios="1" formatCells="0" formatColumns="0" formatRows="0" insertRows="0" deleteRows="0"/>
  <protectedRanges>
    <protectedRange sqref="H13:I13 D9:E13" name="Rango1"/>
    <protectedRange sqref="F9:J12" name="Rango1_1"/>
  </protectedRanges>
  <mergeCells count="4">
    <mergeCell ref="B4:B6"/>
    <mergeCell ref="D4:F4"/>
    <mergeCell ref="H4:J4"/>
    <mergeCell ref="B2:J2"/>
  </mergeCells>
  <conditionalFormatting sqref="D16">
    <cfRule type="expression" dxfId="33" priority="4">
      <formula>IF(D16="No Conciliado",1,0)</formula>
    </cfRule>
  </conditionalFormatting>
  <conditionalFormatting sqref="F16">
    <cfRule type="expression" dxfId="32" priority="3">
      <formula>IF(F16="No Conciliado",1,0)</formula>
    </cfRule>
  </conditionalFormatting>
  <conditionalFormatting sqref="H16">
    <cfRule type="expression" dxfId="31" priority="2">
      <formula>IF(H16="No Conciliado",1,0)</formula>
    </cfRule>
  </conditionalFormatting>
  <conditionalFormatting sqref="J16">
    <cfRule type="expression" dxfId="30" priority="1">
      <formula>IF(J16="No Conciliado",1,0)</formula>
    </cfRule>
  </conditionalFormatting>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101"/>
  <dimension ref="A1:G79"/>
  <sheetViews>
    <sheetView showGridLines="0" workbookViewId="0">
      <selection activeCell="B7" sqref="B7"/>
    </sheetView>
  </sheetViews>
  <sheetFormatPr baseColWidth="10" defaultColWidth="0" defaultRowHeight="12.75" zeroHeight="1"/>
  <cols>
    <col min="1" max="1" width="10.85546875" style="437" customWidth="1"/>
    <col min="2" max="2" width="39.5703125" style="22" customWidth="1"/>
    <col min="3" max="3" width="1" style="22" customWidth="1"/>
    <col min="4" max="4" width="18.140625" style="22" customWidth="1"/>
    <col min="5" max="5" width="1" style="22" customWidth="1"/>
    <col min="6" max="6" width="19" style="22" hidden="1" customWidth="1"/>
    <col min="7" max="7" width="13.42578125" style="437" customWidth="1"/>
    <col min="8" max="16384" width="10.85546875" style="22" hidden="1"/>
  </cols>
  <sheetData>
    <row r="1" spans="1:7" s="437" customFormat="1"/>
    <row r="2" spans="1:7" s="437" customFormat="1" ht="15.75">
      <c r="B2" s="1293" t="s">
        <v>1679</v>
      </c>
      <c r="C2" s="1293"/>
      <c r="D2" s="1293"/>
      <c r="E2" s="1293"/>
      <c r="F2" s="1293"/>
    </row>
    <row r="3" spans="1:7" s="437" customFormat="1" ht="13.5" thickBot="1"/>
    <row r="4" spans="1:7" s="433" customFormat="1" ht="13.5" thickBot="1">
      <c r="A4" s="826"/>
      <c r="B4" s="350" t="s">
        <v>1340</v>
      </c>
      <c r="C4" s="201"/>
      <c r="D4" s="351">
        <f>FactFin</f>
        <v>43830</v>
      </c>
      <c r="E4" s="196"/>
      <c r="F4" s="351">
        <f>FantFin</f>
        <v>43465</v>
      </c>
      <c r="G4" s="826"/>
    </row>
    <row r="5" spans="1:7">
      <c r="B5" s="434"/>
      <c r="C5" s="434"/>
      <c r="D5" s="435"/>
      <c r="E5" s="435"/>
      <c r="F5" s="435"/>
    </row>
    <row r="6" spans="1:7">
      <c r="A6" s="724"/>
      <c r="B6" s="978" t="s">
        <v>1680</v>
      </c>
      <c r="C6" s="438"/>
      <c r="D6" s="980">
        <f>+D7+D8+D9+D10</f>
        <v>290023617</v>
      </c>
      <c r="E6" s="522"/>
      <c r="F6" s="980">
        <f>+F7+F8+F9+F10</f>
        <v>626552696</v>
      </c>
    </row>
    <row r="7" spans="1:7">
      <c r="A7" s="724"/>
      <c r="B7" s="979" t="s">
        <v>2857</v>
      </c>
      <c r="C7" s="438"/>
      <c r="D7" s="416">
        <f>+BP_Actual!D154+BP_Actual!D155+BP_Actual!D156+BP_Actual!D160+BP_Actual!D161</f>
        <v>290023617</v>
      </c>
      <c r="E7" s="522"/>
      <c r="F7" s="416">
        <f>+BP_Anterior!D303+BP_Anterior!D304</f>
        <v>43264548</v>
      </c>
    </row>
    <row r="8" spans="1:7" hidden="1">
      <c r="A8" s="724"/>
      <c r="B8" s="979" t="s">
        <v>2858</v>
      </c>
      <c r="C8" s="438"/>
      <c r="D8" s="416"/>
      <c r="E8" s="522"/>
      <c r="F8" s="416">
        <f>+BP_Anterior!D391+BP_Anterior!D392+BP_Anterior!D393</f>
        <v>182894016</v>
      </c>
    </row>
    <row r="9" spans="1:7" hidden="1">
      <c r="A9" s="724"/>
      <c r="B9" s="979" t="s">
        <v>2859</v>
      </c>
      <c r="C9" s="438"/>
      <c r="D9" s="416"/>
      <c r="E9" s="522"/>
      <c r="F9" s="416">
        <f>+BP_Anterior!D502+BP_Anterior!D503</f>
        <v>331562265</v>
      </c>
    </row>
    <row r="10" spans="1:7" hidden="1">
      <c r="A10" s="724"/>
      <c r="B10" s="979" t="s">
        <v>2860</v>
      </c>
      <c r="C10" s="438"/>
      <c r="D10" s="416"/>
      <c r="E10" s="522"/>
      <c r="F10" s="416">
        <f>+BP_Anterior!D519+BP_Anterior!D520</f>
        <v>68831867</v>
      </c>
    </row>
    <row r="11" spans="1:7" ht="13.5" customHeight="1">
      <c r="B11" s="978" t="s">
        <v>1681</v>
      </c>
      <c r="C11" s="438"/>
      <c r="D11" s="980">
        <f>+D12+D13+D14+D15</f>
        <v>33257650</v>
      </c>
      <c r="E11" s="522"/>
      <c r="F11" s="980">
        <f>+F12+F13+F14+F15</f>
        <v>137976603</v>
      </c>
    </row>
    <row r="12" spans="1:7" ht="13.5" customHeight="1">
      <c r="B12" s="414" t="s">
        <v>2857</v>
      </c>
      <c r="C12" s="438"/>
      <c r="D12" s="416">
        <f>+BP_Actual!D157+BP_Actual!D158+BP_Actual!D159+BP_Actual!D160</f>
        <v>33257650</v>
      </c>
      <c r="E12" s="522"/>
      <c r="F12" s="416">
        <f>+BP_Anterior!D308+BP_Anterior!D309+BP_Anterior!D310+BP_Anterior!D311</f>
        <v>9216035</v>
      </c>
      <c r="G12" s="437" t="e">
        <f>+BP_Actual!#REF!</f>
        <v>#REF!</v>
      </c>
    </row>
    <row r="13" spans="1:7" ht="13.5" hidden="1" customHeight="1">
      <c r="B13" s="414" t="s">
        <v>2858</v>
      </c>
      <c r="C13" s="438"/>
      <c r="D13" s="416"/>
      <c r="E13" s="522"/>
      <c r="F13" s="416">
        <f>+BP_Anterior!D399+BP_Anterior!D400+BP_Anterior!D401+BP_Anterior!D402</f>
        <v>38678599</v>
      </c>
      <c r="G13" s="437" t="e">
        <f>+BP_Actual!#REF!</f>
        <v>#REF!</v>
      </c>
    </row>
    <row r="14" spans="1:7" ht="13.5" hidden="1" customHeight="1">
      <c r="B14" s="414" t="s">
        <v>2859</v>
      </c>
      <c r="C14" s="438"/>
      <c r="D14" s="416"/>
      <c r="E14" s="522"/>
      <c r="F14" s="416">
        <f>+BP_Anterior!D508+BP_Anterior!D509+BP_Anterior!D510+BP_Anterior!D511</f>
        <v>75867645</v>
      </c>
      <c r="G14" s="437" t="e">
        <f>-BP_Actual!#REF!</f>
        <v>#REF!</v>
      </c>
    </row>
    <row r="15" spans="1:7" ht="13.5" hidden="1" customHeight="1">
      <c r="B15" s="414" t="s">
        <v>2860</v>
      </c>
      <c r="C15" s="438"/>
      <c r="D15" s="416"/>
      <c r="E15" s="522"/>
      <c r="F15" s="416">
        <f>+BP_Anterior!D521+BP_Anterior!D522+BP_Anterior!D523+BP_Anterior!D524</f>
        <v>14214324</v>
      </c>
      <c r="G15" s="437" t="e">
        <f>-BP_Actual!#REF!</f>
        <v>#REF!</v>
      </c>
    </row>
    <row r="16" spans="1:7" ht="12.75" customHeight="1">
      <c r="B16" s="978" t="s">
        <v>1682</v>
      </c>
      <c r="C16" s="438"/>
      <c r="D16" s="980">
        <f>IFERROR(INT(FIXED(VLOOKUP(A16,BPActual,3,0)/Pesos,0)),0)</f>
        <v>0</v>
      </c>
      <c r="E16" s="522"/>
      <c r="F16" s="416">
        <f>IFERROR(INT(FIXED(VLOOKUP(A16,BPAnterior,3,0)/Pesos,0)),0)</f>
        <v>0</v>
      </c>
    </row>
    <row r="17" spans="2:7" ht="12.75" customHeight="1">
      <c r="B17" s="978" t="s">
        <v>1683</v>
      </c>
      <c r="C17" s="438"/>
      <c r="D17" s="980">
        <f>+D22-D6-D11</f>
        <v>45209975</v>
      </c>
      <c r="E17" s="522"/>
      <c r="F17" s="416">
        <f>+G19-F6-F11</f>
        <v>-764529299</v>
      </c>
    </row>
    <row r="18" spans="2:7" ht="12.75" customHeight="1">
      <c r="B18" s="414"/>
      <c r="C18" s="438"/>
      <c r="D18" s="416"/>
      <c r="E18" s="439"/>
      <c r="F18" s="416"/>
      <c r="G18" s="437" t="e">
        <f>+G12+G13+G14+G15</f>
        <v>#REF!</v>
      </c>
    </row>
    <row r="19" spans="2:7" ht="12.75" customHeight="1" thickBot="1">
      <c r="B19" s="436"/>
      <c r="C19" s="436"/>
      <c r="D19" s="303"/>
      <c r="E19" s="303"/>
      <c r="F19" s="303"/>
    </row>
    <row r="20" spans="2:7" ht="12.75" customHeight="1" thickBot="1">
      <c r="B20" s="223" t="s">
        <v>1137</v>
      </c>
      <c r="C20" s="224"/>
      <c r="D20" s="274">
        <f>+D6+D11+D16+D17</f>
        <v>368491242</v>
      </c>
      <c r="E20" s="325"/>
      <c r="F20" s="1034">
        <f>+F6+F11+F16+F17</f>
        <v>0</v>
      </c>
    </row>
    <row r="21" spans="2:7" s="437" customFormat="1" ht="7.5" customHeight="1"/>
    <row r="22" spans="2:7" s="437" customFormat="1" ht="13.5" thickBot="1">
      <c r="D22" s="437">
        <f>+BP_Actual!D153</f>
        <v>368491242</v>
      </c>
    </row>
    <row r="23" spans="2:7" ht="13.5" thickBot="1">
      <c r="B23" s="119" t="s">
        <v>1138</v>
      </c>
      <c r="C23" s="3"/>
      <c r="D23" s="288" t="str">
        <f>+IF((D20-'80'!D8)=0,"Conciliado","No Conciliado")</f>
        <v>No Conciliado</v>
      </c>
      <c r="E23" s="3"/>
      <c r="F23" s="288" t="str">
        <f>+IF((F20-'80'!F8)=0,"Conciliado","No Conciliado")</f>
        <v>No Conciliado</v>
      </c>
    </row>
    <row r="24" spans="2:7" ht="3.75" customHeight="1" thickBot="1">
      <c r="B24" s="775"/>
      <c r="C24" s="7"/>
      <c r="D24" s="7"/>
      <c r="E24" s="7"/>
      <c r="F24" s="7"/>
    </row>
    <row r="25" spans="2:7" ht="13.5" thickBot="1">
      <c r="B25" s="775"/>
      <c r="C25" s="7"/>
      <c r="D25" s="690">
        <f>+D20-'80'!D8</f>
        <v>-617786463</v>
      </c>
      <c r="E25" s="719"/>
      <c r="F25" s="690">
        <f>+F20-'80'!F8</f>
        <v>-873998726</v>
      </c>
    </row>
    <row r="26" spans="2:7" s="437" customFormat="1"/>
    <row r="27" spans="2:7"/>
    <row r="28" spans="2:7"/>
    <row r="29" spans="2:7"/>
    <row r="30" spans="2:7"/>
    <row r="31" spans="2:7"/>
    <row r="32" spans="2:7"/>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sheetData>
  <sheetProtection algorithmName="SHA-512" hashValue="csnJMcuZ81cY6XJCOoTTHEIET4xR/AzPx5kWvIEb7bLv57DSzaNJMbBxE6w3+jPrHFZGmlzoVvOx21+Fpe6UHw==" saltValue="C02B7kqHlRHJYWFPx4/IBA==" spinCount="100000" sheet="1" objects="1" scenarios="1" formatCells="0" formatColumns="0" formatRows="0" insertRows="0" deleteRows="0"/>
  <protectedRanges>
    <protectedRange sqref="D16:F19 D21:F21 H16:N21" name="Rango1_1_1"/>
  </protectedRanges>
  <mergeCells count="1">
    <mergeCell ref="B2:F2"/>
  </mergeCells>
  <conditionalFormatting sqref="D23">
    <cfRule type="expression" dxfId="29" priority="2">
      <formula>IF(D23="No Conciliado",1,0)</formula>
    </cfRule>
  </conditionalFormatting>
  <conditionalFormatting sqref="F23">
    <cfRule type="expression" dxfId="28" priority="1">
      <formula>IF(F23="No Conciliado",1,0)</formula>
    </cfRule>
  </conditionalFormatting>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92">
    <tabColor rgb="FFFF0000"/>
  </sheetPr>
  <dimension ref="A1:G11"/>
  <sheetViews>
    <sheetView showGridLines="0" workbookViewId="0">
      <selection activeCell="D10" sqref="D10"/>
    </sheetView>
  </sheetViews>
  <sheetFormatPr baseColWidth="10" defaultColWidth="0" defaultRowHeight="12.75" zeroHeight="1"/>
  <cols>
    <col min="1" max="1" width="10.85546875" style="22" customWidth="1"/>
    <col min="2" max="2" width="49.42578125" style="22" customWidth="1"/>
    <col min="3" max="3" width="1" style="22" customWidth="1"/>
    <col min="4" max="4" width="14.7109375" style="22" customWidth="1"/>
    <col min="5" max="5" width="1" style="22" customWidth="1"/>
    <col min="6" max="6" width="14.7109375" style="22" hidden="1" customWidth="1"/>
    <col min="7" max="7" width="7.42578125" style="22" customWidth="1"/>
    <col min="8" max="16384" width="10.85546875" style="22" hidden="1"/>
  </cols>
  <sheetData>
    <row r="1" spans="1:6"/>
    <row r="2" spans="1:6" ht="15.75">
      <c r="B2" s="1292" t="s">
        <v>1410</v>
      </c>
      <c r="C2" s="1292"/>
      <c r="D2" s="1292"/>
      <c r="E2" s="1292"/>
      <c r="F2" s="1292"/>
    </row>
    <row r="3" spans="1:6" ht="9.75" customHeight="1" thickBot="1">
      <c r="B3" s="412"/>
      <c r="C3" s="412"/>
      <c r="D3" s="412"/>
      <c r="E3" s="412"/>
      <c r="F3" s="412"/>
    </row>
    <row r="4" spans="1:6">
      <c r="B4" s="1388"/>
      <c r="C4" s="8"/>
      <c r="D4" s="1389">
        <f>FactFin</f>
        <v>43830</v>
      </c>
      <c r="E4" s="143"/>
      <c r="F4" s="1389">
        <f>FantFin</f>
        <v>43465</v>
      </c>
    </row>
    <row r="5" spans="1:6" ht="16.5" customHeight="1" thickBot="1">
      <c r="B5" s="1388"/>
      <c r="C5" s="8"/>
      <c r="D5" s="1390"/>
      <c r="E5" s="144"/>
      <c r="F5" s="1390"/>
    </row>
    <row r="6" spans="1:6" ht="7.5" customHeight="1">
      <c r="B6" s="24"/>
      <c r="C6" s="8"/>
      <c r="D6" s="144"/>
      <c r="E6" s="144"/>
      <c r="F6" s="144"/>
    </row>
    <row r="7" spans="1:6" ht="12.75" customHeight="1">
      <c r="A7" s="437"/>
      <c r="B7" s="455" t="s">
        <v>1411</v>
      </c>
      <c r="C7" s="456"/>
      <c r="D7" s="457">
        <v>2000000</v>
      </c>
      <c r="E7" s="458"/>
      <c r="F7" s="457">
        <v>500000000</v>
      </c>
    </row>
    <row r="8" spans="1:6" ht="20.25" customHeight="1">
      <c r="A8" s="437"/>
      <c r="B8" s="455" t="s">
        <v>1412</v>
      </c>
      <c r="C8" s="456"/>
      <c r="D8" s="457">
        <v>2000000</v>
      </c>
      <c r="E8" s="458"/>
      <c r="F8" s="457">
        <v>6293103</v>
      </c>
    </row>
    <row r="9" spans="1:6" ht="23.25" customHeight="1">
      <c r="A9" s="437"/>
      <c r="B9" s="455" t="s">
        <v>1413</v>
      </c>
      <c r="C9" s="456"/>
      <c r="D9" s="457">
        <v>0</v>
      </c>
      <c r="E9" s="458"/>
      <c r="F9" s="457">
        <v>0</v>
      </c>
    </row>
    <row r="10" spans="1:6" ht="21" customHeight="1">
      <c r="A10" s="437"/>
      <c r="B10" s="455" t="s">
        <v>1414</v>
      </c>
      <c r="C10" s="456"/>
      <c r="D10" s="457">
        <v>1</v>
      </c>
      <c r="E10" s="458"/>
      <c r="F10" s="457">
        <v>1</v>
      </c>
    </row>
    <row r="11" spans="1:6">
      <c r="B11" s="454"/>
      <c r="C11" s="317"/>
      <c r="D11" s="109"/>
      <c r="E11" s="318"/>
      <c r="F11" s="109"/>
    </row>
  </sheetData>
  <sheetProtection algorithmName="SHA-512" hashValue="0cco+SkDqXAChcZE9D9YfqofQBkApe6Lvi9rO8+ffoDDeknF0Yy1ESQYgWi2uDTgFMtZvWdZ2net/zumbRGBfQ==" saltValue="CUAQQJtAFuYdRoKcZRiHJA==" spinCount="100000" sheet="1" objects="1" scenarios="1" formatCells="0" formatColumns="0" formatRows="0" insertRows="0" deleteRows="0"/>
  <protectedRanges>
    <protectedRange sqref="D7:F7" name="Rango1_1_1"/>
  </protectedRanges>
  <mergeCells count="4">
    <mergeCell ref="B4:B5"/>
    <mergeCell ref="D4:D5"/>
    <mergeCell ref="F4:F5"/>
    <mergeCell ref="B2:F2"/>
  </mergeCells>
  <pageMargins left="0.7" right="0.7" top="0.75" bottom="0.75" header="0.3" footer="0.3"/>
  <pageSetup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7">
    <tabColor rgb="FFFF0000"/>
  </sheetPr>
  <dimension ref="A1:L18"/>
  <sheetViews>
    <sheetView showGridLines="0" workbookViewId="0">
      <selection activeCell="A2" sqref="A2"/>
    </sheetView>
  </sheetViews>
  <sheetFormatPr baseColWidth="10" defaultColWidth="0" defaultRowHeight="12.75" zeroHeight="1"/>
  <cols>
    <col min="1" max="1" width="10.85546875" style="22" customWidth="1"/>
    <col min="2" max="2" width="49.42578125" style="22" customWidth="1"/>
    <col min="3" max="3" width="1" style="22" customWidth="1"/>
    <col min="4" max="4" width="14.7109375" style="22" customWidth="1"/>
    <col min="5" max="5" width="1" style="22" customWidth="1"/>
    <col min="6" max="6" width="14.7109375" style="22" customWidth="1"/>
    <col min="7" max="7" width="11" style="22" customWidth="1"/>
    <col min="8" max="12" width="0" style="22" hidden="1" customWidth="1"/>
    <col min="13" max="16384" width="10.85546875" style="22" hidden="1"/>
  </cols>
  <sheetData>
    <row r="1" spans="2:6"/>
    <row r="2" spans="2:6" ht="15.75">
      <c r="B2" s="1292" t="s">
        <v>1400</v>
      </c>
      <c r="C2" s="1292"/>
      <c r="D2" s="1292"/>
      <c r="E2" s="452"/>
      <c r="F2" s="452"/>
    </row>
    <row r="3" spans="2:6" ht="16.5" thickBot="1">
      <c r="B3" s="412"/>
      <c r="C3" s="412"/>
      <c r="D3" s="412"/>
      <c r="E3" s="412"/>
      <c r="F3" s="412"/>
    </row>
    <row r="4" spans="2:6" ht="15" customHeight="1">
      <c r="B4" s="1394" t="s">
        <v>1401</v>
      </c>
      <c r="C4" s="1395"/>
      <c r="D4" s="1396"/>
      <c r="E4" s="95"/>
      <c r="F4" s="98"/>
    </row>
    <row r="5" spans="2:6" ht="15" customHeight="1" thickBot="1">
      <c r="B5" s="1397"/>
      <c r="C5" s="1398"/>
      <c r="D5" s="1399"/>
      <c r="E5" s="95"/>
      <c r="F5" s="98"/>
    </row>
    <row r="6" spans="2:6" ht="6" customHeight="1">
      <c r="B6" s="447"/>
      <c r="C6" s="447"/>
      <c r="D6" s="447"/>
      <c r="E6" s="447"/>
      <c r="F6" s="447"/>
    </row>
    <row r="7" spans="2:6" ht="25.5">
      <c r="B7" s="448" t="s">
        <v>1402</v>
      </c>
      <c r="C7" s="317"/>
      <c r="D7" s="426">
        <v>0</v>
      </c>
      <c r="E7" s="318"/>
      <c r="F7" s="109"/>
    </row>
    <row r="8" spans="2:6">
      <c r="B8" s="448" t="s">
        <v>1403</v>
      </c>
      <c r="C8" s="317"/>
      <c r="D8" s="426">
        <v>0</v>
      </c>
      <c r="E8" s="318"/>
      <c r="F8" s="109"/>
    </row>
    <row r="9" spans="2:6" ht="25.5">
      <c r="B9" s="448" t="s">
        <v>1404</v>
      </c>
      <c r="C9" s="317"/>
      <c r="D9" s="426">
        <v>0</v>
      </c>
      <c r="E9" s="318"/>
      <c r="F9" s="109"/>
    </row>
    <row r="10" spans="2:6" ht="25.5">
      <c r="B10" s="449" t="s">
        <v>1405</v>
      </c>
      <c r="C10" s="317"/>
      <c r="D10" s="426">
        <f>SUM(D7:D9)</f>
        <v>0</v>
      </c>
      <c r="E10" s="318"/>
      <c r="F10" s="109"/>
    </row>
    <row r="11" spans="2:6">
      <c r="B11" s="447"/>
      <c r="C11" s="317"/>
      <c r="D11" s="109"/>
      <c r="E11" s="318"/>
      <c r="F11" s="109"/>
    </row>
    <row r="12" spans="2:6">
      <c r="B12" s="447"/>
      <c r="C12" s="317"/>
      <c r="D12" s="109"/>
      <c r="E12" s="318"/>
      <c r="F12" s="109"/>
    </row>
    <row r="13" spans="2:6" ht="24.75" hidden="1" customHeight="1">
      <c r="B13" s="448" t="s">
        <v>1406</v>
      </c>
      <c r="C13" s="317"/>
      <c r="D13" s="1391" t="s">
        <v>327</v>
      </c>
      <c r="E13" s="1392"/>
      <c r="F13" s="1393"/>
    </row>
    <row r="14" spans="2:6">
      <c r="B14" s="450"/>
      <c r="C14" s="317"/>
      <c r="D14" s="451"/>
      <c r="E14" s="451"/>
      <c r="F14" s="451"/>
    </row>
    <row r="15" spans="2:6" ht="38.25" hidden="1">
      <c r="B15" s="448" t="s">
        <v>1407</v>
      </c>
      <c r="C15" s="317"/>
      <c r="D15" s="453">
        <v>500000000</v>
      </c>
      <c r="E15" s="318"/>
      <c r="F15" s="109"/>
    </row>
    <row r="16" spans="2:6" ht="38.25" hidden="1">
      <c r="B16" s="448" t="s">
        <v>1408</v>
      </c>
      <c r="C16" s="317"/>
      <c r="D16" s="426">
        <v>0</v>
      </c>
      <c r="E16" s="318"/>
      <c r="F16" s="109"/>
    </row>
    <row r="17"/>
    <row r="18"/>
  </sheetData>
  <sheetProtection formatCells="0" formatColumns="0" formatRows="0" insertRows="0" deleteRows="0"/>
  <mergeCells count="3">
    <mergeCell ref="D13:F13"/>
    <mergeCell ref="B4:D5"/>
    <mergeCell ref="B2:D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97">
    <tabColor rgb="FFFF0000"/>
  </sheetPr>
  <dimension ref="A1:G40"/>
  <sheetViews>
    <sheetView showGridLines="0" workbookViewId="0">
      <selection activeCell="B14" sqref="B14"/>
    </sheetView>
  </sheetViews>
  <sheetFormatPr baseColWidth="10" defaultColWidth="0" defaultRowHeight="12.75" zeroHeight="1"/>
  <cols>
    <col min="1" max="1" width="10.85546875" style="437" customWidth="1"/>
    <col min="2" max="2" width="38.140625" style="22" customWidth="1"/>
    <col min="3" max="3" width="1" style="22" customWidth="1"/>
    <col min="4" max="4" width="17.140625" style="22" customWidth="1"/>
    <col min="5" max="5" width="1" style="22" customWidth="1"/>
    <col min="6" max="6" width="17" style="22" customWidth="1"/>
    <col min="7" max="7" width="14.7109375" style="437" customWidth="1"/>
    <col min="8" max="16384" width="10.85546875" style="22" hidden="1"/>
  </cols>
  <sheetData>
    <row r="1" spans="1:7" ht="12.75" customHeight="1"/>
    <row r="2" spans="1:7">
      <c r="B2" s="1113" t="s">
        <v>243</v>
      </c>
      <c r="C2" s="1400"/>
      <c r="D2" s="1400"/>
      <c r="E2" s="1400"/>
      <c r="F2" s="1400"/>
    </row>
    <row r="3" spans="1:7" ht="13.5" thickBot="1"/>
    <row r="4" spans="1:7" s="433" customFormat="1" ht="15.75" customHeight="1">
      <c r="A4" s="826"/>
      <c r="B4" s="1328" t="s">
        <v>1340</v>
      </c>
      <c r="C4" s="201"/>
      <c r="D4" s="1401">
        <f>FactFin</f>
        <v>43830</v>
      </c>
      <c r="E4" s="196"/>
      <c r="F4" s="1330">
        <f>FantFin</f>
        <v>43465</v>
      </c>
      <c r="G4" s="836"/>
    </row>
    <row r="5" spans="1:7" s="433" customFormat="1" ht="13.5" thickBot="1">
      <c r="A5" s="826"/>
      <c r="B5" s="1329"/>
      <c r="C5" s="201"/>
      <c r="D5" s="1402">
        <f>FactFin</f>
        <v>43830</v>
      </c>
      <c r="E5" s="196"/>
      <c r="F5" s="1331">
        <f>FantFin</f>
        <v>43465</v>
      </c>
      <c r="G5" s="836"/>
    </row>
    <row r="6" spans="1:7" ht="7.5" customHeight="1">
      <c r="B6" s="44"/>
      <c r="C6" s="44"/>
      <c r="D6" s="202"/>
      <c r="E6" s="202"/>
      <c r="F6" s="202"/>
      <c r="G6" s="837"/>
    </row>
    <row r="7" spans="1:7" hidden="1">
      <c r="B7" s="185" t="s">
        <v>1415</v>
      </c>
      <c r="C7" s="222"/>
      <c r="D7" s="870">
        <f>SUM(D9:D11)</f>
        <v>0</v>
      </c>
      <c r="E7" s="956"/>
      <c r="F7" s="870">
        <f>SUM(F9:F11)</f>
        <v>0</v>
      </c>
      <c r="G7" s="838"/>
    </row>
    <row r="8" spans="1:7" ht="7.5" hidden="1" customHeight="1">
      <c r="B8" s="443"/>
      <c r="C8" s="443"/>
      <c r="D8" s="977"/>
      <c r="E8" s="977"/>
      <c r="F8" s="977"/>
      <c r="G8" s="839"/>
    </row>
    <row r="9" spans="1:7" ht="12.75" hidden="1" customHeight="1">
      <c r="A9" s="724"/>
      <c r="B9" s="414" t="s">
        <v>2853</v>
      </c>
      <c r="C9" s="438"/>
      <c r="D9" s="628">
        <f>IFERROR(INT(FIXED(VLOOKUP(A9,BPActual,3,0)/Pesos,0)),0)</f>
        <v>0</v>
      </c>
      <c r="E9" s="706"/>
      <c r="F9" s="628">
        <f>IFERROR(INT(FIXED(VLOOKUP(A9,BPAnterior,3,0)/Pesos,0)),0)</f>
        <v>0</v>
      </c>
      <c r="G9" s="427"/>
    </row>
    <row r="10" spans="1:7" ht="12.75" hidden="1" customHeight="1">
      <c r="A10" s="437" t="s">
        <v>1802</v>
      </c>
      <c r="B10" s="414" t="s">
        <v>3077</v>
      </c>
      <c r="C10" s="438"/>
      <c r="D10" s="1010">
        <f>IFERROR(INT(FIXED(VLOOKUP(A10,BPActual,3,0)/Pesos,0)),0)</f>
        <v>0</v>
      </c>
      <c r="E10" s="706"/>
      <c r="F10" s="1033"/>
      <c r="G10" s="427"/>
    </row>
    <row r="11" spans="1:7" ht="12.75" hidden="1" customHeight="1">
      <c r="A11" s="437" t="s">
        <v>1804</v>
      </c>
      <c r="B11" s="414" t="s">
        <v>2854</v>
      </c>
      <c r="C11" s="438"/>
      <c r="D11" s="628">
        <f>IFERROR(INT(FIXED(VLOOKUP(A11,BPActual,3,0)/Pesos,0)),0)</f>
        <v>0</v>
      </c>
      <c r="E11" s="706"/>
      <c r="F11" s="1033">
        <f>IFERROR(INT(FIXED(VLOOKUP(A11,BPAnterior,3,0)/Pesos,0)),0)</f>
        <v>0</v>
      </c>
      <c r="G11" s="427"/>
    </row>
    <row r="12" spans="1:7" ht="12.75" customHeight="1">
      <c r="A12" s="994"/>
      <c r="B12" s="436"/>
      <c r="C12" s="436"/>
      <c r="D12" s="1000">
        <f>IFERROR(INT(FIXED(VLOOKUP(A12,BPActual,3,0)/Pesos,0)),0)</f>
        <v>0</v>
      </c>
      <c r="E12" s="1001"/>
      <c r="F12" s="1053">
        <f>IFERROR(INT(FIXED(VLOOKUP(A12,BPAnterior,3,0)/Pesos,0)),0)</f>
        <v>0</v>
      </c>
      <c r="G12" s="511"/>
    </row>
    <row r="13" spans="1:7" ht="12.75" customHeight="1">
      <c r="B13" s="185" t="s">
        <v>1416</v>
      </c>
      <c r="C13" s="222"/>
      <c r="D13" s="870">
        <f>SUM(D15:D19)</f>
        <v>-857791400</v>
      </c>
      <c r="E13" s="956"/>
      <c r="F13" s="1050">
        <f>SUM(F15:F19)</f>
        <v>-399709000</v>
      </c>
      <c r="G13" s="838"/>
    </row>
    <row r="14" spans="1:7" ht="7.5" customHeight="1">
      <c r="B14" s="443"/>
      <c r="C14" s="443"/>
      <c r="D14" s="977"/>
      <c r="E14" s="977"/>
      <c r="F14" s="1080"/>
      <c r="G14" s="839"/>
    </row>
    <row r="15" spans="1:7" ht="12.75" customHeight="1">
      <c r="A15" s="994" t="s">
        <v>3299</v>
      </c>
      <c r="B15" s="414" t="s">
        <v>3381</v>
      </c>
      <c r="C15" s="438"/>
      <c r="D15" s="628">
        <f>IFERROR(INT(FIXED(VLOOKUP(A15,BPActual,3,0)/Pesos,0)),0)</f>
        <v>-857791400</v>
      </c>
      <c r="E15" s="706"/>
      <c r="F15" s="1010">
        <f>+B!H10</f>
        <v>-399709000</v>
      </c>
      <c r="G15" s="427"/>
    </row>
    <row r="16" spans="1:7" ht="12.75" hidden="1" customHeight="1">
      <c r="B16" s="414"/>
      <c r="C16" s="438"/>
      <c r="D16" s="628"/>
      <c r="E16" s="877"/>
      <c r="F16" s="1010"/>
      <c r="G16" s="427"/>
    </row>
    <row r="17" spans="2:7" ht="12.75" hidden="1" customHeight="1">
      <c r="B17" s="414"/>
      <c r="C17" s="438"/>
      <c r="D17" s="628"/>
      <c r="E17" s="877"/>
      <c r="F17" s="1010"/>
      <c r="G17" s="427"/>
    </row>
    <row r="18" spans="2:7" ht="12.75" hidden="1" customHeight="1">
      <c r="B18" s="414"/>
      <c r="C18" s="438"/>
      <c r="D18" s="628"/>
      <c r="E18" s="877"/>
      <c r="F18" s="1010"/>
      <c r="G18" s="427"/>
    </row>
    <row r="19" spans="2:7" ht="12.75" hidden="1" customHeight="1">
      <c r="B19" s="414"/>
      <c r="C19" s="438"/>
      <c r="D19" s="628"/>
      <c r="E19" s="877"/>
      <c r="F19" s="1010"/>
      <c r="G19" s="427"/>
    </row>
    <row r="20" spans="2:7" ht="12.75" hidden="1" customHeight="1">
      <c r="B20" s="185" t="s">
        <v>1417</v>
      </c>
      <c r="C20" s="222"/>
      <c r="D20" s="870">
        <f>SUM(D22:D24)</f>
        <v>0</v>
      </c>
      <c r="E20" s="956"/>
      <c r="F20" s="1050">
        <f>SUM(F22:F24)</f>
        <v>0</v>
      </c>
      <c r="G20" s="427"/>
    </row>
    <row r="21" spans="2:7" ht="3.75" hidden="1" customHeight="1">
      <c r="B21" s="443"/>
      <c r="C21" s="443"/>
      <c r="D21" s="977"/>
      <c r="E21" s="977"/>
      <c r="F21" s="1080"/>
      <c r="G21" s="427"/>
    </row>
    <row r="22" spans="2:7" ht="12" hidden="1" customHeight="1">
      <c r="B22" s="414"/>
      <c r="C22" s="438"/>
      <c r="D22" s="628"/>
      <c r="E22" s="877"/>
      <c r="F22" s="1010"/>
      <c r="G22" s="427"/>
    </row>
    <row r="23" spans="2:7" ht="12.75" hidden="1" customHeight="1">
      <c r="B23" s="414"/>
      <c r="C23" s="438"/>
      <c r="D23" s="628"/>
      <c r="E23" s="877"/>
      <c r="F23" s="1010"/>
      <c r="G23" s="427"/>
    </row>
    <row r="24" spans="2:7" ht="12.75" hidden="1" customHeight="1">
      <c r="B24" s="414"/>
      <c r="C24" s="438"/>
      <c r="D24" s="628"/>
      <c r="E24" s="877"/>
      <c r="F24" s="1010"/>
      <c r="G24" s="427"/>
    </row>
    <row r="25" spans="2:7" ht="12.75" hidden="1" customHeight="1">
      <c r="B25" s="185" t="s">
        <v>1016</v>
      </c>
      <c r="C25" s="222"/>
      <c r="D25" s="870">
        <f>SUM(D27:D28)</f>
        <v>0</v>
      </c>
      <c r="E25" s="956"/>
      <c r="F25" s="1050">
        <f>SUM(F27:F28)</f>
        <v>0</v>
      </c>
      <c r="G25" s="427"/>
    </row>
    <row r="26" spans="2:7" ht="5.25" hidden="1" customHeight="1">
      <c r="B26" s="436"/>
      <c r="C26" s="436"/>
      <c r="D26" s="876"/>
      <c r="E26" s="876"/>
      <c r="F26" s="1081"/>
      <c r="G26" s="438"/>
    </row>
    <row r="27" spans="2:7" ht="12" hidden="1" customHeight="1">
      <c r="B27" s="414"/>
      <c r="C27" s="438"/>
      <c r="D27" s="628"/>
      <c r="E27" s="877"/>
      <c r="F27" s="1010"/>
      <c r="G27" s="438"/>
    </row>
    <row r="28" spans="2:7" ht="12" hidden="1" customHeight="1">
      <c r="B28" s="414"/>
      <c r="C28" s="438"/>
      <c r="D28" s="628"/>
      <c r="E28" s="877"/>
      <c r="F28" s="1010"/>
      <c r="G28" s="438"/>
    </row>
    <row r="29" spans="2:7" ht="7.5" customHeight="1" thickBot="1">
      <c r="B29" s="436"/>
      <c r="C29" s="436"/>
      <c r="D29" s="876"/>
      <c r="E29" s="876"/>
      <c r="F29" s="1081"/>
      <c r="G29" s="438"/>
    </row>
    <row r="30" spans="2:7" ht="13.5" thickBot="1">
      <c r="B30" s="223" t="s">
        <v>1137</v>
      </c>
      <c r="C30" s="224"/>
      <c r="D30" s="959">
        <f>+D7+D13+D20+D25</f>
        <v>-857791400</v>
      </c>
      <c r="E30" s="931"/>
      <c r="F30" s="1065">
        <f>+F7+F13+F20+F25</f>
        <v>-399709000</v>
      </c>
      <c r="G30" s="783"/>
    </row>
    <row r="31" spans="2:7" s="437" customFormat="1"/>
    <row r="32" spans="2:7" s="437" customFormat="1" ht="13.5" thickBot="1"/>
    <row r="33" spans="2:7" ht="13.5" thickBot="1">
      <c r="B33" s="119" t="s">
        <v>1667</v>
      </c>
      <c r="C33" s="3"/>
      <c r="D33" s="288" t="str">
        <f ca="1">+IF((D30-B!F10)=0,"Conciliado","No Conciliado")</f>
        <v>Conciliado</v>
      </c>
      <c r="E33" s="3"/>
      <c r="F33" s="288" t="str">
        <f>+IF((F30-B!H10)=0,"Conciliado","No Conciliado")</f>
        <v>Conciliado</v>
      </c>
      <c r="G33" s="840"/>
    </row>
    <row r="34" spans="2:7" ht="4.5" customHeight="1" thickBot="1">
      <c r="B34" s="395"/>
      <c r="C34" s="5"/>
      <c r="D34" s="399"/>
      <c r="E34" s="5"/>
      <c r="F34" s="399"/>
      <c r="G34" s="840"/>
    </row>
    <row r="35" spans="2:7" ht="13.5" thickBot="1">
      <c r="B35" s="395"/>
      <c r="C35" s="5"/>
      <c r="D35" s="690">
        <f ca="1">+D30-B!F10</f>
        <v>0</v>
      </c>
      <c r="E35" s="691"/>
      <c r="F35" s="690">
        <f>+F30-B!H10</f>
        <v>0</v>
      </c>
      <c r="G35" s="840"/>
    </row>
    <row r="36" spans="2:7" s="437" customFormat="1" ht="13.5" thickBot="1"/>
    <row r="37" spans="2:7" ht="13.5" thickBot="1">
      <c r="B37" s="119" t="s">
        <v>1668</v>
      </c>
      <c r="C37" s="3"/>
      <c r="D37" s="288" t="str">
        <f ca="1">+IF((D30-'C'!F10)=0,"Conciliado","No Conciliado")</f>
        <v>Conciliado</v>
      </c>
      <c r="E37" s="3"/>
      <c r="F37" s="288" t="str">
        <f ca="1">+IF((F30-'C'!H10)=0,"Conciliado","No Conciliado")</f>
        <v>No Conciliado</v>
      </c>
    </row>
    <row r="38" spans="2:7" ht="4.5" customHeight="1" thickBot="1">
      <c r="B38" s="7"/>
      <c r="C38" s="7"/>
      <c r="D38" s="7"/>
      <c r="E38" s="7"/>
      <c r="F38" s="7"/>
    </row>
    <row r="39" spans="2:7" ht="15" customHeight="1" thickBot="1">
      <c r="B39" s="7"/>
      <c r="C39" s="7"/>
      <c r="D39" s="690">
        <f ca="1">+D30-'C'!F10</f>
        <v>0</v>
      </c>
      <c r="E39" s="719"/>
      <c r="F39" s="690">
        <f ca="1">+F30-'C'!H10</f>
        <v>-399709000</v>
      </c>
    </row>
    <row r="40" spans="2:7" s="437" customFormat="1"/>
  </sheetData>
  <sheetProtection algorithmName="SHA-512" hashValue="p/HFNg+czrqeyH+41Lk4lWsHoFYEKx58Q7WHcQXRz2s6NekjQydmX5Ix+WCRNNzaLQWLNooDVmQX1jE/2In1Ww==" saltValue="k4Hu+r/NGZDl8FNfJLQbQw==" spinCount="100000" sheet="1" objects="1" scenarios="1" formatCells="0" formatColumns="0" formatRows="0" insertRows="0" deleteRows="0"/>
  <protectedRanges>
    <protectedRange sqref="E16:E17 D18:E18 D10:E12 D15:G15 D22:E24" name="Rango1"/>
    <protectedRange sqref="F10:G12 F15:G15 F22:F24 F18:G18 G9" name="Rango1_2"/>
    <protectedRange sqref="F9" name="Rango2_1_1"/>
    <protectedRange sqref="D9:E9" name="Rango1_5_1"/>
  </protectedRanges>
  <mergeCells count="4">
    <mergeCell ref="B2:F2"/>
    <mergeCell ref="B4:B5"/>
    <mergeCell ref="D4:D5"/>
    <mergeCell ref="F4:F5"/>
  </mergeCells>
  <conditionalFormatting sqref="D37">
    <cfRule type="expression" dxfId="27" priority="2">
      <formula>IF(D37="No Conciliado",1,0)</formula>
    </cfRule>
  </conditionalFormatting>
  <conditionalFormatting sqref="F37">
    <cfRule type="expression" dxfId="26" priority="1">
      <formula>IF(F37="No Conciliado",1,0)</formula>
    </cfRule>
  </conditionalFormatting>
  <conditionalFormatting sqref="D33:D34">
    <cfRule type="expression" dxfId="25" priority="4">
      <formula>IF(D33="No Conciliado",1,0)</formula>
    </cfRule>
  </conditionalFormatting>
  <conditionalFormatting sqref="F33:F34">
    <cfRule type="expression" dxfId="24" priority="3">
      <formula>IF(F33="No Conciliado",1,0)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98">
    <tabColor rgb="FFFF0000"/>
  </sheetPr>
  <dimension ref="A1:G21"/>
  <sheetViews>
    <sheetView showGridLines="0" workbookViewId="0">
      <selection activeCell="D6" sqref="D6"/>
    </sheetView>
  </sheetViews>
  <sheetFormatPr baseColWidth="10" defaultColWidth="0" defaultRowHeight="12.75" zeroHeight="1"/>
  <cols>
    <col min="1" max="1" width="10.85546875" style="22" customWidth="1"/>
    <col min="2" max="2" width="26.5703125" style="22" customWidth="1"/>
    <col min="3" max="3" width="1" style="22" customWidth="1"/>
    <col min="4" max="4" width="14.7109375" style="22" customWidth="1"/>
    <col min="5" max="5" width="1" style="22" customWidth="1"/>
    <col min="6" max="6" width="14.7109375" style="22" hidden="1" customWidth="1"/>
    <col min="7" max="7" width="10.85546875" style="22" customWidth="1"/>
    <col min="8" max="16384" width="10.85546875" style="22" hidden="1"/>
  </cols>
  <sheetData>
    <row r="1" spans="1:7">
      <c r="A1" s="437"/>
      <c r="B1" s="437"/>
      <c r="C1" s="437"/>
      <c r="D1" s="437"/>
      <c r="E1" s="437"/>
      <c r="F1" s="437"/>
      <c r="G1" s="437"/>
    </row>
    <row r="2" spans="1:7" ht="15.75">
      <c r="A2" s="437"/>
      <c r="B2" s="1293" t="s">
        <v>1669</v>
      </c>
      <c r="C2" s="1293"/>
      <c r="D2" s="1293"/>
      <c r="E2" s="1293"/>
      <c r="F2" s="1293"/>
      <c r="G2" s="437"/>
    </row>
    <row r="3" spans="1:7" ht="13.5" thickBot="1">
      <c r="A3" s="437"/>
      <c r="B3" s="437"/>
      <c r="C3" s="437"/>
      <c r="D3" s="437"/>
      <c r="E3" s="437"/>
      <c r="F3" s="437"/>
      <c r="G3" s="437"/>
    </row>
    <row r="4" spans="1:7" s="433" customFormat="1" ht="13.5" thickBot="1">
      <c r="A4" s="826"/>
      <c r="B4" s="350" t="s">
        <v>1340</v>
      </c>
      <c r="C4" s="201"/>
      <c r="D4" s="365">
        <f>FactFin</f>
        <v>43830</v>
      </c>
      <c r="E4" s="196"/>
      <c r="F4" s="365">
        <f>FantFin</f>
        <v>43465</v>
      </c>
      <c r="G4" s="826"/>
    </row>
    <row r="5" spans="1:7">
      <c r="A5" s="437"/>
      <c r="B5" s="434"/>
      <c r="C5" s="434"/>
      <c r="D5" s="435"/>
      <c r="E5" s="435"/>
      <c r="F5" s="435"/>
      <c r="G5" s="437"/>
    </row>
    <row r="6" spans="1:7">
      <c r="A6" s="724" t="s">
        <v>1812</v>
      </c>
      <c r="B6" s="414" t="s">
        <v>205</v>
      </c>
      <c r="C6" s="438"/>
      <c r="D6" s="628">
        <f>IFERROR(INT(FIXED(VLOOKUP(A6,BPActual,3,0)/Pesos,0)),0)</f>
        <v>-202762</v>
      </c>
      <c r="E6" s="706"/>
      <c r="F6" s="628">
        <f>IFERROR(INT(FIXED(VLOOKUP(A6,BPAnterior,3,0)/Pesos,0)),0)</f>
        <v>0</v>
      </c>
      <c r="G6" s="437"/>
    </row>
    <row r="7" spans="1:7" ht="13.5" customHeight="1">
      <c r="A7" s="994" t="s">
        <v>2013</v>
      </c>
      <c r="B7" s="414" t="s">
        <v>267</v>
      </c>
      <c r="C7" s="438"/>
      <c r="D7" s="628">
        <f>IFERROR(INT(FIXED(VLOOKUP(A7,BPActual,3,0)/Pesos,0)),0)</f>
        <v>0</v>
      </c>
      <c r="E7" s="706"/>
      <c r="F7" s="628">
        <f>IFERROR(INT(FIXED(VLOOKUP(A7,BPAnterior,3,0)/Pesos,0)),0)</f>
        <v>0</v>
      </c>
      <c r="G7" s="437"/>
    </row>
    <row r="8" spans="1:7" ht="12.75" customHeight="1">
      <c r="A8" s="994" t="s">
        <v>1809</v>
      </c>
      <c r="B8" s="414" t="s">
        <v>3078</v>
      </c>
      <c r="C8" s="438"/>
      <c r="D8" s="628">
        <f>IFERROR(INT(FIXED(VLOOKUP(A8,BPActual,3,0)/Pesos,0)),0)</f>
        <v>0</v>
      </c>
      <c r="E8" s="706"/>
      <c r="F8" s="628">
        <f>IFERROR(INT(FIXED(VLOOKUP(A8,BPAnterior,3,0)/Pesos,0)),0)</f>
        <v>0</v>
      </c>
      <c r="G8" s="437"/>
    </row>
    <row r="9" spans="1:7" ht="12.75" customHeight="1">
      <c r="A9" s="437"/>
      <c r="B9" s="414"/>
      <c r="C9" s="438"/>
      <c r="D9" s="628"/>
      <c r="E9" s="877"/>
      <c r="F9" s="628"/>
      <c r="G9" s="437"/>
    </row>
    <row r="10" spans="1:7" ht="12.75" customHeight="1" thickBot="1">
      <c r="A10" s="437"/>
      <c r="B10" s="436"/>
      <c r="C10" s="436"/>
      <c r="D10" s="876"/>
      <c r="E10" s="876"/>
      <c r="F10" s="876"/>
      <c r="G10" s="437"/>
    </row>
    <row r="11" spans="1:7" ht="12.75" customHeight="1" thickBot="1">
      <c r="A11" s="437"/>
      <c r="B11" s="223" t="s">
        <v>1137</v>
      </c>
      <c r="C11" s="224"/>
      <c r="D11" s="959">
        <f>SUM(D6:D9)</f>
        <v>-202762</v>
      </c>
      <c r="E11" s="931"/>
      <c r="F11" s="959">
        <f>SUM(F6:F9)</f>
        <v>0</v>
      </c>
      <c r="G11" s="437"/>
    </row>
    <row r="12" spans="1:7" ht="7.5" customHeight="1">
      <c r="A12" s="437"/>
      <c r="B12" s="437"/>
      <c r="C12" s="437"/>
      <c r="D12" s="437"/>
      <c r="E12" s="437"/>
      <c r="F12" s="437"/>
      <c r="G12" s="437"/>
    </row>
    <row r="13" spans="1:7" ht="13.5" thickBot="1">
      <c r="A13" s="437"/>
      <c r="B13" s="437"/>
      <c r="C13" s="437"/>
      <c r="D13" s="437"/>
      <c r="E13" s="437"/>
      <c r="F13" s="437"/>
      <c r="G13" s="437"/>
    </row>
    <row r="14" spans="1:7" ht="13.5" thickBot="1">
      <c r="A14" s="437"/>
      <c r="B14" s="119" t="s">
        <v>1667</v>
      </c>
      <c r="C14" s="3"/>
      <c r="D14" s="288" t="str">
        <f ca="1">+IF((D11-B!F15)=0,"Conciliado","No Conciliado")</f>
        <v>Conciliado</v>
      </c>
      <c r="E14" s="3"/>
      <c r="F14" s="288" t="str">
        <f ca="1">+IF((F11-B!H15)=0,"Conciliado","No Conciliado")</f>
        <v>Conciliado</v>
      </c>
      <c r="G14" s="437"/>
    </row>
    <row r="15" spans="1:7" ht="6" customHeight="1" thickBot="1">
      <c r="A15" s="437"/>
      <c r="B15" s="800"/>
      <c r="C15" s="5"/>
      <c r="D15" s="399"/>
      <c r="E15" s="5"/>
      <c r="F15" s="399"/>
      <c r="G15" s="437"/>
    </row>
    <row r="16" spans="1:7" ht="13.5" thickBot="1">
      <c r="A16" s="437"/>
      <c r="B16" s="800"/>
      <c r="C16" s="5"/>
      <c r="D16" s="690">
        <f ca="1">+D11-B!F15</f>
        <v>0</v>
      </c>
      <c r="E16" s="691"/>
      <c r="F16" s="690">
        <f ca="1">+F11-B!H15</f>
        <v>0</v>
      </c>
      <c r="G16" s="437"/>
    </row>
    <row r="17" spans="1:7" ht="13.5" thickBot="1">
      <c r="A17" s="437"/>
      <c r="B17" s="437"/>
      <c r="G17" s="437"/>
    </row>
    <row r="18" spans="1:7" ht="13.5" thickBot="1">
      <c r="A18" s="437"/>
      <c r="B18" s="119" t="s">
        <v>1668</v>
      </c>
      <c r="C18" s="7"/>
      <c r="D18" s="288" t="str">
        <f ca="1">+IF((D11-'C'!F15)=0,"Conciliado","No Conciliado")</f>
        <v>Conciliado</v>
      </c>
      <c r="E18" s="3"/>
      <c r="F18" s="288" t="str">
        <f ca="1">+IF((F11-'C'!H15)=0,"Conciliado","No Conciliado")</f>
        <v>Conciliado</v>
      </c>
      <c r="G18" s="437"/>
    </row>
    <row r="19" spans="1:7" ht="6" customHeight="1" thickBot="1">
      <c r="A19" s="437"/>
      <c r="B19" s="775"/>
      <c r="C19" s="7"/>
      <c r="D19" s="7"/>
      <c r="E19" s="7"/>
      <c r="F19" s="7"/>
      <c r="G19" s="437"/>
    </row>
    <row r="20" spans="1:7" ht="13.5" thickBot="1">
      <c r="A20" s="437"/>
      <c r="B20" s="775"/>
      <c r="C20" s="7"/>
      <c r="D20" s="690">
        <f ca="1">+D11-'C'!F15</f>
        <v>0</v>
      </c>
      <c r="E20" s="719"/>
      <c r="F20" s="690">
        <f ca="1">+F11-'C'!H15</f>
        <v>0</v>
      </c>
      <c r="G20" s="437"/>
    </row>
    <row r="21" spans="1:7">
      <c r="A21" s="437"/>
      <c r="B21" s="437"/>
      <c r="G21" s="437"/>
    </row>
  </sheetData>
  <sheetProtection algorithmName="SHA-512" hashValue="EKrdGFlkMoXJ1z4H59jqWoiluQul3wkV4jfZyQEbtOa3ZZdg4EOHKeAtKhhGHLns2hggkU0wioWl9knHSaZG3w==" saltValue="8BAI8s4LwMQ8k7hdhw5jSA==" spinCount="100000" sheet="1" objects="1" scenarios="1" formatCells="0" formatColumns="0" formatRows="0" insertRows="0" deleteRows="0"/>
  <protectedRanges>
    <protectedRange sqref="D8:F10 H12:J12 L8:N12 I8:I11 D12:F12" name="Rango1"/>
    <protectedRange sqref="H8:H11 J8:J11" name="Rango1_1"/>
    <protectedRange sqref="F6" name="Rango2_1_1"/>
    <protectedRange sqref="D6:E6" name="Rango1_5_1"/>
  </protectedRanges>
  <mergeCells count="1">
    <mergeCell ref="B2:F2"/>
  </mergeCells>
  <conditionalFormatting sqref="D14:D15">
    <cfRule type="expression" dxfId="23" priority="4">
      <formula>IF(D14="No Conciliado",1,0)</formula>
    </cfRule>
  </conditionalFormatting>
  <conditionalFormatting sqref="F18">
    <cfRule type="expression" dxfId="22" priority="1">
      <formula>IF(F18="No Conciliado",1,0)</formula>
    </cfRule>
  </conditionalFormatting>
  <conditionalFormatting sqref="F14:F15">
    <cfRule type="expression" dxfId="21" priority="3">
      <formula>IF(F14="No Conciliado",1,0)</formula>
    </cfRule>
  </conditionalFormatting>
  <conditionalFormatting sqref="D18">
    <cfRule type="expression" dxfId="20" priority="2">
      <formula>IF(D18="No Conciliado",1,0)</formula>
    </cfRule>
  </conditionalFormatting>
  <pageMargins left="0.7" right="0.7" top="0.75" bottom="0.75" header="0.3" footer="0.3"/>
  <pageSetup orientation="portrait" horizontalDpi="300" verticalDpi="300"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78"/>
  <dimension ref="A1:G13"/>
  <sheetViews>
    <sheetView showGridLines="0" workbookViewId="0">
      <selection activeCell="A6" sqref="A6"/>
    </sheetView>
  </sheetViews>
  <sheetFormatPr baseColWidth="10" defaultColWidth="0" defaultRowHeight="12.75" zeroHeight="1"/>
  <cols>
    <col min="1" max="1" width="10.85546875" style="437" customWidth="1"/>
    <col min="2" max="2" width="64.7109375" style="437" customWidth="1"/>
    <col min="3" max="3" width="1" style="437" customWidth="1"/>
    <col min="4" max="4" width="14.7109375" style="437" customWidth="1"/>
    <col min="5" max="5" width="1" style="437" customWidth="1"/>
    <col min="6" max="7" width="14.7109375" style="437" customWidth="1"/>
    <col min="8" max="16384" width="10.85546875" style="22" hidden="1"/>
  </cols>
  <sheetData>
    <row r="1" spans="1:7" s="437" customFormat="1"/>
    <row r="2" spans="1:7" s="437" customFormat="1" ht="15.75">
      <c r="B2" s="1403" t="s">
        <v>750</v>
      </c>
      <c r="C2" s="1403"/>
      <c r="D2" s="1403"/>
      <c r="E2" s="1403"/>
      <c r="F2" s="1403"/>
    </row>
    <row r="3" spans="1:7" s="437" customFormat="1" ht="16.5" thickBot="1">
      <c r="B3" s="841"/>
      <c r="C3" s="841"/>
      <c r="D3" s="841"/>
      <c r="E3" s="841"/>
      <c r="F3" s="841"/>
    </row>
    <row r="4" spans="1:7" s="433" customFormat="1" ht="13.5" thickBot="1">
      <c r="A4" s="826"/>
      <c r="B4" s="361" t="s">
        <v>1418</v>
      </c>
      <c r="C4" s="201"/>
      <c r="D4" s="351">
        <f>FactFin</f>
        <v>43830</v>
      </c>
      <c r="E4" s="196"/>
      <c r="F4" s="351">
        <f>FantFin</f>
        <v>43465</v>
      </c>
      <c r="G4" s="836"/>
    </row>
    <row r="5" spans="1:7" ht="7.5" customHeight="1">
      <c r="B5" s="443"/>
      <c r="C5" s="443"/>
      <c r="D5" s="443"/>
      <c r="E5" s="443"/>
      <c r="F5" s="443"/>
      <c r="G5" s="839"/>
    </row>
    <row r="6" spans="1:7" ht="12.75" customHeight="1">
      <c r="A6" s="724" t="s">
        <v>2234</v>
      </c>
      <c r="B6" s="414" t="s">
        <v>1419</v>
      </c>
      <c r="C6" s="438"/>
      <c r="D6" s="416">
        <f>IFERROR(INT(FIXED(VLOOKUP(A6,BPActual,3,0)/Pesos,0)),0)</f>
        <v>0</v>
      </c>
      <c r="E6" s="522"/>
      <c r="F6" s="416">
        <f>IFERROR(INT(FIXED(VLOOKUP(A6,BPAnterior,3,0)/Pesos,0)),0)</f>
        <v>0</v>
      </c>
      <c r="G6" s="427"/>
    </row>
    <row r="7" spans="1:7" ht="12.75" customHeight="1">
      <c r="B7" s="414" t="s">
        <v>1420</v>
      </c>
      <c r="C7" s="438"/>
      <c r="D7" s="416"/>
      <c r="E7" s="439"/>
      <c r="F7" s="416"/>
      <c r="G7" s="427"/>
    </row>
    <row r="8" spans="1:7" ht="12.75" customHeight="1">
      <c r="B8" s="414"/>
      <c r="C8" s="438"/>
      <c r="D8" s="416"/>
      <c r="E8" s="439"/>
      <c r="F8" s="416"/>
      <c r="G8" s="427"/>
    </row>
    <row r="9" spans="1:7" ht="12.75" customHeight="1">
      <c r="B9" s="436"/>
      <c r="C9" s="436"/>
      <c r="D9" s="303"/>
      <c r="E9" s="303"/>
      <c r="F9" s="303"/>
      <c r="G9" s="511"/>
    </row>
    <row r="10" spans="1:7" ht="7.5" customHeight="1" thickBot="1">
      <c r="B10" s="436"/>
      <c r="C10" s="436"/>
      <c r="D10" s="445"/>
      <c r="E10" s="445"/>
      <c r="F10" s="445"/>
      <c r="G10" s="438"/>
    </row>
    <row r="11" spans="1:7" ht="13.5" thickBot="1">
      <c r="B11" s="223" t="s">
        <v>1137</v>
      </c>
      <c r="C11" s="224"/>
      <c r="D11" s="274">
        <f>SUM(D6:D10)</f>
        <v>0</v>
      </c>
      <c r="E11" s="325"/>
      <c r="F11" s="274">
        <f>SUM(F6:F10)</f>
        <v>0</v>
      </c>
      <c r="G11" s="783"/>
    </row>
    <row r="12" spans="1:7"/>
    <row r="13" spans="1:7"/>
  </sheetData>
  <sheetProtection algorithmName="SHA-512" hashValue="XOgFTlZbdo3VsxQ2B7g4b3YgsrIiSAnbTAHro9B1dHj8r9GtWWXrebfXfDt/UeXp2epaeYxhuU2nNPS46fypoQ==" saltValue="l3iv4ywW9xmi1oxx4zbOnw==" spinCount="100000" sheet="1" objects="1" scenarios="1" formatCells="0" formatColumns="0" formatRows="0" insertRows="0" deleteRows="0"/>
  <protectedRanges>
    <protectedRange sqref="D6:E9" name="Rango1"/>
    <protectedRange sqref="F6:G9" name="Rango1_2"/>
  </protectedRanges>
  <mergeCells count="1">
    <mergeCell ref="B2:F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100"/>
  <dimension ref="A1:G22"/>
  <sheetViews>
    <sheetView showGridLines="0" workbookViewId="0">
      <selection activeCell="F8" sqref="F8"/>
    </sheetView>
  </sheetViews>
  <sheetFormatPr baseColWidth="10" defaultColWidth="0" defaultRowHeight="12.75" zeroHeight="1"/>
  <cols>
    <col min="1" max="1" width="10.85546875" style="437" customWidth="1"/>
    <col min="2" max="2" width="64.7109375" style="437" customWidth="1"/>
    <col min="3" max="3" width="1" style="437" customWidth="1"/>
    <col min="4" max="4" width="14.7109375" style="437" customWidth="1"/>
    <col min="5" max="5" width="1" style="437" customWidth="1"/>
    <col min="6" max="6" width="14.7109375" style="437" customWidth="1"/>
    <col min="7" max="7" width="38.28515625" style="437" customWidth="1"/>
    <col min="8" max="16384" width="10.85546875" style="22" hidden="1"/>
  </cols>
  <sheetData>
    <row r="1" spans="1:7"/>
    <row r="2" spans="1:7" ht="15.75">
      <c r="B2" s="1293" t="s">
        <v>1670</v>
      </c>
      <c r="C2" s="1293"/>
      <c r="D2" s="1293"/>
      <c r="E2" s="1293"/>
      <c r="F2" s="1293"/>
    </row>
    <row r="3" spans="1:7" ht="13.5" thickBot="1"/>
    <row r="4" spans="1:7" s="433" customFormat="1" ht="26.25" thickBot="1">
      <c r="A4" s="826"/>
      <c r="B4" s="350" t="s">
        <v>1340</v>
      </c>
      <c r="C4" s="201"/>
      <c r="D4" s="351">
        <f>FactFin</f>
        <v>43830</v>
      </c>
      <c r="E4" s="196"/>
      <c r="F4" s="351">
        <f>FantFin</f>
        <v>43465</v>
      </c>
      <c r="G4" s="842" t="s">
        <v>1671</v>
      </c>
    </row>
    <row r="5" spans="1:7">
      <c r="B5" s="434"/>
      <c r="C5" s="434"/>
      <c r="D5" s="435"/>
      <c r="E5" s="435"/>
      <c r="F5" s="435"/>
    </row>
    <row r="6" spans="1:7">
      <c r="B6" s="414" t="s">
        <v>1672</v>
      </c>
      <c r="C6" s="438"/>
      <c r="D6" s="416"/>
      <c r="E6" s="439"/>
      <c r="F6" s="416"/>
    </row>
    <row r="7" spans="1:7" ht="15" customHeight="1">
      <c r="B7" s="414" t="s">
        <v>1673</v>
      </c>
      <c r="C7" s="438"/>
      <c r="D7" s="416"/>
      <c r="E7" s="439"/>
      <c r="F7" s="416"/>
    </row>
    <row r="8" spans="1:7" ht="12.75" customHeight="1">
      <c r="B8" s="414" t="s">
        <v>1560</v>
      </c>
      <c r="C8" s="438"/>
      <c r="D8" s="416">
        <f>842004243+144273462</f>
        <v>986277705</v>
      </c>
      <c r="E8" s="439"/>
      <c r="F8" s="416">
        <v>873998726</v>
      </c>
    </row>
    <row r="9" spans="1:7" ht="12.75" customHeight="1">
      <c r="B9" s="414" t="s">
        <v>1674</v>
      </c>
      <c r="C9" s="438"/>
      <c r="D9" s="628">
        <v>16428682.039999999</v>
      </c>
      <c r="E9" s="877"/>
      <c r="F9" s="628">
        <v>12371333</v>
      </c>
    </row>
    <row r="10" spans="1:7" ht="12.75" customHeight="1">
      <c r="A10" s="965" t="s">
        <v>1829</v>
      </c>
      <c r="B10" s="414" t="s">
        <v>1675</v>
      </c>
      <c r="C10" s="438"/>
      <c r="D10" s="628">
        <f>IFERROR(INT(FIXED(VLOOKUP(A10,BPActual,3,0)/Pesos,0)),0)</f>
        <v>0</v>
      </c>
      <c r="E10" s="706"/>
      <c r="F10" s="628">
        <f>IFERROR(INT(FIXED(VLOOKUP(A10,BPAnterior,3,0)/Pesos,0)),0)</f>
        <v>0</v>
      </c>
    </row>
    <row r="11" spans="1:7" ht="12.75" customHeight="1">
      <c r="B11" s="414" t="s">
        <v>1676</v>
      </c>
      <c r="C11" s="438"/>
      <c r="D11" s="416"/>
      <c r="E11" s="439"/>
      <c r="F11" s="416"/>
    </row>
    <row r="12" spans="1:7" ht="12.75" customHeight="1">
      <c r="B12" s="414" t="s">
        <v>279</v>
      </c>
      <c r="C12" s="438"/>
      <c r="D12" s="416"/>
      <c r="E12" s="439"/>
      <c r="F12" s="416"/>
    </row>
    <row r="13" spans="1:7" ht="12.75" customHeight="1">
      <c r="B13" s="414" t="s">
        <v>297</v>
      </c>
      <c r="C13" s="438"/>
      <c r="D13" s="416"/>
      <c r="E13" s="439"/>
      <c r="F13" s="416"/>
    </row>
    <row r="14" spans="1:7" ht="12.75" customHeight="1">
      <c r="B14" s="414" t="s">
        <v>1677</v>
      </c>
      <c r="C14" s="438"/>
      <c r="D14" s="416"/>
      <c r="E14" s="439"/>
      <c r="F14" s="416"/>
    </row>
    <row r="15" spans="1:7" ht="12.75" customHeight="1" thickBot="1">
      <c r="B15" s="436"/>
      <c r="C15" s="436"/>
      <c r="D15" s="303"/>
      <c r="E15" s="303"/>
      <c r="F15" s="303"/>
    </row>
    <row r="16" spans="1:7" ht="12.75" customHeight="1" thickBot="1">
      <c r="B16" s="223" t="s">
        <v>1137</v>
      </c>
      <c r="C16" s="224"/>
      <c r="D16" s="274">
        <f>SUM(D6:D14)</f>
        <v>1002706387.04</v>
      </c>
      <c r="E16" s="325"/>
      <c r="F16" s="274">
        <f>SUM(F6:F14)</f>
        <v>886370059</v>
      </c>
    </row>
    <row r="17" spans="2:6" ht="12.75" customHeight="1"/>
    <row r="18" spans="2:6" ht="12.75" customHeight="1"/>
    <row r="19" spans="2:6" ht="17.25" hidden="1" customHeight="1" thickBot="1">
      <c r="B19" s="119" t="s">
        <v>1678</v>
      </c>
      <c r="C19" s="3"/>
      <c r="D19" s="288" t="str">
        <f ca="1">+IF((D16-B!F11-B!F16-B!F17-B!F18-B!F19-B!F21)=0,"Conciliado","No Conciliado")</f>
        <v>No Conciliado</v>
      </c>
      <c r="E19" s="3"/>
      <c r="F19" s="288" t="str">
        <f ca="1">+IF((F16-B!H11-B!H16-B!H17-B!H18-B!H19-B!H21)=0,"Conciliado","No Conciliado")</f>
        <v>No Conciliado</v>
      </c>
    </row>
    <row r="20" spans="2:6" ht="3" hidden="1" customHeight="1" thickBot="1">
      <c r="B20" s="7"/>
      <c r="C20" s="7"/>
      <c r="D20" s="7"/>
      <c r="E20" s="7"/>
      <c r="F20" s="7"/>
    </row>
    <row r="21" spans="2:6" ht="13.5" hidden="1" thickBot="1">
      <c r="B21" s="7"/>
      <c r="C21" s="7"/>
      <c r="D21" s="690">
        <f ca="1">+D16-B!F11-B!F16-B!F17-B!F18-B!F19-B!F21</f>
        <v>349851476.03999996</v>
      </c>
      <c r="E21" s="719"/>
      <c r="F21" s="690">
        <f ca="1">+F16-B!H11-B!H16-B!H17-B!H18-B!H19-B!H21</f>
        <v>303206059</v>
      </c>
    </row>
    <row r="22" spans="2:6"/>
  </sheetData>
  <sheetProtection algorithmName="SHA-512" hashValue="zLDQ/SAyB/SpEhEVLrTGFFbpNG3kwbRsKOiIYjKOeu1Pd19CwlrHZ95YlVn/XAeFhh4CA2EAJVO2HYkoffy9bg==" saltValue="9j3e1FO/fl//jZeEjD2BzQ==" spinCount="100000" sheet="1" objects="1" scenarios="1" formatCells="0" formatColumns="0" formatRows="0" insertRows="0" deleteRows="0"/>
  <protectedRanges>
    <protectedRange sqref="D8:F15 H8:O19 D17:F19" name="Rango1_1_1"/>
  </protectedRanges>
  <mergeCells count="1">
    <mergeCell ref="B2:F2"/>
  </mergeCells>
  <conditionalFormatting sqref="D19">
    <cfRule type="expression" dxfId="19" priority="2">
      <formula>IF(D19="No Conciliado",1,0)</formula>
    </cfRule>
  </conditionalFormatting>
  <conditionalFormatting sqref="F19">
    <cfRule type="expression" dxfId="18" priority="1">
      <formula>IF(F19="No Conciliado",1,0)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90"/>
  <dimension ref="A1:G12"/>
  <sheetViews>
    <sheetView showGridLines="0" workbookViewId="0">
      <selection activeCell="E6" sqref="E6"/>
    </sheetView>
  </sheetViews>
  <sheetFormatPr baseColWidth="10" defaultColWidth="0" defaultRowHeight="12.75" zeroHeight="1"/>
  <cols>
    <col min="1" max="1" width="10.85546875" style="413" customWidth="1"/>
    <col min="2" max="2" width="64.7109375" style="5" customWidth="1"/>
    <col min="3" max="3" width="1" style="5" customWidth="1"/>
    <col min="4" max="4" width="14.7109375" style="5" customWidth="1"/>
    <col min="5" max="5" width="1" style="5" customWidth="1"/>
    <col min="6" max="6" width="14.7109375" style="5" customWidth="1"/>
    <col min="7" max="7" width="10.85546875" style="413" customWidth="1"/>
    <col min="8" max="16384" width="10.85546875" style="5" hidden="1"/>
  </cols>
  <sheetData>
    <row r="1" spans="2:6" s="413" customFormat="1"/>
    <row r="2" spans="2:6" s="413" customFormat="1" ht="13.5" thickBot="1"/>
    <row r="3" spans="2:6" ht="13.5" thickBot="1">
      <c r="B3" s="350" t="s">
        <v>742</v>
      </c>
      <c r="C3" s="195"/>
      <c r="D3" s="351">
        <f>FactFin</f>
        <v>43830</v>
      </c>
      <c r="E3" s="196"/>
      <c r="F3" s="351">
        <f>FantFin</f>
        <v>43465</v>
      </c>
    </row>
    <row r="4" spans="2:6">
      <c r="B4" s="25"/>
      <c r="C4" s="25"/>
      <c r="D4" s="25"/>
      <c r="E4" s="25"/>
      <c r="F4" s="25"/>
    </row>
    <row r="5" spans="2:6" ht="25.5">
      <c r="B5" s="414" t="s">
        <v>1421</v>
      </c>
      <c r="C5" s="442"/>
      <c r="D5" s="416"/>
      <c r="E5" s="441"/>
      <c r="F5" s="416"/>
    </row>
    <row r="6" spans="2:6" ht="25.5">
      <c r="B6" s="414" t="s">
        <v>1422</v>
      </c>
      <c r="C6" s="442"/>
      <c r="D6" s="416"/>
      <c r="E6" s="441"/>
      <c r="F6" s="416"/>
    </row>
    <row r="7" spans="2:6" ht="8.25" customHeight="1" thickBot="1">
      <c r="B7" s="25"/>
      <c r="C7" s="25"/>
      <c r="D7" s="252"/>
      <c r="E7" s="252"/>
      <c r="F7" s="252"/>
    </row>
    <row r="8" spans="2:6" ht="13.5" thickBot="1">
      <c r="B8" s="146" t="s">
        <v>1137</v>
      </c>
      <c r="C8" s="147"/>
      <c r="D8" s="274">
        <f>SUM(D5:D6)</f>
        <v>0</v>
      </c>
      <c r="E8" s="311"/>
      <c r="F8" s="274">
        <f>SUM(F5:F6)</f>
        <v>0</v>
      </c>
    </row>
    <row r="9" spans="2:6" s="413" customFormat="1"/>
    <row r="10" spans="2:6" ht="8.25" hidden="1" customHeight="1"/>
    <row r="11" spans="2:6" hidden="1"/>
    <row r="12" spans="2:6" hidden="1"/>
  </sheetData>
  <sheetProtection algorithmName="SHA-512" hashValue="3o5HIcd57v/wRwpz7/zKnVqB75Dy1mbxEGLG48UrrJIWVRZPwoiHTB+N2R+wIJ1VBgP0JEOoLnp2wLvZpCXmoA==" saltValue="9Kgdz+kF31R/YhSpwgUyrA==" spinCount="100000" sheet="1" objects="1" scenarios="1" formatCells="0" formatColumns="0" formatRows="0" insertRows="0" deleteRows="0"/>
  <protectedRanges>
    <protectedRange sqref="D9:F9 L8:N9 H8:J9" name="Rango1_6"/>
  </protectedRange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91"/>
  <dimension ref="A1:G10"/>
  <sheetViews>
    <sheetView showGridLines="0" workbookViewId="0">
      <selection activeCell="F5" sqref="F5:F6"/>
    </sheetView>
  </sheetViews>
  <sheetFormatPr baseColWidth="10" defaultColWidth="0" defaultRowHeight="12.75" zeroHeight="1"/>
  <cols>
    <col min="1" max="1" width="10.85546875" style="437" customWidth="1"/>
    <col min="2" max="2" width="64.7109375" style="22" bestFit="1" customWidth="1"/>
    <col min="3" max="3" width="1" style="22" customWidth="1"/>
    <col min="4" max="4" width="14.7109375" style="22" customWidth="1"/>
    <col min="5" max="5" width="1" style="22" customWidth="1"/>
    <col min="6" max="6" width="14.7109375" style="22" customWidth="1"/>
    <col min="7" max="7" width="10.85546875" style="437" customWidth="1"/>
    <col min="8" max="16384" width="10.85546875" style="22" hidden="1"/>
  </cols>
  <sheetData>
    <row r="1" spans="2:6" s="437" customFormat="1"/>
    <row r="2" spans="2:6" s="437" customFormat="1" ht="13.5" thickBot="1"/>
    <row r="3" spans="2:6">
      <c r="B3" s="1172" t="s">
        <v>1280</v>
      </c>
      <c r="C3" s="8"/>
      <c r="D3" s="1389">
        <f>FactFin</f>
        <v>43830</v>
      </c>
      <c r="E3" s="143"/>
      <c r="F3" s="1389">
        <f>FantFin</f>
        <v>43465</v>
      </c>
    </row>
    <row r="4" spans="2:6" ht="16.5" customHeight="1" thickBot="1">
      <c r="B4" s="1174"/>
      <c r="C4" s="8"/>
      <c r="D4" s="1390"/>
      <c r="E4" s="144"/>
      <c r="F4" s="1390"/>
    </row>
    <row r="5" spans="2:6" ht="7.5" customHeight="1">
      <c r="B5" s="24"/>
      <c r="C5" s="24"/>
      <c r="D5" s="186"/>
      <c r="E5" s="186"/>
      <c r="F5" s="186"/>
    </row>
    <row r="6" spans="2:6" ht="12.75" customHeight="1">
      <c r="B6" s="414" t="s">
        <v>1423</v>
      </c>
      <c r="C6" s="440"/>
      <c r="D6" s="416"/>
      <c r="E6" s="441"/>
      <c r="F6" s="416"/>
    </row>
    <row r="7" spans="2:6" ht="12.75" customHeight="1">
      <c r="B7" s="414" t="s">
        <v>1424</v>
      </c>
      <c r="C7" s="440"/>
      <c r="D7" s="416"/>
      <c r="E7" s="441"/>
      <c r="F7" s="416"/>
    </row>
    <row r="8" spans="2:6" ht="12.75" customHeight="1">
      <c r="B8" s="414" t="s">
        <v>1425</v>
      </c>
      <c r="C8" s="440"/>
      <c r="D8" s="416"/>
      <c r="E8" s="441"/>
      <c r="F8" s="416"/>
    </row>
    <row r="9" spans="2:6" ht="12.75" customHeight="1">
      <c r="B9" s="414" t="s">
        <v>1426</v>
      </c>
      <c r="C9" s="440"/>
      <c r="D9" s="416"/>
      <c r="E9" s="441"/>
      <c r="F9" s="416"/>
    </row>
    <row r="10" spans="2:6" s="437" customFormat="1"/>
  </sheetData>
  <sheetProtection algorithmName="SHA-512" hashValue="yg7LDfphgyytMSJTi+rlHdXoqmRNBAYdREUYAuOL9VJ779lFNERv3ewoK3kxm+PbQNzJEFKQipTwEWaGpLM4ZA==" saltValue="rFeysU5bJp5mBPi+lb70Iw==" spinCount="100000" sheet="1" objects="1" scenarios="1" formatCells="0" formatColumns="0" formatRows="0" insertRows="0" deleteRows="0"/>
  <protectedRanges>
    <protectedRange sqref="D6:F9" name="Rango1_1_1"/>
  </protectedRanges>
  <mergeCells count="3">
    <mergeCell ref="B3:B4"/>
    <mergeCell ref="D3:D4"/>
    <mergeCell ref="F3:F4"/>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103">
    <tabColor rgb="FFFF0000"/>
  </sheetPr>
  <dimension ref="A1:G24"/>
  <sheetViews>
    <sheetView showGridLines="0" workbookViewId="0">
      <selection activeCell="D7" sqref="D7"/>
    </sheetView>
  </sheetViews>
  <sheetFormatPr baseColWidth="10" defaultColWidth="0" defaultRowHeight="12.75" zeroHeight="1"/>
  <cols>
    <col min="1" max="1" width="10.85546875" style="437" customWidth="1"/>
    <col min="2" max="2" width="64.7109375" style="22" customWidth="1"/>
    <col min="3" max="3" width="1" style="22" customWidth="1"/>
    <col min="4" max="4" width="14.7109375" style="22" customWidth="1"/>
    <col min="5" max="5" width="1" style="22" customWidth="1"/>
    <col min="6" max="6" width="14.7109375" style="22" hidden="1" customWidth="1"/>
    <col min="7" max="7" width="10.85546875" style="437" customWidth="1"/>
    <col min="8" max="16384" width="10.85546875" style="22" hidden="1"/>
  </cols>
  <sheetData>
    <row r="1" spans="1:7" s="437" customFormat="1"/>
    <row r="2" spans="1:7" s="437" customFormat="1" ht="15.75">
      <c r="B2" s="1293" t="s">
        <v>1684</v>
      </c>
      <c r="C2" s="1293"/>
      <c r="D2" s="1293"/>
      <c r="E2" s="1293"/>
      <c r="F2" s="1293"/>
    </row>
    <row r="3" spans="1:7" s="437" customFormat="1" ht="13.5" thickBot="1"/>
    <row r="4" spans="1:7" s="433" customFormat="1" ht="13.5" thickBot="1">
      <c r="A4" s="826"/>
      <c r="B4" s="350" t="s">
        <v>1340</v>
      </c>
      <c r="C4" s="201"/>
      <c r="D4" s="351">
        <f>FactFin</f>
        <v>43830</v>
      </c>
      <c r="E4" s="196"/>
      <c r="F4" s="351">
        <f>FantFin</f>
        <v>43465</v>
      </c>
      <c r="G4" s="826"/>
    </row>
    <row r="5" spans="1:7">
      <c r="B5" s="434"/>
      <c r="C5" s="434"/>
      <c r="D5" s="435"/>
      <c r="E5" s="435"/>
      <c r="F5" s="435"/>
    </row>
    <row r="6" spans="1:7" hidden="1">
      <c r="A6" s="994" t="s">
        <v>3061</v>
      </c>
      <c r="B6" s="414" t="s">
        <v>1685</v>
      </c>
      <c r="C6" s="438"/>
      <c r="D6" s="416">
        <f>IFERROR(INT(FIXED(VLOOKUP(A6,BPActual,3,0)/Pesos,0)),0)</f>
        <v>0</v>
      </c>
      <c r="E6" s="522"/>
      <c r="F6" s="416">
        <f>IFERROR(INT(FIXED(VLOOKUP(A6,BPAnterior,3,0)/Pesos,0)),0)+1110</f>
        <v>-201890</v>
      </c>
    </row>
    <row r="7" spans="1:7" ht="16.5" customHeight="1">
      <c r="A7" s="1002" t="s">
        <v>3160</v>
      </c>
      <c r="B7" s="414" t="s">
        <v>3172</v>
      </c>
      <c r="C7" s="438"/>
      <c r="D7" s="416">
        <f>IFERROR(INT(FIXED(VLOOKUP(A7,BPActual,3,0)/Pesos,0)),0)</f>
        <v>0</v>
      </c>
      <c r="E7" s="522"/>
      <c r="F7" s="416">
        <f>IFERROR(INT(FIXED(VLOOKUP(A7,BPAnterior,3,0)/Pesos,0)),0)</f>
        <v>0</v>
      </c>
    </row>
    <row r="8" spans="1:7" ht="12.75" hidden="1" customHeight="1">
      <c r="B8" s="414" t="s">
        <v>1686</v>
      </c>
      <c r="C8" s="438"/>
      <c r="D8" s="416"/>
      <c r="E8" s="439"/>
      <c r="F8" s="416"/>
    </row>
    <row r="9" spans="1:7" ht="12.75" hidden="1" customHeight="1">
      <c r="B9" s="414" t="s">
        <v>1687</v>
      </c>
      <c r="C9" s="438"/>
      <c r="D9" s="416"/>
      <c r="E9" s="439"/>
      <c r="F9" s="416"/>
    </row>
    <row r="10" spans="1:7" ht="12.75" hidden="1" customHeight="1">
      <c r="B10" s="414" t="s">
        <v>1688</v>
      </c>
      <c r="C10" s="438"/>
      <c r="D10" s="416"/>
      <c r="E10" s="439"/>
      <c r="F10" s="416"/>
    </row>
    <row r="11" spans="1:7" ht="12.75" customHeight="1" thickBot="1">
      <c r="B11" s="436"/>
      <c r="C11" s="436"/>
      <c r="D11" s="303"/>
      <c r="E11" s="303"/>
      <c r="F11" s="303"/>
    </row>
    <row r="12" spans="1:7" ht="12.75" customHeight="1" thickBot="1">
      <c r="B12" s="223" t="s">
        <v>1137</v>
      </c>
      <c r="C12" s="224"/>
      <c r="D12" s="274">
        <f>SUM(D6:D10)</f>
        <v>0</v>
      </c>
      <c r="E12" s="325"/>
      <c r="F12" s="274">
        <f>SUM(F6:F10)</f>
        <v>-201890</v>
      </c>
    </row>
    <row r="13" spans="1:7" s="437" customFormat="1" ht="12.75" customHeight="1"/>
    <row r="14" spans="1:7" s="437" customFormat="1" ht="12.75" customHeight="1" thickBot="1"/>
    <row r="15" spans="1:7" ht="15.75" customHeight="1" thickBot="1">
      <c r="B15" s="119" t="s">
        <v>1678</v>
      </c>
      <c r="C15" s="3"/>
      <c r="D15" s="288" t="str">
        <f ca="1">+IF((D12-B!F19)=0,"Conciliado","No Conciliado")</f>
        <v>Conciliado</v>
      </c>
      <c r="E15" s="3"/>
      <c r="F15" s="288" t="str">
        <f>+IF((F12-B!H19)=0,"Conciliado","No Conciliado")</f>
        <v>No Conciliado</v>
      </c>
    </row>
    <row r="16" spans="1:7" ht="3" customHeight="1" thickBot="1">
      <c r="B16" s="7"/>
      <c r="C16" s="7"/>
      <c r="D16" s="7"/>
      <c r="E16" s="7"/>
      <c r="F16" s="7"/>
    </row>
    <row r="17" spans="2:6" ht="17.25" customHeight="1" thickBot="1">
      <c r="B17" s="7"/>
      <c r="C17" s="7"/>
      <c r="D17" s="690">
        <f ca="1">+D12-B!F19</f>
        <v>0</v>
      </c>
      <c r="E17" s="719"/>
      <c r="F17" s="690">
        <f>+F12-B!H19</f>
        <v>-171890</v>
      </c>
    </row>
    <row r="18" spans="2:6" s="437" customFormat="1" ht="12.75" customHeight="1" thickBot="1"/>
    <row r="19" spans="2:6" ht="17.25" customHeight="1" thickBot="1">
      <c r="B19" s="119" t="s">
        <v>1689</v>
      </c>
      <c r="C19" s="3"/>
      <c r="D19" s="288" t="str">
        <f ca="1">+IF((D12-'C'!F19)=0,"Conciliado","No Conciliado")</f>
        <v>Conciliado</v>
      </c>
      <c r="E19" s="3"/>
      <c r="F19" s="288" t="str">
        <f ca="1">+IF((F12-'C'!H19)=0,"Conciliado","No Conciliado")</f>
        <v>No Conciliado</v>
      </c>
    </row>
    <row r="20" spans="2:6" ht="3.75" customHeight="1" thickBot="1">
      <c r="B20" s="7"/>
      <c r="C20" s="7"/>
      <c r="D20" s="7"/>
      <c r="E20" s="7"/>
      <c r="F20" s="7"/>
    </row>
    <row r="21" spans="2:6" ht="16.5" customHeight="1" thickBot="1">
      <c r="B21" s="7"/>
      <c r="C21" s="7"/>
      <c r="D21" s="690">
        <f ca="1">+D12-'C'!F19</f>
        <v>0</v>
      </c>
      <c r="E21" s="719"/>
      <c r="F21" s="690">
        <f ca="1">+F12-'C'!H19</f>
        <v>-201890</v>
      </c>
    </row>
    <row r="22" spans="2:6" s="437" customFormat="1" ht="12.75" customHeight="1"/>
    <row r="23" spans="2:6" ht="12.75" hidden="1" customHeight="1"/>
    <row r="24" spans="2:6" ht="7.5" hidden="1" customHeight="1"/>
  </sheetData>
  <sheetProtection algorithmName="SHA-512" hashValue="xPAp7nofBEgWRHrQabm5jnn/WYU2eccv2ALtSxcVuNFujBLDpKyH4J6kFw/QvlFfcdVSAtyRIxJcYxlAswN4BA==" saltValue="Vc0VMOvhEzLPCHtskpEMqw==" spinCount="100000" sheet="1" objects="1" scenarios="1" formatCells="0" formatColumns="0" formatRows="0" insertRows="0" deleteRows="0"/>
  <protectedRanges>
    <protectedRange sqref="D8:F11 H8:N24 D13:F16 D18:F20 D22:F24" name="Rango1_1_1"/>
  </protectedRanges>
  <mergeCells count="1">
    <mergeCell ref="B2:F2"/>
  </mergeCells>
  <conditionalFormatting sqref="D15">
    <cfRule type="expression" dxfId="17" priority="4">
      <formula>IF(D15="No Conciliado",1,0)</formula>
    </cfRule>
  </conditionalFormatting>
  <conditionalFormatting sqref="F15">
    <cfRule type="expression" dxfId="16" priority="3">
      <formula>IF(F15="No Conciliado",1,0)</formula>
    </cfRule>
  </conditionalFormatting>
  <conditionalFormatting sqref="D19">
    <cfRule type="expression" dxfId="15" priority="2">
      <formula>IF(D19="No Conciliado",1,0)</formula>
    </cfRule>
  </conditionalFormatting>
  <conditionalFormatting sqref="F19">
    <cfRule type="expression" dxfId="14" priority="1">
      <formula>IF(F19="No Conciliado",1,0)</formula>
    </cfRule>
  </conditionalFormatting>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35"/>
  <dimension ref="A1:W46"/>
  <sheetViews>
    <sheetView showGridLines="0" zoomScale="90" zoomScaleNormal="90" workbookViewId="0">
      <selection activeCell="P37" sqref="P37"/>
    </sheetView>
  </sheetViews>
  <sheetFormatPr baseColWidth="10" defaultColWidth="0" defaultRowHeight="12.75" zeroHeight="1"/>
  <cols>
    <col min="1" max="1" width="4" style="413" customWidth="1"/>
    <col min="2" max="2" width="14.140625" style="413" customWidth="1"/>
    <col min="3" max="3" width="1" style="413" customWidth="1"/>
    <col min="4" max="4" width="33.85546875" style="611" customWidth="1"/>
    <col min="5" max="5" width="1" style="611" customWidth="1"/>
    <col min="6" max="6" width="17.140625" style="413" customWidth="1"/>
    <col min="7" max="7" width="1" style="413" customWidth="1"/>
    <col min="8" max="8" width="18.42578125" style="413" customWidth="1"/>
    <col min="9" max="9" width="1" style="413" customWidth="1"/>
    <col min="10" max="10" width="21.42578125" style="843" bestFit="1" customWidth="1"/>
    <col min="11" max="11" width="1" style="413" customWidth="1"/>
    <col min="12" max="12" width="9.42578125" style="413" customWidth="1"/>
    <col min="13" max="13" width="1" style="413" customWidth="1"/>
    <col min="14" max="14" width="10.85546875" style="413" customWidth="1"/>
    <col min="15" max="15" width="1" style="413" customWidth="1"/>
    <col min="16" max="16" width="12.5703125" style="413" bestFit="1" customWidth="1"/>
    <col min="17" max="17" width="1" style="413" customWidth="1"/>
    <col min="18" max="18" width="12.5703125" style="413" bestFit="1" customWidth="1"/>
    <col min="19" max="19" width="1" style="413" customWidth="1"/>
    <col min="20" max="20" width="12.5703125" style="413" bestFit="1" customWidth="1"/>
    <col min="21" max="21" width="1" style="413" customWidth="1"/>
    <col min="22" max="22" width="12.5703125" style="413" bestFit="1" customWidth="1"/>
    <col min="23" max="23" width="10.85546875" style="413" customWidth="1"/>
    <col min="24" max="16384" width="10.85546875" style="413" hidden="1"/>
  </cols>
  <sheetData>
    <row r="1" spans="1:23"/>
    <row r="2" spans="1:23" ht="15.75">
      <c r="B2" s="1243" t="s">
        <v>1427</v>
      </c>
      <c r="C2" s="1243"/>
      <c r="D2" s="1243"/>
      <c r="E2" s="1243"/>
      <c r="F2" s="1243"/>
      <c r="G2" s="1243"/>
      <c r="H2" s="1243"/>
      <c r="I2" s="1243"/>
      <c r="J2" s="1243"/>
      <c r="K2" s="1243"/>
      <c r="L2" s="1243"/>
      <c r="M2" s="1243"/>
      <c r="N2" s="1243"/>
      <c r="O2" s="1243"/>
      <c r="P2" s="1243"/>
      <c r="Q2" s="1243"/>
      <c r="R2" s="1243"/>
      <c r="S2" s="1243"/>
      <c r="T2" s="1243"/>
      <c r="U2" s="1243"/>
      <c r="V2" s="1243"/>
    </row>
    <row r="3" spans="1:23" ht="13.5" thickBot="1"/>
    <row r="4" spans="1:23" s="5" customFormat="1" ht="26.25" customHeight="1" thickBot="1">
      <c r="A4" s="413"/>
      <c r="B4" s="1255" t="s">
        <v>1690</v>
      </c>
      <c r="C4" s="197"/>
      <c r="D4" s="1255" t="s">
        <v>1151</v>
      </c>
      <c r="E4" s="197"/>
      <c r="F4" s="1255" t="s">
        <v>1428</v>
      </c>
      <c r="G4" s="197"/>
      <c r="H4" s="1255" t="s">
        <v>1429</v>
      </c>
      <c r="I4" s="197"/>
      <c r="J4" s="1255" t="s">
        <v>1430</v>
      </c>
      <c r="K4" s="197"/>
      <c r="L4" s="1255" t="s">
        <v>1160</v>
      </c>
      <c r="M4" s="197"/>
      <c r="N4" s="1255" t="s">
        <v>568</v>
      </c>
      <c r="O4" s="197"/>
      <c r="P4" s="1410" t="s">
        <v>5</v>
      </c>
      <c r="Q4" s="1411"/>
      <c r="R4" s="1412"/>
      <c r="S4" s="9"/>
      <c r="T4" s="1410" t="s">
        <v>1223</v>
      </c>
      <c r="U4" s="1411"/>
      <c r="V4" s="1412"/>
      <c r="W4" s="413"/>
    </row>
    <row r="5" spans="1:23" s="5" customFormat="1" ht="4.5" customHeight="1" thickBot="1">
      <c r="A5" s="413"/>
      <c r="B5" s="1256"/>
      <c r="C5" s="197"/>
      <c r="D5" s="1256"/>
      <c r="E5" s="197"/>
      <c r="F5" s="1256"/>
      <c r="G5" s="197"/>
      <c r="H5" s="1256"/>
      <c r="I5" s="197"/>
      <c r="J5" s="1256"/>
      <c r="K5" s="197"/>
      <c r="L5" s="1256"/>
      <c r="M5" s="197"/>
      <c r="N5" s="1256"/>
      <c r="O5" s="197"/>
      <c r="P5" s="9"/>
      <c r="Q5" s="9"/>
      <c r="R5" s="9"/>
      <c r="S5" s="9"/>
      <c r="T5" s="9"/>
      <c r="U5" s="9"/>
      <c r="V5" s="9"/>
      <c r="W5" s="413"/>
    </row>
    <row r="6" spans="1:23" s="5" customFormat="1" ht="15" customHeight="1" thickBot="1">
      <c r="A6" s="413"/>
      <c r="B6" s="1257"/>
      <c r="C6" s="8"/>
      <c r="D6" s="1257"/>
      <c r="E6" s="8"/>
      <c r="F6" s="1257"/>
      <c r="G6" s="8"/>
      <c r="H6" s="1257"/>
      <c r="I6" s="8"/>
      <c r="J6" s="1257"/>
      <c r="K6" s="8"/>
      <c r="L6" s="1257"/>
      <c r="M6" s="8"/>
      <c r="N6" s="1257"/>
      <c r="O6" s="8"/>
      <c r="P6" s="351">
        <f>FactFin</f>
        <v>43830</v>
      </c>
      <c r="Q6" s="196"/>
      <c r="R6" s="351">
        <f>FantFin</f>
        <v>43465</v>
      </c>
      <c r="S6" s="226"/>
      <c r="T6" s="351">
        <f>FactFin</f>
        <v>43830</v>
      </c>
      <c r="U6" s="196"/>
      <c r="V6" s="351">
        <f>FantFin</f>
        <v>43465</v>
      </c>
      <c r="W6" s="413"/>
    </row>
    <row r="7" spans="1:23" s="5" customFormat="1" ht="8.25" customHeight="1">
      <c r="A7" s="413"/>
      <c r="B7" s="24"/>
      <c r="C7" s="24"/>
      <c r="D7" s="24"/>
      <c r="E7" s="24"/>
      <c r="F7" s="24"/>
      <c r="G7" s="24"/>
      <c r="H7" s="24"/>
      <c r="I7" s="24"/>
      <c r="J7" s="24"/>
      <c r="K7" s="24"/>
      <c r="L7" s="24"/>
      <c r="M7" s="24"/>
      <c r="N7" s="24"/>
      <c r="O7" s="24"/>
      <c r="P7" s="24"/>
      <c r="Q7" s="24"/>
      <c r="R7" s="24"/>
      <c r="S7" s="24"/>
      <c r="T7" s="24"/>
      <c r="U7" s="24"/>
      <c r="V7" s="24"/>
      <c r="W7" s="413"/>
    </row>
    <row r="8" spans="1:23" s="5" customFormat="1">
      <c r="A8" s="413"/>
      <c r="B8" s="422"/>
      <c r="C8" s="423"/>
      <c r="D8" s="424"/>
      <c r="E8" s="425"/>
      <c r="F8" s="424"/>
      <c r="G8" s="423"/>
      <c r="H8" s="422"/>
      <c r="I8" s="423"/>
      <c r="J8" s="422"/>
      <c r="K8" s="423"/>
      <c r="L8" s="422"/>
      <c r="M8" s="423"/>
      <c r="N8" s="422"/>
      <c r="O8" s="423"/>
      <c r="P8" s="426"/>
      <c r="Q8" s="427"/>
      <c r="R8" s="426"/>
      <c r="S8" s="413"/>
      <c r="T8" s="426"/>
      <c r="U8" s="427"/>
      <c r="V8" s="426"/>
      <c r="W8" s="413"/>
    </row>
    <row r="9" spans="1:23" s="5" customFormat="1">
      <c r="A9" s="413"/>
      <c r="B9" s="422"/>
      <c r="C9" s="423"/>
      <c r="D9" s="424"/>
      <c r="E9" s="425"/>
      <c r="F9" s="424"/>
      <c r="G9" s="423"/>
      <c r="H9" s="422"/>
      <c r="I9" s="423"/>
      <c r="J9" s="422"/>
      <c r="K9" s="423"/>
      <c r="L9" s="422"/>
      <c r="M9" s="423"/>
      <c r="N9" s="422"/>
      <c r="O9" s="423"/>
      <c r="P9" s="426"/>
      <c r="Q9" s="427"/>
      <c r="R9" s="426"/>
      <c r="S9" s="413"/>
      <c r="T9" s="426"/>
      <c r="U9" s="427"/>
      <c r="V9" s="426"/>
      <c r="W9" s="413"/>
    </row>
    <row r="10" spans="1:23" s="5" customFormat="1">
      <c r="A10" s="413"/>
      <c r="B10" s="422"/>
      <c r="C10" s="423"/>
      <c r="D10" s="429"/>
      <c r="E10" s="425"/>
      <c r="F10" s="430"/>
      <c r="G10" s="431"/>
      <c r="H10" s="432"/>
      <c r="I10" s="431"/>
      <c r="J10" s="422"/>
      <c r="K10" s="431"/>
      <c r="L10" s="432"/>
      <c r="M10" s="431"/>
      <c r="N10" s="422"/>
      <c r="O10" s="423"/>
      <c r="P10" s="426"/>
      <c r="Q10" s="427"/>
      <c r="R10" s="426"/>
      <c r="S10" s="413"/>
      <c r="T10" s="426"/>
      <c r="U10" s="427"/>
      <c r="V10" s="426"/>
      <c r="W10" s="413"/>
    </row>
    <row r="11" spans="1:23" s="5" customFormat="1">
      <c r="A11" s="413"/>
      <c r="B11" s="422"/>
      <c r="C11" s="423"/>
      <c r="D11" s="424"/>
      <c r="E11" s="425"/>
      <c r="F11" s="424"/>
      <c r="G11" s="423"/>
      <c r="H11" s="422"/>
      <c r="I11" s="423"/>
      <c r="J11" s="422"/>
      <c r="K11" s="423"/>
      <c r="L11" s="422"/>
      <c r="M11" s="423"/>
      <c r="N11" s="422"/>
      <c r="O11" s="423"/>
      <c r="P11" s="426"/>
      <c r="Q11" s="427"/>
      <c r="R11" s="426"/>
      <c r="S11" s="413"/>
      <c r="T11" s="426"/>
      <c r="U11" s="427"/>
      <c r="V11" s="426"/>
      <c r="W11" s="413"/>
    </row>
    <row r="12" spans="1:23" s="5" customFormat="1">
      <c r="A12" s="413"/>
      <c r="B12" s="422"/>
      <c r="C12" s="423"/>
      <c r="D12" s="424"/>
      <c r="E12" s="425"/>
      <c r="F12" s="424"/>
      <c r="G12" s="423"/>
      <c r="H12" s="422"/>
      <c r="I12" s="423"/>
      <c r="J12" s="422"/>
      <c r="K12" s="423"/>
      <c r="L12" s="422"/>
      <c r="M12" s="423"/>
      <c r="N12" s="422"/>
      <c r="O12" s="423"/>
      <c r="P12" s="426"/>
      <c r="Q12" s="427"/>
      <c r="R12" s="426"/>
      <c r="S12" s="413"/>
      <c r="T12" s="426"/>
      <c r="U12" s="427"/>
      <c r="V12" s="426"/>
      <c r="W12" s="413"/>
    </row>
    <row r="13" spans="1:23" s="5" customFormat="1">
      <c r="A13" s="413"/>
      <c r="B13" s="422"/>
      <c r="C13" s="423"/>
      <c r="D13" s="424"/>
      <c r="E13" s="425"/>
      <c r="F13" s="424"/>
      <c r="G13" s="423"/>
      <c r="H13" s="422"/>
      <c r="I13" s="423"/>
      <c r="J13" s="422"/>
      <c r="K13" s="423"/>
      <c r="L13" s="422"/>
      <c r="M13" s="423"/>
      <c r="N13" s="422"/>
      <c r="O13" s="423"/>
      <c r="P13" s="426"/>
      <c r="Q13" s="427"/>
      <c r="R13" s="426"/>
      <c r="S13" s="413"/>
      <c r="T13" s="426"/>
      <c r="U13" s="427"/>
      <c r="V13" s="426"/>
      <c r="W13" s="413"/>
    </row>
    <row r="14" spans="1:23" s="5" customFormat="1">
      <c r="A14" s="413"/>
      <c r="B14" s="422"/>
      <c r="C14" s="423"/>
      <c r="D14" s="424"/>
      <c r="E14" s="425"/>
      <c r="F14" s="424"/>
      <c r="G14" s="423"/>
      <c r="H14" s="422"/>
      <c r="I14" s="423"/>
      <c r="J14" s="422"/>
      <c r="K14" s="423"/>
      <c r="L14" s="422"/>
      <c r="M14" s="423"/>
      <c r="N14" s="422"/>
      <c r="O14" s="423"/>
      <c r="P14" s="426"/>
      <c r="Q14" s="427"/>
      <c r="R14" s="426"/>
      <c r="S14" s="413"/>
      <c r="T14" s="426"/>
      <c r="U14" s="427"/>
      <c r="V14" s="426"/>
      <c r="W14" s="413"/>
    </row>
    <row r="15" spans="1:23" s="5" customFormat="1">
      <c r="A15" s="413"/>
      <c r="B15" s="422"/>
      <c r="C15" s="423"/>
      <c r="D15" s="429"/>
      <c r="E15" s="425"/>
      <c r="F15" s="430"/>
      <c r="G15" s="431"/>
      <c r="H15" s="432"/>
      <c r="I15" s="431"/>
      <c r="J15" s="422"/>
      <c r="K15" s="431"/>
      <c r="L15" s="432"/>
      <c r="M15" s="431"/>
      <c r="N15" s="422"/>
      <c r="O15" s="423"/>
      <c r="P15" s="426"/>
      <c r="Q15" s="427"/>
      <c r="R15" s="426"/>
      <c r="S15" s="413"/>
      <c r="T15" s="426"/>
      <c r="U15" s="427"/>
      <c r="V15" s="426"/>
      <c r="W15" s="413"/>
    </row>
    <row r="16" spans="1:23" s="5" customFormat="1">
      <c r="A16" s="413"/>
      <c r="B16" s="422"/>
      <c r="C16" s="423"/>
      <c r="D16" s="424"/>
      <c r="E16" s="425"/>
      <c r="F16" s="424"/>
      <c r="G16" s="423"/>
      <c r="H16" s="422"/>
      <c r="I16" s="423"/>
      <c r="J16" s="422"/>
      <c r="K16" s="423"/>
      <c r="L16" s="422"/>
      <c r="M16" s="423"/>
      <c r="N16" s="422"/>
      <c r="O16" s="423"/>
      <c r="P16" s="426"/>
      <c r="Q16" s="427"/>
      <c r="R16" s="426"/>
      <c r="S16" s="413"/>
      <c r="T16" s="426"/>
      <c r="U16" s="427"/>
      <c r="V16" s="426"/>
      <c r="W16" s="413"/>
    </row>
    <row r="17" spans="1:23" s="5" customFormat="1">
      <c r="A17" s="413"/>
      <c r="B17" s="422"/>
      <c r="C17" s="423"/>
      <c r="D17" s="424"/>
      <c r="E17" s="425"/>
      <c r="F17" s="424"/>
      <c r="G17" s="423"/>
      <c r="H17" s="422"/>
      <c r="I17" s="423"/>
      <c r="J17" s="422"/>
      <c r="K17" s="423"/>
      <c r="L17" s="422"/>
      <c r="M17" s="423"/>
      <c r="N17" s="422"/>
      <c r="O17" s="423"/>
      <c r="P17" s="426"/>
      <c r="Q17" s="427"/>
      <c r="R17" s="426"/>
      <c r="S17" s="413"/>
      <c r="T17" s="426"/>
      <c r="U17" s="427"/>
      <c r="V17" s="426"/>
      <c r="W17" s="413"/>
    </row>
    <row r="18" spans="1:23" s="5" customFormat="1" ht="8.25" customHeight="1" thickBot="1">
      <c r="A18" s="413"/>
      <c r="B18" s="25"/>
      <c r="C18" s="25"/>
      <c r="D18" s="99"/>
      <c r="E18" s="99"/>
      <c r="F18" s="30"/>
      <c r="G18" s="30"/>
      <c r="H18" s="30"/>
      <c r="I18" s="30"/>
      <c r="J18" s="30"/>
      <c r="K18" s="30"/>
      <c r="L18" s="30"/>
      <c r="M18" s="30"/>
      <c r="P18" s="317"/>
      <c r="Q18" s="317"/>
      <c r="R18" s="317"/>
      <c r="S18" s="317"/>
      <c r="T18" s="317"/>
      <c r="U18" s="317"/>
      <c r="V18" s="317"/>
      <c r="W18" s="413"/>
    </row>
    <row r="19" spans="1:23" s="5" customFormat="1" ht="13.5" thickBot="1">
      <c r="A19" s="413"/>
      <c r="B19" s="228" t="s">
        <v>1431</v>
      </c>
      <c r="C19" s="211"/>
      <c r="D19" s="211"/>
      <c r="E19" s="211"/>
      <c r="F19" s="211"/>
      <c r="G19" s="211"/>
      <c r="H19" s="211"/>
      <c r="I19" s="211"/>
      <c r="J19" s="337"/>
      <c r="K19" s="211"/>
      <c r="L19" s="227"/>
      <c r="M19" s="11"/>
      <c r="N19" s="3"/>
      <c r="O19" s="3"/>
      <c r="P19" s="229">
        <f>SUM(P8:P18)</f>
        <v>0</v>
      </c>
      <c r="Q19" s="14"/>
      <c r="R19" s="229">
        <f>SUM(R8:R18)</f>
        <v>0</v>
      </c>
      <c r="S19" s="14"/>
      <c r="T19" s="229">
        <f>SUM(T8:T18)</f>
        <v>0</v>
      </c>
      <c r="U19" s="14"/>
      <c r="V19" s="229">
        <f>SUM(V8:V18)</f>
        <v>0</v>
      </c>
      <c r="W19" s="413"/>
    </row>
    <row r="20" spans="1:23"/>
    <row r="21" spans="1:23" ht="13.5" thickBot="1"/>
    <row r="22" spans="1:23" s="5" customFormat="1" ht="13.5" thickBot="1">
      <c r="A22" s="413"/>
      <c r="B22" s="3"/>
      <c r="C22" s="3"/>
      <c r="D22" s="128"/>
      <c r="E22" s="128"/>
      <c r="F22" s="3"/>
      <c r="G22" s="3"/>
      <c r="H22" s="3"/>
      <c r="I22" s="3"/>
      <c r="J22" s="1275" t="s">
        <v>1138</v>
      </c>
      <c r="K22" s="1276"/>
      <c r="L22" s="1277"/>
      <c r="M22" s="3"/>
      <c r="N22" s="3"/>
      <c r="O22" s="3"/>
      <c r="P22" s="288" t="str">
        <f ca="1">+IF((P19-'21'!D12)=0,"Conciliado","No Conciliado")</f>
        <v>Conciliado</v>
      </c>
      <c r="Q22" s="3"/>
      <c r="R22" s="288" t="str">
        <f ca="1">+IF((R19-'21'!F12)=0,"Conciliado","No Conciliado")</f>
        <v>Conciliado</v>
      </c>
      <c r="S22" s="3"/>
      <c r="T22" s="288" t="str">
        <f>+IF((T19-'21'!H12)=0,"Conciliado","No Conciliado")</f>
        <v>Conciliado</v>
      </c>
      <c r="U22" s="3"/>
      <c r="V22" s="288" t="str">
        <f>+IF((V19-'21'!J12)=0,"Conciliado","No Conciliado")</f>
        <v>Conciliado</v>
      </c>
      <c r="W22" s="413"/>
    </row>
    <row r="23" spans="1:23" s="5" customFormat="1" ht="5.25" customHeight="1" thickBot="1">
      <c r="A23" s="413"/>
      <c r="B23" s="3"/>
      <c r="C23" s="3"/>
      <c r="D23" s="128"/>
      <c r="E23" s="128"/>
      <c r="F23" s="3"/>
      <c r="G23" s="3"/>
      <c r="H23" s="3"/>
      <c r="I23" s="3"/>
      <c r="J23" s="366"/>
      <c r="K23" s="366"/>
      <c r="L23" s="366"/>
      <c r="M23" s="3"/>
      <c r="N23" s="3"/>
      <c r="O23" s="3"/>
      <c r="P23" s="335"/>
      <c r="Q23" s="3"/>
      <c r="R23" s="335"/>
      <c r="S23" s="3"/>
      <c r="T23" s="335"/>
      <c r="U23" s="3"/>
      <c r="V23" s="335"/>
      <c r="W23" s="413"/>
    </row>
    <row r="24" spans="1:23" s="5" customFormat="1" ht="14.25" customHeight="1" thickBot="1">
      <c r="A24" s="413"/>
      <c r="B24" s="3"/>
      <c r="C24" s="3"/>
      <c r="D24" s="128"/>
      <c r="E24" s="128"/>
      <c r="F24" s="3"/>
      <c r="G24" s="3"/>
      <c r="H24" s="3"/>
      <c r="I24" s="3"/>
      <c r="J24" s="366"/>
      <c r="K24" s="366"/>
      <c r="L24" s="366"/>
      <c r="M24" s="3"/>
      <c r="N24" s="3"/>
      <c r="O24" s="3"/>
      <c r="P24" s="690">
        <f ca="1">+P19-'21'!D12</f>
        <v>0</v>
      </c>
      <c r="Q24" s="719"/>
      <c r="R24" s="690">
        <f ca="1">+R19-'21'!F12</f>
        <v>0</v>
      </c>
      <c r="S24" s="719"/>
      <c r="T24" s="690">
        <f>+T19-'21'!H12</f>
        <v>0</v>
      </c>
      <c r="U24" s="719"/>
      <c r="V24" s="690">
        <f>+V19-'21'!J12</f>
        <v>0</v>
      </c>
      <c r="W24" s="413"/>
    </row>
    <row r="25" spans="1:23" ht="13.5" thickBot="1"/>
    <row r="26" spans="1:23" s="5" customFormat="1" ht="16.5" customHeight="1" thickBot="1">
      <c r="A26" s="413"/>
      <c r="B26" s="1404" t="s">
        <v>1691</v>
      </c>
      <c r="C26" s="1405"/>
      <c r="D26" s="1405"/>
      <c r="E26" s="1405"/>
      <c r="F26" s="1405"/>
      <c r="G26" s="1405"/>
      <c r="H26" s="1405"/>
      <c r="I26" s="1405"/>
      <c r="J26" s="1406"/>
      <c r="W26" s="413"/>
    </row>
    <row r="27" spans="1:23" ht="11.25" customHeight="1">
      <c r="B27" s="844"/>
      <c r="C27" s="844"/>
      <c r="D27" s="845"/>
      <c r="E27" s="845"/>
      <c r="F27" s="844"/>
      <c r="G27" s="844"/>
      <c r="H27" s="844"/>
      <c r="P27" s="437"/>
      <c r="Q27" s="437"/>
      <c r="R27" s="437"/>
      <c r="T27" s="437"/>
      <c r="V27" s="437"/>
    </row>
    <row r="28" spans="1:23">
      <c r="B28" s="1407" t="s">
        <v>1692</v>
      </c>
      <c r="C28" s="1408"/>
      <c r="D28" s="1408"/>
      <c r="E28" s="1408"/>
      <c r="F28" s="1408"/>
      <c r="G28" s="1408"/>
      <c r="H28" s="1409"/>
      <c r="J28" s="422"/>
      <c r="R28" s="437"/>
    </row>
    <row r="29" spans="1:23">
      <c r="B29" s="1407" t="s">
        <v>1693</v>
      </c>
      <c r="C29" s="1408"/>
      <c r="D29" s="1408"/>
      <c r="E29" s="1408"/>
      <c r="F29" s="1408"/>
      <c r="G29" s="1408"/>
      <c r="H29" s="1409"/>
      <c r="J29" s="422"/>
    </row>
    <row r="30" spans="1:23">
      <c r="B30" s="846"/>
      <c r="C30" s="846"/>
      <c r="D30" s="846"/>
      <c r="E30" s="846"/>
      <c r="F30" s="846"/>
      <c r="G30" s="846"/>
      <c r="H30" s="846"/>
      <c r="J30" s="423"/>
    </row>
    <row r="31" spans="1:23">
      <c r="B31" s="846"/>
      <c r="C31" s="846"/>
      <c r="D31" s="846"/>
      <c r="E31" s="846"/>
      <c r="F31" s="846"/>
      <c r="G31" s="846"/>
      <c r="H31" s="846"/>
      <c r="J31" s="423"/>
    </row>
    <row r="32" spans="1:23">
      <c r="B32" s="846"/>
      <c r="C32" s="846"/>
      <c r="D32" s="846"/>
      <c r="E32" s="846"/>
      <c r="F32" s="846"/>
      <c r="G32" s="846"/>
      <c r="H32" s="846"/>
      <c r="J32" s="423"/>
    </row>
    <row r="33" spans="2:10"/>
    <row r="34" spans="2:10"/>
    <row r="35" spans="2:10">
      <c r="B35" s="705" t="s">
        <v>1430</v>
      </c>
      <c r="E35" s="413"/>
      <c r="J35" s="413"/>
    </row>
    <row r="36" spans="2:10">
      <c r="B36" s="847" t="s">
        <v>1694</v>
      </c>
      <c r="E36" s="413"/>
      <c r="J36" s="413"/>
    </row>
    <row r="37" spans="2:10">
      <c r="B37" s="847" t="s">
        <v>1695</v>
      </c>
      <c r="D37" s="413"/>
      <c r="E37" s="413"/>
      <c r="J37" s="413"/>
    </row>
    <row r="38" spans="2:10">
      <c r="B38" s="847" t="s">
        <v>1696</v>
      </c>
      <c r="D38" s="413"/>
      <c r="E38" s="413"/>
      <c r="J38" s="413"/>
    </row>
    <row r="39" spans="2:10">
      <c r="B39" s="847" t="s">
        <v>266</v>
      </c>
      <c r="D39" s="413"/>
      <c r="E39" s="413"/>
      <c r="J39" s="413"/>
    </row>
    <row r="40" spans="2:10">
      <c r="B40" s="847" t="s">
        <v>1697</v>
      </c>
      <c r="D40" s="413"/>
      <c r="E40" s="413"/>
      <c r="J40" s="413"/>
    </row>
    <row r="41" spans="2:10">
      <c r="B41" s="847" t="s">
        <v>1698</v>
      </c>
      <c r="D41" s="413"/>
      <c r="E41" s="413"/>
      <c r="J41" s="413"/>
    </row>
    <row r="42" spans="2:10">
      <c r="B42" s="847" t="s">
        <v>1699</v>
      </c>
      <c r="D42" s="413"/>
      <c r="E42" s="413"/>
      <c r="J42" s="413"/>
    </row>
    <row r="43" spans="2:10">
      <c r="B43" s="847" t="s">
        <v>1700</v>
      </c>
      <c r="D43" s="413"/>
      <c r="E43" s="413"/>
      <c r="J43" s="413"/>
    </row>
    <row r="44" spans="2:10">
      <c r="B44" s="847" t="s">
        <v>1701</v>
      </c>
      <c r="D44" s="413"/>
      <c r="E44" s="413"/>
      <c r="J44" s="413"/>
    </row>
    <row r="45" spans="2:10">
      <c r="B45" s="847" t="s">
        <v>1702</v>
      </c>
      <c r="D45" s="413"/>
      <c r="E45" s="413"/>
      <c r="J45" s="413"/>
    </row>
    <row r="46" spans="2:10"/>
  </sheetData>
  <sheetProtection algorithmName="SHA-512" hashValue="ahpBb7z9+wuhaT9k5xjhJCQZ6oIpO4uDhTTZB6Pz5lwQx8AzKVslJK8WfFMTJnBZ+FT9IXGe5I1txKMyI7zGoQ==" saltValue="cFnjv1QFfwvj5KzVnUKDqA==" spinCount="100000" sheet="1" formatCells="0" formatColumns="0" formatRows="0" insertRows="0" deleteRows="0"/>
  <protectedRanges>
    <protectedRange sqref="B38:O38 R38:X38" name="Rango2"/>
    <protectedRange sqref="P34:Q34" name="Rango2_1"/>
  </protectedRanges>
  <mergeCells count="14">
    <mergeCell ref="J22:L22"/>
    <mergeCell ref="B26:J26"/>
    <mergeCell ref="B28:H28"/>
    <mergeCell ref="B29:H29"/>
    <mergeCell ref="B2:V2"/>
    <mergeCell ref="B4:B6"/>
    <mergeCell ref="D4:D6"/>
    <mergeCell ref="F4:F6"/>
    <mergeCell ref="H4:H6"/>
    <mergeCell ref="J4:J6"/>
    <mergeCell ref="L4:L6"/>
    <mergeCell ref="N4:N6"/>
    <mergeCell ref="P4:R4"/>
    <mergeCell ref="T4:V4"/>
  </mergeCells>
  <conditionalFormatting sqref="V23">
    <cfRule type="expression" dxfId="13" priority="4">
      <formula>IF(V23="No Conciliado",1,0)</formula>
    </cfRule>
  </conditionalFormatting>
  <conditionalFormatting sqref="R22">
    <cfRule type="expression" dxfId="12" priority="3">
      <formula>IF(R22="No Conciliado",1,0)</formula>
    </cfRule>
  </conditionalFormatting>
  <conditionalFormatting sqref="T22">
    <cfRule type="expression" dxfId="11" priority="2">
      <formula>IF(T22="No Conciliado",1,0)</formula>
    </cfRule>
  </conditionalFormatting>
  <conditionalFormatting sqref="V22">
    <cfRule type="expression" dxfId="10" priority="1">
      <formula>IF(V22="No Conciliado",1,0)</formula>
    </cfRule>
  </conditionalFormatting>
  <conditionalFormatting sqref="P22:P23">
    <cfRule type="expression" dxfId="9" priority="7">
      <formula>IF(P22="No Conciliado",1,0)</formula>
    </cfRule>
  </conditionalFormatting>
  <conditionalFormatting sqref="R23">
    <cfRule type="expression" dxfId="8" priority="6">
      <formula>IF(R23="No Conciliado",1,0)</formula>
    </cfRule>
  </conditionalFormatting>
  <conditionalFormatting sqref="T23">
    <cfRule type="expression" dxfId="7" priority="5">
      <formula>IF(T23="No Conciliado",1,0)</formula>
    </cfRule>
  </conditionalFormatting>
  <dataValidations count="1">
    <dataValidation type="list" allowBlank="1" showInputMessage="1" showErrorMessage="1" sqref="J8:J17" xr:uid="{00000000-0002-0000-6000-000000000000}">
      <formula1>$B$36:$B$45</formula1>
    </dataValidation>
  </dataValidations>
  <hyperlinks>
    <hyperlink ref="P38" location="'B.-'!F11" display="Cuadraje Hoja B.-" xr:uid="{00000000-0004-0000-6000-00000000000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36"/>
  <dimension ref="A1:X36"/>
  <sheetViews>
    <sheetView showGridLines="0" topLeftCell="C1" workbookViewId="0">
      <selection activeCell="L13" sqref="L13"/>
    </sheetView>
  </sheetViews>
  <sheetFormatPr baseColWidth="10" defaultColWidth="0" defaultRowHeight="12.75" zeroHeight="1"/>
  <cols>
    <col min="1" max="1" width="4" style="413" customWidth="1"/>
    <col min="2" max="2" width="14.140625" style="5" customWidth="1"/>
    <col min="3" max="3" width="1" style="5" customWidth="1"/>
    <col min="4" max="4" width="33.85546875" style="418" customWidth="1"/>
    <col min="5" max="5" width="1" style="418" customWidth="1"/>
    <col min="6" max="6" width="17.140625" style="5" customWidth="1"/>
    <col min="7" max="7" width="1" style="5" customWidth="1"/>
    <col min="8" max="8" width="18.42578125" style="5" customWidth="1"/>
    <col min="9" max="9" width="1" style="5" customWidth="1"/>
    <col min="10" max="10" width="21.42578125" style="428" bestFit="1" customWidth="1"/>
    <col min="11" max="11" width="1" style="5" customWidth="1"/>
    <col min="12" max="12" width="9.42578125" style="5" customWidth="1"/>
    <col min="13" max="13" width="1" style="5" customWidth="1"/>
    <col min="14" max="14" width="10.85546875" style="5" customWidth="1"/>
    <col min="15" max="15" width="1" style="5" customWidth="1"/>
    <col min="16" max="16" width="12.5703125" style="5" bestFit="1" customWidth="1"/>
    <col min="17" max="17" width="1" style="5" customWidth="1"/>
    <col min="18" max="18" width="12.5703125" style="5" bestFit="1" customWidth="1"/>
    <col min="19" max="19" width="1" style="5" customWidth="1"/>
    <col min="20" max="20" width="12.5703125" style="5" bestFit="1" customWidth="1"/>
    <col min="21" max="21" width="1" style="5" customWidth="1"/>
    <col min="22" max="22" width="12.5703125" style="5" bestFit="1" customWidth="1"/>
    <col min="23" max="23" width="10.85546875" style="413" customWidth="1"/>
    <col min="24" max="24" width="0" style="5" hidden="1" customWidth="1"/>
    <col min="25" max="16384" width="10.85546875" style="5" hidden="1"/>
  </cols>
  <sheetData>
    <row r="1" spans="2:24" s="413" customFormat="1">
      <c r="D1" s="611"/>
      <c r="E1" s="611"/>
      <c r="J1" s="843"/>
    </row>
    <row r="2" spans="2:24" s="413" customFormat="1" ht="15.75">
      <c r="B2" s="1243" t="s">
        <v>1432</v>
      </c>
      <c r="C2" s="1243"/>
      <c r="D2" s="1243"/>
      <c r="E2" s="1243"/>
      <c r="F2" s="1243"/>
      <c r="G2" s="1243"/>
      <c r="H2" s="1243"/>
      <c r="I2" s="1243"/>
      <c r="J2" s="1243"/>
      <c r="K2" s="1243"/>
      <c r="L2" s="1243"/>
      <c r="M2" s="1243"/>
      <c r="N2" s="1243"/>
      <c r="O2" s="1243"/>
      <c r="P2" s="1243"/>
      <c r="Q2" s="1243"/>
      <c r="R2" s="1243"/>
      <c r="S2" s="1243"/>
      <c r="T2" s="1243"/>
      <c r="U2" s="1243"/>
      <c r="V2" s="1243"/>
    </row>
    <row r="3" spans="2:24" s="413" customFormat="1" ht="13.5" thickBot="1">
      <c r="D3" s="611"/>
      <c r="E3" s="611"/>
      <c r="J3" s="843"/>
    </row>
    <row r="4" spans="2:24" ht="26.25" customHeight="1" thickBot="1">
      <c r="B4" s="1255" t="s">
        <v>1690</v>
      </c>
      <c r="C4" s="197"/>
      <c r="D4" s="1255" t="s">
        <v>1151</v>
      </c>
      <c r="E4" s="197"/>
      <c r="F4" s="1255" t="s">
        <v>1428</v>
      </c>
      <c r="G4" s="197"/>
      <c r="H4" s="1255" t="s">
        <v>1429</v>
      </c>
      <c r="I4" s="197"/>
      <c r="J4" s="1255" t="s">
        <v>1430</v>
      </c>
      <c r="K4" s="197"/>
      <c r="L4" s="1255" t="s">
        <v>1160</v>
      </c>
      <c r="M4" s="197"/>
      <c r="N4" s="1255" t="s">
        <v>568</v>
      </c>
      <c r="O4" s="197"/>
      <c r="P4" s="1410" t="s">
        <v>5</v>
      </c>
      <c r="Q4" s="1411"/>
      <c r="R4" s="1412"/>
      <c r="S4" s="9"/>
      <c r="T4" s="1410" t="s">
        <v>1223</v>
      </c>
      <c r="U4" s="1411"/>
      <c r="V4" s="1412"/>
    </row>
    <row r="5" spans="2:24" ht="4.5" customHeight="1" thickBot="1">
      <c r="B5" s="1256"/>
      <c r="C5" s="197"/>
      <c r="D5" s="1256"/>
      <c r="E5" s="197"/>
      <c r="F5" s="1256"/>
      <c r="G5" s="197"/>
      <c r="H5" s="1256"/>
      <c r="I5" s="197"/>
      <c r="J5" s="1256"/>
      <c r="K5" s="197"/>
      <c r="L5" s="1256"/>
      <c r="M5" s="197"/>
      <c r="N5" s="1256"/>
      <c r="O5" s="197"/>
      <c r="P5" s="9"/>
      <c r="Q5" s="9"/>
      <c r="R5" s="9"/>
      <c r="S5" s="9"/>
      <c r="T5" s="9"/>
      <c r="U5" s="9"/>
      <c r="V5" s="9"/>
    </row>
    <row r="6" spans="2:24" ht="15" customHeight="1" thickBot="1">
      <c r="B6" s="1257"/>
      <c r="C6" s="8"/>
      <c r="D6" s="1257"/>
      <c r="E6" s="8"/>
      <c r="F6" s="1257"/>
      <c r="G6" s="8"/>
      <c r="H6" s="1257"/>
      <c r="I6" s="8"/>
      <c r="J6" s="1257"/>
      <c r="K6" s="8"/>
      <c r="L6" s="1257"/>
      <c r="M6" s="8"/>
      <c r="N6" s="1257"/>
      <c r="O6" s="8"/>
      <c r="P6" s="351">
        <f>FactFin</f>
        <v>43830</v>
      </c>
      <c r="Q6" s="196"/>
      <c r="R6" s="351">
        <f>FantFin</f>
        <v>43465</v>
      </c>
      <c r="S6" s="226"/>
      <c r="T6" s="351">
        <f>FactFin</f>
        <v>43830</v>
      </c>
      <c r="U6" s="196"/>
      <c r="V6" s="351">
        <f>FantFin</f>
        <v>43465</v>
      </c>
      <c r="X6" s="5">
        <f>FantFin</f>
        <v>43465</v>
      </c>
    </row>
    <row r="7" spans="2:24" ht="8.25" customHeight="1">
      <c r="B7" s="24"/>
      <c r="C7" s="24"/>
      <c r="D7" s="24"/>
      <c r="E7" s="24"/>
      <c r="F7" s="24"/>
      <c r="G7" s="24"/>
      <c r="H7" s="24"/>
      <c r="I7" s="24"/>
      <c r="J7" s="24"/>
      <c r="K7" s="24"/>
      <c r="L7" s="24"/>
      <c r="M7" s="24"/>
      <c r="N7" s="24"/>
      <c r="O7" s="24"/>
      <c r="P7" s="24"/>
      <c r="Q7" s="24"/>
      <c r="R7" s="24"/>
      <c r="S7" s="24"/>
      <c r="T7" s="24"/>
      <c r="U7" s="24"/>
      <c r="V7" s="24"/>
    </row>
    <row r="8" spans="2:24">
      <c r="B8" s="422"/>
      <c r="C8" s="423"/>
      <c r="D8" s="424"/>
      <c r="E8" s="425"/>
      <c r="F8" s="424"/>
      <c r="G8" s="423"/>
      <c r="H8" s="422"/>
      <c r="I8" s="423"/>
      <c r="J8" s="422"/>
      <c r="K8" s="423"/>
      <c r="L8" s="422"/>
      <c r="M8" s="423"/>
      <c r="N8" s="422"/>
      <c r="O8" s="423"/>
      <c r="P8" s="426"/>
      <c r="Q8" s="427"/>
      <c r="R8" s="426"/>
      <c r="S8" s="413"/>
      <c r="T8" s="426"/>
      <c r="U8" s="427"/>
      <c r="V8" s="426"/>
    </row>
    <row r="9" spans="2:24">
      <c r="B9" s="422"/>
      <c r="C9" s="423"/>
      <c r="D9" s="424"/>
      <c r="E9" s="425"/>
      <c r="F9" s="424"/>
      <c r="G9" s="423"/>
      <c r="H9" s="422"/>
      <c r="I9" s="423"/>
      <c r="J9" s="422"/>
      <c r="K9" s="423"/>
      <c r="L9" s="422"/>
      <c r="M9" s="423"/>
      <c r="N9" s="422"/>
      <c r="O9" s="423"/>
      <c r="P9" s="426"/>
      <c r="Q9" s="427"/>
      <c r="R9" s="426"/>
      <c r="S9" s="413"/>
      <c r="T9" s="426"/>
      <c r="U9" s="427"/>
      <c r="V9" s="426"/>
    </row>
    <row r="10" spans="2:24">
      <c r="B10" s="422"/>
      <c r="C10" s="423"/>
      <c r="D10" s="429"/>
      <c r="E10" s="425"/>
      <c r="F10" s="430"/>
      <c r="G10" s="431"/>
      <c r="H10" s="432"/>
      <c r="I10" s="431"/>
      <c r="J10" s="422"/>
      <c r="K10" s="431"/>
      <c r="L10" s="432"/>
      <c r="M10" s="431"/>
      <c r="N10" s="422"/>
      <c r="O10" s="423"/>
      <c r="P10" s="426"/>
      <c r="Q10" s="427"/>
      <c r="R10" s="426"/>
      <c r="S10" s="413"/>
      <c r="T10" s="426"/>
      <c r="U10" s="427"/>
      <c r="V10" s="426"/>
    </row>
    <row r="11" spans="2:24">
      <c r="B11" s="422"/>
      <c r="C11" s="423"/>
      <c r="D11" s="424"/>
      <c r="E11" s="425"/>
      <c r="F11" s="424"/>
      <c r="G11" s="423"/>
      <c r="H11" s="422"/>
      <c r="I11" s="423"/>
      <c r="J11" s="422"/>
      <c r="K11" s="423"/>
      <c r="L11" s="422"/>
      <c r="M11" s="423"/>
      <c r="N11" s="422"/>
      <c r="O11" s="423"/>
      <c r="P11" s="426"/>
      <c r="Q11" s="427"/>
      <c r="R11" s="426"/>
      <c r="S11" s="413"/>
      <c r="T11" s="426"/>
      <c r="U11" s="427"/>
      <c r="V11" s="426"/>
    </row>
    <row r="12" spans="2:24">
      <c r="B12" s="422"/>
      <c r="C12" s="423"/>
      <c r="D12" s="424"/>
      <c r="E12" s="425"/>
      <c r="F12" s="424"/>
      <c r="G12" s="423"/>
      <c r="H12" s="422"/>
      <c r="I12" s="423"/>
      <c r="J12" s="422"/>
      <c r="K12" s="423"/>
      <c r="L12" s="422"/>
      <c r="M12" s="423"/>
      <c r="N12" s="422"/>
      <c r="O12" s="423"/>
      <c r="P12" s="426"/>
      <c r="Q12" s="427"/>
      <c r="R12" s="426"/>
      <c r="S12" s="413"/>
      <c r="T12" s="426"/>
      <c r="U12" s="427"/>
      <c r="V12" s="426"/>
    </row>
    <row r="13" spans="2:24">
      <c r="B13" s="422"/>
      <c r="C13" s="423"/>
      <c r="D13" s="424"/>
      <c r="E13" s="425"/>
      <c r="F13" s="424"/>
      <c r="G13" s="423"/>
      <c r="H13" s="422"/>
      <c r="I13" s="423"/>
      <c r="J13" s="422"/>
      <c r="K13" s="423"/>
      <c r="L13" s="422"/>
      <c r="M13" s="423"/>
      <c r="N13" s="422"/>
      <c r="O13" s="423"/>
      <c r="P13" s="426"/>
      <c r="Q13" s="427"/>
      <c r="R13" s="426"/>
      <c r="S13" s="413"/>
      <c r="T13" s="426"/>
      <c r="U13" s="427"/>
      <c r="V13" s="426"/>
    </row>
    <row r="14" spans="2:24">
      <c r="B14" s="422"/>
      <c r="C14" s="423"/>
      <c r="D14" s="424"/>
      <c r="E14" s="425"/>
      <c r="F14" s="424"/>
      <c r="G14" s="423"/>
      <c r="H14" s="422"/>
      <c r="I14" s="423"/>
      <c r="J14" s="422"/>
      <c r="K14" s="423"/>
      <c r="L14" s="422"/>
      <c r="M14" s="423"/>
      <c r="N14" s="422"/>
      <c r="O14" s="423"/>
      <c r="P14" s="426"/>
      <c r="Q14" s="427"/>
      <c r="R14" s="426"/>
      <c r="S14" s="413"/>
      <c r="T14" s="426"/>
      <c r="U14" s="427"/>
      <c r="V14" s="426"/>
    </row>
    <row r="15" spans="2:24">
      <c r="B15" s="422"/>
      <c r="C15" s="423"/>
      <c r="D15" s="429"/>
      <c r="E15" s="425"/>
      <c r="F15" s="430"/>
      <c r="G15" s="431"/>
      <c r="H15" s="432"/>
      <c r="I15" s="431"/>
      <c r="J15" s="422"/>
      <c r="K15" s="431"/>
      <c r="L15" s="432"/>
      <c r="M15" s="431"/>
      <c r="N15" s="422"/>
      <c r="O15" s="423"/>
      <c r="P15" s="426"/>
      <c r="Q15" s="427"/>
      <c r="R15" s="426"/>
      <c r="S15" s="413"/>
      <c r="T15" s="426"/>
      <c r="U15" s="427"/>
      <c r="V15" s="426"/>
    </row>
    <row r="16" spans="2:24">
      <c r="B16" s="422"/>
      <c r="C16" s="423"/>
      <c r="D16" s="424"/>
      <c r="E16" s="425"/>
      <c r="F16" s="424"/>
      <c r="G16" s="423"/>
      <c r="H16" s="422"/>
      <c r="I16" s="423"/>
      <c r="J16" s="422"/>
      <c r="K16" s="423"/>
      <c r="L16" s="422"/>
      <c r="M16" s="423"/>
      <c r="N16" s="422"/>
      <c r="O16" s="423"/>
      <c r="P16" s="426"/>
      <c r="Q16" s="427"/>
      <c r="R16" s="426"/>
      <c r="S16" s="413"/>
      <c r="T16" s="426"/>
      <c r="U16" s="427"/>
      <c r="V16" s="426"/>
    </row>
    <row r="17" spans="2:22">
      <c r="B17" s="422"/>
      <c r="C17" s="423"/>
      <c r="D17" s="424"/>
      <c r="E17" s="425"/>
      <c r="F17" s="424"/>
      <c r="G17" s="423"/>
      <c r="H17" s="422"/>
      <c r="I17" s="423"/>
      <c r="J17" s="422"/>
      <c r="K17" s="423"/>
      <c r="L17" s="422"/>
      <c r="M17" s="423"/>
      <c r="N17" s="422"/>
      <c r="O17" s="423"/>
      <c r="P17" s="426"/>
      <c r="Q17" s="427"/>
      <c r="R17" s="426"/>
      <c r="S17" s="413"/>
      <c r="T17" s="426"/>
      <c r="U17" s="427"/>
      <c r="V17" s="426"/>
    </row>
    <row r="18" spans="2:22" ht="8.25" customHeight="1" thickBot="1">
      <c r="B18" s="25"/>
      <c r="C18" s="25"/>
      <c r="D18" s="99"/>
      <c r="E18" s="99"/>
      <c r="F18" s="30"/>
      <c r="G18" s="30"/>
      <c r="H18" s="30"/>
      <c r="I18" s="30"/>
      <c r="J18" s="30"/>
      <c r="K18" s="30"/>
      <c r="L18" s="30"/>
      <c r="M18" s="30"/>
      <c r="P18" s="317"/>
      <c r="Q18" s="317"/>
      <c r="R18" s="317"/>
      <c r="S18" s="317"/>
      <c r="T18" s="317"/>
      <c r="U18" s="317"/>
      <c r="V18" s="317"/>
    </row>
    <row r="19" spans="2:22" ht="13.5" thickBot="1">
      <c r="B19" s="228" t="s">
        <v>1431</v>
      </c>
      <c r="C19" s="211"/>
      <c r="D19" s="211"/>
      <c r="E19" s="211"/>
      <c r="F19" s="211"/>
      <c r="G19" s="211"/>
      <c r="H19" s="211"/>
      <c r="I19" s="211"/>
      <c r="J19" s="337"/>
      <c r="K19" s="211"/>
      <c r="L19" s="227"/>
      <c r="M19" s="11"/>
      <c r="N19" s="3"/>
      <c r="O19" s="3"/>
      <c r="P19" s="229">
        <f>SUM(P8:P18)</f>
        <v>0</v>
      </c>
      <c r="Q19" s="14"/>
      <c r="R19" s="229">
        <f>SUM(R8:R18)</f>
        <v>0</v>
      </c>
      <c r="S19" s="14"/>
      <c r="T19" s="229">
        <f>SUM(T8:T18)</f>
        <v>0</v>
      </c>
      <c r="U19" s="14"/>
      <c r="V19" s="229">
        <f>SUM(V8:V18)</f>
        <v>0</v>
      </c>
    </row>
    <row r="20" spans="2:22" s="413" customFormat="1">
      <c r="D20" s="611"/>
      <c r="E20" s="611"/>
      <c r="J20" s="843"/>
    </row>
    <row r="21" spans="2:22" s="413" customFormat="1" ht="13.5" thickBot="1">
      <c r="D21" s="611"/>
      <c r="E21" s="611"/>
      <c r="J21" s="843"/>
    </row>
    <row r="22" spans="2:22" ht="13.5" thickBot="1">
      <c r="B22" s="3"/>
      <c r="C22" s="3"/>
      <c r="D22" s="128"/>
      <c r="E22" s="128"/>
      <c r="F22" s="3"/>
      <c r="G22" s="3"/>
      <c r="H22" s="3"/>
      <c r="I22" s="3"/>
      <c r="J22" s="1275" t="s">
        <v>1138</v>
      </c>
      <c r="K22" s="1276"/>
      <c r="L22" s="1277"/>
      <c r="M22" s="3"/>
      <c r="N22" s="3"/>
      <c r="O22" s="3"/>
      <c r="P22" s="288" t="str">
        <f ca="1">+IF((P19-'60'!D19)=0,"Conciliado","No Conciliado")</f>
        <v>Conciliado</v>
      </c>
      <c r="Q22" s="3"/>
      <c r="R22" s="288" t="str">
        <f>+IF((R19-'60'!F19)=0,"Conciliado","No Conciliado")</f>
        <v>No Conciliado</v>
      </c>
      <c r="S22" s="3"/>
      <c r="T22" s="288" t="str">
        <f ca="1">+IF((T19-'60'!H19)=0,"Conciliado","No Conciliado")</f>
        <v>No Conciliado</v>
      </c>
      <c r="U22" s="3"/>
      <c r="V22" s="288" t="str">
        <f>+IF((V19-'60'!J19)=0,"Conciliado","No Conciliado")</f>
        <v>No Conciliado</v>
      </c>
    </row>
    <row r="23" spans="2:22" ht="6" customHeight="1" thickBot="1">
      <c r="B23" s="3"/>
      <c r="C23" s="3"/>
      <c r="D23" s="128"/>
      <c r="E23" s="128"/>
      <c r="F23" s="3"/>
      <c r="G23" s="3"/>
      <c r="H23" s="3"/>
      <c r="I23" s="3"/>
      <c r="J23" s="366"/>
      <c r="K23" s="366"/>
      <c r="L23" s="366"/>
      <c r="M23" s="3"/>
      <c r="N23" s="3"/>
      <c r="O23" s="3"/>
      <c r="P23" s="335"/>
      <c r="Q23" s="3"/>
      <c r="R23" s="335"/>
      <c r="S23" s="3"/>
      <c r="T23" s="335"/>
      <c r="U23" s="3"/>
      <c r="V23" s="335"/>
    </row>
    <row r="24" spans="2:22" ht="14.25" customHeight="1" thickBot="1">
      <c r="B24" s="3"/>
      <c r="C24" s="3"/>
      <c r="D24" s="128"/>
      <c r="E24" s="128"/>
      <c r="F24" s="3"/>
      <c r="G24" s="3"/>
      <c r="H24" s="3"/>
      <c r="I24" s="3"/>
      <c r="J24" s="366"/>
      <c r="K24" s="366"/>
      <c r="L24" s="366"/>
      <c r="M24" s="3"/>
      <c r="N24" s="3"/>
      <c r="O24" s="3"/>
      <c r="P24" s="690">
        <f ca="1">+P19-'60'!D19</f>
        <v>0</v>
      </c>
      <c r="Q24" s="719"/>
      <c r="R24" s="690">
        <f>+R19-'60'!F19</f>
        <v>4429100</v>
      </c>
      <c r="S24" s="719"/>
      <c r="T24" s="690">
        <f>+T19-'60'!H1</f>
        <v>0</v>
      </c>
      <c r="U24" s="719"/>
      <c r="V24" s="690">
        <f>+V19-'60'!J19</f>
        <v>289939627</v>
      </c>
    </row>
    <row r="25" spans="2:22" s="413" customFormat="1">
      <c r="D25" s="611"/>
      <c r="E25" s="611"/>
      <c r="J25" s="843"/>
    </row>
    <row r="26" spans="2:22" hidden="1">
      <c r="B26" s="108"/>
    </row>
    <row r="27" spans="2:22" hidden="1">
      <c r="B27" s="421"/>
    </row>
    <row r="28" spans="2:22" hidden="1">
      <c r="B28" s="421"/>
      <c r="D28" s="5"/>
    </row>
    <row r="29" spans="2:22" hidden="1">
      <c r="B29" s="421"/>
      <c r="D29" s="5"/>
    </row>
    <row r="30" spans="2:22" hidden="1">
      <c r="B30" s="421"/>
      <c r="D30" s="5"/>
    </row>
    <row r="31" spans="2:22" hidden="1">
      <c r="B31" s="421"/>
      <c r="D31" s="5"/>
    </row>
    <row r="32" spans="2:22" hidden="1">
      <c r="B32" s="421"/>
      <c r="D32" s="5"/>
    </row>
    <row r="33" spans="2:10" hidden="1">
      <c r="B33" s="421"/>
      <c r="D33" s="5"/>
      <c r="E33" s="5"/>
      <c r="J33" s="5"/>
    </row>
    <row r="34" spans="2:10" hidden="1">
      <c r="B34" s="421"/>
      <c r="D34" s="5"/>
      <c r="E34" s="5"/>
      <c r="J34" s="5"/>
    </row>
    <row r="35" spans="2:10" hidden="1">
      <c r="B35" s="421"/>
      <c r="D35" s="5"/>
      <c r="E35" s="5"/>
      <c r="J35" s="5"/>
    </row>
    <row r="36" spans="2:10" hidden="1">
      <c r="B36" s="421"/>
      <c r="D36" s="5"/>
      <c r="E36" s="5"/>
      <c r="J36" s="5"/>
    </row>
  </sheetData>
  <sheetProtection algorithmName="SHA-512" hashValue="bzFwLSKYf4+CxCxn3vTtVecUgeahZtw0pAuA8AjzMEN/NHgQIJuRKKMnUM2YPsc5EB/HOoz532IIOcbOInUZwg==" saltValue="5srdi0Kw7t/AP+oHnOfV+Q==" spinCount="100000" sheet="1" objects="1" scenarios="1" formatCells="0" formatColumns="0" formatRows="0" insertRows="0" deleteRows="0"/>
  <protectedRanges>
    <protectedRange sqref="B33:X33" name="Rango2"/>
  </protectedRanges>
  <mergeCells count="11">
    <mergeCell ref="B2:V2"/>
    <mergeCell ref="J22:L22"/>
    <mergeCell ref="N4:N6"/>
    <mergeCell ref="L4:L6"/>
    <mergeCell ref="P4:R4"/>
    <mergeCell ref="T4:V4"/>
    <mergeCell ref="B4:B6"/>
    <mergeCell ref="D4:D6"/>
    <mergeCell ref="F4:F6"/>
    <mergeCell ref="H4:H6"/>
    <mergeCell ref="J4:J6"/>
  </mergeCells>
  <conditionalFormatting sqref="V23">
    <cfRule type="expression" dxfId="6" priority="4">
      <formula>IF(V23="No Conciliado",1,0)</formula>
    </cfRule>
  </conditionalFormatting>
  <conditionalFormatting sqref="R22">
    <cfRule type="expression" dxfId="5" priority="3">
      <formula>IF(R22="No Conciliado",1,0)</formula>
    </cfRule>
  </conditionalFormatting>
  <conditionalFormatting sqref="V22">
    <cfRule type="expression" dxfId="4" priority="2">
      <formula>IF(V22="No Conciliado",1,0)</formula>
    </cfRule>
  </conditionalFormatting>
  <conditionalFormatting sqref="T22">
    <cfRule type="expression" dxfId="3" priority="1">
      <formula>IF(T22="No Conciliado",1,0)</formula>
    </cfRule>
  </conditionalFormatting>
  <conditionalFormatting sqref="P22:P23">
    <cfRule type="expression" dxfId="2" priority="7">
      <formula>IF(P22="No Conciliado",1,0)</formula>
    </cfRule>
  </conditionalFormatting>
  <conditionalFormatting sqref="R23">
    <cfRule type="expression" dxfId="1" priority="6">
      <formula>IF(R23="No Conciliado",1,0)</formula>
    </cfRule>
  </conditionalFormatting>
  <conditionalFormatting sqref="T23">
    <cfRule type="expression" dxfId="0" priority="5">
      <formula>IF(T23="No Conciliado",1,0)</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6100-000000000000}">
          <x14:formula1>
            <xm:f>'85'!$B$36:$B$45</xm:f>
          </x14:formula1>
          <xm:sqref>J8:J17</xm:sqref>
        </x14:dataValidation>
      </x14:dataValidation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2">
    <pageSetUpPr fitToPage="1"/>
  </sheetPr>
  <dimension ref="A1:O50"/>
  <sheetViews>
    <sheetView showGridLines="0" zoomScaleNormal="100" zoomScalePageLayoutView="80" workbookViewId="0">
      <selection activeCell="H13" sqref="H13"/>
    </sheetView>
  </sheetViews>
  <sheetFormatPr baseColWidth="10" defaultColWidth="0" defaultRowHeight="12.75" zeroHeight="1"/>
  <cols>
    <col min="1" max="1" width="5.85546875" style="413" customWidth="1"/>
    <col min="2" max="2" width="14.140625" style="413" customWidth="1"/>
    <col min="3" max="3" width="1" style="413" customWidth="1"/>
    <col min="4" max="4" width="36.7109375" style="844" bestFit="1" customWidth="1"/>
    <col min="5" max="5" width="1" style="611" customWidth="1"/>
    <col min="6" max="6" width="22.42578125" style="413" bestFit="1" customWidth="1"/>
    <col min="7" max="7" width="1" style="413" customWidth="1"/>
    <col min="8" max="8" width="12.28515625" style="413" customWidth="1"/>
    <col min="9" max="9" width="1" style="413" customWidth="1"/>
    <col min="10" max="10" width="13.42578125" style="413" bestFit="1" customWidth="1"/>
    <col min="11" max="11" width="1.42578125" style="413" customWidth="1"/>
    <col min="12" max="12" width="12.28515625" style="413" customWidth="1"/>
    <col min="13" max="13" width="1" style="413" customWidth="1"/>
    <col min="14" max="14" width="13.42578125" style="413" bestFit="1" customWidth="1"/>
    <col min="15" max="15" width="10.85546875" style="413" customWidth="1"/>
    <col min="16" max="16384" width="10.85546875" style="413" hidden="1"/>
  </cols>
  <sheetData>
    <row r="1" spans="1:15"/>
    <row r="2" spans="1:15" ht="15.75">
      <c r="B2" s="1243" t="s">
        <v>1703</v>
      </c>
      <c r="C2" s="1243"/>
      <c r="D2" s="1243"/>
      <c r="E2" s="1243"/>
      <c r="F2" s="1243"/>
      <c r="G2" s="1243"/>
      <c r="H2" s="1243"/>
      <c r="I2" s="1243"/>
      <c r="J2" s="1243"/>
      <c r="K2" s="1243"/>
      <c r="L2" s="1243"/>
      <c r="M2" s="1243"/>
      <c r="N2" s="1243"/>
    </row>
    <row r="3" spans="1:15" ht="13.5" thickBot="1"/>
    <row r="4" spans="1:15" s="5" customFormat="1" ht="14.25" customHeight="1">
      <c r="A4" s="413"/>
      <c r="B4" s="1255" t="s">
        <v>1690</v>
      </c>
      <c r="C4" s="197"/>
      <c r="D4" s="1246" t="s">
        <v>1151</v>
      </c>
      <c r="E4" s="197"/>
      <c r="F4" s="1255" t="s">
        <v>1430</v>
      </c>
      <c r="G4" s="230"/>
      <c r="H4" s="1413">
        <f>FactFin</f>
        <v>43830</v>
      </c>
      <c r="I4" s="1414"/>
      <c r="J4" s="1415"/>
      <c r="K4" s="3"/>
      <c r="L4" s="1413">
        <f>FantFin</f>
        <v>43465</v>
      </c>
      <c r="M4" s="1414"/>
      <c r="N4" s="1415"/>
      <c r="O4" s="413"/>
    </row>
    <row r="5" spans="1:15" s="5" customFormat="1" ht="14.25" customHeight="1" thickBot="1">
      <c r="A5" s="413"/>
      <c r="B5" s="1256"/>
      <c r="C5" s="197"/>
      <c r="D5" s="1323"/>
      <c r="E5" s="197"/>
      <c r="F5" s="1256"/>
      <c r="G5" s="230"/>
      <c r="H5" s="1416"/>
      <c r="I5" s="1417"/>
      <c r="J5" s="1418"/>
      <c r="K5" s="3"/>
      <c r="L5" s="1416"/>
      <c r="M5" s="1417"/>
      <c r="N5" s="1418"/>
      <c r="O5" s="413"/>
    </row>
    <row r="6" spans="1:15" s="5" customFormat="1" ht="28.5" customHeight="1" thickBot="1">
      <c r="A6" s="413"/>
      <c r="B6" s="1257"/>
      <c r="C6" s="8"/>
      <c r="D6" s="1247"/>
      <c r="E6" s="8"/>
      <c r="F6" s="1257"/>
      <c r="G6" s="230"/>
      <c r="H6" s="351" t="s">
        <v>241</v>
      </c>
      <c r="I6" s="226"/>
      <c r="J6" s="351" t="s">
        <v>281</v>
      </c>
      <c r="K6" s="3"/>
      <c r="L6" s="351" t="s">
        <v>241</v>
      </c>
      <c r="M6" s="226"/>
      <c r="N6" s="351" t="s">
        <v>281</v>
      </c>
      <c r="O6" s="413"/>
    </row>
    <row r="7" spans="1:15" s="5" customFormat="1" ht="8.25" customHeight="1">
      <c r="A7" s="413"/>
      <c r="B7" s="24"/>
      <c r="C7" s="24"/>
      <c r="D7" s="419"/>
      <c r="E7" s="24"/>
      <c r="F7" s="24"/>
      <c r="G7" s="24"/>
      <c r="H7" s="24"/>
      <c r="I7" s="24"/>
      <c r="J7" s="24"/>
      <c r="L7" s="24"/>
      <c r="M7" s="24"/>
      <c r="N7" s="24"/>
      <c r="O7" s="413"/>
    </row>
    <row r="8" spans="1:15" s="5" customFormat="1">
      <c r="A8" s="413"/>
      <c r="B8" s="422"/>
      <c r="C8" s="423"/>
      <c r="D8" s="424"/>
      <c r="E8" s="425"/>
      <c r="F8" s="422"/>
      <c r="G8" s="423"/>
      <c r="H8" s="426"/>
      <c r="I8" s="427"/>
      <c r="J8" s="426"/>
      <c r="K8" s="413"/>
      <c r="L8" s="426"/>
      <c r="M8" s="427"/>
      <c r="N8" s="426"/>
      <c r="O8" s="413"/>
    </row>
    <row r="9" spans="1:15" s="5" customFormat="1">
      <c r="A9" s="413"/>
      <c r="B9" s="422"/>
      <c r="C9" s="423"/>
      <c r="D9" s="424"/>
      <c r="E9" s="425"/>
      <c r="F9" s="422"/>
      <c r="G9" s="423"/>
      <c r="H9" s="426"/>
      <c r="I9" s="427"/>
      <c r="J9" s="426"/>
      <c r="K9" s="413"/>
      <c r="L9" s="426"/>
      <c r="M9" s="427"/>
      <c r="N9" s="426"/>
      <c r="O9" s="413"/>
    </row>
    <row r="10" spans="1:15" s="5" customFormat="1">
      <c r="A10" s="413"/>
      <c r="B10" s="422"/>
      <c r="C10" s="423"/>
      <c r="D10" s="424"/>
      <c r="E10" s="425"/>
      <c r="F10" s="422"/>
      <c r="G10" s="423"/>
      <c r="H10" s="426"/>
      <c r="I10" s="427"/>
      <c r="J10" s="426"/>
      <c r="K10" s="413"/>
      <c r="L10" s="426"/>
      <c r="M10" s="427"/>
      <c r="N10" s="426"/>
      <c r="O10" s="413"/>
    </row>
    <row r="11" spans="1:15" s="5" customFormat="1">
      <c r="A11" s="413"/>
      <c r="B11" s="422"/>
      <c r="C11" s="423"/>
      <c r="D11" s="424"/>
      <c r="E11" s="425"/>
      <c r="F11" s="422"/>
      <c r="G11" s="423"/>
      <c r="H11" s="426"/>
      <c r="I11" s="427"/>
      <c r="J11" s="426"/>
      <c r="K11" s="413"/>
      <c r="L11" s="426"/>
      <c r="M11" s="427"/>
      <c r="N11" s="426"/>
      <c r="O11" s="413"/>
    </row>
    <row r="12" spans="1:15" s="5" customFormat="1">
      <c r="A12" s="413"/>
      <c r="B12" s="422"/>
      <c r="C12" s="423"/>
      <c r="D12" s="424"/>
      <c r="E12" s="425"/>
      <c r="F12" s="422"/>
      <c r="G12" s="423"/>
      <c r="H12" s="426"/>
      <c r="I12" s="427"/>
      <c r="J12" s="426"/>
      <c r="K12" s="413"/>
      <c r="L12" s="426"/>
      <c r="M12" s="427"/>
      <c r="N12" s="426"/>
      <c r="O12" s="413"/>
    </row>
    <row r="13" spans="1:15" s="5" customFormat="1">
      <c r="A13" s="413"/>
      <c r="B13" s="422"/>
      <c r="C13" s="423"/>
      <c r="D13" s="424"/>
      <c r="E13" s="425"/>
      <c r="F13" s="422"/>
      <c r="G13" s="423"/>
      <c r="H13" s="426"/>
      <c r="I13" s="427"/>
      <c r="J13" s="426"/>
      <c r="K13" s="413"/>
      <c r="L13" s="426"/>
      <c r="M13" s="427"/>
      <c r="N13" s="426"/>
      <c r="O13" s="413"/>
    </row>
    <row r="14" spans="1:15" s="5" customFormat="1">
      <c r="A14" s="413"/>
      <c r="B14" s="422"/>
      <c r="C14" s="423"/>
      <c r="D14" s="424"/>
      <c r="E14" s="425"/>
      <c r="F14" s="422"/>
      <c r="G14" s="423"/>
      <c r="H14" s="426"/>
      <c r="I14" s="427"/>
      <c r="J14" s="426"/>
      <c r="K14" s="413"/>
      <c r="L14" s="426"/>
      <c r="M14" s="427"/>
      <c r="N14" s="426"/>
      <c r="O14" s="413"/>
    </row>
    <row r="15" spans="1:15" s="5" customFormat="1">
      <c r="A15" s="413"/>
      <c r="B15" s="422"/>
      <c r="C15" s="423"/>
      <c r="D15" s="424"/>
      <c r="E15" s="425"/>
      <c r="F15" s="422"/>
      <c r="G15" s="423"/>
      <c r="H15" s="426"/>
      <c r="I15" s="427"/>
      <c r="J15" s="426"/>
      <c r="K15" s="413"/>
      <c r="L15" s="426"/>
      <c r="M15" s="427"/>
      <c r="N15" s="426"/>
      <c r="O15" s="413"/>
    </row>
    <row r="16" spans="1:15" s="5" customFormat="1">
      <c r="A16" s="413"/>
      <c r="B16" s="422"/>
      <c r="C16" s="423"/>
      <c r="D16" s="424"/>
      <c r="E16" s="425"/>
      <c r="F16" s="422"/>
      <c r="G16" s="423"/>
      <c r="H16" s="426"/>
      <c r="I16" s="427"/>
      <c r="J16" s="426"/>
      <c r="K16" s="413"/>
      <c r="L16" s="426"/>
      <c r="M16" s="427"/>
      <c r="N16" s="426"/>
      <c r="O16" s="413"/>
    </row>
    <row r="17" spans="1:15" s="5" customFormat="1">
      <c r="A17" s="413"/>
      <c r="B17" s="422"/>
      <c r="C17" s="423"/>
      <c r="D17" s="424"/>
      <c r="E17" s="425"/>
      <c r="F17" s="422"/>
      <c r="G17" s="423"/>
      <c r="H17" s="426"/>
      <c r="I17" s="427"/>
      <c r="J17" s="426"/>
      <c r="K17" s="413"/>
      <c r="L17" s="426"/>
      <c r="M17" s="427"/>
      <c r="N17" s="426"/>
      <c r="O17" s="413"/>
    </row>
    <row r="18" spans="1:15" s="5" customFormat="1">
      <c r="A18" s="413"/>
      <c r="B18" s="422"/>
      <c r="C18" s="423"/>
      <c r="D18" s="424"/>
      <c r="E18" s="425"/>
      <c r="F18" s="422"/>
      <c r="G18" s="423"/>
      <c r="H18" s="426"/>
      <c r="I18" s="427"/>
      <c r="J18" s="426"/>
      <c r="K18" s="413"/>
      <c r="L18" s="426"/>
      <c r="M18" s="427"/>
      <c r="N18" s="426"/>
      <c r="O18" s="413"/>
    </row>
    <row r="19" spans="1:15" s="5" customFormat="1">
      <c r="A19" s="413"/>
      <c r="B19" s="422"/>
      <c r="C19" s="423"/>
      <c r="D19" s="424"/>
      <c r="E19" s="425"/>
      <c r="F19" s="422"/>
      <c r="G19" s="423"/>
      <c r="H19" s="426"/>
      <c r="I19" s="427"/>
      <c r="J19" s="426"/>
      <c r="K19" s="413"/>
      <c r="L19" s="426"/>
      <c r="M19" s="427"/>
      <c r="N19" s="426"/>
      <c r="O19" s="413"/>
    </row>
    <row r="20" spans="1:15" s="5" customFormat="1">
      <c r="A20" s="413"/>
      <c r="B20" s="422"/>
      <c r="C20" s="423"/>
      <c r="D20" s="424"/>
      <c r="E20" s="425"/>
      <c r="F20" s="422"/>
      <c r="G20" s="423"/>
      <c r="H20" s="426"/>
      <c r="I20" s="427"/>
      <c r="J20" s="426"/>
      <c r="K20" s="413"/>
      <c r="L20" s="426"/>
      <c r="M20" s="427"/>
      <c r="N20" s="426"/>
      <c r="O20" s="413"/>
    </row>
    <row r="21" spans="1:15" s="5" customFormat="1">
      <c r="A21" s="413"/>
      <c r="B21" s="422"/>
      <c r="C21" s="423"/>
      <c r="D21" s="424"/>
      <c r="E21" s="425"/>
      <c r="F21" s="422"/>
      <c r="G21" s="423"/>
      <c r="H21" s="426"/>
      <c r="I21" s="427"/>
      <c r="J21" s="426"/>
      <c r="K21" s="413"/>
      <c r="L21" s="426"/>
      <c r="M21" s="427"/>
      <c r="N21" s="426"/>
      <c r="O21" s="413"/>
    </row>
    <row r="22" spans="1:15" s="5" customFormat="1">
      <c r="A22" s="413"/>
      <c r="B22" s="422"/>
      <c r="C22" s="423"/>
      <c r="D22" s="424"/>
      <c r="E22" s="425"/>
      <c r="F22" s="422"/>
      <c r="G22" s="423"/>
      <c r="H22" s="426"/>
      <c r="I22" s="427"/>
      <c r="J22" s="426"/>
      <c r="K22" s="413"/>
      <c r="L22" s="426"/>
      <c r="M22" s="427"/>
      <c r="N22" s="426"/>
      <c r="O22" s="413"/>
    </row>
    <row r="23" spans="1:15" s="5" customFormat="1">
      <c r="A23" s="413"/>
      <c r="B23" s="422"/>
      <c r="C23" s="423"/>
      <c r="D23" s="424"/>
      <c r="E23" s="425"/>
      <c r="F23" s="422"/>
      <c r="G23" s="423"/>
      <c r="H23" s="426"/>
      <c r="I23" s="427"/>
      <c r="J23" s="426"/>
      <c r="K23" s="413"/>
      <c r="L23" s="426"/>
      <c r="M23" s="427"/>
      <c r="N23" s="426"/>
      <c r="O23" s="413"/>
    </row>
    <row r="24" spans="1:15" s="5" customFormat="1">
      <c r="A24" s="413"/>
      <c r="B24" s="422"/>
      <c r="C24" s="423"/>
      <c r="D24" s="424"/>
      <c r="E24" s="425"/>
      <c r="F24" s="422"/>
      <c r="G24" s="423"/>
      <c r="H24" s="426"/>
      <c r="I24" s="427"/>
      <c r="J24" s="426"/>
      <c r="K24" s="413"/>
      <c r="L24" s="426"/>
      <c r="M24" s="427"/>
      <c r="N24" s="426"/>
      <c r="O24" s="413"/>
    </row>
    <row r="25" spans="1:15" s="5" customFormat="1">
      <c r="A25" s="413"/>
      <c r="B25" s="422"/>
      <c r="C25" s="423"/>
      <c r="D25" s="424"/>
      <c r="E25" s="425"/>
      <c r="F25" s="422"/>
      <c r="G25" s="423"/>
      <c r="H25" s="426"/>
      <c r="I25" s="427"/>
      <c r="J25" s="426"/>
      <c r="K25" s="413"/>
      <c r="L25" s="426"/>
      <c r="M25" s="427"/>
      <c r="N25" s="426"/>
      <c r="O25" s="413"/>
    </row>
    <row r="26" spans="1:15" s="5" customFormat="1">
      <c r="A26" s="413"/>
      <c r="B26" s="422"/>
      <c r="C26" s="423"/>
      <c r="D26" s="424"/>
      <c r="E26" s="425"/>
      <c r="F26" s="422"/>
      <c r="G26" s="423"/>
      <c r="H26" s="426"/>
      <c r="I26" s="427"/>
      <c r="J26" s="426"/>
      <c r="K26" s="413"/>
      <c r="L26" s="426"/>
      <c r="M26" s="427"/>
      <c r="N26" s="426"/>
      <c r="O26" s="413"/>
    </row>
    <row r="27" spans="1:15" s="5" customFormat="1">
      <c r="A27" s="413"/>
      <c r="B27" s="422"/>
      <c r="C27" s="423"/>
      <c r="D27" s="424"/>
      <c r="E27" s="425"/>
      <c r="F27" s="422"/>
      <c r="G27" s="423"/>
      <c r="H27" s="426"/>
      <c r="I27" s="427"/>
      <c r="J27" s="426"/>
      <c r="K27" s="413"/>
      <c r="L27" s="426"/>
      <c r="M27" s="427"/>
      <c r="N27" s="426"/>
      <c r="O27" s="413"/>
    </row>
    <row r="28" spans="1:15" s="5" customFormat="1">
      <c r="A28" s="413"/>
      <c r="B28" s="422"/>
      <c r="C28" s="423"/>
      <c r="D28" s="424"/>
      <c r="E28" s="425"/>
      <c r="F28" s="422"/>
      <c r="G28" s="423"/>
      <c r="H28" s="426"/>
      <c r="I28" s="427"/>
      <c r="J28" s="426"/>
      <c r="K28" s="413"/>
      <c r="L28" s="426"/>
      <c r="M28" s="427"/>
      <c r="N28" s="426"/>
      <c r="O28" s="413"/>
    </row>
    <row r="29" spans="1:15" s="5" customFormat="1">
      <c r="A29" s="413"/>
      <c r="B29" s="422"/>
      <c r="C29" s="423"/>
      <c r="D29" s="424"/>
      <c r="E29" s="425"/>
      <c r="F29" s="422"/>
      <c r="G29" s="423"/>
      <c r="H29" s="426"/>
      <c r="I29" s="427"/>
      <c r="J29" s="426"/>
      <c r="K29" s="413"/>
      <c r="L29" s="426"/>
      <c r="M29" s="427"/>
      <c r="N29" s="426"/>
      <c r="O29" s="413"/>
    </row>
    <row r="30" spans="1:15" s="5" customFormat="1">
      <c r="A30" s="413"/>
      <c r="B30" s="422"/>
      <c r="C30" s="423"/>
      <c r="D30" s="424"/>
      <c r="E30" s="425"/>
      <c r="F30" s="422"/>
      <c r="G30" s="423"/>
      <c r="H30" s="426"/>
      <c r="I30" s="427"/>
      <c r="J30" s="426"/>
      <c r="K30" s="413"/>
      <c r="L30" s="426"/>
      <c r="M30" s="427"/>
      <c r="N30" s="426"/>
      <c r="O30" s="413"/>
    </row>
    <row r="31" spans="1:15" s="5" customFormat="1" ht="8.25" customHeight="1" thickBot="1">
      <c r="A31" s="413"/>
      <c r="B31" s="25"/>
      <c r="C31" s="25"/>
      <c r="D31" s="420"/>
      <c r="E31" s="99"/>
      <c r="F31" s="30"/>
      <c r="G31" s="30"/>
      <c r="H31" s="317"/>
      <c r="I31" s="317"/>
      <c r="J31" s="317"/>
      <c r="L31" s="317"/>
      <c r="M31" s="317"/>
      <c r="N31" s="317"/>
      <c r="O31" s="413"/>
    </row>
    <row r="32" spans="1:15" s="5" customFormat="1" ht="15.75" customHeight="1" thickBot="1">
      <c r="A32" s="413"/>
      <c r="B32" s="1419" t="s">
        <v>1431</v>
      </c>
      <c r="C32" s="1420"/>
      <c r="D32" s="1420"/>
      <c r="E32" s="1420"/>
      <c r="F32" s="1420"/>
      <c r="G32" s="1420"/>
      <c r="H32" s="229">
        <f>SUM(H8:H31)</f>
        <v>0</v>
      </c>
      <c r="I32" s="14"/>
      <c r="J32" s="229">
        <f>SUM(J8:J31)</f>
        <v>0</v>
      </c>
      <c r="K32" s="3"/>
      <c r="L32" s="229">
        <f>SUM(L8:L31)</f>
        <v>0</v>
      </c>
      <c r="M32" s="14"/>
      <c r="N32" s="229">
        <f>SUM(N8:N31)</f>
        <v>0</v>
      </c>
      <c r="O32" s="413"/>
    </row>
    <row r="33" spans="2:5"/>
    <row r="34" spans="2:5"/>
    <row r="35" spans="2:5"/>
    <row r="36" spans="2:5"/>
    <row r="37" spans="2:5"/>
    <row r="38" spans="2:5"/>
    <row r="39" spans="2:5">
      <c r="B39" s="705" t="s">
        <v>1430</v>
      </c>
      <c r="D39" s="413"/>
      <c r="E39" s="413"/>
    </row>
    <row r="40" spans="2:5">
      <c r="B40" s="847" t="s">
        <v>1694</v>
      </c>
      <c r="D40" s="413"/>
      <c r="E40" s="413"/>
    </row>
    <row r="41" spans="2:5">
      <c r="B41" s="847" t="s">
        <v>1695</v>
      </c>
      <c r="D41" s="413"/>
      <c r="E41" s="413"/>
    </row>
    <row r="42" spans="2:5">
      <c r="B42" s="847" t="s">
        <v>1696</v>
      </c>
      <c r="D42" s="413"/>
      <c r="E42" s="413"/>
    </row>
    <row r="43" spans="2:5">
      <c r="B43" s="847" t="s">
        <v>266</v>
      </c>
      <c r="D43" s="413"/>
      <c r="E43" s="413"/>
    </row>
    <row r="44" spans="2:5">
      <c r="B44" s="847" t="s">
        <v>1697</v>
      </c>
      <c r="D44" s="413"/>
      <c r="E44" s="413"/>
    </row>
    <row r="45" spans="2:5">
      <c r="B45" s="847" t="s">
        <v>1698</v>
      </c>
      <c r="D45" s="413"/>
      <c r="E45" s="413"/>
    </row>
    <row r="46" spans="2:5">
      <c r="B46" s="847" t="s">
        <v>1699</v>
      </c>
      <c r="D46" s="413"/>
      <c r="E46" s="413"/>
    </row>
    <row r="47" spans="2:5">
      <c r="B47" s="847" t="s">
        <v>1700</v>
      </c>
      <c r="D47" s="413"/>
      <c r="E47" s="413"/>
    </row>
    <row r="48" spans="2:5">
      <c r="B48" s="847" t="s">
        <v>1701</v>
      </c>
      <c r="D48" s="413"/>
      <c r="E48" s="413"/>
    </row>
    <row r="49" spans="2:5">
      <c r="B49" s="847" t="s">
        <v>1702</v>
      </c>
      <c r="D49" s="413"/>
      <c r="E49" s="413"/>
    </row>
    <row r="50" spans="2:5"/>
  </sheetData>
  <sheetProtection algorithmName="SHA-512" hashValue="8XVeYclcf544Ck7fyFXAzAYa/7X5Q83DkCR9nE+nmTMjvXAGxRqnx/QtLmIUAK2Xh4BxQJj9yTQXQ1x/3ZEuWA==" saltValue="L68Q8Sm1RwuE2rO6cC0g5g==" spinCount="100000" sheet="1" objects="1" scenarios="1" formatCells="0" formatColumns="0" formatRows="0" insertRows="0" deleteRows="0"/>
  <protectedRanges>
    <protectedRange sqref="L31:N31 B31:J31" name="Rango2"/>
  </protectedRanges>
  <mergeCells count="7">
    <mergeCell ref="B2:N2"/>
    <mergeCell ref="H4:J5"/>
    <mergeCell ref="L4:N5"/>
    <mergeCell ref="B32:G32"/>
    <mergeCell ref="B4:B6"/>
    <mergeCell ref="D4:D6"/>
    <mergeCell ref="F4:F6"/>
  </mergeCells>
  <dataValidations count="1">
    <dataValidation type="list" allowBlank="1" showInputMessage="1" showErrorMessage="1" sqref="F8:F30" xr:uid="{00000000-0002-0000-6200-000000000000}">
      <formula1>$B$40:$B$49</formula1>
    </dataValidation>
  </dataValidations>
  <pageMargins left="0.70866141732283472" right="0.70866141732283472" top="0.74803149606299213" bottom="0.74803149606299213" header="0.31496062992125984" footer="0.31496062992125984"/>
  <pageSetup scale="79" orientation="landscape"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117"/>
  <dimension ref="A1:G15"/>
  <sheetViews>
    <sheetView showGridLines="0" workbookViewId="0">
      <selection activeCell="D6" sqref="D6"/>
    </sheetView>
  </sheetViews>
  <sheetFormatPr baseColWidth="10" defaultColWidth="0" defaultRowHeight="12.75" zeroHeight="1"/>
  <cols>
    <col min="1" max="1" width="10.85546875" style="413" customWidth="1"/>
    <col min="2" max="2" width="34.85546875" style="5" customWidth="1"/>
    <col min="3" max="3" width="1" style="5" customWidth="1"/>
    <col min="4" max="4" width="11.5703125" style="5" bestFit="1" customWidth="1"/>
    <col min="5" max="5" width="1" style="5" customWidth="1"/>
    <col min="6" max="6" width="14.42578125" style="5" customWidth="1"/>
    <col min="7" max="7" width="10.85546875" style="413" customWidth="1"/>
    <col min="8" max="16384" width="10.85546875" style="5" hidden="1"/>
  </cols>
  <sheetData>
    <row r="1" spans="2:6" s="413" customFormat="1"/>
    <row r="2" spans="2:6" s="413" customFormat="1" ht="31.5" customHeight="1">
      <c r="B2" s="1327" t="s">
        <v>1433</v>
      </c>
      <c r="C2" s="1327"/>
      <c r="D2" s="1327"/>
      <c r="E2" s="1327"/>
      <c r="F2" s="1327"/>
    </row>
    <row r="3" spans="2:6" s="413" customFormat="1" ht="16.5" thickBot="1">
      <c r="B3" s="791"/>
      <c r="C3" s="791"/>
      <c r="D3" s="791"/>
      <c r="E3" s="791"/>
      <c r="F3" s="791"/>
    </row>
    <row r="4" spans="2:6" ht="15" customHeight="1" thickBot="1">
      <c r="B4" s="184" t="s">
        <v>1340</v>
      </c>
      <c r="C4" s="9"/>
      <c r="D4" s="355">
        <f>FactFin</f>
        <v>43830</v>
      </c>
      <c r="E4" s="10"/>
      <c r="F4" s="355">
        <f>FantFin</f>
        <v>43465</v>
      </c>
    </row>
    <row r="5" spans="2:6" ht="6.75" customHeight="1">
      <c r="B5" s="25"/>
      <c r="C5" s="25"/>
      <c r="D5" s="25"/>
      <c r="E5" s="25"/>
      <c r="F5" s="25"/>
    </row>
    <row r="6" spans="2:6">
      <c r="B6" s="414" t="s">
        <v>1711</v>
      </c>
      <c r="C6" s="415"/>
      <c r="D6" s="416">
        <v>24080000</v>
      </c>
      <c r="E6" s="417"/>
      <c r="F6" s="416">
        <v>22600000</v>
      </c>
    </row>
    <row r="7" spans="2:6" ht="25.5" hidden="1">
      <c r="B7" s="414" t="s">
        <v>1712</v>
      </c>
      <c r="C7" s="415"/>
      <c r="D7" s="416"/>
      <c r="E7" s="417"/>
      <c r="F7" s="416"/>
    </row>
    <row r="8" spans="2:6" hidden="1">
      <c r="B8" s="414" t="s">
        <v>1713</v>
      </c>
      <c r="C8" s="415"/>
      <c r="D8" s="416"/>
      <c r="E8" s="417"/>
      <c r="F8" s="416"/>
    </row>
    <row r="9" spans="2:6">
      <c r="B9" s="414" t="s">
        <v>2855</v>
      </c>
      <c r="C9" s="415"/>
      <c r="D9" s="416">
        <v>3640000</v>
      </c>
      <c r="E9" s="417"/>
      <c r="F9" s="416">
        <f>200001+395001</f>
        <v>595002</v>
      </c>
    </row>
    <row r="10" spans="2:6" hidden="1">
      <c r="B10" s="414" t="s">
        <v>2856</v>
      </c>
      <c r="C10" s="415"/>
      <c r="D10" s="416"/>
      <c r="E10" s="417"/>
      <c r="F10" s="416"/>
    </row>
    <row r="11" spans="2:6" hidden="1">
      <c r="B11" s="414" t="s">
        <v>764</v>
      </c>
      <c r="C11" s="415"/>
      <c r="D11" s="416"/>
      <c r="E11" s="417"/>
      <c r="F11" s="416"/>
    </row>
    <row r="12" spans="2:6" hidden="1">
      <c r="B12" s="414" t="s">
        <v>173</v>
      </c>
      <c r="C12" s="415"/>
      <c r="D12" s="416">
        <v>0</v>
      </c>
      <c r="E12" s="417"/>
      <c r="F12" s="416"/>
    </row>
    <row r="13" spans="2:6" s="413" customFormat="1" ht="13.5" thickBot="1">
      <c r="D13" s="475"/>
      <c r="E13" s="475"/>
      <c r="F13" s="475"/>
    </row>
    <row r="14" spans="2:6" ht="13.5" thickBot="1">
      <c r="B14" s="231" t="s">
        <v>1373</v>
      </c>
      <c r="C14" s="3"/>
      <c r="D14" s="328">
        <f>SUM(D6:D13)</f>
        <v>27720000</v>
      </c>
      <c r="E14" s="329"/>
      <c r="F14" s="328">
        <f>SUM(F6:F13)</f>
        <v>23195002</v>
      </c>
    </row>
    <row r="15" spans="2:6" s="413" customFormat="1"/>
  </sheetData>
  <sheetProtection algorithmName="SHA-512" hashValue="wlUhvAC3OdNoHlCE+Z6Mlz2rh0spFn9+rc1pZDbPV4UfaaYrlN74W+HIn6iu4vMPeXcdfz14NCRHLRwCBz1L5g==" saltValue="/lfK5JeBwkciImcdI81RpA==" spinCount="100000" sheet="1" objects="1" scenarios="1" formatCells="0" formatColumns="0" formatRows="0" insertRows="0" deleteRows="0"/>
  <protectedRanges>
    <protectedRange sqref="D6:D12" name="Rango2"/>
    <protectedRange sqref="F6:F12" name="Rango2_1"/>
  </protectedRanges>
  <mergeCells count="1">
    <mergeCell ref="B2:F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100</vt:i4>
      </vt:variant>
      <vt:variant>
        <vt:lpstr>Rangos con nombre</vt:lpstr>
      </vt:variant>
      <vt:variant>
        <vt:i4>126</vt:i4>
      </vt:variant>
    </vt:vector>
  </HeadingPairs>
  <TitlesOfParts>
    <vt:vector size="226" baseType="lpstr">
      <vt:lpstr>Portada</vt:lpstr>
      <vt:lpstr>Homologacion</vt:lpstr>
      <vt:lpstr>BP_Actual</vt:lpstr>
      <vt:lpstr>BP_Anterior</vt:lpstr>
      <vt:lpstr>Cuadraje</vt:lpstr>
      <vt:lpstr>Check_List</vt:lpstr>
      <vt:lpstr>A</vt:lpstr>
      <vt:lpstr>B</vt:lpstr>
      <vt:lpstr>C</vt:lpstr>
      <vt:lpstr>D</vt:lpstr>
      <vt:lpstr>E</vt:lpstr>
      <vt:lpstr>0</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40</vt:lpstr>
      <vt:lpstr>39</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lpstr>81</vt:lpstr>
      <vt:lpstr>75</vt:lpstr>
      <vt:lpstr>76</vt:lpstr>
      <vt:lpstr>77</vt:lpstr>
      <vt:lpstr>78</vt:lpstr>
      <vt:lpstr>79</vt:lpstr>
      <vt:lpstr>80</vt:lpstr>
      <vt:lpstr>82</vt:lpstr>
      <vt:lpstr>83</vt:lpstr>
      <vt:lpstr>84</vt:lpstr>
      <vt:lpstr>85</vt:lpstr>
      <vt:lpstr>86</vt:lpstr>
      <vt:lpstr>87</vt:lpstr>
      <vt:lpstr>88</vt:lpstr>
      <vt:lpstr>BPActual</vt:lpstr>
      <vt:lpstr>BPActualC</vt:lpstr>
      <vt:lpstr>BPAnterior</vt:lpstr>
      <vt:lpstr>BPAnteriorC</vt:lpstr>
      <vt:lpstr>Cifras</vt:lpstr>
      <vt:lpstr>Cuadraje</vt:lpstr>
      <vt:lpstr>ECP</vt:lpstr>
      <vt:lpstr>EFBasico1</vt:lpstr>
      <vt:lpstr>EFBasico2</vt:lpstr>
      <vt:lpstr>EFBasico3</vt:lpstr>
      <vt:lpstr>EFBasico4</vt:lpstr>
      <vt:lpstr>EFBasico5</vt:lpstr>
      <vt:lpstr>EFE</vt:lpstr>
      <vt:lpstr>Empresa</vt:lpstr>
      <vt:lpstr>ERI</vt:lpstr>
      <vt:lpstr>ERIGA</vt:lpstr>
      <vt:lpstr>ESF_A</vt:lpstr>
      <vt:lpstr>ESF_PP</vt:lpstr>
      <vt:lpstr>FactFin</vt:lpstr>
      <vt:lpstr>FactIni</vt:lpstr>
      <vt:lpstr>FantFin</vt:lpstr>
      <vt:lpstr>FantIni</vt:lpstr>
      <vt:lpstr>Homologacion</vt:lpstr>
      <vt:lpstr>HomologacionC</vt:lpstr>
      <vt:lpstr>Nota0_1</vt:lpstr>
      <vt:lpstr>Nota0_2</vt:lpstr>
      <vt:lpstr>Nota1</vt:lpstr>
      <vt:lpstr>Nota10</vt:lpstr>
      <vt:lpstr>Nota11</vt:lpstr>
      <vt:lpstr>Nota12</vt:lpstr>
      <vt:lpstr>Nota13</vt:lpstr>
      <vt:lpstr>Nota14</vt:lpstr>
      <vt:lpstr>Nota15</vt:lpstr>
      <vt:lpstr>Nota16</vt:lpstr>
      <vt:lpstr>Nota17</vt:lpstr>
      <vt:lpstr>Nota18_1</vt:lpstr>
      <vt:lpstr>Nota18_2</vt:lpstr>
      <vt:lpstr>Nota19</vt:lpstr>
      <vt:lpstr>Nota2</vt:lpstr>
      <vt:lpstr>Nota20</vt:lpstr>
      <vt:lpstr>Nota21</vt:lpstr>
      <vt:lpstr>Nota22</vt:lpstr>
      <vt:lpstr>Nota23</vt:lpstr>
      <vt:lpstr>Nota24</vt:lpstr>
      <vt:lpstr>Nota25_1</vt:lpstr>
      <vt:lpstr>Nota25_2</vt:lpstr>
      <vt:lpstr>Nota26</vt:lpstr>
      <vt:lpstr>Nota27</vt:lpstr>
      <vt:lpstr>Nota29</vt:lpstr>
      <vt:lpstr>Nota3</vt:lpstr>
      <vt:lpstr>Nota30</vt:lpstr>
      <vt:lpstr>Nota31</vt:lpstr>
      <vt:lpstr>Nota32_1</vt:lpstr>
      <vt:lpstr>Nota32_2</vt:lpstr>
      <vt:lpstr>Nota33</vt:lpstr>
      <vt:lpstr>Nota34</vt:lpstr>
      <vt:lpstr>Nota35</vt:lpstr>
      <vt:lpstr>Nota36</vt:lpstr>
      <vt:lpstr>Nota37</vt:lpstr>
      <vt:lpstr>Nota38_1</vt:lpstr>
      <vt:lpstr>Nota38_2</vt:lpstr>
      <vt:lpstr>Nota39</vt:lpstr>
      <vt:lpstr>Nota4</vt:lpstr>
      <vt:lpstr>Nota40</vt:lpstr>
      <vt:lpstr>Nota41</vt:lpstr>
      <vt:lpstr>Nota42</vt:lpstr>
      <vt:lpstr>Nota43</vt:lpstr>
      <vt:lpstr>Nota44</vt:lpstr>
      <vt:lpstr>Nota45</vt:lpstr>
      <vt:lpstr>Nota46</vt:lpstr>
      <vt:lpstr>Nota47</vt:lpstr>
      <vt:lpstr>Nota48</vt:lpstr>
      <vt:lpstr>Nota49</vt:lpstr>
      <vt:lpstr>Nota5</vt:lpstr>
      <vt:lpstr>Nota50</vt:lpstr>
      <vt:lpstr>Nota51</vt:lpstr>
      <vt:lpstr>Nota52</vt:lpstr>
      <vt:lpstr>Nota53</vt:lpstr>
      <vt:lpstr>Nota54</vt:lpstr>
      <vt:lpstr>Nota55</vt:lpstr>
      <vt:lpstr>Nota56</vt:lpstr>
      <vt:lpstr>Nota57</vt:lpstr>
      <vt:lpstr>Nota58</vt:lpstr>
      <vt:lpstr>Nota59</vt:lpstr>
      <vt:lpstr>Nota6</vt:lpstr>
      <vt:lpstr>Nota60</vt:lpstr>
      <vt:lpstr>Nota61</vt:lpstr>
      <vt:lpstr>Nota62</vt:lpstr>
      <vt:lpstr>Nota63</vt:lpstr>
      <vt:lpstr>Nota64</vt:lpstr>
      <vt:lpstr>Nota65</vt:lpstr>
      <vt:lpstr>Nota66_1</vt:lpstr>
      <vt:lpstr>Nota66_2</vt:lpstr>
      <vt:lpstr>Nota67</vt:lpstr>
      <vt:lpstr>Nota68</vt:lpstr>
      <vt:lpstr>Nota69</vt:lpstr>
      <vt:lpstr>Nota7</vt:lpstr>
      <vt:lpstr>Nota70</vt:lpstr>
      <vt:lpstr>Nota71</vt:lpstr>
      <vt:lpstr>Nota72</vt:lpstr>
      <vt:lpstr>Nota73</vt:lpstr>
      <vt:lpstr>Nota74</vt:lpstr>
      <vt:lpstr>Nota75</vt:lpstr>
      <vt:lpstr>Nota76</vt:lpstr>
      <vt:lpstr>Nota77</vt:lpstr>
      <vt:lpstr>Nota78</vt:lpstr>
      <vt:lpstr>Nota79</vt:lpstr>
      <vt:lpstr>Nota8</vt:lpstr>
      <vt:lpstr>Nota80</vt:lpstr>
      <vt:lpstr>Nota81</vt:lpstr>
      <vt:lpstr>Nota82</vt:lpstr>
      <vt:lpstr>Nota83</vt:lpstr>
      <vt:lpstr>Nota84</vt:lpstr>
      <vt:lpstr>Nota85</vt:lpstr>
      <vt:lpstr>Nota86</vt:lpstr>
      <vt:lpstr>Nota87</vt:lpstr>
      <vt:lpstr>Nota88</vt:lpstr>
      <vt:lpstr>Nota9</vt:lpstr>
      <vt:lpstr>NotaA</vt:lpstr>
      <vt:lpstr>NotaB</vt:lpstr>
      <vt:lpstr>NotaC</vt:lpstr>
      <vt:lpstr>NotaD</vt:lpstr>
      <vt:lpstr>NotaE</vt:lpstr>
      <vt:lpstr>Pesos</vt:lpstr>
      <vt:lpstr>Portada</vt:lpstr>
      <vt:lpstr>RangosEF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YulyAlexandra Gil Sepúlveda</dc:creator>
  <cp:lastModifiedBy>Sebastian Zapata</cp:lastModifiedBy>
  <cp:lastPrinted>2020-06-04T20:21:23Z</cp:lastPrinted>
  <dcterms:created xsi:type="dcterms:W3CDTF">2016-10-06T15:05:58Z</dcterms:created>
  <dcterms:modified xsi:type="dcterms:W3CDTF">2020-07-16T06:28:03Z</dcterms:modified>
</cp:coreProperties>
</file>