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74063\Desktop\Financial Modelling\Derivative Securities\"/>
    </mc:Choice>
  </mc:AlternateContent>
  <xr:revisionPtr revIDLastSave="0" documentId="13_ncr:1_{C6F6C0F0-9E70-4527-BB9C-34C4589CD20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Put-Call_Parity" sheetId="1" r:id="rId1"/>
    <sheet name="Binomial_Pricing" sheetId="2" r:id="rId2"/>
    <sheet name="Work_Area" sheetId="3" r:id="rId3"/>
  </sheets>
  <definedNames>
    <definedName name="comb">COMBIN(Binomial_Pricing!$D$25,seq)</definedName>
    <definedName name="payoff">IF(Binomial_Pricing!$D$3="Call",IF(prices&gt;Binomial_Pricing!$D$6,prices-Binomial_Pricing!$D$6,0),IF(Binomial_Pricing!$D$6&gt;prices,Binomial_Pricing!$D$6-prices,0))</definedName>
    <definedName name="prices">Binomial_Pricing!$D$5*Binomial_Pricing!$H$7^seq*Binomial_Pricing!$H$8^(Binomial_Pricing!$D$25-seq)</definedName>
    <definedName name="prob">Binomial_Pricing!$D$18^seq*Binomial_Pricing!$D$19^(Binomial_Pricing!$D$25-seq)</definedName>
    <definedName name="seq">_xlfn.SEQUENCE(Binomial_Pricing!$D$25+1,1,0)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7" i="2" l="1"/>
  <c r="F4" i="3" s="1" a="1"/>
  <c r="F4" i="3" s="1"/>
  <c r="H8" i="2"/>
  <c r="F3" i="3" l="1"/>
  <c r="C4" i="3" a="1"/>
  <c r="C4" i="3" s="1"/>
  <c r="E4" i="3" a="1"/>
  <c r="E4" i="3" s="1"/>
  <c r="B4" i="3" a="1"/>
  <c r="B4" i="3" s="1"/>
  <c r="B26" i="2"/>
  <c r="B14" i="2"/>
  <c r="B20" i="2"/>
  <c r="K8" i="2"/>
  <c r="K7" i="2"/>
  <c r="J8" i="2"/>
  <c r="J7" i="2"/>
  <c r="D12" i="1"/>
  <c r="B12" i="1"/>
  <c r="B8" i="1"/>
  <c r="D18" i="2" l="1"/>
  <c r="D12" i="2"/>
  <c r="D13" i="2" s="1"/>
  <c r="D26" i="2" l="1"/>
  <c r="D19" i="2"/>
  <c r="D20" i="2" s="1"/>
  <c r="D14" i="2"/>
  <c r="D4" i="3" l="1" a="1"/>
  <c r="D4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<sst xmlns="http://schemas.openxmlformats.org/spreadsheetml/2006/main" count="39" uniqueCount="28">
  <si>
    <t>Stock price</t>
  </si>
  <si>
    <t>x</t>
  </si>
  <si>
    <t>Switches</t>
  </si>
  <si>
    <t>Interest rate</t>
  </si>
  <si>
    <t>Put</t>
  </si>
  <si>
    <t>Strike price</t>
  </si>
  <si>
    <t>Pricing</t>
  </si>
  <si>
    <t>Independent</t>
  </si>
  <si>
    <t>Time to maturity</t>
  </si>
  <si>
    <t>Up price</t>
  </si>
  <si>
    <t>Down price</t>
  </si>
  <si>
    <t>Replicating Portfolio</t>
  </si>
  <si>
    <t>Stock</t>
  </si>
  <si>
    <t>Bond</t>
  </si>
  <si>
    <t>Risk-neutral</t>
  </si>
  <si>
    <t>Up factor</t>
  </si>
  <si>
    <t>Down factor</t>
  </si>
  <si>
    <t>Option</t>
  </si>
  <si>
    <t>P up</t>
  </si>
  <si>
    <t>P down</t>
  </si>
  <si>
    <t>Binomial Option Pricing</t>
  </si>
  <si>
    <t>Period</t>
  </si>
  <si>
    <t>European</t>
  </si>
  <si>
    <t>Sequence</t>
  </si>
  <si>
    <t>Combinations</t>
  </si>
  <si>
    <t>Prices</t>
  </si>
  <si>
    <t>Probability</t>
  </si>
  <si>
    <t>Multi-period Binomial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</si>
</sst>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0" fillId="3" borderId="1" xfId="0" applyFill="1" applyBorder="1"/>
    <xf numFmtId="9" fontId="0" fillId="3" borderId="1" xfId="0" applyNumberFormat="1" applyFill="1" applyBorder="1"/>
    <xf numFmtId="0" fontId="0" fillId="3" borderId="1" xfId="0" applyFill="1" applyBorder="1" applyAlignment="1">
      <alignment horizontal="right"/>
    </xf>
    <xf numFmtId="0" fontId="0" fillId="3" borderId="1" xfId="0" applyNumberFormat="1" applyFill="1" applyBorder="1"/>
    <xf numFmtId="9" fontId="0" fillId="3" borderId="1" xfId="0" applyNumberFormat="1" applyFill="1" applyBorder="1" applyAlignment="1">
      <alignment horizontal="right"/>
    </xf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zoomScale="120" zoomScaleNormal="120" workbookViewId="0">
      <selection activeCell="C15" sqref="C15"/>
    </sheetView>
  </sheetViews>
  <sheetFormatPr defaultRowHeight="15" x14ac:dyDescent="0.25"/>
  <cols>
    <col min="1" max="1" width="2" bestFit="1" customWidth="1"/>
    <col min="2" max="2" width="17" bestFit="1" customWidth="1"/>
    <col min="4" max="4" width="13.140625" bestFit="1" customWidth="1"/>
  </cols>
  <sheetData>
    <row r="1" spans="1:4" s="2" customFormat="1" ht="18.75" x14ac:dyDescent="0.3">
      <c r="A1" t="s">
        <v>1</v>
      </c>
      <c r="B1" s="3" t="s">
        <v>2</v>
      </c>
    </row>
    <row r="3" spans="1:4" ht="15.75" x14ac:dyDescent="0.25">
      <c r="B3" s="4" t="s">
        <v>3</v>
      </c>
      <c r="D3" s="6">
        <v>0.06</v>
      </c>
    </row>
    <row r="4" spans="1:4" ht="15.75" x14ac:dyDescent="0.25">
      <c r="B4" s="4" t="s">
        <v>8</v>
      </c>
      <c r="D4" s="8">
        <v>1</v>
      </c>
    </row>
    <row r="5" spans="1:4" ht="15.75" x14ac:dyDescent="0.25">
      <c r="B5" s="4" t="s">
        <v>0</v>
      </c>
      <c r="D5" s="5">
        <v>51</v>
      </c>
    </row>
    <row r="6" spans="1:4" ht="15.75" x14ac:dyDescent="0.25">
      <c r="B6" s="4" t="s">
        <v>5</v>
      </c>
      <c r="D6" s="5">
        <v>50</v>
      </c>
    </row>
    <row r="7" spans="1:4" ht="15.75" x14ac:dyDescent="0.25">
      <c r="B7" s="4" t="s">
        <v>7</v>
      </c>
      <c r="D7" s="7" t="s">
        <v>4</v>
      </c>
    </row>
    <row r="8" spans="1:4" ht="15.75" x14ac:dyDescent="0.25">
      <c r="B8" s="4" t="str">
        <f>D7&amp;" Price"</f>
        <v>Put Price</v>
      </c>
      <c r="D8" s="5">
        <v>6</v>
      </c>
    </row>
    <row r="10" spans="1:4" s="3" customFormat="1" ht="18.75" x14ac:dyDescent="0.3">
      <c r="A10" t="s">
        <v>1</v>
      </c>
      <c r="B10" s="3" t="s">
        <v>6</v>
      </c>
    </row>
    <row r="12" spans="1:4" ht="15.75" x14ac:dyDescent="0.25">
      <c r="B12" s="4" t="str">
        <f>IF(D7="Call", "Put Price", "Call Price")</f>
        <v>Call Price</v>
      </c>
      <c r="D12" s="5">
        <f>IF(D7="Call",D8+D6*EXP(-D3*D4)-D5,D8+D5-D6*EXP(-D3*D4))</f>
        <v>9.9117733207875673</v>
      </c>
    </row>
  </sheetData>
  <dataValidations count="1">
    <dataValidation type="list" allowBlank="1" showInputMessage="1" showErrorMessage="1" sqref="D7" xr:uid="{C8FA35F1-273A-4E32-8C14-1FEA5F4C92F5}">
      <formula1>"Call, Put"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F765A-088A-4C3A-8623-9670983054ED}">
  <dimension ref="A1:K26"/>
  <sheetViews>
    <sheetView showGridLines="0" tabSelected="1" zoomScale="120" zoomScaleNormal="120" workbookViewId="0">
      <selection activeCell="H21" sqref="H21"/>
    </sheetView>
  </sheetViews>
  <sheetFormatPr defaultRowHeight="15" x14ac:dyDescent="0.25"/>
  <cols>
    <col min="1" max="1" width="2" bestFit="1" customWidth="1"/>
    <col min="2" max="2" width="15.42578125" customWidth="1"/>
    <col min="4" max="4" width="14" bestFit="1" customWidth="1"/>
    <col min="6" max="6" width="11.7109375" bestFit="1" customWidth="1"/>
    <col min="8" max="8" width="10.28515625" customWidth="1"/>
    <col min="10" max="10" width="9.7109375" bestFit="1" customWidth="1"/>
    <col min="11" max="11" width="9.42578125" customWidth="1"/>
  </cols>
  <sheetData>
    <row r="1" spans="1:11" s="2" customFormat="1" ht="18.75" x14ac:dyDescent="0.3">
      <c r="A1" t="s">
        <v>1</v>
      </c>
      <c r="B1" s="3" t="s">
        <v>2</v>
      </c>
    </row>
    <row r="3" spans="1:11" x14ac:dyDescent="0.25">
      <c r="B3" t="s">
        <v>17</v>
      </c>
      <c r="D3" s="9" t="s">
        <v>4</v>
      </c>
    </row>
    <row r="4" spans="1:11" ht="15.75" x14ac:dyDescent="0.25">
      <c r="B4" s="4" t="s">
        <v>3</v>
      </c>
      <c r="D4" s="6">
        <v>0.03</v>
      </c>
    </row>
    <row r="5" spans="1:11" ht="15.75" x14ac:dyDescent="0.25">
      <c r="B5" s="4" t="s">
        <v>0</v>
      </c>
      <c r="D5" s="5">
        <v>20</v>
      </c>
    </row>
    <row r="6" spans="1:11" ht="15.75" x14ac:dyDescent="0.25">
      <c r="B6" s="4" t="s">
        <v>5</v>
      </c>
      <c r="D6" s="5">
        <v>21</v>
      </c>
    </row>
    <row r="7" spans="1:11" ht="15.75" x14ac:dyDescent="0.25">
      <c r="B7" s="4" t="s">
        <v>9</v>
      </c>
      <c r="D7" s="5">
        <v>22</v>
      </c>
      <c r="F7" t="s">
        <v>15</v>
      </c>
      <c r="H7" s="5">
        <f>D7/D5</f>
        <v>1.1000000000000001</v>
      </c>
      <c r="J7" t="str">
        <f>D3&amp;" up"</f>
        <v>Put up</v>
      </c>
      <c r="K7" s="5">
        <f>IF(D3="Call", MAX(D7-D6,0), MAX(D6-D7,0))</f>
        <v>0</v>
      </c>
    </row>
    <row r="8" spans="1:11" ht="15.75" x14ac:dyDescent="0.25">
      <c r="B8" s="4" t="s">
        <v>10</v>
      </c>
      <c r="D8" s="5">
        <v>18</v>
      </c>
      <c r="F8" t="s">
        <v>16</v>
      </c>
      <c r="H8" s="5">
        <f>D8/D5</f>
        <v>0.9</v>
      </c>
      <c r="J8" t="str">
        <f>D3&amp;" down"</f>
        <v>Put down</v>
      </c>
      <c r="K8" s="5">
        <f>IF(D3="Call", MAX(D8-D6,0), MAX(D6-D8,0))</f>
        <v>3</v>
      </c>
    </row>
    <row r="10" spans="1:11" s="3" customFormat="1" ht="18.75" x14ac:dyDescent="0.3">
      <c r="A10" t="s">
        <v>1</v>
      </c>
      <c r="B10" s="3" t="s">
        <v>11</v>
      </c>
    </row>
    <row r="12" spans="1:11" ht="15.75" x14ac:dyDescent="0.25">
      <c r="B12" s="4" t="s">
        <v>12</v>
      </c>
      <c r="D12" s="5">
        <f>(K7-K8)/(D5*(H7-H8))</f>
        <v>-0.74999999999999967</v>
      </c>
    </row>
    <row r="13" spans="1:11" ht="15.75" x14ac:dyDescent="0.25">
      <c r="B13" s="4" t="s">
        <v>13</v>
      </c>
      <c r="D13" s="5">
        <f>(K7-D12*H7*D5)/EXP(D4)</f>
        <v>16.012351303550378</v>
      </c>
    </row>
    <row r="14" spans="1:11" ht="15.75" x14ac:dyDescent="0.25">
      <c r="B14" s="4" t="str">
        <f>D3&amp;" Value"</f>
        <v>Put Value</v>
      </c>
      <c r="D14" s="5">
        <f>D12*D5+D13</f>
        <v>1.0123513035503855</v>
      </c>
    </row>
    <row r="16" spans="1:11" s="3" customFormat="1" ht="18.75" x14ac:dyDescent="0.3">
      <c r="A16" t="s">
        <v>1</v>
      </c>
      <c r="B16" s="3" t="s">
        <v>14</v>
      </c>
    </row>
    <row r="18" spans="1:4" ht="15.75" x14ac:dyDescent="0.25">
      <c r="B18" s="4" t="s">
        <v>18</v>
      </c>
      <c r="D18" s="5">
        <f>(EXP(D4)-H8)/(H7-H8)</f>
        <v>0.65227266976758436</v>
      </c>
    </row>
    <row r="19" spans="1:4" ht="15.75" x14ac:dyDescent="0.25">
      <c r="B19" s="4" t="s">
        <v>19</v>
      </c>
      <c r="D19" s="5">
        <f>1-D18</f>
        <v>0.34772733023241564</v>
      </c>
    </row>
    <row r="20" spans="1:4" x14ac:dyDescent="0.25">
      <c r="B20" t="str">
        <f>D3&amp;" Value"</f>
        <v>Put Value</v>
      </c>
      <c r="D20" s="5">
        <f>D18*K7*EXP(-D4)+D19*K8*EXP(-D4)</f>
        <v>1.0123513035503848</v>
      </c>
    </row>
    <row r="22" spans="1:4" s="3" customFormat="1" ht="18.75" x14ac:dyDescent="0.3">
      <c r="A22" t="s">
        <v>1</v>
      </c>
      <c r="B22" s="3" t="s">
        <v>27</v>
      </c>
    </row>
    <row r="24" spans="1:4" x14ac:dyDescent="0.25">
      <c r="B24" s="1" t="s">
        <v>22</v>
      </c>
    </row>
    <row r="25" spans="1:4" x14ac:dyDescent="0.25">
      <c r="B25" t="s">
        <v>21</v>
      </c>
      <c r="D25" s="5">
        <v>4</v>
      </c>
    </row>
    <row r="26" spans="1:4" x14ac:dyDescent="0.25">
      <c r="B26" t="str">
        <f>D3&amp;" Value"</f>
        <v>Put Value</v>
      </c>
      <c r="D26" s="5">
        <f>SUMPRODUCT(comb,prob,payoff)/EXP(D4*D25)</f>
        <v>0.96764987807599401</v>
      </c>
    </row>
  </sheetData>
  <dataValidations count="1">
    <dataValidation type="list" allowBlank="1" showInputMessage="1" showErrorMessage="1" sqref="D3" xr:uid="{BC09C070-E240-4CCC-8865-6DF5C4D7A3F3}">
      <formula1>"Call, Put"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2E39A-3529-4BA6-8C27-F6B47AECC0AA}">
  <dimension ref="A1:F8"/>
  <sheetViews>
    <sheetView showGridLines="0" zoomScale="120" zoomScaleNormal="120" workbookViewId="0">
      <selection activeCell="E18" sqref="E18"/>
    </sheetView>
  </sheetViews>
  <sheetFormatPr defaultRowHeight="15" x14ac:dyDescent="0.25"/>
  <cols>
    <col min="1" max="1" width="2.42578125" customWidth="1"/>
    <col min="2" max="2" width="10.7109375" customWidth="1"/>
    <col min="3" max="3" width="14.5703125" bestFit="1" customWidth="1"/>
    <col min="4" max="4" width="12" bestFit="1" customWidth="1"/>
    <col min="5" max="5" width="7" bestFit="1" customWidth="1"/>
    <col min="6" max="6" width="11.28515625" bestFit="1" customWidth="1"/>
  </cols>
  <sheetData>
    <row r="1" spans="1:6" s="3" customFormat="1" ht="18.75" x14ac:dyDescent="0.3">
      <c r="A1" t="s">
        <v>1</v>
      </c>
      <c r="B1" s="3" t="s">
        <v>20</v>
      </c>
    </row>
    <row r="3" spans="1:6" ht="15.75" x14ac:dyDescent="0.25">
      <c r="B3" s="10" t="s">
        <v>23</v>
      </c>
      <c r="C3" s="10" t="s">
        <v>24</v>
      </c>
      <c r="D3" s="10" t="s">
        <v>26</v>
      </c>
      <c r="E3" s="10" t="s">
        <v>25</v>
      </c>
      <c r="F3" s="10" t="str">
        <f>Binomial_Pricing!D3&amp;" Payoff"</f>
        <v>Put Payoff</v>
      </c>
    </row>
    <row r="4" spans="1:6" x14ac:dyDescent="0.25">
      <c r="B4" cm="1">
        <f t="array" ref="B4:B8">seq</f>
        <v>0</v>
      </c>
      <c r="C4" cm="1">
        <f t="array" ref="C4:C8">comb</f>
        <v>1</v>
      </c>
      <c r="D4" cm="1">
        <f t="array" ref="D4:D8">prob</f>
        <v>1.4620267023259305E-2</v>
      </c>
      <c r="E4" cm="1">
        <f t="array" ref="E4:E8">prices</f>
        <v>13.122000000000003</v>
      </c>
      <c r="F4" cm="1">
        <f t="array" ref="F4:F8">payoff</f>
        <v>7.8779999999999966</v>
      </c>
    </row>
    <row r="5" spans="1:6" x14ac:dyDescent="0.25">
      <c r="B5">
        <v>1</v>
      </c>
      <c r="C5">
        <v>4</v>
      </c>
      <c r="D5">
        <v>2.7424938378016867E-2</v>
      </c>
      <c r="E5">
        <v>16.038000000000004</v>
      </c>
      <c r="F5">
        <v>4.9619999999999962</v>
      </c>
    </row>
    <row r="6" spans="1:6" x14ac:dyDescent="0.25">
      <c r="B6">
        <v>2</v>
      </c>
      <c r="C6">
        <v>6</v>
      </c>
      <c r="D6">
        <v>5.1444152411270407E-2</v>
      </c>
      <c r="E6">
        <v>19.602000000000004</v>
      </c>
      <c r="F6">
        <v>1.3979999999999961</v>
      </c>
    </row>
    <row r="7" spans="1:6" x14ac:dyDescent="0.25">
      <c r="B7">
        <v>3</v>
      </c>
      <c r="C7">
        <v>4</v>
      </c>
      <c r="D7">
        <v>9.6499790841294522E-2</v>
      </c>
      <c r="E7">
        <v>23.958000000000009</v>
      </c>
      <c r="F7">
        <v>0</v>
      </c>
    </row>
    <row r="8" spans="1:6" x14ac:dyDescent="0.25">
      <c r="B8">
        <v>4</v>
      </c>
      <c r="C8">
        <v>1</v>
      </c>
      <c r="D8">
        <v>0.1810159016318727</v>
      </c>
      <c r="E8">
        <v>29.282000000000007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Put-Call_Parity</vt:lpstr>
      <vt:lpstr>Binomial_Pricing</vt:lpstr>
      <vt:lpstr>Work_Area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Guanyu Jin</dc:creator>
  <cp:lastModifiedBy>Guanyu Jin</cp:lastModifiedBy>
  <dcterms:created xsi:type="dcterms:W3CDTF">2015-06-05T18:17:20Z</dcterms:created>
  <dcterms:modified xsi:type="dcterms:W3CDTF">2022-09-06T05:55:05Z</dcterms:modified>
</cp:coreProperties>
</file>