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74063\Desktop\Financial Modelling\Derivative Securities\"/>
    </mc:Choice>
  </mc:AlternateContent>
  <xr:revisionPtr revIDLastSave="0" documentId="13_ncr:1_{D4529157-24E4-4952-A709-E41A14F6B19E}" xr6:coauthVersionLast="47" xr6:coauthVersionMax="47" xr10:uidLastSave="{00000000-0000-0000-0000-000000000000}"/>
  <bookViews>
    <workbookView xWindow="19515" yWindow="2835" windowWidth="8565" windowHeight="4440" firstSheet="1" activeTab="1" xr2:uid="{00000000-000D-0000-FFFF-FFFF00000000}"/>
  </bookViews>
  <sheets>
    <sheet name="Put-Call_Parity" sheetId="1" r:id="rId1"/>
    <sheet name="Binomial_Pricing" sheetId="2" r:id="rId2"/>
    <sheet name="Black_Scholes" sheetId="4" r:id="rId3"/>
    <sheet name="Work_Area" sheetId="3" r:id="rId4"/>
  </sheets>
  <definedNames>
    <definedName name="adjusted_price">Black_Scholes!$I$14</definedName>
    <definedName name="comb">COMBIN(Binomial_Pricing!$D$25,seq)</definedName>
    <definedName name="D_1">(LN(adjusted_price/K)+(rate+sigma^2/2)*T)/(sigma*(T^0.5))</definedName>
    <definedName name="D_2">D_1-sigma*(T^0.5)</definedName>
    <definedName name="Dividend_timing">Black_Scholes!$I$5</definedName>
    <definedName name="Dividend_type">Black_Scholes!$I$3</definedName>
    <definedName name="Dividend_yield">Black_Scholes!$I$4</definedName>
    <definedName name="K">Black_Scholes!$D$5</definedName>
    <definedName name="N_1">Black_Scholes!$I$12</definedName>
    <definedName name="N_2">Black_Scholes!$I$13</definedName>
    <definedName name="Option_type">Black_Scholes!$D$3</definedName>
    <definedName name="payoff">IF(Binomial_Pricing!$D$3="Call",IF(prices&gt;Binomial_Pricing!$D$6,prices-Binomial_Pricing!$D$6,0),IF(Binomial_Pricing!$D$6&gt;prices,Binomial_Pricing!$D$6-prices,0))</definedName>
    <definedName name="prices">Binomial_Pricing!$D$5*Binomial_Pricing!$H$7^seq*Binomial_Pricing!$H$8^(Binomial_Pricing!$D$25-seq)</definedName>
    <definedName name="prob">Binomial_Pricing!$D$18^seq*Binomial_Pricing!$D$19^(Binomial_Pricing!$D$25-seq)</definedName>
    <definedName name="rate">Black_Scholes!$D$7</definedName>
    <definedName name="S">Black_Scholes!$D$4</definedName>
    <definedName name="seq">_xlfn.SEQUENCE(Binomial_Pricing!$D$25+1,1,0)</definedName>
    <definedName name="sigma">Black_Scholes!$D$6</definedName>
    <definedName name="T">Black_Scholes!$D$8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4" l="1"/>
  <c r="G13" i="4" l="1"/>
  <c r="G12" i="4"/>
  <c r="I14" i="4"/>
  <c r="I13" i="4" s="1" a="1"/>
  <c r="I13" i="4" s="1"/>
  <c r="G5" i="4"/>
  <c r="G4" i="4"/>
  <c r="D4" i="2"/>
  <c r="D8" i="2"/>
  <c r="H8" i="2" s="1"/>
  <c r="D7" i="2"/>
  <c r="H7" i="2" s="1"/>
  <c r="I12" i="4" l="1" a="1"/>
  <c r="I12" i="4" s="1"/>
  <c r="F4" i="3" a="1"/>
  <c r="F4" i="3" s="1"/>
  <c r="F3" i="3"/>
  <c r="C4" i="3" a="1"/>
  <c r="C4" i="3" s="1"/>
  <c r="E4" i="3" a="1"/>
  <c r="E4" i="3" s="1"/>
  <c r="B4" i="3" a="1"/>
  <c r="B4" i="3" s="1"/>
  <c r="B26" i="2"/>
  <c r="B14" i="2"/>
  <c r="B20" i="2"/>
  <c r="K8" i="2"/>
  <c r="K7" i="2"/>
  <c r="J8" i="2"/>
  <c r="J7" i="2"/>
  <c r="D12" i="1"/>
  <c r="B12" i="1"/>
  <c r="B8" i="1"/>
  <c r="D18" i="2" l="1"/>
  <c r="D12" i="2"/>
  <c r="D13" i="2" s="1"/>
  <c r="D26" i="2" l="1"/>
  <c r="D19" i="2"/>
  <c r="D20" i="2" s="1"/>
  <c r="D14" i="2"/>
  <c r="D4" i="3" l="1" a="1"/>
  <c r="D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<sst xmlns="http://schemas.openxmlformats.org/spreadsheetml/2006/main" count="55" uniqueCount="35">
  <si>
    <t>Stock price</t>
  </si>
  <si>
    <t>x</t>
  </si>
  <si>
    <t>Switches</t>
  </si>
  <si>
    <t>Interest rate</t>
  </si>
  <si>
    <t>Put</t>
  </si>
  <si>
    <t>Strike price</t>
  </si>
  <si>
    <t>Pricing</t>
  </si>
  <si>
    <t>Independent</t>
  </si>
  <si>
    <t>Time to maturity</t>
  </si>
  <si>
    <t>Up price</t>
  </si>
  <si>
    <t>Down price</t>
  </si>
  <si>
    <t>Replicating Portfolio</t>
  </si>
  <si>
    <t>Stock</t>
  </si>
  <si>
    <t>Bond</t>
  </si>
  <si>
    <t>Risk-neutral</t>
  </si>
  <si>
    <t>Up factor</t>
  </si>
  <si>
    <t>Down factor</t>
  </si>
  <si>
    <t>Option</t>
  </si>
  <si>
    <t>P up</t>
  </si>
  <si>
    <t>P down</t>
  </si>
  <si>
    <t>Binomial Option Pricing</t>
  </si>
  <si>
    <t>Period</t>
  </si>
  <si>
    <t>European</t>
  </si>
  <si>
    <t>Sequence</t>
  </si>
  <si>
    <t>Combinations</t>
  </si>
  <si>
    <t>Prices</t>
  </si>
  <si>
    <t>Probability</t>
  </si>
  <si>
    <t>Multi-period Binomial</t>
  </si>
  <si>
    <t>Call</t>
  </si>
  <si>
    <t>Volatility</t>
  </si>
  <si>
    <t>Type</t>
  </si>
  <si>
    <t>Dividend type</t>
  </si>
  <si>
    <t>Adjusted price</t>
  </si>
  <si>
    <t>Valuation</t>
  </si>
  <si>
    <t>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</si>
</sst>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0" fillId="3" borderId="1" xfId="0" applyFill="1" applyBorder="1"/>
    <xf numFmtId="9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3" borderId="1" xfId="0" applyNumberFormat="1" applyFill="1" applyBorder="1"/>
    <xf numFmtId="9" fontId="0" fillId="3" borderId="1" xfId="0" applyNumberFormat="1" applyFill="1" applyBorder="1" applyAlignment="1">
      <alignment horizontal="right"/>
    </xf>
    <xf numFmtId="0" fontId="4" fillId="4" borderId="0" xfId="0" applyFont="1" applyFill="1"/>
    <xf numFmtId="0" fontId="5" fillId="5" borderId="0" xfId="0" applyFont="1" applyFill="1"/>
    <xf numFmtId="0" fontId="6" fillId="5" borderId="0" xfId="0" applyFont="1" applyFill="1"/>
    <xf numFmtId="0" fontId="7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2"/>
  <sheetViews>
    <sheetView showGridLines="0" zoomScale="120" zoomScaleNormal="120" workbookViewId="0">
      <selection activeCell="D19" sqref="D19"/>
    </sheetView>
  </sheetViews>
  <sheetFormatPr defaultRowHeight="15" x14ac:dyDescent="0.25"/>
  <cols>
    <col min="1" max="1" width="2" bestFit="1" customWidth="1"/>
    <col min="2" max="2" width="17" bestFit="1" customWidth="1"/>
    <col min="4" max="4" width="13.140625" bestFit="1" customWidth="1"/>
  </cols>
  <sheetData>
    <row r="1" spans="1:4" s="2" customFormat="1" ht="18.75" x14ac:dyDescent="0.3">
      <c r="A1" t="s">
        <v>1</v>
      </c>
      <c r="B1" s="3" t="s">
        <v>2</v>
      </c>
    </row>
    <row r="3" spans="1:4" ht="15.75" x14ac:dyDescent="0.25">
      <c r="B3" s="4" t="s">
        <v>3</v>
      </c>
      <c r="D3" s="6">
        <v>0.06</v>
      </c>
    </row>
    <row r="4" spans="1:4" ht="15.75" x14ac:dyDescent="0.25">
      <c r="B4" s="4" t="s">
        <v>8</v>
      </c>
      <c r="D4" s="8">
        <v>1</v>
      </c>
    </row>
    <row r="5" spans="1:4" ht="15.75" x14ac:dyDescent="0.25">
      <c r="B5" s="4" t="s">
        <v>0</v>
      </c>
      <c r="D5" s="5">
        <v>51</v>
      </c>
    </row>
    <row r="6" spans="1:4" ht="15.75" x14ac:dyDescent="0.25">
      <c r="B6" s="4" t="s">
        <v>5</v>
      </c>
      <c r="D6" s="5">
        <v>50</v>
      </c>
    </row>
    <row r="7" spans="1:4" ht="15.75" x14ac:dyDescent="0.25">
      <c r="B7" s="4" t="s">
        <v>7</v>
      </c>
      <c r="D7" s="7" t="s">
        <v>4</v>
      </c>
    </row>
    <row r="8" spans="1:4" ht="15.75" x14ac:dyDescent="0.25">
      <c r="B8" s="4" t="str">
        <f>D7&amp;" Price"</f>
        <v>Put Price</v>
      </c>
      <c r="D8" s="5">
        <v>6</v>
      </c>
    </row>
    <row r="10" spans="1:4" s="3" customFormat="1" ht="18.75" x14ac:dyDescent="0.3">
      <c r="A10" t="s">
        <v>1</v>
      </c>
      <c r="B10" s="3" t="s">
        <v>6</v>
      </c>
    </row>
    <row r="12" spans="1:4" ht="15.75" x14ac:dyDescent="0.25">
      <c r="B12" s="4" t="str">
        <f>IF(D7="Call", "Put Price", "Call Price")</f>
        <v>Call Price</v>
      </c>
      <c r="D12" s="5">
        <f>IF(D7="Call",D8+D6*EXP(-D3*D4)-D5,D8+D5-D6*EXP(-D3*D4))</f>
        <v>9.9117733207875673</v>
      </c>
    </row>
  </sheetData>
  <dataValidations count="1">
    <dataValidation type="list" allowBlank="1" showInputMessage="1" showErrorMessage="1" sqref="D7" xr:uid="{C8FA35F1-273A-4E32-8C14-1FEA5F4C92F5}">
      <formula1>"Call, Put"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765A-088A-4C3A-8623-9670983054ED}">
  <sheetPr codeName="Sheet2"/>
  <dimension ref="A1:K26"/>
  <sheetViews>
    <sheetView showGridLines="0" tabSelected="1" topLeftCell="A2" zoomScale="120" zoomScaleNormal="120" workbookViewId="0">
      <selection activeCell="G5" sqref="G5"/>
    </sheetView>
  </sheetViews>
  <sheetFormatPr defaultRowHeight="15" x14ac:dyDescent="0.25"/>
  <cols>
    <col min="1" max="1" width="2" bestFit="1" customWidth="1"/>
    <col min="2" max="2" width="15.42578125" customWidth="1"/>
    <col min="4" max="4" width="14" bestFit="1" customWidth="1"/>
    <col min="6" max="6" width="11.7109375" bestFit="1" customWidth="1"/>
    <col min="8" max="8" width="10.28515625" customWidth="1"/>
    <col min="10" max="10" width="9.7109375" bestFit="1" customWidth="1"/>
    <col min="11" max="11" width="9.42578125" customWidth="1"/>
  </cols>
  <sheetData>
    <row r="1" spans="1:11" s="2" customFormat="1" ht="18.75" x14ac:dyDescent="0.3">
      <c r="A1" t="s">
        <v>1</v>
      </c>
      <c r="B1" s="3" t="s">
        <v>2</v>
      </c>
    </row>
    <row r="3" spans="1:11" x14ac:dyDescent="0.25">
      <c r="B3" t="s">
        <v>17</v>
      </c>
      <c r="D3" s="9" t="s">
        <v>28</v>
      </c>
    </row>
    <row r="4" spans="1:11" ht="15.75" x14ac:dyDescent="0.25">
      <c r="B4" s="4" t="s">
        <v>3</v>
      </c>
      <c r="D4" s="6">
        <f>0.03/25</f>
        <v>1.1999999999999999E-3</v>
      </c>
    </row>
    <row r="5" spans="1:11" ht="15.75" x14ac:dyDescent="0.25">
      <c r="B5" s="4" t="s">
        <v>0</v>
      </c>
      <c r="D5" s="5">
        <v>20</v>
      </c>
    </row>
    <row r="6" spans="1:11" ht="15.75" x14ac:dyDescent="0.25">
      <c r="B6" s="4" t="s">
        <v>5</v>
      </c>
      <c r="D6" s="5">
        <v>21</v>
      </c>
    </row>
    <row r="7" spans="1:11" ht="15.75" x14ac:dyDescent="0.25">
      <c r="B7" s="4" t="s">
        <v>9</v>
      </c>
      <c r="D7" s="5">
        <f>D5*EXP(0.2*(4/100)^0.5)</f>
        <v>20.816215483847763</v>
      </c>
      <c r="F7" t="s">
        <v>15</v>
      </c>
      <c r="H7" s="5">
        <f>D7/D5</f>
        <v>1.0408107741923882</v>
      </c>
      <c r="J7" t="str">
        <f>D3&amp;" up"</f>
        <v>Call up</v>
      </c>
      <c r="K7" s="5">
        <f>IF(D3="Call", MAX(D7-D6,0), MAX(D6-D7,0))</f>
        <v>0</v>
      </c>
    </row>
    <row r="8" spans="1:11" ht="15.75" x14ac:dyDescent="0.25">
      <c r="B8" s="4" t="s">
        <v>10</v>
      </c>
      <c r="D8" s="5">
        <f>D5*EXP(-0.2*(4/100)^0.5)</f>
        <v>19.215788783046463</v>
      </c>
      <c r="F8" t="s">
        <v>16</v>
      </c>
      <c r="H8" s="5">
        <f>D8/D5</f>
        <v>0.96078943915232318</v>
      </c>
      <c r="J8" t="str">
        <f>D3&amp;" down"</f>
        <v>Call down</v>
      </c>
      <c r="K8" s="5">
        <f>IF(D3="Call", MAX(D8-D6,0), MAX(D6-D8,0))</f>
        <v>0</v>
      </c>
    </row>
    <row r="10" spans="1:11" s="3" customFormat="1" ht="18.75" x14ac:dyDescent="0.3">
      <c r="A10" t="s">
        <v>1</v>
      </c>
      <c r="B10" s="3" t="s">
        <v>11</v>
      </c>
    </row>
    <row r="12" spans="1:11" ht="15.75" x14ac:dyDescent="0.25">
      <c r="B12" s="4" t="s">
        <v>12</v>
      </c>
      <c r="D12" s="5">
        <f>(K7-K8)/(D5*(H7-H8))</f>
        <v>0</v>
      </c>
    </row>
    <row r="13" spans="1:11" ht="15.75" x14ac:dyDescent="0.25">
      <c r="B13" s="4" t="s">
        <v>13</v>
      </c>
      <c r="D13" s="5">
        <f>(K7-D12*H7*D5)/EXP(D4)</f>
        <v>0</v>
      </c>
    </row>
    <row r="14" spans="1:11" ht="15.75" x14ac:dyDescent="0.25">
      <c r="B14" s="4" t="str">
        <f>D3&amp;" Value"</f>
        <v>Call Value</v>
      </c>
      <c r="D14" s="5">
        <f>D12*D5+D13</f>
        <v>0</v>
      </c>
    </row>
    <row r="16" spans="1:11" s="3" customFormat="1" ht="18.75" x14ac:dyDescent="0.3">
      <c r="A16" t="s">
        <v>1</v>
      </c>
      <c r="B16" s="3" t="s">
        <v>14</v>
      </c>
    </row>
    <row r="18" spans="1:4" ht="15.75" x14ac:dyDescent="0.25">
      <c r="B18" s="4" t="s">
        <v>18</v>
      </c>
      <c r="D18" s="5">
        <f>(EXP(D4)-H8)/(H7-H8)</f>
        <v>0.5050063350671431</v>
      </c>
    </row>
    <row r="19" spans="1:4" ht="15.75" x14ac:dyDescent="0.25">
      <c r="B19" s="4" t="s">
        <v>19</v>
      </c>
      <c r="D19" s="5">
        <f>1-D18</f>
        <v>0.4949936649328569</v>
      </c>
    </row>
    <row r="20" spans="1:4" x14ac:dyDescent="0.25">
      <c r="B20" t="str">
        <f>D3&amp;" Value"</f>
        <v>Call Value</v>
      </c>
      <c r="D20" s="5">
        <f>D18*K7*EXP(-D4)+D19*K8*EXP(-D4)</f>
        <v>0</v>
      </c>
    </row>
    <row r="22" spans="1:4" s="3" customFormat="1" ht="18.75" x14ac:dyDescent="0.3">
      <c r="A22" t="s">
        <v>1</v>
      </c>
      <c r="B22" s="3" t="s">
        <v>27</v>
      </c>
    </row>
    <row r="24" spans="1:4" x14ac:dyDescent="0.25">
      <c r="B24" s="1" t="s">
        <v>22</v>
      </c>
    </row>
    <row r="25" spans="1:4" x14ac:dyDescent="0.25">
      <c r="B25" t="s">
        <v>21</v>
      </c>
      <c r="D25" s="5">
        <v>100</v>
      </c>
    </row>
    <row r="26" spans="1:4" x14ac:dyDescent="0.25">
      <c r="B26" t="str">
        <f>D3&amp;" Value"</f>
        <v>Call Value</v>
      </c>
      <c r="D26" s="5">
        <f>SUMPRODUCT(comb,prob,payoff)/EXP(D4*D25)</f>
        <v>3.8021796450512371</v>
      </c>
    </row>
  </sheetData>
  <dataValidations count="1">
    <dataValidation type="list" allowBlank="1" showInputMessage="1" showErrorMessage="1" sqref="D3" xr:uid="{BC09C070-E240-4CCC-8865-6DF5C4D7A3F3}">
      <formula1>"Call, Put"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CB5D-0038-4854-8A0B-FA6203750671}">
  <dimension ref="A1:I16"/>
  <sheetViews>
    <sheetView showGridLines="0" zoomScale="120" zoomScaleNormal="120" workbookViewId="0">
      <selection activeCell="C19" sqref="C19"/>
    </sheetView>
  </sheetViews>
  <sheetFormatPr defaultRowHeight="15" x14ac:dyDescent="0.25"/>
  <cols>
    <col min="1" max="1" width="3.28515625" customWidth="1"/>
    <col min="9" max="9" width="11.140625" bestFit="1" customWidth="1"/>
  </cols>
  <sheetData>
    <row r="1" spans="1:9" s="12" customFormat="1" x14ac:dyDescent="0.25">
      <c r="A1" t="s">
        <v>1</v>
      </c>
      <c r="B1" s="11" t="s">
        <v>2</v>
      </c>
    </row>
    <row r="3" spans="1:9" x14ac:dyDescent="0.25">
      <c r="B3" t="s">
        <v>30</v>
      </c>
      <c r="D3" s="5" t="s">
        <v>4</v>
      </c>
      <c r="G3" t="s">
        <v>31</v>
      </c>
      <c r="I3" s="5" t="s">
        <v>34</v>
      </c>
    </row>
    <row r="4" spans="1:9" x14ac:dyDescent="0.25">
      <c r="B4" t="s">
        <v>0</v>
      </c>
      <c r="D4" s="5">
        <v>2500</v>
      </c>
      <c r="G4" t="str">
        <f>IF(Dividend_type="Discrete", "Dividend amount", "Dividend yield")</f>
        <v>Dividend yield</v>
      </c>
      <c r="I4" s="5">
        <v>0.03</v>
      </c>
    </row>
    <row r="5" spans="1:9" x14ac:dyDescent="0.25">
      <c r="B5" t="s">
        <v>5</v>
      </c>
      <c r="D5" s="5">
        <v>2200</v>
      </c>
      <c r="G5" t="str">
        <f>IF(Dividend_type="Discrete", "Dividend timing", "Not applicable")</f>
        <v>Not applicable</v>
      </c>
      <c r="I5" s="5">
        <v>0.5</v>
      </c>
    </row>
    <row r="6" spans="1:9" x14ac:dyDescent="0.25">
      <c r="B6" t="s">
        <v>29</v>
      </c>
      <c r="D6" s="5">
        <v>0.15</v>
      </c>
    </row>
    <row r="7" spans="1:9" x14ac:dyDescent="0.25">
      <c r="B7" t="s">
        <v>3</v>
      </c>
      <c r="D7" s="5">
        <v>0.02</v>
      </c>
    </row>
    <row r="8" spans="1:9" x14ac:dyDescent="0.25">
      <c r="B8" t="s">
        <v>8</v>
      </c>
      <c r="D8" s="5">
        <v>0.5</v>
      </c>
    </row>
    <row r="10" spans="1:9" s="12" customFormat="1" x14ac:dyDescent="0.25">
      <c r="A10" t="s">
        <v>1</v>
      </c>
      <c r="B10" s="11" t="s">
        <v>6</v>
      </c>
    </row>
    <row r="12" spans="1:9" x14ac:dyDescent="0.25">
      <c r="B12" t="s">
        <v>33</v>
      </c>
      <c r="D12">
        <f>IF(Option_type="Call", adjusted_price*N_1-K*EXP(-rate*T)*N_2, K*EXP(-rate*T)*N_2-adjusted_price*N_1)</f>
        <v>14.995376591949594</v>
      </c>
      <c r="G12" t="str">
        <f>IF(Option_type="Call", "N(d1)","N(-d1)")</f>
        <v>N(-d1)</v>
      </c>
      <c r="I12" s="13" cm="1">
        <f t="array" ref="I12">IF(Option_type="Call",_xlfn.NORM.S.DIST(D_1,TRUE),_xlfn.NORM.S.DIST(-D_1,TRUE))</f>
        <v>0.11292525639008907</v>
      </c>
    </row>
    <row r="13" spans="1:9" x14ac:dyDescent="0.25">
      <c r="G13" t="str">
        <f>IF(Option_type="Call", "N(d2)","N(-d2)")</f>
        <v>N(-d2)</v>
      </c>
      <c r="I13" s="13" cm="1">
        <f t="array" ref="I13">IF(Option_type="Call",_xlfn.NORM.S.DIST(D_2,TRUE),_xlfn.NORM.S.DIST(-D_2,TRUE))</f>
        <v>0.13456871861028102</v>
      </c>
    </row>
    <row r="14" spans="1:9" x14ac:dyDescent="0.25">
      <c r="G14" t="s">
        <v>32</v>
      </c>
      <c r="I14" s="13">
        <f>IF(Dividend_type="Discrete",S-Dividend_yield*EXP(rate*Dividend_timing),S*EXP(-Dividend_yield*T))</f>
        <v>2462.7798490076566</v>
      </c>
    </row>
    <row r="16" spans="1:9" s="12" customFormat="1" x14ac:dyDescent="0.25">
      <c r="A16" t="s">
        <v>1</v>
      </c>
      <c r="B16" s="11"/>
    </row>
  </sheetData>
  <dataValidations count="2">
    <dataValidation type="list" allowBlank="1" showInputMessage="1" showErrorMessage="1" sqref="I3" xr:uid="{4FFC6E37-8A33-4186-AFDB-147D82EE7ADB}">
      <formula1>"Discrete, Continuous"</formula1>
    </dataValidation>
    <dataValidation type="list" allowBlank="1" showInputMessage="1" showErrorMessage="1" sqref="D3" xr:uid="{E88D5432-4F07-4C38-9202-95308FE0E057}">
      <formula1>"Call, Put"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2E39A-3529-4BA6-8C27-F6B47AECC0AA}">
  <sheetPr codeName="Sheet3"/>
  <dimension ref="A1:F104"/>
  <sheetViews>
    <sheetView showGridLines="0" topLeftCell="A68" zoomScale="120" zoomScaleNormal="120" workbookViewId="0">
      <selection activeCell="C106" sqref="C106"/>
    </sheetView>
  </sheetViews>
  <sheetFormatPr defaultRowHeight="15" x14ac:dyDescent="0.25"/>
  <cols>
    <col min="1" max="1" width="2.42578125" customWidth="1"/>
    <col min="2" max="2" width="10.7109375" customWidth="1"/>
    <col min="3" max="3" width="14.5703125" bestFit="1" customWidth="1"/>
    <col min="4" max="4" width="12" bestFit="1" customWidth="1"/>
    <col min="5" max="5" width="7" bestFit="1" customWidth="1"/>
    <col min="6" max="6" width="11.28515625" bestFit="1" customWidth="1"/>
  </cols>
  <sheetData>
    <row r="1" spans="1:6" s="3" customFormat="1" ht="18.75" x14ac:dyDescent="0.3">
      <c r="A1" t="s">
        <v>1</v>
      </c>
      <c r="B1" s="3" t="s">
        <v>20</v>
      </c>
    </row>
    <row r="3" spans="1:6" ht="15.75" x14ac:dyDescent="0.25">
      <c r="B3" s="10" t="s">
        <v>23</v>
      </c>
      <c r="C3" s="10" t="s">
        <v>24</v>
      </c>
      <c r="D3" s="10" t="s">
        <v>26</v>
      </c>
      <c r="E3" s="10" t="s">
        <v>25</v>
      </c>
      <c r="F3" s="10" t="str">
        <f>Binomial_Pricing!D3&amp;" Payoff"</f>
        <v>Call Payoff</v>
      </c>
    </row>
    <row r="4" spans="1:6" x14ac:dyDescent="0.25">
      <c r="B4" cm="1">
        <f t="array" ref="B4:B104">seq</f>
        <v>0</v>
      </c>
      <c r="C4" cm="1">
        <f t="array" ref="C4:C104">comb</f>
        <v>1</v>
      </c>
      <c r="D4" cm="1">
        <f t="array" ref="D4:D104">prob</f>
        <v>2.8837929429077063E-31</v>
      </c>
      <c r="E4" cm="1">
        <f t="array" ref="E4:E104">prices</f>
        <v>0.36631277777468207</v>
      </c>
      <c r="F4" cm="1">
        <f t="array" ref="F4:F104">payoff</f>
        <v>0</v>
      </c>
    </row>
    <row r="5" spans="1:6" x14ac:dyDescent="0.25">
      <c r="B5">
        <v>1</v>
      </c>
      <c r="C5">
        <v>100</v>
      </c>
      <c r="D5">
        <v>2.9421259469812719E-31</v>
      </c>
      <c r="E5">
        <v>0.3968218948874041</v>
      </c>
      <c r="F5">
        <v>0</v>
      </c>
    </row>
    <row r="6" spans="1:6" x14ac:dyDescent="0.25">
      <c r="B6">
        <v>2</v>
      </c>
      <c r="C6">
        <v>4950</v>
      </c>
      <c r="D6">
        <v>3.0016389037877869E-31</v>
      </c>
      <c r="E6">
        <v>0.42987202690179649</v>
      </c>
      <c r="F6">
        <v>0</v>
      </c>
    </row>
    <row r="7" spans="1:6" x14ac:dyDescent="0.25">
      <c r="B7">
        <v>3</v>
      </c>
      <c r="C7">
        <v>161700</v>
      </c>
      <c r="D7">
        <v>3.0623556812640083E-31</v>
      </c>
      <c r="E7">
        <v>0.46567480749793816</v>
      </c>
      <c r="F7">
        <v>0</v>
      </c>
    </row>
    <row r="8" spans="1:6" x14ac:dyDescent="0.25">
      <c r="B8">
        <v>4</v>
      </c>
      <c r="C8">
        <v>3921225</v>
      </c>
      <c r="D8">
        <v>3.1243006301443394E-31</v>
      </c>
      <c r="E8">
        <v>0.50445949670454204</v>
      </c>
      <c r="F8">
        <v>0</v>
      </c>
    </row>
    <row r="9" spans="1:6" x14ac:dyDescent="0.25">
      <c r="B9">
        <v>5</v>
      </c>
      <c r="C9">
        <v>75287520</v>
      </c>
      <c r="D9">
        <v>3.1874985937268042E-31</v>
      </c>
      <c r="E9">
        <v>0.54647444894584896</v>
      </c>
      <c r="F9">
        <v>0</v>
      </c>
    </row>
    <row r="10" spans="1:6" x14ac:dyDescent="0.25">
      <c r="B10">
        <v>6</v>
      </c>
      <c r="C10">
        <v>1192052400</v>
      </c>
      <c r="D10">
        <v>3.2519749178365622E-31</v>
      </c>
      <c r="E10">
        <v>0.59198870335783749</v>
      </c>
      <c r="F10">
        <v>0</v>
      </c>
    </row>
    <row r="11" spans="1:6" x14ac:dyDescent="0.25">
      <c r="B11">
        <v>7</v>
      </c>
      <c r="C11">
        <v>16007560799.999996</v>
      </c>
      <c r="D11">
        <v>3.3177554609909607E-31</v>
      </c>
      <c r="E11">
        <v>0.64129370655721252</v>
      </c>
      <c r="F11">
        <v>0</v>
      </c>
    </row>
    <row r="12" spans="1:6" x14ac:dyDescent="0.25">
      <c r="B12">
        <v>8</v>
      </c>
      <c r="C12">
        <v>186087894300</v>
      </c>
      <c r="D12">
        <v>3.3848666047702155E-31</v>
      </c>
      <c r="E12">
        <v>0.69470517889476802</v>
      </c>
      <c r="F12">
        <v>0</v>
      </c>
    </row>
    <row r="13" spans="1:6" x14ac:dyDescent="0.25">
      <c r="B13">
        <v>9</v>
      </c>
      <c r="C13">
        <v>1902231808400</v>
      </c>
      <c r="D13">
        <v>3.4533352643978541E-31</v>
      </c>
      <c r="E13">
        <v>0.75256513614352094</v>
      </c>
      <c r="F13">
        <v>0</v>
      </c>
    </row>
    <row r="14" spans="1:6" x14ac:dyDescent="0.25">
      <c r="B14">
        <v>10</v>
      </c>
      <c r="C14">
        <v>17310309456440.006</v>
      </c>
      <c r="D14">
        <v>3.5231888995351923E-31</v>
      </c>
      <c r="E14">
        <v>0.81524407956732059</v>
      </c>
      <c r="F14">
        <v>0</v>
      </c>
    </row>
    <row r="15" spans="1:6" x14ac:dyDescent="0.25">
      <c r="B15">
        <v>11</v>
      </c>
      <c r="C15">
        <v>141629804643600.03</v>
      </c>
      <c r="D15">
        <v>3.5944555252941498E-31</v>
      </c>
      <c r="E15">
        <v>0.88314336839385332</v>
      </c>
      <c r="F15">
        <v>0</v>
      </c>
    </row>
    <row r="16" spans="1:6" x14ac:dyDescent="0.25">
      <c r="B16">
        <v>12</v>
      </c>
      <c r="C16">
        <v>1050421051106700</v>
      </c>
      <c r="D16">
        <v>3.6671637234728369E-31</v>
      </c>
      <c r="E16">
        <v>0.95669778988396281</v>
      </c>
      <c r="F16">
        <v>0</v>
      </c>
    </row>
    <row r="17" spans="2:6" x14ac:dyDescent="0.25">
      <c r="B17">
        <v>13</v>
      </c>
      <c r="C17">
        <v>7110542499799198</v>
      </c>
      <c r="D17">
        <v>3.7413426540184114E-31</v>
      </c>
      <c r="E17">
        <v>1.036378343454512</v>
      </c>
      <c r="F17">
        <v>0</v>
      </c>
    </row>
    <row r="18" spans="2:6" x14ac:dyDescent="0.25">
      <c r="B18">
        <v>14</v>
      </c>
      <c r="C18">
        <v>4.41869426773236E+16</v>
      </c>
      <c r="D18">
        <v>3.8170220667218098E-31</v>
      </c>
      <c r="E18">
        <v>1.1226952566826689</v>
      </c>
      <c r="F18">
        <v>0</v>
      </c>
    </row>
    <row r="19" spans="2:6" x14ac:dyDescent="0.25">
      <c r="B19">
        <v>15</v>
      </c>
      <c r="C19">
        <v>2.5333847134998864E+17</v>
      </c>
      <c r="D19">
        <v>3.8942323131490253E-31</v>
      </c>
      <c r="E19">
        <v>1.2162012525043535</v>
      </c>
      <c r="F19">
        <v>0</v>
      </c>
    </row>
    <row r="20" spans="2:6" x14ac:dyDescent="0.25">
      <c r="B20">
        <v>16</v>
      </c>
      <c r="C20">
        <v>1.3458606290468155E+18</v>
      </c>
      <c r="D20">
        <v>3.9730043588137483E-31</v>
      </c>
      <c r="E20">
        <v>1.3174950885280527</v>
      </c>
      <c r="F20">
        <v>0</v>
      </c>
    </row>
    <row r="21" spans="2:6" x14ac:dyDescent="0.25">
      <c r="B21">
        <v>17</v>
      </c>
      <c r="C21">
        <v>6.6501348729371996E+18</v>
      </c>
      <c r="D21">
        <v>4.0533697955962151E-31</v>
      </c>
      <c r="E21">
        <v>1.4272253911277142</v>
      </c>
      <c r="F21">
        <v>0</v>
      </c>
    </row>
    <row r="22" spans="2:6" x14ac:dyDescent="0.25">
      <c r="B22">
        <v>18</v>
      </c>
      <c r="C22">
        <v>3.0664510802988204E+19</v>
      </c>
      <c r="D22">
        <v>4.1353608544132795E-31</v>
      </c>
      <c r="E22">
        <v>1.5460948088659872</v>
      </c>
      <c r="F22">
        <v>0</v>
      </c>
    </row>
    <row r="23" spans="2:6" x14ac:dyDescent="0.25">
      <c r="B23">
        <v>19</v>
      </c>
      <c r="C23">
        <v>1.3234157293921229E+20</v>
      </c>
      <c r="D23">
        <v>4.2190104181447595E-31</v>
      </c>
      <c r="E23">
        <v>1.6748645118439105</v>
      </c>
      <c r="F23">
        <v>0</v>
      </c>
    </row>
    <row r="24" spans="2:6" x14ac:dyDescent="0.25">
      <c r="B24">
        <v>20</v>
      </c>
      <c r="C24">
        <v>5.3598337040380979E+20</v>
      </c>
      <c r="D24">
        <v>4.3043520348212684E-31</v>
      </c>
      <c r="E24">
        <v>1.8143590657882407</v>
      </c>
      <c r="F24">
        <v>0</v>
      </c>
    </row>
    <row r="25" spans="2:6" x14ac:dyDescent="0.25">
      <c r="B25">
        <v>21</v>
      </c>
      <c r="C25">
        <v>2.0418414110621326E+21</v>
      </c>
      <c r="D25">
        <v>4.391419931078799E-31</v>
      </c>
      <c r="E25">
        <v>1.9654717120872207</v>
      </c>
      <c r="F25">
        <v>0</v>
      </c>
    </row>
    <row r="26" spans="2:6" x14ac:dyDescent="0.25">
      <c r="B26">
        <v>22</v>
      </c>
      <c r="C26">
        <v>7.3320668851776583E+21</v>
      </c>
      <c r="D26">
        <v>4.4802490258854699E-31</v>
      </c>
      <c r="E26">
        <v>2.1291700875850457</v>
      </c>
      <c r="F26">
        <v>0</v>
      </c>
    </row>
    <row r="27" spans="2:6" x14ac:dyDescent="0.25">
      <c r="B27">
        <v>23</v>
      </c>
      <c r="C27">
        <v>2.4865270306254648E+22</v>
      </c>
      <c r="D27">
        <v>4.5708749445459294E-31</v>
      </c>
      <c r="E27">
        <v>2.3065024207612383</v>
      </c>
      <c r="F27">
        <v>0</v>
      </c>
    </row>
    <row r="28" spans="2:6" x14ac:dyDescent="0.25">
      <c r="B28">
        <v>24</v>
      </c>
      <c r="C28">
        <v>7.9776075565900384E+22</v>
      </c>
      <c r="D28">
        <v>4.6633340329890507E-31</v>
      </c>
      <c r="E28">
        <v>2.4986042439716356</v>
      </c>
      <c r="F28">
        <v>0</v>
      </c>
    </row>
    <row r="29" spans="2:6" x14ac:dyDescent="0.25">
      <c r="B29">
        <v>25</v>
      </c>
      <c r="C29">
        <v>2.4251926972033706E+23</v>
      </c>
      <c r="D29">
        <v>4.7576633723446226E-31</v>
      </c>
      <c r="E29">
        <v>2.7067056647322398</v>
      </c>
      <c r="F29">
        <v>0</v>
      </c>
    </row>
    <row r="30" spans="2:6" x14ac:dyDescent="0.25">
      <c r="B30">
        <v>26</v>
      </c>
      <c r="C30">
        <v>6.9957481650097247E+23</v>
      </c>
      <c r="D30">
        <v>4.8539007938149031E-31</v>
      </c>
      <c r="E30">
        <v>2.9321392426069868</v>
      </c>
      <c r="F30">
        <v>0</v>
      </c>
    </row>
    <row r="31" spans="2:6" x14ac:dyDescent="0.25">
      <c r="B31">
        <v>27</v>
      </c>
      <c r="C31">
        <v>1.9173532007804425E+24</v>
      </c>
      <c r="D31">
        <v>4.9520848938469937E-31</v>
      </c>
      <c r="E31">
        <v>3.1763485221383965</v>
      </c>
      <c r="F31">
        <v>0</v>
      </c>
    </row>
    <row r="32" spans="2:6" x14ac:dyDescent="0.25">
      <c r="B32">
        <v>28</v>
      </c>
      <c r="C32">
        <v>4.9988137020347276E+24</v>
      </c>
      <c r="D32">
        <v>5.0522550496121125E-31</v>
      </c>
      <c r="E32">
        <v>3.440897276460992</v>
      </c>
      <c r="F32">
        <v>0</v>
      </c>
    </row>
    <row r="33" spans="2:6" x14ac:dyDescent="0.25">
      <c r="B33">
        <v>29</v>
      </c>
      <c r="C33">
        <v>1.241084781194829E+25</v>
      </c>
      <c r="D33">
        <v>5.1544514347979904E-31</v>
      </c>
      <c r="E33">
        <v>3.7274795207881795</v>
      </c>
      <c r="F33">
        <v>0</v>
      </c>
    </row>
    <row r="34" spans="2:6" x14ac:dyDescent="0.25">
      <c r="B34">
        <v>30</v>
      </c>
      <c r="C34">
        <v>2.9372339821610943E+25</v>
      </c>
      <c r="D34">
        <v>5.2587150357207037E-31</v>
      </c>
      <c r="E34">
        <v>4.0379303598930862</v>
      </c>
      <c r="F34">
        <v>0</v>
      </c>
    </row>
    <row r="35" spans="2:6" x14ac:dyDescent="0.25">
      <c r="B35">
        <v>31</v>
      </c>
      <c r="C35">
        <v>6.6324638306863368E+25</v>
      </c>
      <c r="D35">
        <v>5.3650876677624167E-31</v>
      </c>
      <c r="E35">
        <v>4.374237739044271</v>
      </c>
      <c r="F35">
        <v>0</v>
      </c>
    </row>
    <row r="36" spans="2:6" x14ac:dyDescent="0.25">
      <c r="B36">
        <v>32</v>
      </c>
      <c r="C36">
        <v>1.4301250134917424E+26</v>
      </c>
      <c r="D36">
        <v>5.4736119921416368E-31</v>
      </c>
      <c r="E36">
        <v>4.7385551736424079</v>
      </c>
      <c r="F36">
        <v>0</v>
      </c>
    </row>
    <row r="37" spans="2:6" x14ac:dyDescent="0.25">
      <c r="B37">
        <v>33</v>
      </c>
      <c r="C37">
        <v>2.9469242702254117E+26</v>
      </c>
      <c r="D37">
        <v>5.5843315330226733E-31</v>
      </c>
      <c r="E37">
        <v>5.1332155390710881</v>
      </c>
      <c r="F37">
        <v>0</v>
      </c>
    </row>
    <row r="38" spans="2:6" x14ac:dyDescent="0.25">
      <c r="B38">
        <v>34</v>
      </c>
      <c r="C38">
        <v>5.8071742972088937E+26</v>
      </c>
      <c r="D38">
        <v>5.6972906949712062E-31</v>
      </c>
      <c r="E38">
        <v>5.5607460090638501</v>
      </c>
      <c r="F38">
        <v>0</v>
      </c>
    </row>
    <row r="39" spans="2:6" x14ac:dyDescent="0.25">
      <c r="B39">
        <v>35</v>
      </c>
      <c r="C39">
        <v>1.0950671531879623E+27</v>
      </c>
      <c r="D39">
        <v>5.8125347807629349E-31</v>
      </c>
      <c r="E39">
        <v>6.0238842382440057</v>
      </c>
      <c r="F39">
        <v>0</v>
      </c>
    </row>
    <row r="40" spans="2:6" x14ac:dyDescent="0.25">
      <c r="B40">
        <v>36</v>
      </c>
      <c r="C40">
        <v>1.9772045821449335E+27</v>
      </c>
      <c r="D40">
        <v>5.9301100095524583E-31</v>
      </c>
      <c r="E40">
        <v>6.5255958924607498</v>
      </c>
      <c r="F40">
        <v>0</v>
      </c>
    </row>
    <row r="41" spans="2:6" x14ac:dyDescent="0.25">
      <c r="B41">
        <v>37</v>
      </c>
      <c r="C41">
        <v>3.4200295474939415E+27</v>
      </c>
      <c r="D41">
        <v>6.0500635354096655E-31</v>
      </c>
      <c r="E41">
        <v>7.0690936391755637</v>
      </c>
      <c r="F41">
        <v>0</v>
      </c>
    </row>
    <row r="42" spans="2:6" x14ac:dyDescent="0.25">
      <c r="B42">
        <v>38</v>
      </c>
      <c r="C42">
        <v>5.670048986634683E+27</v>
      </c>
      <c r="D42">
        <v>6.1724434662310975E-31</v>
      </c>
      <c r="E42">
        <v>7.6578577195021955</v>
      </c>
      <c r="F42">
        <v>0</v>
      </c>
    </row>
    <row r="43" spans="2:6" x14ac:dyDescent="0.25">
      <c r="B43">
        <v>39</v>
      </c>
      <c r="C43">
        <v>9.013924030034633E+27</v>
      </c>
      <c r="D43">
        <v>6.2972988830338258E-31</v>
      </c>
      <c r="E43">
        <v>8.2956582336315776</v>
      </c>
      <c r="F43">
        <v>0</v>
      </c>
    </row>
    <row r="44" spans="2:6" x14ac:dyDescent="0.25">
      <c r="B44">
        <v>40</v>
      </c>
      <c r="C44">
        <v>1.3746234145802817E+28</v>
      </c>
      <c r="D44">
        <v>6.4246798596396163E-31</v>
      </c>
      <c r="E44">
        <v>8.986579282344378</v>
      </c>
      <c r="F44">
        <v>0</v>
      </c>
    </row>
    <row r="45" spans="2:6" x14ac:dyDescent="0.25">
      <c r="B45">
        <v>41</v>
      </c>
      <c r="C45">
        <v>2.0116440213369964E+28</v>
      </c>
      <c r="D45">
        <v>6.5546374827572546E-31</v>
      </c>
      <c r="E45">
        <v>9.735045119199377</v>
      </c>
      <c r="F45">
        <v>0</v>
      </c>
    </row>
    <row r="46" spans="2:6" x14ac:dyDescent="0.25">
      <c r="B46">
        <v>42</v>
      </c>
      <c r="C46">
        <v>2.8258808871162569E+28</v>
      </c>
      <c r="D46">
        <v>6.6872238724711077E-31</v>
      </c>
      <c r="E46">
        <v>10.54584848086091</v>
      </c>
      <c r="F46">
        <v>0</v>
      </c>
    </row>
    <row r="47" spans="2:6" x14ac:dyDescent="0.25">
      <c r="B47">
        <v>43</v>
      </c>
      <c r="C47">
        <v>3.8116532895986739E+28</v>
      </c>
      <c r="D47">
        <v>6.8224922031441069E-31</v>
      </c>
      <c r="E47">
        <v>11.424181276976226</v>
      </c>
      <c r="F47">
        <v>0</v>
      </c>
    </row>
    <row r="48" spans="2:6" x14ac:dyDescent="0.25">
      <c r="B48">
        <v>44</v>
      </c>
      <c r="C48">
        <v>4.9378235797073715E+28</v>
      </c>
      <c r="D48">
        <v>6.9604967247435658E-31</v>
      </c>
      <c r="E48">
        <v>12.375667836122741</v>
      </c>
      <c r="F48">
        <v>0</v>
      </c>
    </row>
    <row r="49" spans="2:6" x14ac:dyDescent="0.25">
      <c r="B49">
        <v>45</v>
      </c>
      <c r="C49">
        <v>6.1448471214136226E+28</v>
      </c>
      <c r="D49">
        <v>7.1012927845983703E-31</v>
      </c>
      <c r="E49">
        <v>13.406400920712704</v>
      </c>
      <c r="F49">
        <v>0</v>
      </c>
    </row>
    <row r="50" spans="2:6" x14ac:dyDescent="0.25">
      <c r="B50">
        <v>46</v>
      </c>
      <c r="C50">
        <v>7.347099819081501E+28</v>
      </c>
      <c r="D50">
        <v>7.2449368495962842E-31</v>
      </c>
      <c r="E50">
        <v>14.522980741473727</v>
      </c>
      <c r="F50">
        <v>0</v>
      </c>
    </row>
    <row r="51" spans="2:6" x14ac:dyDescent="0.25">
      <c r="B51">
        <v>47</v>
      </c>
      <c r="C51">
        <v>8.4413487283063988E+28</v>
      </c>
      <c r="D51">
        <v>7.3914865288302229E-31</v>
      </c>
      <c r="E51">
        <v>15.732557221330969</v>
      </c>
      <c r="F51">
        <v>0</v>
      </c>
    </row>
    <row r="52" spans="2:6" x14ac:dyDescent="0.25">
      <c r="B52">
        <v>48</v>
      </c>
      <c r="C52">
        <v>9.3206558875049932E+28</v>
      </c>
      <c r="D52">
        <v>7.5410005967026586E-31</v>
      </c>
      <c r="E52">
        <v>17.042875779324113</v>
      </c>
      <c r="F52">
        <v>0</v>
      </c>
    </row>
    <row r="53" spans="2:6" x14ac:dyDescent="0.25">
      <c r="B53">
        <v>49</v>
      </c>
      <c r="C53">
        <v>9.8913082887808022E+28</v>
      </c>
      <c r="D53">
        <v>7.6935390164973456E-31</v>
      </c>
      <c r="E53">
        <v>18.462326927732601</v>
      </c>
      <c r="F53">
        <v>0</v>
      </c>
    </row>
    <row r="54" spans="2:6" x14ac:dyDescent="0.25">
      <c r="B54">
        <v>50</v>
      </c>
      <c r="C54">
        <v>1.0089134454556413E+29</v>
      </c>
      <c r="D54">
        <v>7.8491629644278658E-31</v>
      </c>
      <c r="E54">
        <v>19.999999999999869</v>
      </c>
      <c r="F54">
        <v>0</v>
      </c>
    </row>
    <row r="55" spans="2:6" x14ac:dyDescent="0.25">
      <c r="B55">
        <v>51</v>
      </c>
      <c r="C55">
        <v>9.8913082887808022E+28</v>
      </c>
      <c r="D55">
        <v>8.0079348541726206E-31</v>
      </c>
      <c r="E55">
        <v>21.66574135349903</v>
      </c>
      <c r="F55">
        <v>0.66574135349902974</v>
      </c>
    </row>
    <row r="56" spans="2:6" x14ac:dyDescent="0.25">
      <c r="B56">
        <v>52</v>
      </c>
      <c r="C56">
        <v>9.3206558875049932E+28</v>
      </c>
      <c r="D56">
        <v>8.1699183619061182E-31</v>
      </c>
      <c r="E56">
        <v>23.470217419836043</v>
      </c>
      <c r="F56">
        <v>2.4702174198360431</v>
      </c>
    </row>
    <row r="57" spans="2:6" x14ac:dyDescent="0.25">
      <c r="B57">
        <v>53</v>
      </c>
      <c r="C57">
        <v>8.4413487283063988E+28</v>
      </c>
      <c r="D57">
        <v>8.335178451836581E-31</v>
      </c>
      <c r="E57">
        <v>25.424983006427926</v>
      </c>
      <c r="F57">
        <v>4.4249830064279259</v>
      </c>
    </row>
    <row r="58" spans="2:6" x14ac:dyDescent="0.25">
      <c r="B58">
        <v>54</v>
      </c>
      <c r="C58">
        <v>7.347099819081501E+28</v>
      </c>
      <c r="D58">
        <v>8.5037814022601404E-31</v>
      </c>
      <c r="E58">
        <v>27.542555286718962</v>
      </c>
      <c r="F58">
        <v>6.5425552867189616</v>
      </c>
    </row>
    <row r="59" spans="2:6" x14ac:dyDescent="0.25">
      <c r="B59">
        <v>55</v>
      </c>
      <c r="C59">
        <v>6.1448471214136226E+28</v>
      </c>
      <c r="D59">
        <v>8.6757948321420315E-31</v>
      </c>
      <c r="E59">
        <v>29.836493952825201</v>
      </c>
      <c r="F59">
        <v>8.8364939528252009</v>
      </c>
    </row>
    <row r="60" spans="2:6" x14ac:dyDescent="0.25">
      <c r="B60">
        <v>56</v>
      </c>
      <c r="C60">
        <v>4.9378235797073715E+28</v>
      </c>
      <c r="D60">
        <v>8.8512877282354915E-31</v>
      </c>
      <c r="E60">
        <v>32.321488043857649</v>
      </c>
      <c r="F60">
        <v>11.321488043857649</v>
      </c>
    </row>
    <row r="61" spans="2:6" x14ac:dyDescent="0.25">
      <c r="B61">
        <v>57</v>
      </c>
      <c r="C61">
        <v>3.8116532895986739E+28</v>
      </c>
      <c r="D61">
        <v>9.0303304727491961E-31</v>
      </c>
      <c r="E61">
        <v>35.01345000592179</v>
      </c>
      <c r="F61">
        <v>14.01345000592179</v>
      </c>
    </row>
    <row r="62" spans="2:6" x14ac:dyDescent="0.25">
      <c r="B62">
        <v>58</v>
      </c>
      <c r="C62">
        <v>2.8258808871162569E+28</v>
      </c>
      <c r="D62">
        <v>9.212994871574373E-31</v>
      </c>
      <c r="E62">
        <v>37.929617586098765</v>
      </c>
      <c r="F62">
        <v>16.929617586098765</v>
      </c>
    </row>
    <row r="63" spans="2:6" x14ac:dyDescent="0.25">
      <c r="B63">
        <v>59</v>
      </c>
      <c r="C63">
        <v>2.0116440213369964E+28</v>
      </c>
      <c r="D63">
        <v>9.39935418308285E-31</v>
      </c>
      <c r="E63">
        <v>41.088664212877468</v>
      </c>
      <c r="F63">
        <v>20.088664212877468</v>
      </c>
    </row>
    <row r="64" spans="2:6" x14ac:dyDescent="0.25">
      <c r="B64">
        <v>60</v>
      </c>
      <c r="C64">
        <v>1.3746234145802817E+28</v>
      </c>
      <c r="D64">
        <v>9.5894831475076714E-31</v>
      </c>
      <c r="E64">
        <v>44.510818569849043</v>
      </c>
      <c r="F64">
        <v>23.510818569849043</v>
      </c>
    </row>
    <row r="65" spans="2:6" x14ac:dyDescent="0.25">
      <c r="B65">
        <v>61</v>
      </c>
      <c r="C65">
        <v>9.013924030034633E+27</v>
      </c>
      <c r="D65">
        <v>9.7834580169179991E-31</v>
      </c>
      <c r="E65">
        <v>48.217994128343868</v>
      </c>
      <c r="F65">
        <v>27.217994128343868</v>
      </c>
    </row>
    <row r="66" spans="2:6" x14ac:dyDescent="0.25">
      <c r="B66">
        <v>62</v>
      </c>
      <c r="C66">
        <v>5.670048986634683E+27</v>
      </c>
      <c r="D66">
        <v>9.98135658580034E-31</v>
      </c>
      <c r="E66">
        <v>52.233929468461987</v>
      </c>
      <c r="F66">
        <v>31.233929468461987</v>
      </c>
    </row>
    <row r="67" spans="2:6" x14ac:dyDescent="0.25">
      <c r="B67">
        <v>63</v>
      </c>
      <c r="C67">
        <v>3.4200295474939415E+27</v>
      </c>
      <c r="D67">
        <v>1.0183258222258373E-30</v>
      </c>
      <c r="E67">
        <v>56.584340287030777</v>
      </c>
      <c r="F67">
        <v>35.584340287030777</v>
      </c>
    </row>
    <row r="68" spans="2:6" x14ac:dyDescent="0.25">
      <c r="B68">
        <v>64</v>
      </c>
      <c r="C68">
        <v>1.9772045821449335E+27</v>
      </c>
      <c r="D68">
        <v>1.0389243899843888E-30</v>
      </c>
      <c r="E68">
        <v>61.2970840658596</v>
      </c>
      <c r="F68">
        <v>40.2970840658596</v>
      </c>
    </row>
    <row r="69" spans="2:6" x14ac:dyDescent="0.25">
      <c r="B69">
        <v>65</v>
      </c>
      <c r="C69">
        <v>1.0950671531879623E+27</v>
      </c>
      <c r="D69">
        <v>1.0599396230031571E-30</v>
      </c>
      <c r="E69">
        <v>66.402338454730483</v>
      </c>
      <c r="F69">
        <v>45.402338454730483</v>
      </c>
    </row>
    <row r="70" spans="2:6" x14ac:dyDescent="0.25">
      <c r="B70">
        <v>66</v>
      </c>
      <c r="C70">
        <v>5.8071742972088937E+26</v>
      </c>
      <c r="D70">
        <v>1.0813799495350732E-30</v>
      </c>
      <c r="E70">
        <v>71.932794511385097</v>
      </c>
      <c r="F70">
        <v>50.932794511385097</v>
      </c>
    </row>
    <row r="71" spans="2:6" x14ac:dyDescent="0.25">
      <c r="B71">
        <v>67</v>
      </c>
      <c r="C71">
        <v>2.9469242702254117E+26</v>
      </c>
      <c r="D71">
        <v>1.1032539683187165E-30</v>
      </c>
      <c r="E71">
        <v>77.923866035903728</v>
      </c>
      <c r="F71">
        <v>56.923866035903728</v>
      </c>
    </row>
    <row r="72" spans="2:6" x14ac:dyDescent="0.25">
      <c r="B72">
        <v>68</v>
      </c>
      <c r="C72">
        <v>1.4301250134917424E+26</v>
      </c>
      <c r="D72">
        <v>1.1255704520268784E-30</v>
      </c>
      <c r="E72">
        <v>84.413916339930424</v>
      </c>
      <c r="F72">
        <v>63.413916339930424</v>
      </c>
    </row>
    <row r="73" spans="2:6" x14ac:dyDescent="0.25">
      <c r="B73">
        <v>69</v>
      </c>
      <c r="C73">
        <v>6.6324638306863368E+25</v>
      </c>
      <c r="D73">
        <v>1.148338350784882E-30</v>
      </c>
      <c r="E73">
        <v>91.444503902842527</v>
      </c>
      <c r="F73">
        <v>70.444503902842527</v>
      </c>
    </row>
    <row r="74" spans="2:6" x14ac:dyDescent="0.25">
      <c r="B74">
        <v>70</v>
      </c>
      <c r="C74">
        <v>2.9372339821610943E+25</v>
      </c>
      <c r="D74">
        <v>1.1715667957600697E-30</v>
      </c>
      <c r="E74">
        <v>99.060648487901574</v>
      </c>
      <c r="F74">
        <v>78.060648487901574</v>
      </c>
    </row>
    <row r="75" spans="2:6" x14ac:dyDescent="0.25">
      <c r="B75">
        <v>71</v>
      </c>
      <c r="C75">
        <v>1.241084781194829E+25</v>
      </c>
      <c r="D75">
        <v>1.1952651028238971E-30</v>
      </c>
      <c r="E75">
        <v>107.31111942243868</v>
      </c>
      <c r="F75">
        <v>86.311119422438679</v>
      </c>
    </row>
    <row r="76" spans="2:6" x14ac:dyDescent="0.25">
      <c r="B76">
        <v>72</v>
      </c>
      <c r="C76">
        <v>4.9988137020347276E+24</v>
      </c>
      <c r="D76">
        <v>1.2194427762881074E-30</v>
      </c>
      <c r="E76">
        <v>116.2487478880509</v>
      </c>
      <c r="F76">
        <v>95.2487478880509</v>
      </c>
    </row>
    <row r="77" spans="2:6" x14ac:dyDescent="0.25">
      <c r="B77">
        <v>73</v>
      </c>
      <c r="C77">
        <v>1.9173532007804425E+24</v>
      </c>
      <c r="D77">
        <v>1.2441095127164757E-30</v>
      </c>
      <c r="E77">
        <v>125.93076522053222</v>
      </c>
      <c r="F77">
        <v>104.93076522053222</v>
      </c>
    </row>
    <row r="78" spans="2:6" x14ac:dyDescent="0.25">
      <c r="B78">
        <v>74</v>
      </c>
      <c r="C78">
        <v>6.9957481650097247E+23</v>
      </c>
      <c r="D78">
        <v>1.2692752048136609E-30</v>
      </c>
      <c r="E78">
        <v>136.41916938581397</v>
      </c>
      <c r="F78">
        <v>115.41916938581397</v>
      </c>
    </row>
    <row r="79" spans="2:6" x14ac:dyDescent="0.25">
      <c r="B79">
        <v>75</v>
      </c>
      <c r="C79">
        <v>2.4251926972033706E+23</v>
      </c>
      <c r="D79">
        <v>1.294949945392718E-30</v>
      </c>
      <c r="E79">
        <v>147.78112197861185</v>
      </c>
      <c r="F79">
        <v>126.78112197861185</v>
      </c>
    </row>
    <row r="80" spans="2:6" x14ac:dyDescent="0.25">
      <c r="B80">
        <v>76</v>
      </c>
      <c r="C80">
        <v>7.9776075565900384E+22</v>
      </c>
      <c r="D80">
        <v>1.3211440314228652E-30</v>
      </c>
      <c r="E80">
        <v>160.08937828592582</v>
      </c>
      <c r="F80">
        <v>139.08937828592582</v>
      </c>
    </row>
    <row r="81" spans="2:6" x14ac:dyDescent="0.25">
      <c r="B81">
        <v>77</v>
      </c>
      <c r="C81">
        <v>2.4865270306254648E+22</v>
      </c>
      <c r="D81">
        <v>1.3478679681591314E-30</v>
      </c>
      <c r="E81">
        <v>173.42275316926779</v>
      </c>
      <c r="F81">
        <v>152.42275316926779</v>
      </c>
    </row>
    <row r="82" spans="2:6" x14ac:dyDescent="0.25">
      <c r="B82">
        <v>78</v>
      </c>
      <c r="C82">
        <v>7.3320668851776583E+21</v>
      </c>
      <c r="D82">
        <v>1.3751324733555335E-30</v>
      </c>
      <c r="E82">
        <v>187.86662574885415</v>
      </c>
      <c r="F82">
        <v>166.86662574885415</v>
      </c>
    </row>
    <row r="83" spans="2:6" x14ac:dyDescent="0.25">
      <c r="B83">
        <v>79</v>
      </c>
      <c r="C83">
        <v>2.0418414110621326E+21</v>
      </c>
      <c r="D83">
        <v>1.4029484815634802E-30</v>
      </c>
      <c r="E83">
        <v>203.51348612146512</v>
      </c>
      <c r="F83">
        <v>182.51348612146512</v>
      </c>
    </row>
    <row r="84" spans="2:6" x14ac:dyDescent="0.25">
      <c r="B84">
        <v>80</v>
      </c>
      <c r="C84">
        <v>5.3598337040380979E+20</v>
      </c>
      <c r="D84">
        <v>1.4313271485171235E-30</v>
      </c>
      <c r="E84">
        <v>220.46352761283026</v>
      </c>
      <c r="F84">
        <v>199.46352761283026</v>
      </c>
    </row>
    <row r="85" spans="2:6" x14ac:dyDescent="0.25">
      <c r="B85">
        <v>81</v>
      </c>
      <c r="C85">
        <v>1.3234157293921229E+20</v>
      </c>
      <c r="D85">
        <v>1.4602798556074136E-30</v>
      </c>
      <c r="E85">
        <v>238.82528835698014</v>
      </c>
      <c r="F85">
        <v>217.82528835698014</v>
      </c>
    </row>
    <row r="86" spans="2:6" x14ac:dyDescent="0.25">
      <c r="B86">
        <v>82</v>
      </c>
      <c r="C86">
        <v>3.0664510802988204E+19</v>
      </c>
      <c r="D86">
        <v>1.4898182144466595E-30</v>
      </c>
      <c r="E86">
        <v>258.71634631085942</v>
      </c>
      <c r="F86">
        <v>237.71634631085942</v>
      </c>
    </row>
    <row r="87" spans="2:6" x14ac:dyDescent="0.25">
      <c r="B87">
        <v>83</v>
      </c>
      <c r="C87">
        <v>6.6501348729371996E+18</v>
      </c>
      <c r="D87">
        <v>1.5199540715254141E-30</v>
      </c>
      <c r="E87">
        <v>280.26407215466998</v>
      </c>
      <c r="F87">
        <v>259.26407215466998</v>
      </c>
    </row>
    <row r="88" spans="2:6" x14ac:dyDescent="0.25">
      <c r="B88">
        <v>84</v>
      </c>
      <c r="C88">
        <v>1.3458606290468155E+18</v>
      </c>
      <c r="D88">
        <v>1.550699512963566E-30</v>
      </c>
      <c r="E88">
        <v>303.60644489907543</v>
      </c>
      <c r="F88">
        <v>282.60644489907543</v>
      </c>
    </row>
    <row r="89" spans="2:6" x14ac:dyDescent="0.25">
      <c r="B89">
        <v>85</v>
      </c>
      <c r="C89">
        <v>2.5333847134998864E+17</v>
      </c>
      <c r="D89">
        <v>1.5820668693575279E-30</v>
      </c>
      <c r="E89">
        <v>328.89293542193838</v>
      </c>
      <c r="F89">
        <v>307.89293542193838</v>
      </c>
    </row>
    <row r="90" spans="2:6" x14ac:dyDescent="0.25">
      <c r="B90">
        <v>86</v>
      </c>
      <c r="C90">
        <v>4.41869426773236E+16</v>
      </c>
      <c r="D90">
        <v>1.6140687207254816E-30</v>
      </c>
      <c r="E90">
        <v>356.28546359224111</v>
      </c>
      <c r="F90">
        <v>335.28546359224111</v>
      </c>
    </row>
    <row r="91" spans="2:6" x14ac:dyDescent="0.25">
      <c r="B91">
        <v>87</v>
      </c>
      <c r="C91">
        <v>7110542499799198</v>
      </c>
      <c r="D91">
        <v>1.6467179015526457E-30</v>
      </c>
      <c r="E91">
        <v>385.95943511005197</v>
      </c>
      <c r="F91">
        <v>364.95943511005197</v>
      </c>
    </row>
    <row r="92" spans="2:6" x14ac:dyDescent="0.25">
      <c r="B92">
        <v>88</v>
      </c>
      <c r="C92">
        <v>1050421051106700</v>
      </c>
      <c r="D92">
        <v>1.6800275059386065E-30</v>
      </c>
      <c r="E92">
        <v>418.10486470185162</v>
      </c>
      <c r="F92">
        <v>397.10486470185162</v>
      </c>
    </row>
    <row r="93" spans="2:6" x14ac:dyDescent="0.25">
      <c r="B93">
        <v>89</v>
      </c>
      <c r="C93">
        <v>141629804643600.03</v>
      </c>
      <c r="D93">
        <v>1.7140108928487653E-30</v>
      </c>
      <c r="E93">
        <v>452.92759286350417</v>
      </c>
      <c r="F93">
        <v>431.92759286350417</v>
      </c>
    </row>
    <row r="94" spans="2:6" x14ac:dyDescent="0.25">
      <c r="B94">
        <v>90</v>
      </c>
      <c r="C94">
        <v>17310309456440.006</v>
      </c>
      <c r="D94">
        <v>1.7486816914720083E-30</v>
      </c>
      <c r="E94">
        <v>490.65060394218284</v>
      </c>
      <c r="F94">
        <v>469.65060394218284</v>
      </c>
    </row>
    <row r="95" spans="2:6" x14ac:dyDescent="0.25">
      <c r="B95">
        <v>91</v>
      </c>
      <c r="C95">
        <v>1902231808400</v>
      </c>
      <c r="D95">
        <v>1.7840538066867552E-30</v>
      </c>
      <c r="E95">
        <v>531.51545399747465</v>
      </c>
      <c r="F95">
        <v>510.51545399747465</v>
      </c>
    </row>
    <row r="96" spans="2:6" x14ac:dyDescent="0.25">
      <c r="B96">
        <v>92</v>
      </c>
      <c r="C96">
        <v>186087894300</v>
      </c>
      <c r="D96">
        <v>1.8201414246375728E-30</v>
      </c>
      <c r="E96">
        <v>575.78381758484863</v>
      </c>
      <c r="F96">
        <v>554.78381758484863</v>
      </c>
    </row>
    <row r="97" spans="2:6" x14ac:dyDescent="0.25">
      <c r="B97">
        <v>93</v>
      </c>
      <c r="C97">
        <v>16007560799.999996</v>
      </c>
      <c r="D97">
        <v>1.8569590184245917E-30</v>
      </c>
      <c r="E97">
        <v>623.73916336618402</v>
      </c>
      <c r="F97">
        <v>602.73916336618402</v>
      </c>
    </row>
    <row r="98" spans="2:6" x14ac:dyDescent="0.25">
      <c r="B98">
        <v>94</v>
      </c>
      <c r="C98">
        <v>1192052400</v>
      </c>
      <c r="D98">
        <v>1.8945213539080075E-30</v>
      </c>
      <c r="E98">
        <v>675.68856927698528</v>
      </c>
      <c r="F98">
        <v>654.68856927698528</v>
      </c>
    </row>
    <row r="99" spans="2:6" x14ac:dyDescent="0.25">
      <c r="B99">
        <v>95</v>
      </c>
      <c r="C99">
        <v>75287520</v>
      </c>
      <c r="D99">
        <v>1.9328434956299926E-30</v>
      </c>
      <c r="E99">
        <v>731.96468887355343</v>
      </c>
      <c r="F99">
        <v>710.96468887355343</v>
      </c>
    </row>
    <row r="100" spans="2:6" x14ac:dyDescent="0.25">
      <c r="B100">
        <v>96</v>
      </c>
      <c r="C100">
        <v>3921225</v>
      </c>
      <c r="D100">
        <v>1.9719408128564043E-30</v>
      </c>
      <c r="E100">
        <v>792.92788145144505</v>
      </c>
      <c r="F100">
        <v>771.92788145144505</v>
      </c>
    </row>
    <row r="101" spans="2:6" x14ac:dyDescent="0.25">
      <c r="B101">
        <v>97</v>
      </c>
      <c r="C101">
        <v>161700</v>
      </c>
      <c r="D101">
        <v>2.0118289857406884E-30</v>
      </c>
      <c r="E101">
        <v>858.96851957525291</v>
      </c>
      <c r="F101">
        <v>837.96851957525291</v>
      </c>
    </row>
    <row r="102" spans="2:6" x14ac:dyDescent="0.25">
      <c r="B102">
        <v>98</v>
      </c>
      <c r="C102">
        <v>4950</v>
      </c>
      <c r="D102">
        <v>2.0525240116124829E-30</v>
      </c>
      <c r="E102">
        <v>930.50948879577595</v>
      </c>
      <c r="F102">
        <v>909.50948879577595</v>
      </c>
    </row>
    <row r="103" spans="2:6" x14ac:dyDescent="0.25">
      <c r="B103">
        <v>99</v>
      </c>
      <c r="C103">
        <v>100</v>
      </c>
      <c r="D103">
        <v>2.094042211393414E-30</v>
      </c>
      <c r="E103">
        <v>1008.008895561301</v>
      </c>
      <c r="F103">
        <v>987.00889556130096</v>
      </c>
    </row>
    <row r="104" spans="2:6" x14ac:dyDescent="0.25">
      <c r="B104">
        <v>100</v>
      </c>
      <c r="C104">
        <v>1</v>
      </c>
      <c r="D104">
        <v>2.1364002361426755E-30</v>
      </c>
      <c r="E104">
        <v>1091.9630006628749</v>
      </c>
      <c r="F104">
        <v>1070.9630006628749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Put-Call_Parity</vt:lpstr>
      <vt:lpstr>Binomial_Pricing</vt:lpstr>
      <vt:lpstr>Black_Scholes</vt:lpstr>
      <vt:lpstr>Work_Area</vt:lpstr>
      <vt:lpstr>adjusted_price</vt:lpstr>
      <vt:lpstr>Dividend_timing</vt:lpstr>
      <vt:lpstr>Dividend_type</vt:lpstr>
      <vt:lpstr>Dividend_yield</vt:lpstr>
      <vt:lpstr>K</vt:lpstr>
      <vt:lpstr>N_1</vt:lpstr>
      <vt:lpstr>N_2</vt:lpstr>
      <vt:lpstr>Option_type</vt:lpstr>
      <vt:lpstr>rate</vt:lpstr>
      <vt:lpstr>S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Guanyu Jin</dc:creator>
  <cp:lastModifiedBy>Guanyu Jin</cp:lastModifiedBy>
  <dcterms:created xsi:type="dcterms:W3CDTF">2015-06-05T18:17:20Z</dcterms:created>
  <dcterms:modified xsi:type="dcterms:W3CDTF">2022-10-12T06:33:43Z</dcterms:modified>
</cp:coreProperties>
</file>