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\Downloads\"/>
    </mc:Choice>
  </mc:AlternateContent>
  <xr:revisionPtr revIDLastSave="0" documentId="13_ncr:1_{CCCF0EDB-515A-4838-8542-9A9A9F46FC7E}" xr6:coauthVersionLast="44" xr6:coauthVersionMax="45" xr10:uidLastSave="{00000000-0000-0000-0000-000000000000}"/>
  <bookViews>
    <workbookView xWindow="8100" yWindow="3690" windowWidth="28800" windowHeight="15435" xr2:uid="{E2D8E945-E2EB-4FCB-974C-E5A27EA8C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1" l="1"/>
  <c r="K8" i="1"/>
  <c r="K7" i="1"/>
  <c r="K6" i="1"/>
  <c r="K5" i="1"/>
  <c r="K3" i="1"/>
  <c r="K4" i="1"/>
  <c r="J4" i="1" l="1"/>
  <c r="J5" i="1"/>
  <c r="J6" i="1"/>
  <c r="J7" i="1"/>
  <c r="J8" i="1"/>
  <c r="J3" i="1"/>
  <c r="M4" i="1" l="1"/>
  <c r="M5" i="1"/>
  <c r="M6" i="1"/>
  <c r="M7" i="1"/>
  <c r="M8" i="1"/>
  <c r="M3" i="1"/>
  <c r="C3" i="1" l="1"/>
  <c r="N6" i="1" l="1"/>
  <c r="C5" i="1"/>
  <c r="N8" i="1"/>
  <c r="N3" i="1"/>
  <c r="N4" i="1"/>
  <c r="N5" i="1"/>
  <c r="C4" i="1"/>
  <c r="C8" i="1"/>
  <c r="C6" i="1" l="1"/>
  <c r="D6" i="1" s="1"/>
  <c r="O6" i="1" s="1"/>
  <c r="C17" i="1"/>
  <c r="D17" i="1"/>
  <c r="E17" i="1"/>
  <c r="F17" i="1"/>
  <c r="G17" i="1"/>
  <c r="H17" i="1"/>
  <c r="I17" i="1"/>
  <c r="J17" i="1"/>
  <c r="K17" i="1"/>
  <c r="B17" i="1"/>
  <c r="B16" i="1"/>
  <c r="K16" i="1"/>
  <c r="J16" i="1"/>
  <c r="I16" i="1"/>
  <c r="H16" i="1"/>
  <c r="G16" i="1"/>
  <c r="F16" i="1"/>
  <c r="E16" i="1"/>
  <c r="D16" i="1"/>
  <c r="C16" i="1"/>
  <c r="D4" i="1"/>
  <c r="O4" i="1" s="1"/>
  <c r="D5" i="1"/>
  <c r="O5" i="1" s="1"/>
  <c r="D8" i="1"/>
  <c r="O8" i="1" s="1"/>
  <c r="D3" i="1"/>
  <c r="O3" i="1" l="1"/>
  <c r="L3" i="1"/>
  <c r="F8" i="1"/>
  <c r="E8" i="1"/>
  <c r="F4" i="1"/>
  <c r="E4" i="1"/>
  <c r="E5" i="1"/>
  <c r="F5" i="1"/>
  <c r="F6" i="1"/>
  <c r="E6" i="1"/>
  <c r="E3" i="1"/>
  <c r="F3" i="1"/>
  <c r="N7" i="1"/>
  <c r="C7" i="1"/>
  <c r="D7" i="1" s="1"/>
  <c r="G5" i="1"/>
  <c r="L8" i="1"/>
  <c r="L5" i="1"/>
  <c r="G8" i="1"/>
  <c r="G4" i="1"/>
  <c r="L4" i="1"/>
  <c r="G3" i="1"/>
  <c r="L6" i="1"/>
  <c r="G6" i="1"/>
  <c r="F7" i="1" l="1"/>
  <c r="O7" i="1"/>
  <c r="E7" i="1"/>
  <c r="G7" i="1"/>
  <c r="L7" i="1"/>
</calcChain>
</file>

<file path=xl/sharedStrings.xml><?xml version="1.0" encoding="utf-8"?>
<sst xmlns="http://schemas.openxmlformats.org/spreadsheetml/2006/main" count="25" uniqueCount="22">
  <si>
    <t>Table 1</t>
  </si>
  <si>
    <t>U[V]</t>
  </si>
  <si>
    <t>f[Hz]</t>
  </si>
  <si>
    <t>Z[Ω]</t>
  </si>
  <si>
    <t>I[mA]</t>
  </si>
  <si>
    <t>U1[V]</t>
  </si>
  <si>
    <t>U2[V]</t>
  </si>
  <si>
    <t>U3[V]</t>
  </si>
  <si>
    <t>R[Ω]</t>
  </si>
  <si>
    <t>Xc[Ω]</t>
  </si>
  <si>
    <t>XL[Ω]</t>
  </si>
  <si>
    <t>P[mW]</t>
  </si>
  <si>
    <r>
      <t>C[</t>
    </r>
    <r>
      <rPr>
        <sz val="11"/>
        <color theme="1"/>
        <rFont val="Calibri"/>
        <family val="2"/>
      </rPr>
      <t>μF]</t>
    </r>
  </si>
  <si>
    <t>ϕ[deg]</t>
  </si>
  <si>
    <t>Table 2</t>
  </si>
  <si>
    <t>R=</t>
  </si>
  <si>
    <t>C=</t>
  </si>
  <si>
    <t>L=</t>
  </si>
  <si>
    <t>RL=</t>
  </si>
  <si>
    <r>
      <t>Z[</t>
    </r>
    <r>
      <rPr>
        <sz val="11"/>
        <color theme="1"/>
        <rFont val="Calibri"/>
        <family val="2"/>
      </rPr>
      <t>Ω]</t>
    </r>
  </si>
  <si>
    <t>UR[mV]</t>
  </si>
  <si>
    <t>1*(10^-6)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</si>
</sst>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A304-A969-44B8-9A77-91546569F7B0}">
  <dimension ref="A1:O17"/>
  <sheetViews>
    <sheetView tabSelected="1" zoomScale="119" workbookViewId="0">
      <selection activeCell="A3" sqref="A3:A8"/>
    </sheetView>
  </sheetViews>
  <sheetFormatPr defaultRowHeight="15" x14ac:dyDescent="0.25"/>
  <cols>
    <col min="2" max="2" width="7.85546875" customWidth="1"/>
    <col min="3" max="3" width="15.42578125" customWidth="1"/>
    <col min="4" max="4" width="14.5703125" customWidth="1"/>
    <col min="10" max="10" width="11.85546875" bestFit="1" customWidth="1"/>
    <col min="12" max="12" width="10.85546875" bestFit="1" customWidth="1"/>
    <col min="13" max="13" width="16.28515625" customWidth="1"/>
    <col min="14" max="14" width="19.140625" customWidth="1"/>
  </cols>
  <sheetData>
    <row r="1" spans="1:15" x14ac:dyDescent="0.25">
      <c r="A1" t="s">
        <v>0</v>
      </c>
    </row>
    <row r="2" spans="1:1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12</v>
      </c>
      <c r="J2" s="1" t="s">
        <v>9</v>
      </c>
      <c r="K2" s="1" t="s">
        <v>10</v>
      </c>
      <c r="L2" s="1" t="s">
        <v>11</v>
      </c>
      <c r="M2" s="2" t="s">
        <v>13</v>
      </c>
    </row>
    <row r="3" spans="1:15" x14ac:dyDescent="0.25">
      <c r="A3" s="3">
        <v>17</v>
      </c>
      <c r="B3" s="3">
        <v>500</v>
      </c>
      <c r="C3" s="3">
        <f t="shared" ref="C3:C8" si="0">SQRT((H3+21.1)^2+(K3-J3)^2)</f>
        <v>2871.4943179892712</v>
      </c>
      <c r="D3" s="3">
        <f>(A3/C3)*10^3</f>
        <v>5.9202624548127414</v>
      </c>
      <c r="E3" s="3">
        <f>(D3*(H3)*10^-3)</f>
        <v>0.59202624548127414</v>
      </c>
      <c r="F3" s="3">
        <f>10^-3*(D3*SQRT((21.1)^2+K3^2))</f>
        <v>1.864095525817193</v>
      </c>
      <c r="G3" s="3">
        <f>10^-3*(D3*J3)</f>
        <v>18.844780681696129</v>
      </c>
      <c r="H3" s="3">
        <v>100</v>
      </c>
      <c r="I3" s="3">
        <v>0.1</v>
      </c>
      <c r="J3" s="3">
        <f>(1/(2*PI()*B3*I3))*10^6</f>
        <v>3183.0988618379065</v>
      </c>
      <c r="K3" s="3">
        <f>(2*PI()*B3)*J11</f>
        <v>314.15926535897933</v>
      </c>
      <c r="L3" s="3">
        <f>(D3)^2*(H3+21.1)*10^-3</f>
        <v>4.2444953623510981</v>
      </c>
      <c r="M3" s="3">
        <f>DEGREES(ATAN((K3-J3)/(H3+21.1)))</f>
        <v>-87.582938860895652</v>
      </c>
      <c r="N3" s="3">
        <f t="shared" ref="N3:N7" si="1">DEGREES(ATAN((K3-J3)/(H3+21.1)))</f>
        <v>-87.582938860895652</v>
      </c>
      <c r="O3">
        <f>D3 * A3 * COS(M3*PI()/180)</f>
        <v>4.2444953623510724</v>
      </c>
    </row>
    <row r="4" spans="1:15" x14ac:dyDescent="0.25">
      <c r="A4" s="3">
        <v>17</v>
      </c>
      <c r="B4" s="3">
        <v>500</v>
      </c>
      <c r="C4" s="3">
        <f t="shared" si="0"/>
        <v>344.45027011202171</v>
      </c>
      <c r="D4" s="3">
        <f t="shared" ref="D4:D8" si="2">(A4/C4)*10^3</f>
        <v>49.354003974133278</v>
      </c>
      <c r="E4" s="3">
        <f t="shared" ref="E4:E8" si="3">(D4*(H4)*10^-3)</f>
        <v>4.9354003974133276</v>
      </c>
      <c r="F4" s="3">
        <f t="shared" ref="F4:F8" si="4">10^-3*(D4*SQRT((21.1)^2+K4^2))</f>
        <v>15.53994923224325</v>
      </c>
      <c r="G4" s="3">
        <f t="shared" ref="G4:G8" si="5">10^-3*(D4*J4)</f>
        <v>31.419734775441434</v>
      </c>
      <c r="H4" s="3">
        <v>100</v>
      </c>
      <c r="I4" s="3">
        <v>0.5</v>
      </c>
      <c r="J4" s="3">
        <f t="shared" ref="J4:J8" si="6">(1/(2*PI()*B4*I4))*10^6</f>
        <v>636.61977236758139</v>
      </c>
      <c r="K4" s="3">
        <f>(2*PI()*B4)*J11</f>
        <v>314.15926535897933</v>
      </c>
      <c r="L4" s="3">
        <f t="shared" ref="L4:L8" si="7">D4^2*10^-3*(H4+21.1)</f>
        <v>294.97752447255823</v>
      </c>
      <c r="M4" s="4">
        <f t="shared" ref="M4:M8" si="8">DEGREES(ATAN((K4-J4)/(H4+21.1)))</f>
        <v>-69.416338982740626</v>
      </c>
      <c r="N4" s="3">
        <f t="shared" si="1"/>
        <v>-69.416338982740626</v>
      </c>
      <c r="O4">
        <f t="shared" ref="O4:O8" si="9">D4 * A4 * COS(M4*PI()/180)</f>
        <v>294.97752447255829</v>
      </c>
    </row>
    <row r="5" spans="1:15" x14ac:dyDescent="0.25">
      <c r="A5" s="3">
        <v>17</v>
      </c>
      <c r="B5" s="3">
        <v>500</v>
      </c>
      <c r="C5" s="3">
        <f t="shared" si="0"/>
        <v>121.17110898737931</v>
      </c>
      <c r="D5" s="3">
        <f t="shared" si="2"/>
        <v>140.29746976872724</v>
      </c>
      <c r="E5" s="3">
        <f t="shared" si="3"/>
        <v>14.029746976872724</v>
      </c>
      <c r="F5" s="3">
        <f t="shared" si="4"/>
        <v>44.175049277883666</v>
      </c>
      <c r="G5" s="3">
        <f t="shared" si="5"/>
        <v>44.658071633957384</v>
      </c>
      <c r="H5" s="3">
        <v>100</v>
      </c>
      <c r="I5" s="3">
        <v>1</v>
      </c>
      <c r="J5" s="3">
        <f t="shared" si="6"/>
        <v>318.3098861837907</v>
      </c>
      <c r="K5" s="3">
        <f>(2*PI()*B5)*J11</f>
        <v>314.15926535897933</v>
      </c>
      <c r="L5" s="3">
        <f t="shared" si="7"/>
        <v>2383.6573208466893</v>
      </c>
      <c r="M5" s="3">
        <f t="shared" si="8"/>
        <v>-1.9630057737921183</v>
      </c>
      <c r="N5" s="3">
        <f>DEGREES(ATAN((K5-J5)/(H5+21.1)))</f>
        <v>-1.9630057737921183</v>
      </c>
      <c r="O5">
        <f t="shared" si="9"/>
        <v>2383.6573208466893</v>
      </c>
    </row>
    <row r="6" spans="1:15" x14ac:dyDescent="0.25">
      <c r="A6" s="3">
        <v>17</v>
      </c>
      <c r="B6" s="3">
        <v>500</v>
      </c>
      <c r="C6" s="3">
        <f t="shared" si="0"/>
        <v>158.30210943614298</v>
      </c>
      <c r="D6" s="3">
        <f t="shared" si="2"/>
        <v>107.38959866392418</v>
      </c>
      <c r="E6" s="3">
        <f t="shared" si="3"/>
        <v>10.738959866392417</v>
      </c>
      <c r="F6" s="3">
        <f t="shared" si="4"/>
        <v>33.813445251230327</v>
      </c>
      <c r="G6" s="3">
        <f t="shared" si="5"/>
        <v>22.78878061869111</v>
      </c>
      <c r="H6" s="3">
        <v>100</v>
      </c>
      <c r="I6" s="3">
        <v>1.5</v>
      </c>
      <c r="J6" s="3">
        <f t="shared" si="6"/>
        <v>212.2065907891938</v>
      </c>
      <c r="K6" s="3">
        <f>(2*PI()*B6)*J11</f>
        <v>314.15926535897933</v>
      </c>
      <c r="L6" s="3">
        <f t="shared" si="7"/>
        <v>1396.5888866351634</v>
      </c>
      <c r="M6" s="3">
        <f t="shared" si="8"/>
        <v>40.093633881335457</v>
      </c>
      <c r="N6" s="3">
        <f t="shared" si="1"/>
        <v>40.093633881335457</v>
      </c>
      <c r="O6">
        <f t="shared" si="9"/>
        <v>1396.5888866351631</v>
      </c>
    </row>
    <row r="7" spans="1:15" x14ac:dyDescent="0.25">
      <c r="A7" s="3">
        <v>17</v>
      </c>
      <c r="B7" s="3">
        <v>500</v>
      </c>
      <c r="C7" s="3">
        <f t="shared" si="0"/>
        <v>196.70167747499772</v>
      </c>
      <c r="D7" s="3">
        <f t="shared" si="2"/>
        <v>86.425292443989591</v>
      </c>
      <c r="E7" s="3">
        <f t="shared" si="3"/>
        <v>8.6425292443989576</v>
      </c>
      <c r="F7" s="3">
        <f t="shared" si="4"/>
        <v>27.212476168403114</v>
      </c>
      <c r="G7" s="3">
        <f t="shared" si="5"/>
        <v>13.755012500623575</v>
      </c>
      <c r="H7" s="3">
        <v>100</v>
      </c>
      <c r="I7" s="3">
        <v>2</v>
      </c>
      <c r="J7" s="3">
        <f t="shared" si="6"/>
        <v>159.15494309189535</v>
      </c>
      <c r="K7" s="3">
        <f>(2*PI()*B7)*J11</f>
        <v>314.15926535897933</v>
      </c>
      <c r="L7" s="3">
        <f t="shared" si="7"/>
        <v>904.53600517492703</v>
      </c>
      <c r="M7" s="3">
        <f t="shared" si="8"/>
        <v>52.000608042861572</v>
      </c>
      <c r="N7" s="3">
        <f t="shared" si="1"/>
        <v>52.000608042861572</v>
      </c>
      <c r="O7">
        <f t="shared" si="9"/>
        <v>904.53600517492703</v>
      </c>
    </row>
    <row r="8" spans="1:15" x14ac:dyDescent="0.25">
      <c r="A8" s="3">
        <v>17</v>
      </c>
      <c r="B8" s="3">
        <v>500</v>
      </c>
      <c r="C8" s="3">
        <f t="shared" si="0"/>
        <v>274.58114814126566</v>
      </c>
      <c r="D8" s="3">
        <f t="shared" si="2"/>
        <v>61.912480572970338</v>
      </c>
      <c r="E8" s="3">
        <f t="shared" si="3"/>
        <v>6.1912480572970336</v>
      </c>
      <c r="F8" s="3">
        <f t="shared" si="4"/>
        <v>19.494199608413869</v>
      </c>
      <c r="G8" s="3">
        <f t="shared" si="5"/>
        <v>4.1930541796890086</v>
      </c>
      <c r="H8" s="3">
        <v>100</v>
      </c>
      <c r="I8" s="3">
        <v>4.7</v>
      </c>
      <c r="J8" s="3">
        <f t="shared" si="6"/>
        <v>67.725507698678868</v>
      </c>
      <c r="K8" s="3">
        <f>(2*PI()*B8)*J11</f>
        <v>314.15926535897933</v>
      </c>
      <c r="L8" s="3">
        <f t="shared" si="7"/>
        <v>464.19510085957984</v>
      </c>
      <c r="M8" s="3">
        <f t="shared" si="8"/>
        <v>63.830039107899367</v>
      </c>
      <c r="N8" s="3">
        <f>DEGREES(ATAN((K8-J8)/(H8+21.1)))</f>
        <v>63.830039107899367</v>
      </c>
      <c r="O8">
        <f t="shared" si="9"/>
        <v>464.19510085957984</v>
      </c>
    </row>
    <row r="11" spans="1:15" x14ac:dyDescent="0.25">
      <c r="A11" t="s">
        <v>14</v>
      </c>
      <c r="C11" t="s">
        <v>15</v>
      </c>
      <c r="D11">
        <v>100</v>
      </c>
      <c r="F11" t="s">
        <v>16</v>
      </c>
      <c r="G11" t="s">
        <v>21</v>
      </c>
      <c r="I11" t="s">
        <v>17</v>
      </c>
      <c r="J11">
        <f>100*10^-3</f>
        <v>0.1</v>
      </c>
      <c r="L11" t="s">
        <v>18</v>
      </c>
      <c r="M11">
        <v>21.1</v>
      </c>
    </row>
    <row r="13" spans="1:15" x14ac:dyDescent="0.25">
      <c r="A13" s="3" t="s">
        <v>2</v>
      </c>
      <c r="B13" s="3">
        <v>100</v>
      </c>
      <c r="C13" s="3">
        <v>200</v>
      </c>
      <c r="D13" s="3">
        <v>300</v>
      </c>
      <c r="E13" s="3">
        <v>400</v>
      </c>
      <c r="F13" s="3">
        <v>500</v>
      </c>
      <c r="G13" s="3">
        <v>600</v>
      </c>
      <c r="H13" s="3">
        <v>700</v>
      </c>
      <c r="I13" s="3">
        <v>800</v>
      </c>
      <c r="J13" s="3">
        <v>900</v>
      </c>
      <c r="K13" s="3">
        <v>1000</v>
      </c>
    </row>
    <row r="14" spans="1:15" x14ac:dyDescent="0.25">
      <c r="A14" s="3" t="s">
        <v>1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</row>
    <row r="15" spans="1:15" x14ac:dyDescent="0.25">
      <c r="A15" s="3" t="s">
        <v>20</v>
      </c>
      <c r="B15" s="3">
        <v>320</v>
      </c>
      <c r="C15" s="3">
        <v>713</v>
      </c>
      <c r="D15" s="3">
        <v>1324</v>
      </c>
      <c r="E15" s="3">
        <v>2440</v>
      </c>
      <c r="F15" s="3">
        <v>3850</v>
      </c>
      <c r="G15" s="3">
        <v>3110</v>
      </c>
      <c r="H15" s="3">
        <v>2140</v>
      </c>
      <c r="I15" s="3">
        <v>1590</v>
      </c>
      <c r="J15" s="3">
        <v>1270</v>
      </c>
      <c r="K15" s="3">
        <v>1070</v>
      </c>
    </row>
    <row r="16" spans="1:15" x14ac:dyDescent="0.25">
      <c r="A16" s="3" t="s">
        <v>4</v>
      </c>
      <c r="B16" s="3">
        <f>B15/D11</f>
        <v>3.2</v>
      </c>
      <c r="C16" s="3">
        <f>C15/D11</f>
        <v>7.13</v>
      </c>
      <c r="D16" s="3">
        <f>D15/D11</f>
        <v>13.24</v>
      </c>
      <c r="E16" s="3">
        <f>E15/D11</f>
        <v>24.4</v>
      </c>
      <c r="F16" s="3">
        <f>F15/D11</f>
        <v>38.5</v>
      </c>
      <c r="G16" s="3">
        <f>G15/D11</f>
        <v>31.1</v>
      </c>
      <c r="H16" s="3">
        <f>H15/D11</f>
        <v>21.4</v>
      </c>
      <c r="I16" s="3">
        <f>I15/D11</f>
        <v>15.9</v>
      </c>
      <c r="J16" s="3">
        <f>J15/D11</f>
        <v>12.7</v>
      </c>
      <c r="K16" s="3">
        <f>K15/D11</f>
        <v>10.7</v>
      </c>
    </row>
    <row r="17" spans="1:11" x14ac:dyDescent="0.25">
      <c r="A17" s="3" t="s">
        <v>19</v>
      </c>
      <c r="B17" s="3">
        <f>B14/(B16*10^-3)</f>
        <v>1562.5</v>
      </c>
      <c r="C17" s="3">
        <f t="shared" ref="C17:K17" si="10">C14/(C16*10^-3)</f>
        <v>701.26227208976161</v>
      </c>
      <c r="D17" s="3">
        <f t="shared" si="10"/>
        <v>377.64350453172204</v>
      </c>
      <c r="E17" s="3">
        <f t="shared" si="10"/>
        <v>204.91803278688525</v>
      </c>
      <c r="F17" s="3">
        <f t="shared" si="10"/>
        <v>129.87012987012986</v>
      </c>
      <c r="G17" s="3">
        <f t="shared" si="10"/>
        <v>160.77170418006429</v>
      </c>
      <c r="H17" s="3">
        <f t="shared" si="10"/>
        <v>233.64485981308411</v>
      </c>
      <c r="I17" s="3">
        <f t="shared" si="10"/>
        <v>314.46540880503142</v>
      </c>
      <c r="J17" s="3">
        <f t="shared" si="10"/>
        <v>393.70078740157481</v>
      </c>
      <c r="K17" s="3">
        <f t="shared" si="10"/>
        <v>467.28971962616822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Bogdan Tatu</cp:lastModifiedBy>
  <dcterms:created xsi:type="dcterms:W3CDTF">2020-04-10T18:22:10Z</dcterms:created>
  <dcterms:modified xsi:type="dcterms:W3CDTF">2020-05-08T19:18:58Z</dcterms:modified>
</cp:coreProperties>
</file>