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xr:revisionPtr revIDLastSave="0" documentId="13_ncr:1_{70F57F45-102D-4089-8C17-68770916F613}" xr6:coauthVersionLast="47" xr6:coauthVersionMax="47" xr10:uidLastSave="{00000000-0000-0000-0000-000000000000}"/>
  <bookViews>
    <workbookView xWindow="16308" yWindow="-13104" windowWidth="23256" windowHeight="12576" xr2:uid="{00000000-000D-0000-FFFF-FFFF00000000}"/>
  </bookViews>
  <sheets>
    <sheet name="BUILDING" sheetId="44" r:id="rId1"/>
    <sheet name="BUILDING_AJT" sheetId="41" r:id="rId2"/>
    <sheet name="BUILDING_OLD" sheetId="43" r:id="rId3"/>
    <sheet name="exo_realistic_BUILDING" sheetId="42" r:id="rId4"/>
    <sheet name="Conso par classe et par vecteur" sheetId="33" r:id="rId5"/>
    <sheet name="Parc par classe" sheetId="32" r:id="rId6"/>
    <sheet name="Parc et conso par vecteur_CEREN" sheetId="40" r:id="rId7"/>
    <sheet name="Conso 1982-2018_CEREN" sheetId="37" r:id="rId8"/>
    <sheet name="Parc et conso par vecteur bis_C" sheetId="39" r:id="rId9"/>
    <sheet name="Conso par statut d'occup_CEREN" sheetId="35" r:id="rId10"/>
    <sheet name="Conso par usage_CEREN" sheetId="36" r:id="rId11"/>
  </sheets>
  <externalReferences>
    <externalReference r:id="rId12"/>
  </externalReferences>
  <definedNames>
    <definedName name="\L" localSheetId="0">#REF!</definedName>
    <definedName name="\L" localSheetId="1">#REF!</definedName>
    <definedName name="\L" localSheetId="2">#REF!</definedName>
    <definedName name="\L" localSheetId="8">#REF!</definedName>
    <definedName name="\L">#REF!</definedName>
    <definedName name="_xlnm._FilterDatabase" localSheetId="1" hidden="1">BUILDING_AJT!$A$1:$J$36</definedName>
    <definedName name="df" localSheetId="0" hidden="1">#REF!</definedName>
    <definedName name="df" localSheetId="1" hidden="1">#REF!</definedName>
    <definedName name="df" localSheetId="2" hidden="1">#REF!</definedName>
    <definedName name="df" localSheetId="3" hidden="1">#REF!</definedName>
    <definedName name="df" hidden="1">#REF!</definedName>
    <definedName name="solver_eng" hidden="1">1</definedName>
    <definedName name="solver_lhs3" localSheetId="0" hidden="1">#REF!</definedName>
    <definedName name="solver_lhs3" localSheetId="1" hidden="1">#REF!</definedName>
    <definedName name="solver_lhs3" localSheetId="2" hidden="1">#REF!</definedName>
    <definedName name="solver_lhs3" localSheetId="3" hidden="1">#REF!</definedName>
    <definedName name="solver_lhs3" hidden="1">#REF!</definedName>
    <definedName name="solver_lhs3_old" localSheetId="0" hidden="1">#REF!</definedName>
    <definedName name="solver_lhs3_old" localSheetId="1" hidden="1">#REF!</definedName>
    <definedName name="solver_lhs3_old" localSheetId="2" hidden="1">#REF!</definedName>
    <definedName name="solver_lhs3_old" localSheetId="3" hidden="1">#REF!</definedName>
    <definedName name="solver_lhs3_old" hidden="1">#REF!</definedName>
    <definedName name="solver_lhs4" localSheetId="0" hidden="1">#REF!</definedName>
    <definedName name="solver_lhs4" localSheetId="1" hidden="1">#REF!</definedName>
    <definedName name="solver_lhs4" localSheetId="2" hidden="1">#REF!</definedName>
    <definedName name="solver_lhs4" localSheetId="3" hidden="1">#REF!</definedName>
    <definedName name="solver_lhs4" hidden="1">#REF!</definedName>
    <definedName name="solver_lhs4_old" localSheetId="0" hidden="1">#REF!</definedName>
    <definedName name="solver_lhs4_old" localSheetId="1" hidden="1">#REF!</definedName>
    <definedName name="solver_lhs4_old" localSheetId="2" hidden="1">#REF!</definedName>
    <definedName name="solver_lhs4_old" localSheetId="3" hidden="1">#REF!</definedName>
    <definedName name="solver_lhs4_old" hidden="1">#REF!</definedName>
    <definedName name="solver_lhs5" localSheetId="0" hidden="1">#REF!</definedName>
    <definedName name="solver_lhs5" localSheetId="1" hidden="1">#REF!</definedName>
    <definedName name="solver_lhs5" localSheetId="2" hidden="1">#REF!</definedName>
    <definedName name="solver_lhs5" localSheetId="3" hidden="1">#REF!</definedName>
    <definedName name="solver_lhs5" hidden="1">#REF!</definedName>
    <definedName name="solver_lhs5_old" localSheetId="0" hidden="1">#REF!</definedName>
    <definedName name="solver_lhs5_old" localSheetId="1" hidden="1">#REF!</definedName>
    <definedName name="solver_lhs5_old" localSheetId="2" hidden="1">#REF!</definedName>
    <definedName name="solver_lhs5_old" localSheetId="3" hidden="1">#REF!</definedName>
    <definedName name="solver_lhs5_old" hidden="1">#REF!</definedName>
    <definedName name="solver_lhs6" localSheetId="0" hidden="1">#REF!</definedName>
    <definedName name="solver_lhs6" localSheetId="1" hidden="1">#REF!</definedName>
    <definedName name="solver_lhs6" localSheetId="2" hidden="1">#REF!</definedName>
    <definedName name="solver_lhs6" localSheetId="3" hidden="1">#REF!</definedName>
    <definedName name="solver_lhs6" hidden="1">#REF!</definedName>
    <definedName name="solver_lhs6_old" localSheetId="0" hidden="1">#REF!</definedName>
    <definedName name="solver_lhs6_old" localSheetId="1" hidden="1">#REF!</definedName>
    <definedName name="solver_lhs6_old" localSheetId="2" hidden="1">#REF!</definedName>
    <definedName name="solver_lhs6_old" localSheetId="3" hidden="1">#REF!</definedName>
    <definedName name="solver_lhs6_old" hidden="1">#REF!</definedName>
    <definedName name="solver_mip" hidden="1">2147483647</definedName>
    <definedName name="solver_mni" hidden="1">30</definedName>
    <definedName name="solver_mrt" hidden="1">0.075</definedName>
    <definedName name="solver_msl" hidden="1">2</definedName>
    <definedName name="solver_nod" hidden="1">2147483647</definedName>
    <definedName name="solver_rbv" hidden="1">1</definedName>
    <definedName name="solver_rel3" hidden="1">2</definedName>
    <definedName name="solver_rel4" hidden="1">2</definedName>
    <definedName name="solver_rel5" hidden="1">3</definedName>
    <definedName name="solver_rel6" hidden="1">2</definedName>
    <definedName name="solver_rhs3" hidden="1">0</definedName>
    <definedName name="solver_rhs4" hidden="1">0</definedName>
    <definedName name="solver_rhs5" localSheetId="0" hidden="1">#REF!</definedName>
    <definedName name="solver_rhs5" localSheetId="1" hidden="1">#REF!</definedName>
    <definedName name="solver_rhs5" localSheetId="2" hidden="1">#REF!</definedName>
    <definedName name="solver_rhs5" localSheetId="3" hidden="1">#REF!</definedName>
    <definedName name="solver_rhs5" hidden="1">#REF!</definedName>
    <definedName name="solver_rhs5_old" localSheetId="0" hidden="1">#REF!</definedName>
    <definedName name="solver_rhs5_old" localSheetId="1" hidden="1">#REF!</definedName>
    <definedName name="solver_rhs5_old" localSheetId="2" hidden="1">#REF!</definedName>
    <definedName name="solver_rhs5_old" hidden="1">#REF!</definedName>
    <definedName name="solver_rhs6" localSheetId="0" hidden="1">#REF!</definedName>
    <definedName name="solver_rhs6" localSheetId="1" hidden="1">#REF!</definedName>
    <definedName name="solver_rhs6" localSheetId="2" hidden="1">#REF!</definedName>
    <definedName name="solver_rhs6" localSheetId="3" hidden="1">#REF!</definedName>
    <definedName name="solver_rhs6" hidden="1">#REF!</definedName>
    <definedName name="solver_rhs6_old" localSheetId="0" hidden="1">#REF!</definedName>
    <definedName name="solver_rhs6_old" localSheetId="1" hidden="1">#REF!</definedName>
    <definedName name="solver_rhs6_old" localSheetId="2" hidden="1">#REF!</definedName>
    <definedName name="solver_rhs6_old" localSheetId="3" hidden="1">#REF!</definedName>
    <definedName name="solver_rhs6_old" hidden="1">#REF!</definedName>
    <definedName name="Solver_rhs9" localSheetId="0" hidden="1">#REF!</definedName>
    <definedName name="Solver_rhs9" localSheetId="1" hidden="1">#REF!</definedName>
    <definedName name="Solver_rhs9" localSheetId="2" hidden="1">#REF!</definedName>
    <definedName name="Solver_rhs9" hidden="1">#REF!</definedName>
    <definedName name="solver_rlx" hidden="1">2</definedName>
    <definedName name="solver_rsd" hidden="1">0</definedName>
    <definedName name="solver_ssz" hidden="1">100</definedName>
    <definedName name="solver_ver" hidden="1">2</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5" i="44" l="1"/>
  <c r="C16" i="44"/>
  <c r="C17" i="44"/>
  <c r="C18" i="44"/>
  <c r="C19" i="44"/>
  <c r="C20" i="44"/>
  <c r="C21" i="44"/>
  <c r="D15" i="44"/>
  <c r="E15" i="44"/>
  <c r="F15" i="44"/>
  <c r="G15" i="44"/>
  <c r="H15" i="44"/>
  <c r="I15" i="44"/>
  <c r="D16" i="44"/>
  <c r="E16" i="44"/>
  <c r="F16" i="44"/>
  <c r="G16" i="44"/>
  <c r="H16" i="44"/>
  <c r="I16" i="44"/>
  <c r="D17" i="44"/>
  <c r="E17" i="44"/>
  <c r="F17" i="44"/>
  <c r="G17" i="44"/>
  <c r="H17" i="44"/>
  <c r="I17" i="44"/>
  <c r="D18" i="44"/>
  <c r="E18" i="44"/>
  <c r="F18" i="44"/>
  <c r="G18" i="44"/>
  <c r="H18" i="44"/>
  <c r="I18" i="44"/>
  <c r="D19" i="44"/>
  <c r="E19" i="44"/>
  <c r="F19" i="44"/>
  <c r="G19" i="44"/>
  <c r="H19" i="44"/>
  <c r="I19" i="44"/>
  <c r="D20" i="44"/>
  <c r="E20" i="44"/>
  <c r="F20" i="44"/>
  <c r="G20" i="44"/>
  <c r="H20" i="44"/>
  <c r="I20" i="44"/>
  <c r="D21" i="44"/>
  <c r="E21" i="44"/>
  <c r="F21" i="44"/>
  <c r="G21" i="44"/>
  <c r="H21" i="44"/>
  <c r="I21" i="44"/>
  <c r="D44" i="44"/>
  <c r="E44" i="44"/>
  <c r="F44" i="44"/>
  <c r="G44" i="44"/>
  <c r="H44" i="44"/>
  <c r="I44" i="44"/>
  <c r="D45" i="44"/>
  <c r="E45" i="44"/>
  <c r="F45" i="44"/>
  <c r="G45" i="44"/>
  <c r="H45" i="44"/>
  <c r="I45" i="44"/>
  <c r="C45" i="44"/>
  <c r="C44" i="44"/>
  <c r="K45" i="44" l="1"/>
  <c r="K44" i="44"/>
  <c r="L46" i="43"/>
  <c r="I43" i="44"/>
  <c r="H43" i="44"/>
  <c r="G43" i="44"/>
  <c r="F43" i="44"/>
  <c r="E43" i="44"/>
  <c r="D43" i="44"/>
  <c r="C43" i="44"/>
  <c r="I42" i="44"/>
  <c r="H42" i="44"/>
  <c r="G42" i="44"/>
  <c r="F42" i="44"/>
  <c r="E42" i="44"/>
  <c r="D42" i="44"/>
  <c r="C42" i="44"/>
  <c r="I41" i="44"/>
  <c r="H41" i="44"/>
  <c r="G41" i="44"/>
  <c r="F41" i="44"/>
  <c r="E41" i="44"/>
  <c r="D41" i="44"/>
  <c r="C41" i="44"/>
  <c r="I40" i="44"/>
  <c r="H40" i="44"/>
  <c r="G40" i="44"/>
  <c r="F40" i="44"/>
  <c r="E40" i="44"/>
  <c r="D40" i="44"/>
  <c r="C40" i="44"/>
  <c r="I39" i="44"/>
  <c r="H39" i="44"/>
  <c r="G39" i="44"/>
  <c r="F39" i="44"/>
  <c r="E39" i="44"/>
  <c r="D39" i="44"/>
  <c r="C39" i="44"/>
  <c r="I38" i="44"/>
  <c r="H38" i="44"/>
  <c r="G38" i="44"/>
  <c r="F38" i="44"/>
  <c r="E38" i="44"/>
  <c r="D38" i="44"/>
  <c r="C38" i="44"/>
  <c r="C37" i="44" a="1"/>
  <c r="D37" i="44" s="1"/>
  <c r="I35" i="44"/>
  <c r="H34" i="44"/>
  <c r="G34" i="44"/>
  <c r="G33" i="44" s="1"/>
  <c r="F34" i="44"/>
  <c r="E34" i="44"/>
  <c r="D34" i="44"/>
  <c r="C34" i="44"/>
  <c r="F33" i="44"/>
  <c r="F32" i="44" s="1"/>
  <c r="E33" i="44"/>
  <c r="D33" i="44"/>
  <c r="C33" i="44"/>
  <c r="E32" i="44"/>
  <c r="E31" i="44" s="1"/>
  <c r="D32" i="44"/>
  <c r="C32" i="44"/>
  <c r="D31" i="44"/>
  <c r="D30" i="44" s="1"/>
  <c r="C31" i="44"/>
  <c r="C30" i="44"/>
  <c r="C29" i="44" s="1"/>
  <c r="G24" i="44"/>
  <c r="I23" i="44"/>
  <c r="F23" i="44"/>
  <c r="G23" i="44" s="1"/>
  <c r="E22" i="44"/>
  <c r="F22" i="44" s="1"/>
  <c r="G22" i="44" s="1"/>
  <c r="V14" i="44"/>
  <c r="F14" i="44" s="1"/>
  <c r="V13" i="44"/>
  <c r="I13" i="44" s="1"/>
  <c r="V12" i="44"/>
  <c r="E12" i="44" s="1"/>
  <c r="V11" i="44"/>
  <c r="D11" i="44" s="1"/>
  <c r="V10" i="44"/>
  <c r="F10" i="44" s="1"/>
  <c r="V9" i="44"/>
  <c r="E9" i="44" s="1"/>
  <c r="V8" i="44"/>
  <c r="N7" i="44"/>
  <c r="J51" i="43"/>
  <c r="I51" i="43"/>
  <c r="H51" i="43"/>
  <c r="G51" i="43"/>
  <c r="F51" i="43"/>
  <c r="E51" i="43"/>
  <c r="D51" i="43"/>
  <c r="L51" i="43"/>
  <c r="J50" i="43"/>
  <c r="I50" i="43"/>
  <c r="H50" i="43"/>
  <c r="G50" i="43"/>
  <c r="F50" i="43"/>
  <c r="E50" i="43"/>
  <c r="L50" i="43"/>
  <c r="D50" i="43"/>
  <c r="J49" i="43"/>
  <c r="I49" i="43"/>
  <c r="H49" i="43"/>
  <c r="G49" i="43"/>
  <c r="F49" i="43"/>
  <c r="E49" i="43"/>
  <c r="D49" i="43"/>
  <c r="L49" i="43"/>
  <c r="J48" i="43"/>
  <c r="L48" i="43"/>
  <c r="I48" i="43"/>
  <c r="H48" i="43"/>
  <c r="G48" i="43"/>
  <c r="F48" i="43"/>
  <c r="E48" i="43"/>
  <c r="D48" i="43"/>
  <c r="L47" i="43"/>
  <c r="J47" i="43"/>
  <c r="I47" i="43"/>
  <c r="H47" i="43"/>
  <c r="G47" i="43"/>
  <c r="F47" i="43"/>
  <c r="E47" i="43"/>
  <c r="D47" i="43"/>
  <c r="J46" i="43"/>
  <c r="I46" i="43"/>
  <c r="H46" i="43"/>
  <c r="G46" i="43"/>
  <c r="F46" i="43"/>
  <c r="E46" i="43"/>
  <c r="D46" i="43"/>
  <c r="J43" i="43"/>
  <c r="H43" i="43"/>
  <c r="G43" i="43"/>
  <c r="E43" i="43"/>
  <c r="D43" i="43"/>
  <c r="D43" i="43" a="1"/>
  <c r="I43" i="43"/>
  <c r="J39" i="43"/>
  <c r="I38" i="43"/>
  <c r="H38" i="43"/>
  <c r="G38" i="43"/>
  <c r="F38" i="43"/>
  <c r="E38" i="43"/>
  <c r="D38" i="43"/>
  <c r="H37" i="43"/>
  <c r="G37" i="43"/>
  <c r="F37" i="43"/>
  <c r="E37" i="43"/>
  <c r="D37" i="43"/>
  <c r="G36" i="43"/>
  <c r="F36" i="43"/>
  <c r="E36" i="43"/>
  <c r="D36" i="43"/>
  <c r="F35" i="43"/>
  <c r="E35" i="43"/>
  <c r="D35" i="43"/>
  <c r="E34" i="43"/>
  <c r="D34" i="43"/>
  <c r="D33" i="43"/>
  <c r="H26" i="43"/>
  <c r="J25" i="43"/>
  <c r="G25" i="43"/>
  <c r="H25" i="43"/>
  <c r="G24" i="43"/>
  <c r="H24" i="43"/>
  <c r="F24" i="43"/>
  <c r="AD22" i="43"/>
  <c r="AC22" i="43"/>
  <c r="AB22" i="43"/>
  <c r="AA22" i="43"/>
  <c r="Z22" i="43"/>
  <c r="Y22" i="43"/>
  <c r="X22" i="43"/>
  <c r="W21" i="43"/>
  <c r="H21" i="43"/>
  <c r="D21" i="43"/>
  <c r="W20" i="43"/>
  <c r="J20" i="43"/>
  <c r="I20" i="43"/>
  <c r="G20" i="43"/>
  <c r="F20" i="43"/>
  <c r="D20" i="43"/>
  <c r="W19" i="43"/>
  <c r="J19" i="43"/>
  <c r="I19" i="43"/>
  <c r="H19" i="43"/>
  <c r="F19" i="43"/>
  <c r="E19" i="43"/>
  <c r="D19" i="43"/>
  <c r="W18" i="43"/>
  <c r="J18" i="43"/>
  <c r="I18" i="43"/>
  <c r="H18" i="43"/>
  <c r="G18" i="43"/>
  <c r="O18" i="43"/>
  <c r="F18" i="43"/>
  <c r="E18" i="43"/>
  <c r="D18" i="43"/>
  <c r="W17" i="43"/>
  <c r="H17" i="43"/>
  <c r="W16" i="43"/>
  <c r="J16" i="43"/>
  <c r="I16" i="43"/>
  <c r="G16" i="43"/>
  <c r="F16" i="43"/>
  <c r="D16" i="43"/>
  <c r="W15" i="43"/>
  <c r="W22" i="43"/>
  <c r="O12" i="43"/>
  <c r="C6" i="43"/>
  <c r="C7" i="43"/>
  <c r="C8" i="43"/>
  <c r="C9" i="43"/>
  <c r="C10" i="43"/>
  <c r="C11" i="43"/>
  <c r="C12" i="43"/>
  <c r="C13" i="43"/>
  <c r="C14" i="43"/>
  <c r="C15" i="43"/>
  <c r="C16" i="43"/>
  <c r="C17" i="43"/>
  <c r="C18" i="43"/>
  <c r="C19" i="43"/>
  <c r="C20" i="43"/>
  <c r="C21" i="43"/>
  <c r="C22" i="43"/>
  <c r="C23" i="43"/>
  <c r="C24" i="43"/>
  <c r="C25" i="43"/>
  <c r="C26" i="43"/>
  <c r="C27" i="43"/>
  <c r="C28" i="43"/>
  <c r="C29" i="43"/>
  <c r="C30" i="43"/>
  <c r="C31" i="43"/>
  <c r="C32" i="43"/>
  <c r="C33" i="43"/>
  <c r="C34" i="43"/>
  <c r="C35" i="43"/>
  <c r="C36" i="43"/>
  <c r="C37" i="43"/>
  <c r="C38" i="43"/>
  <c r="C39" i="43"/>
  <c r="C40" i="43"/>
  <c r="C41" i="43"/>
  <c r="C42" i="43"/>
  <c r="C43" i="43"/>
  <c r="C44" i="43"/>
  <c r="C45" i="43"/>
  <c r="C46" i="43"/>
  <c r="C47" i="43"/>
  <c r="C48" i="43"/>
  <c r="C49" i="43"/>
  <c r="C50" i="43"/>
  <c r="C51" i="43"/>
  <c r="C52" i="43"/>
  <c r="C53" i="43"/>
  <c r="C54" i="43"/>
  <c r="C55" i="43"/>
  <c r="C56" i="43"/>
  <c r="C57" i="43"/>
  <c r="C58" i="43"/>
  <c r="C59" i="43"/>
  <c r="C60" i="43"/>
  <c r="C61" i="43"/>
  <c r="C62" i="43"/>
  <c r="C63" i="43"/>
  <c r="C64" i="43"/>
  <c r="C65" i="43"/>
  <c r="C66" i="43"/>
  <c r="C67" i="43"/>
  <c r="C68" i="43"/>
  <c r="C69" i="43"/>
  <c r="C70" i="43"/>
  <c r="C71" i="43"/>
  <c r="C72" i="43"/>
  <c r="C73" i="43"/>
  <c r="E3" i="43"/>
  <c r="F3" i="43"/>
  <c r="G3" i="43"/>
  <c r="H3" i="43"/>
  <c r="I3" i="43"/>
  <c r="J3" i="43"/>
  <c r="K3" i="43"/>
  <c r="L3" i="43"/>
  <c r="C2" i="42" a="1"/>
  <c r="C6" i="42"/>
  <c r="A1" i="42"/>
  <c r="D1" i="42"/>
  <c r="E1" i="42"/>
  <c r="F1" i="42"/>
  <c r="G1" i="42"/>
  <c r="H1" i="42"/>
  <c r="I1" i="42"/>
  <c r="J1" i="42"/>
  <c r="K1" i="42"/>
  <c r="L1" i="42"/>
  <c r="M1" i="42"/>
  <c r="N1" i="42"/>
  <c r="O1" i="42"/>
  <c r="P1" i="42"/>
  <c r="Q1" i="42"/>
  <c r="R1" i="42"/>
  <c r="S1" i="42"/>
  <c r="T1" i="42"/>
  <c r="U1" i="42"/>
  <c r="V1" i="42"/>
  <c r="W1" i="42"/>
  <c r="X1" i="42"/>
  <c r="Y1" i="42"/>
  <c r="Z1" i="42"/>
  <c r="AA1" i="42"/>
  <c r="AB1" i="42"/>
  <c r="AC1" i="42"/>
  <c r="AD1" i="42"/>
  <c r="AE1" i="42"/>
  <c r="AF1" i="42"/>
  <c r="AG1" i="42"/>
  <c r="AH1" i="42"/>
  <c r="AI1" i="42"/>
  <c r="AJ1" i="42"/>
  <c r="AK1" i="42"/>
  <c r="AL1" i="42"/>
  <c r="S27" i="40"/>
  <c r="S26" i="40"/>
  <c r="S5" i="33"/>
  <c r="S18" i="33"/>
  <c r="S6" i="33"/>
  <c r="S7" i="33"/>
  <c r="S8" i="33"/>
  <c r="S9" i="33"/>
  <c r="S10" i="33"/>
  <c r="S4" i="33"/>
  <c r="R5" i="33"/>
  <c r="R6" i="33"/>
  <c r="R7" i="33"/>
  <c r="R8" i="33"/>
  <c r="R9" i="33"/>
  <c r="R10" i="33"/>
  <c r="R4" i="33"/>
  <c r="F6" i="32"/>
  <c r="F7" i="32"/>
  <c r="F8" i="32"/>
  <c r="F9" i="32"/>
  <c r="F5" i="32"/>
  <c r="N28" i="33"/>
  <c r="N29" i="33"/>
  <c r="N30" i="33"/>
  <c r="N31" i="33"/>
  <c r="N32" i="33"/>
  <c r="N33" i="33"/>
  <c r="N27" i="33"/>
  <c r="N34" i="33"/>
  <c r="AF68" i="33"/>
  <c r="X47" i="33"/>
  <c r="X46" i="33"/>
  <c r="X45" i="33"/>
  <c r="X44" i="33"/>
  <c r="AF28" i="33"/>
  <c r="D93" i="33"/>
  <c r="Q5" i="33"/>
  <c r="Q18" i="33"/>
  <c r="Q6" i="33"/>
  <c r="Q7" i="33"/>
  <c r="Q8" i="33"/>
  <c r="Q9" i="33"/>
  <c r="Q10" i="33"/>
  <c r="Q4" i="33"/>
  <c r="P5" i="33"/>
  <c r="P6" i="33"/>
  <c r="P7" i="33"/>
  <c r="P8" i="33"/>
  <c r="P9" i="33"/>
  <c r="P10" i="33"/>
  <c r="P4" i="33"/>
  <c r="O5" i="33"/>
  <c r="O6" i="33"/>
  <c r="O7" i="33"/>
  <c r="O8" i="33"/>
  <c r="O9" i="33"/>
  <c r="O10" i="33"/>
  <c r="O4" i="33"/>
  <c r="O11" i="33"/>
  <c r="O27" i="33"/>
  <c r="N5" i="33"/>
  <c r="N6" i="33"/>
  <c r="N7" i="33"/>
  <c r="N8" i="33"/>
  <c r="N9" i="33"/>
  <c r="N10" i="33"/>
  <c r="N4" i="33"/>
  <c r="T10" i="33"/>
  <c r="T5" i="33"/>
  <c r="R18" i="33"/>
  <c r="P23" i="33"/>
  <c r="S24" i="40"/>
  <c r="S23" i="40"/>
  <c r="S22" i="40"/>
  <c r="G62" i="40"/>
  <c r="G63" i="40"/>
  <c r="F62" i="40"/>
  <c r="E62" i="40"/>
  <c r="D62" i="40"/>
  <c r="D63" i="40"/>
  <c r="G61" i="40"/>
  <c r="F61" i="40"/>
  <c r="E61" i="40"/>
  <c r="E63" i="40"/>
  <c r="D61" i="40"/>
  <c r="G60" i="40"/>
  <c r="F60" i="40"/>
  <c r="E60" i="40"/>
  <c r="D60" i="40"/>
  <c r="G59" i="40"/>
  <c r="F59" i="40"/>
  <c r="E59" i="40"/>
  <c r="D59" i="40"/>
  <c r="G58" i="40"/>
  <c r="F58" i="40"/>
  <c r="E58" i="40"/>
  <c r="D58" i="40"/>
  <c r="G57" i="40"/>
  <c r="F57" i="40"/>
  <c r="E57" i="40"/>
  <c r="D57" i="40"/>
  <c r="G56" i="40"/>
  <c r="F56" i="40"/>
  <c r="E56" i="40"/>
  <c r="D56" i="40"/>
  <c r="G55" i="40"/>
  <c r="F55" i="40"/>
  <c r="E55" i="40"/>
  <c r="D55" i="40"/>
  <c r="G54" i="40"/>
  <c r="F54" i="40"/>
  <c r="E54" i="40"/>
  <c r="D54" i="40"/>
  <c r="G53" i="40"/>
  <c r="F53" i="40"/>
  <c r="E53" i="40"/>
  <c r="D53" i="40"/>
  <c r="I31" i="40"/>
  <c r="J31" i="40"/>
  <c r="H31" i="40"/>
  <c r="G31" i="40"/>
  <c r="F31" i="40"/>
  <c r="E31" i="40"/>
  <c r="E32" i="40"/>
  <c r="D31" i="40"/>
  <c r="I30" i="40"/>
  <c r="H30" i="40"/>
  <c r="G30" i="40"/>
  <c r="F30" i="40"/>
  <c r="E30" i="40"/>
  <c r="D30" i="40"/>
  <c r="D32" i="40"/>
  <c r="I29" i="40"/>
  <c r="J29" i="40"/>
  <c r="H29" i="40"/>
  <c r="G29" i="40"/>
  <c r="F29" i="40"/>
  <c r="E29" i="40"/>
  <c r="D29" i="40"/>
  <c r="I28" i="40"/>
  <c r="H28" i="40"/>
  <c r="J28" i="40"/>
  <c r="G28" i="40"/>
  <c r="F28" i="40"/>
  <c r="E28" i="40"/>
  <c r="D28" i="40"/>
  <c r="I27" i="40"/>
  <c r="H27" i="40"/>
  <c r="G27" i="40"/>
  <c r="F27" i="40"/>
  <c r="K27" i="40"/>
  <c r="E27" i="40"/>
  <c r="D27" i="40"/>
  <c r="L26" i="40"/>
  <c r="I26" i="40"/>
  <c r="H26" i="40"/>
  <c r="J26" i="40"/>
  <c r="G26" i="40"/>
  <c r="F26" i="40"/>
  <c r="E26" i="40"/>
  <c r="D26" i="40"/>
  <c r="I25" i="40"/>
  <c r="H25" i="40"/>
  <c r="G25" i="40"/>
  <c r="F25" i="40"/>
  <c r="K25" i="40"/>
  <c r="E25" i="40"/>
  <c r="D25" i="40"/>
  <c r="I24" i="40"/>
  <c r="H24" i="40"/>
  <c r="G24" i="40"/>
  <c r="F24" i="40"/>
  <c r="E24" i="40"/>
  <c r="D24" i="40"/>
  <c r="I23" i="40"/>
  <c r="H23" i="40"/>
  <c r="G23" i="40"/>
  <c r="K23" i="40"/>
  <c r="F23" i="40"/>
  <c r="E23" i="40"/>
  <c r="D23" i="40"/>
  <c r="I22" i="40"/>
  <c r="J22" i="40"/>
  <c r="H22" i="40"/>
  <c r="G22" i="40"/>
  <c r="F22" i="40"/>
  <c r="E22" i="40"/>
  <c r="D22" i="40"/>
  <c r="L21" i="40"/>
  <c r="K21" i="40"/>
  <c r="J21" i="40"/>
  <c r="L20" i="40"/>
  <c r="K20" i="40"/>
  <c r="J20" i="40"/>
  <c r="L19" i="40"/>
  <c r="M19" i="40"/>
  <c r="K19" i="40"/>
  <c r="J19" i="40"/>
  <c r="K18" i="40"/>
  <c r="J18" i="40"/>
  <c r="M18" i="40"/>
  <c r="L17" i="40"/>
  <c r="K17" i="40"/>
  <c r="J17" i="40"/>
  <c r="M17" i="40"/>
  <c r="L16" i="40"/>
  <c r="L23" i="40"/>
  <c r="K16" i="40"/>
  <c r="J16" i="40"/>
  <c r="L15" i="40"/>
  <c r="L31" i="40"/>
  <c r="K15" i="40"/>
  <c r="J15" i="40"/>
  <c r="L14" i="40"/>
  <c r="K14" i="40"/>
  <c r="J14" i="40"/>
  <c r="L13" i="40"/>
  <c r="L28" i="40"/>
  <c r="P25" i="40"/>
  <c r="G8" i="32"/>
  <c r="K13" i="40"/>
  <c r="J13" i="40"/>
  <c r="M13" i="40"/>
  <c r="L12" i="40"/>
  <c r="M12" i="40"/>
  <c r="M27" i="40"/>
  <c r="K12" i="40"/>
  <c r="J12" i="40"/>
  <c r="K11" i="40"/>
  <c r="J11" i="40"/>
  <c r="M11" i="40"/>
  <c r="M26" i="40"/>
  <c r="L10" i="40"/>
  <c r="L25" i="40"/>
  <c r="P24" i="40"/>
  <c r="G7" i="32"/>
  <c r="K10" i="40"/>
  <c r="J10" i="40"/>
  <c r="L9" i="40"/>
  <c r="L24" i="40"/>
  <c r="P26" i="40"/>
  <c r="G9" i="32"/>
  <c r="K9" i="40"/>
  <c r="J9" i="40"/>
  <c r="L8" i="40"/>
  <c r="P27" i="40"/>
  <c r="K8" i="40"/>
  <c r="J8" i="40"/>
  <c r="L7" i="40"/>
  <c r="K7" i="40"/>
  <c r="J7" i="40"/>
  <c r="J30" i="40"/>
  <c r="M16" i="40"/>
  <c r="J24" i="40"/>
  <c r="K26" i="40"/>
  <c r="J23" i="40"/>
  <c r="J27" i="40"/>
  <c r="F63" i="40"/>
  <c r="K29" i="40"/>
  <c r="M21" i="40"/>
  <c r="K22" i="40"/>
  <c r="K28" i="40"/>
  <c r="K31" i="40"/>
  <c r="M20" i="40"/>
  <c r="M28" i="40"/>
  <c r="Q25" i="40"/>
  <c r="F32" i="40"/>
  <c r="H32" i="40"/>
  <c r="M8" i="40"/>
  <c r="M23" i="40"/>
  <c r="Q27" i="40"/>
  <c r="M10" i="40"/>
  <c r="M25" i="40"/>
  <c r="Q24" i="40"/>
  <c r="AE53" i="39"/>
  <c r="AD53" i="39"/>
  <c r="AC53" i="39"/>
  <c r="AB53" i="39"/>
  <c r="AA53" i="39"/>
  <c r="Z53" i="39"/>
  <c r="Y53" i="39"/>
  <c r="X53" i="39"/>
  <c r="W53" i="39"/>
  <c r="V53" i="39"/>
  <c r="U53" i="39"/>
  <c r="T53" i="39"/>
  <c r="S53" i="39"/>
  <c r="R53" i="39"/>
  <c r="Q53" i="39"/>
  <c r="P53" i="39"/>
  <c r="O53" i="39"/>
  <c r="N53" i="39"/>
  <c r="M53" i="39"/>
  <c r="L53" i="39"/>
  <c r="K53" i="39"/>
  <c r="J53" i="39"/>
  <c r="I53" i="39"/>
  <c r="H53" i="39"/>
  <c r="G53" i="39"/>
  <c r="F53" i="39"/>
  <c r="E53" i="39"/>
  <c r="D53" i="39"/>
  <c r="AE52" i="39"/>
  <c r="AD52" i="39"/>
  <c r="AC52" i="39"/>
  <c r="AB52" i="39"/>
  <c r="AA52" i="39"/>
  <c r="Z52" i="39"/>
  <c r="Y52" i="39"/>
  <c r="X52" i="39"/>
  <c r="W52" i="39"/>
  <c r="V52" i="39"/>
  <c r="U52" i="39"/>
  <c r="T52" i="39"/>
  <c r="S52" i="39"/>
  <c r="R52" i="39"/>
  <c r="Q52" i="39"/>
  <c r="P52" i="39"/>
  <c r="O52" i="39"/>
  <c r="N52" i="39"/>
  <c r="M52" i="39"/>
  <c r="L52" i="39"/>
  <c r="K52" i="39"/>
  <c r="J52" i="39"/>
  <c r="I52" i="39"/>
  <c r="H52" i="39"/>
  <c r="G52" i="39"/>
  <c r="F52" i="39"/>
  <c r="E52" i="39"/>
  <c r="D52" i="39"/>
  <c r="AE51" i="39"/>
  <c r="AD51" i="39"/>
  <c r="AC51" i="39"/>
  <c r="AB51" i="39"/>
  <c r="AA51" i="39"/>
  <c r="Z51" i="39"/>
  <c r="Y51" i="39"/>
  <c r="X51" i="39"/>
  <c r="W51" i="39"/>
  <c r="V51" i="39"/>
  <c r="U51" i="39"/>
  <c r="T51" i="39"/>
  <c r="S51" i="39"/>
  <c r="R51" i="39"/>
  <c r="Q51" i="39"/>
  <c r="P51" i="39"/>
  <c r="O51" i="39"/>
  <c r="N51" i="39"/>
  <c r="M51" i="39"/>
  <c r="L51" i="39"/>
  <c r="K51" i="39"/>
  <c r="J51" i="39"/>
  <c r="I51" i="39"/>
  <c r="H51" i="39"/>
  <c r="G51" i="39"/>
  <c r="F51" i="39"/>
  <c r="E51" i="39"/>
  <c r="D51" i="39"/>
  <c r="AE50" i="39"/>
  <c r="AD50" i="39"/>
  <c r="AC50" i="39"/>
  <c r="AB50" i="39"/>
  <c r="AA50" i="39"/>
  <c r="Z50" i="39"/>
  <c r="Y50" i="39"/>
  <c r="X50" i="39"/>
  <c r="W50" i="39"/>
  <c r="V50" i="39"/>
  <c r="U50" i="39"/>
  <c r="T50" i="39"/>
  <c r="S50" i="39"/>
  <c r="R50" i="39"/>
  <c r="Q50" i="39"/>
  <c r="P50" i="39"/>
  <c r="O50" i="39"/>
  <c r="N50" i="39"/>
  <c r="M50" i="39"/>
  <c r="L50" i="39"/>
  <c r="K50" i="39"/>
  <c r="J50" i="39"/>
  <c r="I50" i="39"/>
  <c r="H50" i="39"/>
  <c r="G50" i="39"/>
  <c r="F50" i="39"/>
  <c r="E50" i="39"/>
  <c r="D50" i="39"/>
  <c r="AE49" i="39"/>
  <c r="AD49" i="39"/>
  <c r="AC49" i="39"/>
  <c r="AB49" i="39"/>
  <c r="AA49" i="39"/>
  <c r="Z49" i="39"/>
  <c r="Z54" i="39"/>
  <c r="Y49" i="39"/>
  <c r="X49" i="39"/>
  <c r="W49" i="39"/>
  <c r="V49" i="39"/>
  <c r="U49" i="39"/>
  <c r="T49" i="39"/>
  <c r="S49" i="39"/>
  <c r="R49" i="39"/>
  <c r="Q49" i="39"/>
  <c r="P49" i="39"/>
  <c r="O49" i="39"/>
  <c r="N49" i="39"/>
  <c r="M49" i="39"/>
  <c r="L49" i="39"/>
  <c r="K49" i="39"/>
  <c r="J49" i="39"/>
  <c r="J54" i="39"/>
  <c r="I49" i="39"/>
  <c r="H49" i="39"/>
  <c r="G49" i="39"/>
  <c r="F49" i="39"/>
  <c r="E49" i="39"/>
  <c r="D49" i="39"/>
  <c r="AE48" i="39"/>
  <c r="AD48" i="39"/>
  <c r="AD54" i="39"/>
  <c r="AC48" i="39"/>
  <c r="AB48" i="39"/>
  <c r="AA48" i="39"/>
  <c r="Z48" i="39"/>
  <c r="Y48" i="39"/>
  <c r="X48" i="39"/>
  <c r="W48" i="39"/>
  <c r="V48" i="39"/>
  <c r="V54" i="39"/>
  <c r="U48" i="39"/>
  <c r="T48" i="39"/>
  <c r="S48" i="39"/>
  <c r="R48" i="39"/>
  <c r="Q48" i="39"/>
  <c r="P48" i="39"/>
  <c r="O48" i="39"/>
  <c r="N48" i="39"/>
  <c r="N54" i="39"/>
  <c r="M48" i="39"/>
  <c r="L48" i="39"/>
  <c r="K48" i="39"/>
  <c r="J48" i="39"/>
  <c r="I48" i="39"/>
  <c r="H48" i="39"/>
  <c r="G48" i="39"/>
  <c r="F48" i="39"/>
  <c r="F54" i="39"/>
  <c r="E48" i="39"/>
  <c r="D48" i="39"/>
  <c r="AE47" i="39"/>
  <c r="AE54" i="39"/>
  <c r="AD47" i="39"/>
  <c r="AC47" i="39"/>
  <c r="AC54" i="39"/>
  <c r="AB47" i="39"/>
  <c r="AB54" i="39"/>
  <c r="AA47" i="39"/>
  <c r="Z47" i="39"/>
  <c r="Y47" i="39"/>
  <c r="Y54" i="39"/>
  <c r="X47" i="39"/>
  <c r="X54" i="39"/>
  <c r="W47" i="39"/>
  <c r="V47" i="39"/>
  <c r="U47" i="39"/>
  <c r="U54" i="39"/>
  <c r="T47" i="39"/>
  <c r="S47" i="39"/>
  <c r="R47" i="39"/>
  <c r="R54" i="39"/>
  <c r="Q47" i="39"/>
  <c r="Q54" i="39"/>
  <c r="P47" i="39"/>
  <c r="P54" i="39"/>
  <c r="O47" i="39"/>
  <c r="N47" i="39"/>
  <c r="M47" i="39"/>
  <c r="M54" i="39"/>
  <c r="L47" i="39"/>
  <c r="L54" i="39"/>
  <c r="K47" i="39"/>
  <c r="J47" i="39"/>
  <c r="I47" i="39"/>
  <c r="I54" i="39"/>
  <c r="H47" i="39"/>
  <c r="H54" i="39"/>
  <c r="G47" i="39"/>
  <c r="F47" i="39"/>
  <c r="E47" i="39"/>
  <c r="E54" i="39"/>
  <c r="D47" i="39"/>
  <c r="AE45" i="39"/>
  <c r="AD45" i="39"/>
  <c r="AC45" i="39"/>
  <c r="AB45" i="39"/>
  <c r="AA45" i="39"/>
  <c r="Z45" i="39"/>
  <c r="Y45" i="39"/>
  <c r="X45" i="39"/>
  <c r="W45" i="39"/>
  <c r="V45" i="39"/>
  <c r="U45" i="39"/>
  <c r="T45" i="39"/>
  <c r="S45" i="39"/>
  <c r="R45" i="39"/>
  <c r="Q45" i="39"/>
  <c r="P45" i="39"/>
  <c r="O45" i="39"/>
  <c r="N45" i="39"/>
  <c r="M45" i="39"/>
  <c r="L45" i="39"/>
  <c r="K45" i="39"/>
  <c r="J45" i="39"/>
  <c r="I45" i="39"/>
  <c r="H45" i="39"/>
  <c r="G45" i="39"/>
  <c r="F45" i="39"/>
  <c r="E45" i="39"/>
  <c r="D45" i="39"/>
  <c r="AE44" i="39"/>
  <c r="AD44" i="39"/>
  <c r="AC44" i="39"/>
  <c r="AB44" i="39"/>
  <c r="AA44" i="39"/>
  <c r="Z44" i="39"/>
  <c r="Y44" i="39"/>
  <c r="X44" i="39"/>
  <c r="W44" i="39"/>
  <c r="V44" i="39"/>
  <c r="U44" i="39"/>
  <c r="T44" i="39"/>
  <c r="S44" i="39"/>
  <c r="R44" i="39"/>
  <c r="Q44" i="39"/>
  <c r="P44" i="39"/>
  <c r="O44" i="39"/>
  <c r="N44" i="39"/>
  <c r="M44" i="39"/>
  <c r="L44" i="39"/>
  <c r="K44" i="39"/>
  <c r="J44" i="39"/>
  <c r="I44" i="39"/>
  <c r="H44" i="39"/>
  <c r="G44" i="39"/>
  <c r="F44" i="39"/>
  <c r="E44" i="39"/>
  <c r="D44" i="39"/>
  <c r="AE43" i="39"/>
  <c r="AD43" i="39"/>
  <c r="AC43" i="39"/>
  <c r="AB43" i="39"/>
  <c r="AA43" i="39"/>
  <c r="Z43" i="39"/>
  <c r="Y43" i="39"/>
  <c r="X43" i="39"/>
  <c r="W43" i="39"/>
  <c r="V43" i="39"/>
  <c r="U43" i="39"/>
  <c r="T43" i="39"/>
  <c r="S43" i="39"/>
  <c r="R43" i="39"/>
  <c r="Q43" i="39"/>
  <c r="P43" i="39"/>
  <c r="O43" i="39"/>
  <c r="N43" i="39"/>
  <c r="M43" i="39"/>
  <c r="L43" i="39"/>
  <c r="K43" i="39"/>
  <c r="J43" i="39"/>
  <c r="I43" i="39"/>
  <c r="H43" i="39"/>
  <c r="G43" i="39"/>
  <c r="F43" i="39"/>
  <c r="E43" i="39"/>
  <c r="D43" i="39"/>
  <c r="AE42" i="39"/>
  <c r="AD42" i="39"/>
  <c r="AC42" i="39"/>
  <c r="AB42" i="39"/>
  <c r="AA42" i="39"/>
  <c r="Z42" i="39"/>
  <c r="Y42" i="39"/>
  <c r="X42" i="39"/>
  <c r="W42" i="39"/>
  <c r="V42" i="39"/>
  <c r="U42" i="39"/>
  <c r="T42" i="39"/>
  <c r="S42" i="39"/>
  <c r="R42" i="39"/>
  <c r="Q42" i="39"/>
  <c r="P42" i="39"/>
  <c r="O42" i="39"/>
  <c r="N42" i="39"/>
  <c r="M42" i="39"/>
  <c r="L42" i="39"/>
  <c r="K42" i="39"/>
  <c r="J42" i="39"/>
  <c r="I42" i="39"/>
  <c r="H42" i="39"/>
  <c r="G42" i="39"/>
  <c r="F42" i="39"/>
  <c r="E42" i="39"/>
  <c r="D42" i="39"/>
  <c r="AE41" i="39"/>
  <c r="AD41" i="39"/>
  <c r="AC41" i="39"/>
  <c r="AB41" i="39"/>
  <c r="AA41" i="39"/>
  <c r="Z41" i="39"/>
  <c r="Z46" i="39"/>
  <c r="Y41" i="39"/>
  <c r="Y46" i="39"/>
  <c r="X41" i="39"/>
  <c r="W41" i="39"/>
  <c r="V41" i="39"/>
  <c r="U41" i="39"/>
  <c r="T41" i="39"/>
  <c r="S41" i="39"/>
  <c r="R41" i="39"/>
  <c r="R46" i="39"/>
  <c r="Q41" i="39"/>
  <c r="Q46" i="39"/>
  <c r="P41" i="39"/>
  <c r="O41" i="39"/>
  <c r="N41" i="39"/>
  <c r="M41" i="39"/>
  <c r="L41" i="39"/>
  <c r="K41" i="39"/>
  <c r="J41" i="39"/>
  <c r="J46" i="39"/>
  <c r="I41" i="39"/>
  <c r="I46" i="39"/>
  <c r="H41" i="39"/>
  <c r="G41" i="39"/>
  <c r="F41" i="39"/>
  <c r="E41" i="39"/>
  <c r="D41" i="39"/>
  <c r="AE40" i="39"/>
  <c r="AD40" i="39"/>
  <c r="AD46" i="39"/>
  <c r="AC40" i="39"/>
  <c r="AB40" i="39"/>
  <c r="AA40" i="39"/>
  <c r="Z40" i="39"/>
  <c r="Y40" i="39"/>
  <c r="X40" i="39"/>
  <c r="W40" i="39"/>
  <c r="V40" i="39"/>
  <c r="V46" i="39"/>
  <c r="U40" i="39"/>
  <c r="U46" i="39"/>
  <c r="T40" i="39"/>
  <c r="S40" i="39"/>
  <c r="R40" i="39"/>
  <c r="Q40" i="39"/>
  <c r="P40" i="39"/>
  <c r="O40" i="39"/>
  <c r="N40" i="39"/>
  <c r="M40" i="39"/>
  <c r="L40" i="39"/>
  <c r="K40" i="39"/>
  <c r="J40" i="39"/>
  <c r="I40" i="39"/>
  <c r="H40" i="39"/>
  <c r="G40" i="39"/>
  <c r="F40" i="39"/>
  <c r="F46" i="39"/>
  <c r="E40" i="39"/>
  <c r="E46" i="39"/>
  <c r="D40" i="39"/>
  <c r="AE39" i="39"/>
  <c r="AE46" i="39"/>
  <c r="AD39" i="39"/>
  <c r="AC39" i="39"/>
  <c r="AB39" i="39"/>
  <c r="AA39" i="39"/>
  <c r="AA46" i="39"/>
  <c r="Z39" i="39"/>
  <c r="Y39" i="39"/>
  <c r="X39" i="39"/>
  <c r="W39" i="39"/>
  <c r="W46" i="39"/>
  <c r="V39" i="39"/>
  <c r="U39" i="39"/>
  <c r="T39" i="39"/>
  <c r="S39" i="39"/>
  <c r="S46" i="39"/>
  <c r="R39" i="39"/>
  <c r="Q39" i="39"/>
  <c r="P39" i="39"/>
  <c r="O39" i="39"/>
  <c r="O46" i="39"/>
  <c r="N39" i="39"/>
  <c r="N46" i="39"/>
  <c r="M39" i="39"/>
  <c r="L39" i="39"/>
  <c r="K39" i="39"/>
  <c r="K46" i="39"/>
  <c r="J39" i="39"/>
  <c r="I39" i="39"/>
  <c r="H39" i="39"/>
  <c r="H46" i="39"/>
  <c r="G39" i="39"/>
  <c r="G46" i="39"/>
  <c r="F39" i="39"/>
  <c r="E39" i="39"/>
  <c r="D39" i="39"/>
  <c r="S6" i="39"/>
  <c r="V6" i="39"/>
  <c r="Y6" i="39"/>
  <c r="AB6" i="39"/>
  <c r="AE6" i="39"/>
  <c r="AK42" i="37"/>
  <c r="AJ42" i="37"/>
  <c r="AJ51" i="37"/>
  <c r="S25" i="40"/>
  <c r="AI42" i="37"/>
  <c r="AH42" i="37"/>
  <c r="AG42" i="37"/>
  <c r="AF42" i="37"/>
  <c r="AE42" i="37"/>
  <c r="AD42" i="37"/>
  <c r="AC42" i="37"/>
  <c r="AB42" i="37"/>
  <c r="AA42" i="37"/>
  <c r="Z42" i="37"/>
  <c r="Y42" i="37"/>
  <c r="X42" i="37"/>
  <c r="W42" i="37"/>
  <c r="V42" i="37"/>
  <c r="U42" i="37"/>
  <c r="T42" i="37"/>
  <c r="S42" i="37"/>
  <c r="R42" i="37"/>
  <c r="Q42" i="37"/>
  <c r="P42" i="37"/>
  <c r="O42" i="37"/>
  <c r="N42" i="37"/>
  <c r="M42" i="37"/>
  <c r="L42" i="37"/>
  <c r="K42" i="37"/>
  <c r="J42" i="37"/>
  <c r="I42" i="37"/>
  <c r="H42" i="37"/>
  <c r="G42" i="37"/>
  <c r="F42" i="37"/>
  <c r="E42" i="37"/>
  <c r="D42" i="37"/>
  <c r="C42" i="37"/>
  <c r="I30" i="36"/>
  <c r="F30" i="36"/>
  <c r="I29" i="36"/>
  <c r="F29" i="36"/>
  <c r="L28" i="36"/>
  <c r="K28" i="36"/>
  <c r="J28" i="36"/>
  <c r="I28" i="36"/>
  <c r="F28" i="36"/>
  <c r="I27" i="36"/>
  <c r="F27" i="36"/>
  <c r="I26" i="36"/>
  <c r="F26" i="36"/>
  <c r="I25" i="36"/>
  <c r="F25" i="36"/>
  <c r="L24" i="36"/>
  <c r="K24" i="36"/>
  <c r="J24" i="36"/>
  <c r="I24" i="36"/>
  <c r="F24" i="36"/>
  <c r="I23" i="36"/>
  <c r="F23" i="36"/>
  <c r="I22" i="36"/>
  <c r="F22" i="36"/>
  <c r="I21" i="36"/>
  <c r="F21" i="36"/>
  <c r="I20" i="36"/>
  <c r="F20" i="36"/>
  <c r="I19" i="36"/>
  <c r="F19" i="36"/>
  <c r="I18" i="36"/>
  <c r="F18" i="36"/>
  <c r="I17" i="36"/>
  <c r="F17" i="36"/>
  <c r="L16" i="36"/>
  <c r="M30" i="36"/>
  <c r="K16" i="36"/>
  <c r="J16" i="36"/>
  <c r="I16" i="36"/>
  <c r="F16" i="36"/>
  <c r="I15" i="36"/>
  <c r="F15" i="36"/>
  <c r="I14" i="36"/>
  <c r="F14" i="36"/>
  <c r="I13" i="36"/>
  <c r="F13" i="36"/>
  <c r="I12" i="36"/>
  <c r="F12" i="36"/>
  <c r="I11" i="36"/>
  <c r="F11" i="36"/>
  <c r="I10" i="36"/>
  <c r="F10" i="36"/>
  <c r="I9" i="36"/>
  <c r="F9" i="36"/>
  <c r="I8" i="36"/>
  <c r="F8" i="36"/>
  <c r="I7" i="36"/>
  <c r="F7" i="36"/>
  <c r="L36" i="35"/>
  <c r="K36" i="35"/>
  <c r="J36" i="35"/>
  <c r="I36" i="35"/>
  <c r="H36" i="35"/>
  <c r="G36" i="35"/>
  <c r="F36" i="35"/>
  <c r="E36" i="35"/>
  <c r="D36" i="35"/>
  <c r="L33" i="35"/>
  <c r="K33" i="35"/>
  <c r="J33" i="35"/>
  <c r="I33" i="35"/>
  <c r="H33" i="35"/>
  <c r="G33" i="35"/>
  <c r="F33" i="35"/>
  <c r="E33" i="35"/>
  <c r="D33" i="35"/>
  <c r="L32" i="35"/>
  <c r="K32" i="35"/>
  <c r="J32" i="35"/>
  <c r="I32" i="35"/>
  <c r="H32" i="35"/>
  <c r="G32" i="35"/>
  <c r="F32" i="35"/>
  <c r="E32" i="35"/>
  <c r="D32" i="35"/>
  <c r="L31" i="35"/>
  <c r="K31" i="35"/>
  <c r="J31" i="35"/>
  <c r="I31" i="35"/>
  <c r="H31" i="35"/>
  <c r="G31" i="35"/>
  <c r="F31" i="35"/>
  <c r="E31" i="35"/>
  <c r="D31" i="35"/>
  <c r="L30" i="35"/>
  <c r="K30" i="35"/>
  <c r="J30" i="35"/>
  <c r="I30" i="35"/>
  <c r="H30" i="35"/>
  <c r="G30" i="35"/>
  <c r="F30" i="35"/>
  <c r="E30" i="35"/>
  <c r="D30" i="35"/>
  <c r="L29" i="35"/>
  <c r="K29" i="35"/>
  <c r="J29" i="35"/>
  <c r="I29" i="35"/>
  <c r="H29" i="35"/>
  <c r="G29" i="35"/>
  <c r="F29" i="35"/>
  <c r="E29" i="35"/>
  <c r="D29" i="35"/>
  <c r="L28" i="35"/>
  <c r="K28" i="35"/>
  <c r="J28" i="35"/>
  <c r="I28" i="35"/>
  <c r="H28" i="35"/>
  <c r="G28" i="35"/>
  <c r="F28" i="35"/>
  <c r="E28" i="35"/>
  <c r="D28" i="35"/>
  <c r="L27" i="35"/>
  <c r="K27" i="35"/>
  <c r="J27" i="35"/>
  <c r="I27" i="35"/>
  <c r="H27" i="35"/>
  <c r="G27" i="35"/>
  <c r="F27" i="35"/>
  <c r="E27" i="35"/>
  <c r="D27" i="35"/>
  <c r="L26" i="35"/>
  <c r="K26" i="35"/>
  <c r="J26" i="35"/>
  <c r="I26" i="35"/>
  <c r="H26" i="35"/>
  <c r="G26" i="35"/>
  <c r="F26" i="35"/>
  <c r="E26" i="35"/>
  <c r="D26" i="35"/>
  <c r="L25" i="35"/>
  <c r="K25" i="35"/>
  <c r="J25" i="35"/>
  <c r="I25" i="35"/>
  <c r="H25" i="35"/>
  <c r="G25" i="35"/>
  <c r="F25" i="35"/>
  <c r="E25" i="35"/>
  <c r="D25" i="35"/>
  <c r="I23" i="33"/>
  <c r="H23" i="33"/>
  <c r="G23" i="33"/>
  <c r="F23" i="33"/>
  <c r="E23" i="33"/>
  <c r="D23" i="33"/>
  <c r="C23" i="33"/>
  <c r="B23" i="33"/>
  <c r="I22" i="33"/>
  <c r="H22" i="33"/>
  <c r="G22" i="33"/>
  <c r="F22" i="33"/>
  <c r="E22" i="33"/>
  <c r="D22" i="33"/>
  <c r="C22" i="33"/>
  <c r="B22" i="33"/>
  <c r="I21" i="33"/>
  <c r="H21" i="33"/>
  <c r="G21" i="33"/>
  <c r="F21" i="33"/>
  <c r="E21" i="33"/>
  <c r="D21" i="33"/>
  <c r="C21" i="33"/>
  <c r="B21" i="33"/>
  <c r="I20" i="33"/>
  <c r="H20" i="33"/>
  <c r="G20" i="33"/>
  <c r="F20" i="33"/>
  <c r="E20" i="33"/>
  <c r="D20" i="33"/>
  <c r="C20" i="33"/>
  <c r="B20" i="33"/>
  <c r="I19" i="33"/>
  <c r="H19" i="33"/>
  <c r="G19" i="33"/>
  <c r="F19" i="33"/>
  <c r="E19" i="33"/>
  <c r="D19" i="33"/>
  <c r="C19" i="33"/>
  <c r="B19" i="33"/>
  <c r="I18" i="33"/>
  <c r="H18" i="33"/>
  <c r="G18" i="33"/>
  <c r="F18" i="33"/>
  <c r="E18" i="33"/>
  <c r="D18" i="33"/>
  <c r="C18" i="33"/>
  <c r="B18" i="33"/>
  <c r="I17" i="33"/>
  <c r="H17" i="33"/>
  <c r="G17" i="33"/>
  <c r="F17" i="33"/>
  <c r="E17" i="33"/>
  <c r="D17" i="33"/>
  <c r="C17" i="33"/>
  <c r="B17" i="33"/>
  <c r="I11" i="33"/>
  <c r="H11" i="33"/>
  <c r="G11" i="33"/>
  <c r="F11" i="33"/>
  <c r="E11" i="33"/>
  <c r="D11" i="33"/>
  <c r="C11" i="33"/>
  <c r="B11" i="33"/>
  <c r="J10" i="33"/>
  <c r="J9" i="33"/>
  <c r="J8" i="33"/>
  <c r="J7" i="33"/>
  <c r="J6" i="33"/>
  <c r="J5" i="33"/>
  <c r="J4" i="33"/>
  <c r="B11" i="32"/>
  <c r="C4" i="42"/>
  <c r="C8" i="42"/>
  <c r="C3" i="42"/>
  <c r="L52" i="43"/>
  <c r="D66" i="43" a="1"/>
  <c r="J17" i="43"/>
  <c r="J21" i="43"/>
  <c r="I17" i="43"/>
  <c r="I21" i="43"/>
  <c r="E16" i="43"/>
  <c r="O16" i="43"/>
  <c r="G19" i="43"/>
  <c r="O19" i="43"/>
  <c r="E20" i="43"/>
  <c r="O20" i="43"/>
  <c r="F43" i="43"/>
  <c r="L43" i="43"/>
  <c r="D17" i="43"/>
  <c r="E17" i="43"/>
  <c r="E21" i="43"/>
  <c r="O21" i="43"/>
  <c r="H16" i="43"/>
  <c r="F17" i="43"/>
  <c r="H20" i="43"/>
  <c r="F21" i="43"/>
  <c r="G17" i="43"/>
  <c r="G21" i="43"/>
  <c r="H7" i="32"/>
  <c r="T25" i="40"/>
  <c r="M14" i="40"/>
  <c r="M29" i="40"/>
  <c r="Q23" i="40"/>
  <c r="L29" i="40"/>
  <c r="H8" i="32"/>
  <c r="N13" i="33" a="1"/>
  <c r="AB46" i="39"/>
  <c r="G32" i="40"/>
  <c r="K32" i="40"/>
  <c r="K30" i="40"/>
  <c r="AC46" i="39"/>
  <c r="G54" i="39"/>
  <c r="T9" i="33"/>
  <c r="N22" i="33"/>
  <c r="O31" i="33"/>
  <c r="T8" i="33"/>
  <c r="P11" i="33"/>
  <c r="Q19" i="33"/>
  <c r="Q11" i="33"/>
  <c r="Q29" i="33"/>
  <c r="S32" i="40"/>
  <c r="O21" i="33"/>
  <c r="N21" i="33"/>
  <c r="O30" i="33"/>
  <c r="P29" i="33"/>
  <c r="O33" i="33"/>
  <c r="O28" i="33"/>
  <c r="O34" i="33"/>
  <c r="O29" i="33"/>
  <c r="X46" i="39"/>
  <c r="O54" i="39"/>
  <c r="L30" i="40"/>
  <c r="L32" i="40"/>
  <c r="M7" i="40"/>
  <c r="L22" i="40"/>
  <c r="P22" i="40"/>
  <c r="O18" i="33"/>
  <c r="N18" i="33"/>
  <c r="T18" i="33"/>
  <c r="R32" i="33"/>
  <c r="J11" i="33"/>
  <c r="L46" i="39"/>
  <c r="S23" i="33"/>
  <c r="Q23" i="33"/>
  <c r="R23" i="33"/>
  <c r="N23" i="33"/>
  <c r="R31" i="33"/>
  <c r="R21" i="33"/>
  <c r="S20" i="33"/>
  <c r="M46" i="39"/>
  <c r="W54" i="39"/>
  <c r="M15" i="40"/>
  <c r="M31" i="40"/>
  <c r="O32" i="33"/>
  <c r="O23" i="33"/>
  <c r="K54" i="39"/>
  <c r="AA54" i="39"/>
  <c r="N20" i="33"/>
  <c r="T6" i="33"/>
  <c r="P18" i="33"/>
  <c r="P28" i="33"/>
  <c r="R20" i="33"/>
  <c r="R11" i="33"/>
  <c r="D46" i="39"/>
  <c r="T46" i="39"/>
  <c r="M9" i="40"/>
  <c r="M24" i="40"/>
  <c r="Q26" i="40"/>
  <c r="I32" i="40"/>
  <c r="J32" i="40"/>
  <c r="T7" i="33"/>
  <c r="P33" i="33"/>
  <c r="Q32" i="33"/>
  <c r="S54" i="39"/>
  <c r="K24" i="40"/>
  <c r="J25" i="40"/>
  <c r="N11" i="33"/>
  <c r="P46" i="39"/>
  <c r="D54" i="39"/>
  <c r="T54" i="39"/>
  <c r="L27" i="40"/>
  <c r="P23" i="40"/>
  <c r="G6" i="32"/>
  <c r="T22" i="40"/>
  <c r="O22" i="33"/>
  <c r="P31" i="33"/>
  <c r="P21" i="33"/>
  <c r="Q20" i="33"/>
  <c r="R33" i="33"/>
  <c r="S22" i="33"/>
  <c r="C7" i="42"/>
  <c r="C2" i="42"/>
  <c r="C5" i="42"/>
  <c r="T4" i="33"/>
  <c r="S11" i="33"/>
  <c r="J66" i="43"/>
  <c r="I66" i="43"/>
  <c r="H66" i="43"/>
  <c r="G66" i="43"/>
  <c r="E66" i="43"/>
  <c r="F66" i="43"/>
  <c r="D66" i="43"/>
  <c r="O66" i="43"/>
  <c r="O17" i="43"/>
  <c r="H6" i="32"/>
  <c r="T22" i="33"/>
  <c r="S33" i="33"/>
  <c r="S27" i="33"/>
  <c r="S31" i="33"/>
  <c r="S28" i="33"/>
  <c r="S29" i="33"/>
  <c r="S32" i="33"/>
  <c r="R27" i="33"/>
  <c r="R34" i="33"/>
  <c r="R29" i="33"/>
  <c r="R30" i="33"/>
  <c r="R28" i="33"/>
  <c r="S30" i="33"/>
  <c r="T27" i="40"/>
  <c r="T24" i="40"/>
  <c r="T26" i="40"/>
  <c r="U9" i="33"/>
  <c r="P22" i="33"/>
  <c r="R22" i="33"/>
  <c r="Q22" i="33"/>
  <c r="P32" i="40"/>
  <c r="G5" i="32"/>
  <c r="G10" i="32"/>
  <c r="U7" i="33"/>
  <c r="O20" i="33"/>
  <c r="T20" i="33"/>
  <c r="P12" i="33"/>
  <c r="P27" i="33"/>
  <c r="P32" i="33"/>
  <c r="P30" i="33"/>
  <c r="Q28" i="33"/>
  <c r="Q27" i="33"/>
  <c r="Q31" i="33"/>
  <c r="Q33" i="33"/>
  <c r="Q30" i="33"/>
  <c r="P20" i="33"/>
  <c r="N13" i="33"/>
  <c r="N12" i="33"/>
  <c r="O13" i="33"/>
  <c r="R13" i="33"/>
  <c r="AB52" i="33"/>
  <c r="S13" i="33"/>
  <c r="AC52" i="33"/>
  <c r="P13" i="33"/>
  <c r="Z52" i="33"/>
  <c r="Q13" i="33"/>
  <c r="AA52" i="33"/>
  <c r="R17" i="33"/>
  <c r="Q17" i="33"/>
  <c r="N17" i="33"/>
  <c r="P17" i="33"/>
  <c r="S17" i="33"/>
  <c r="O17" i="33"/>
  <c r="M30" i="40"/>
  <c r="M32" i="40"/>
  <c r="M22" i="40"/>
  <c r="Q22" i="40"/>
  <c r="T11" i="33"/>
  <c r="U4" i="33"/>
  <c r="H9" i="32"/>
  <c r="R19" i="33"/>
  <c r="N19" i="33"/>
  <c r="S19" i="33"/>
  <c r="P19" i="33"/>
  <c r="O19" i="33"/>
  <c r="T23" i="33"/>
  <c r="Q21" i="33"/>
  <c r="T21" i="33"/>
  <c r="U8" i="33"/>
  <c r="S21" i="33"/>
  <c r="T23" i="40"/>
  <c r="T32" i="40"/>
  <c r="I67" i="43"/>
  <c r="H67" i="43"/>
  <c r="E67" i="43"/>
  <c r="G67" i="43"/>
  <c r="F67" i="43"/>
  <c r="D67" i="43"/>
  <c r="J67" i="43"/>
  <c r="AA46" i="33"/>
  <c r="AA44" i="33"/>
  <c r="AA50" i="33"/>
  <c r="AA49" i="33"/>
  <c r="AA45" i="33"/>
  <c r="AA48" i="33"/>
  <c r="AA47" i="33"/>
  <c r="T19" i="33"/>
  <c r="Z50" i="33"/>
  <c r="Z44" i="33"/>
  <c r="Z45" i="33"/>
  <c r="Z46" i="33"/>
  <c r="Z48" i="33"/>
  <c r="Z47" i="33"/>
  <c r="Z49" i="33"/>
  <c r="Q12" i="33"/>
  <c r="R12" i="33"/>
  <c r="AC49" i="33"/>
  <c r="AC51" i="33"/>
  <c r="AC48" i="33"/>
  <c r="AC45" i="33"/>
  <c r="AC47" i="33"/>
  <c r="AC46" i="33"/>
  <c r="AC44" i="33"/>
  <c r="AC50" i="33"/>
  <c r="Q34" i="33"/>
  <c r="AA51" i="33"/>
  <c r="AA53" i="33"/>
  <c r="T17" i="33"/>
  <c r="Y52" i="33"/>
  <c r="O12" i="33"/>
  <c r="AB49" i="33"/>
  <c r="AB51" i="33"/>
  <c r="AB53" i="33"/>
  <c r="AB47" i="33"/>
  <c r="AB50" i="33"/>
  <c r="AB46" i="33"/>
  <c r="AB48" i="33"/>
  <c r="AB44" i="33"/>
  <c r="AB45" i="33"/>
  <c r="U5" i="33"/>
  <c r="U11" i="33"/>
  <c r="U10" i="33"/>
  <c r="T13" i="33"/>
  <c r="X52" i="33"/>
  <c r="S12" i="33"/>
  <c r="U6" i="33"/>
  <c r="Q32" i="40"/>
  <c r="H5" i="32"/>
  <c r="H10" i="32"/>
  <c r="P34" i="33"/>
  <c r="Z51" i="33"/>
  <c r="Z53" i="33"/>
  <c r="S34" i="33"/>
  <c r="O67" i="43"/>
  <c r="R24" i="40"/>
  <c r="R27" i="40"/>
  <c r="R25" i="40"/>
  <c r="R23" i="40"/>
  <c r="R26" i="40"/>
  <c r="Y46" i="33"/>
  <c r="AD46" i="33"/>
  <c r="AE46" i="33"/>
  <c r="Y51" i="33"/>
  <c r="Y53" i="33"/>
  <c r="Y50" i="33"/>
  <c r="Y45" i="33"/>
  <c r="AD45" i="33"/>
  <c r="AE45" i="33"/>
  <c r="Y48" i="33"/>
  <c r="Y49" i="33"/>
  <c r="Y47" i="33"/>
  <c r="AD47" i="33"/>
  <c r="AE47" i="33"/>
  <c r="Y44" i="33"/>
  <c r="AD44" i="33"/>
  <c r="AE44" i="33"/>
  <c r="X48" i="33"/>
  <c r="X50" i="33"/>
  <c r="AD52" i="33"/>
  <c r="X49" i="33"/>
  <c r="AD49" i="33"/>
  <c r="AE49" i="33"/>
  <c r="K5" i="32"/>
  <c r="K10" i="32"/>
  <c r="K4" i="32"/>
  <c r="K7" i="32"/>
  <c r="K9" i="32"/>
  <c r="K6" i="32"/>
  <c r="K8" i="32"/>
  <c r="AE4" i="33"/>
  <c r="AE10" i="33"/>
  <c r="AE6" i="33"/>
  <c r="AE7" i="33"/>
  <c r="AE8" i="33"/>
  <c r="AE9" i="33"/>
  <c r="AE5" i="33"/>
  <c r="R22" i="40"/>
  <c r="R32" i="40"/>
  <c r="T12" i="33"/>
  <c r="Y5" i="33"/>
  <c r="AB5" i="33"/>
  <c r="AC5" i="33"/>
  <c r="Z5" i="33"/>
  <c r="AA5" i="33"/>
  <c r="X5" i="33"/>
  <c r="AD50" i="33"/>
  <c r="AE50" i="33"/>
  <c r="AB9" i="33"/>
  <c r="Y9" i="33"/>
  <c r="AA9" i="33"/>
  <c r="X9" i="33"/>
  <c r="Z9" i="33"/>
  <c r="AC9" i="33"/>
  <c r="X51" i="33"/>
  <c r="AD48" i="33"/>
  <c r="AE48" i="33"/>
  <c r="X57" i="33" a="1"/>
  <c r="X6" i="33"/>
  <c r="Y6" i="33"/>
  <c r="AB6" i="33"/>
  <c r="AC6" i="33"/>
  <c r="AA6" i="33"/>
  <c r="Z6" i="33"/>
  <c r="AB8" i="33"/>
  <c r="Y8" i="33"/>
  <c r="AA8" i="33"/>
  <c r="X8" i="33"/>
  <c r="Z8" i="33"/>
  <c r="AC8" i="33"/>
  <c r="X7" i="33"/>
  <c r="Y7" i="33"/>
  <c r="AC7" i="33"/>
  <c r="Z7" i="33"/>
  <c r="AA7" i="33"/>
  <c r="AB7" i="33"/>
  <c r="K11" i="32"/>
  <c r="B12" i="32"/>
  <c r="AA10" i="33"/>
  <c r="Z10" i="33"/>
  <c r="X10" i="33"/>
  <c r="AB10" i="33"/>
  <c r="Y10" i="33"/>
  <c r="AC10" i="33"/>
  <c r="Y4" i="33"/>
  <c r="AB4" i="33"/>
  <c r="AE11" i="33"/>
  <c r="AA4" i="33"/>
  <c r="Z4" i="33"/>
  <c r="X4" i="33"/>
  <c r="AC4" i="33"/>
  <c r="AD10" i="33"/>
  <c r="AA11" i="33"/>
  <c r="AA12" i="33"/>
  <c r="AD51" i="33"/>
  <c r="X53" i="33"/>
  <c r="AD5" i="33"/>
  <c r="Y11" i="33"/>
  <c r="Y12" i="33"/>
  <c r="AD4" i="33"/>
  <c r="X11" i="33"/>
  <c r="X17" i="33" a="1"/>
  <c r="AD7" i="33"/>
  <c r="X58" i="33"/>
  <c r="AD61" i="33"/>
  <c r="AD72" i="33"/>
  <c r="Z61" i="33"/>
  <c r="Z72" i="33"/>
  <c r="AC58" i="33"/>
  <c r="AC69" i="33"/>
  <c r="AA60" i="33"/>
  <c r="AA71" i="33"/>
  <c r="Z58" i="33"/>
  <c r="Z69" i="33"/>
  <c r="Y59" i="33"/>
  <c r="Y70" i="33"/>
  <c r="Z57" i="33"/>
  <c r="AD60" i="33"/>
  <c r="AD71" i="33"/>
  <c r="X60" i="33"/>
  <c r="AA58" i="33"/>
  <c r="AA69" i="33"/>
  <c r="AC59" i="33"/>
  <c r="AC70" i="33"/>
  <c r="AC61" i="33"/>
  <c r="AC72" i="33"/>
  <c r="Y61" i="33"/>
  <c r="Y72" i="33"/>
  <c r="Y58" i="33"/>
  <c r="Y69" i="33"/>
  <c r="Y62" i="33"/>
  <c r="Y73" i="33"/>
  <c r="AC57" i="33"/>
  <c r="AA61" i="33"/>
  <c r="AA72" i="33"/>
  <c r="X59" i="33"/>
  <c r="Z59" i="33"/>
  <c r="Z70" i="33"/>
  <c r="Z60" i="33"/>
  <c r="Z71" i="33"/>
  <c r="AB61" i="33"/>
  <c r="AB72" i="33"/>
  <c r="X62" i="33"/>
  <c r="AA62" i="33"/>
  <c r="AA73" i="33"/>
  <c r="AA59" i="33"/>
  <c r="AA70" i="33"/>
  <c r="AD62" i="33"/>
  <c r="AD73" i="33"/>
  <c r="AB62" i="33"/>
  <c r="AB73" i="33"/>
  <c r="AB58" i="33"/>
  <c r="AB69" i="33"/>
  <c r="X61" i="33"/>
  <c r="Y60" i="33"/>
  <c r="Y71" i="33"/>
  <c r="Z62" i="33"/>
  <c r="Z73" i="33"/>
  <c r="AA57" i="33"/>
  <c r="Y57" i="33"/>
  <c r="AB60" i="33"/>
  <c r="AB71" i="33"/>
  <c r="AB59" i="33"/>
  <c r="AB70" i="33"/>
  <c r="AD57" i="33"/>
  <c r="AD58" i="33"/>
  <c r="AD69" i="33"/>
  <c r="AD59" i="33"/>
  <c r="AD70" i="33"/>
  <c r="AC60" i="33"/>
  <c r="AC71" i="33"/>
  <c r="AC62" i="33"/>
  <c r="AC73" i="33"/>
  <c r="AB57" i="33"/>
  <c r="X57" i="33"/>
  <c r="Z11" i="33"/>
  <c r="Z12" i="33"/>
  <c r="AB11" i="33"/>
  <c r="AB12" i="33"/>
  <c r="AD9" i="33"/>
  <c r="AD8" i="33"/>
  <c r="AC11" i="33"/>
  <c r="AC12" i="33"/>
  <c r="AD6" i="33"/>
  <c r="X72" i="33"/>
  <c r="AE61" i="33"/>
  <c r="AD68" i="33"/>
  <c r="AD63" i="33"/>
  <c r="X68" i="33"/>
  <c r="AE57" i="33"/>
  <c r="X63" i="33"/>
  <c r="AE60" i="33"/>
  <c r="X71" i="33"/>
  <c r="AB63" i="33"/>
  <c r="AB68" i="33"/>
  <c r="Y68" i="33"/>
  <c r="Y63" i="33"/>
  <c r="AC68" i="33"/>
  <c r="AC63" i="33"/>
  <c r="X69" i="33"/>
  <c r="AE58" i="33"/>
  <c r="AE51" i="33"/>
  <c r="AD53" i="33"/>
  <c r="X12" i="33"/>
  <c r="AD11" i="33"/>
  <c r="AD12" i="33"/>
  <c r="AA68" i="33"/>
  <c r="AA63" i="33"/>
  <c r="Z68" i="33"/>
  <c r="Z63" i="33"/>
  <c r="AE59" i="33"/>
  <c r="X70" i="33"/>
  <c r="AE62" i="33"/>
  <c r="X73" i="33"/>
  <c r="Y19" i="33"/>
  <c r="Y30" i="33"/>
  <c r="X17" i="33"/>
  <c r="X22" i="33"/>
  <c r="AA20" i="33"/>
  <c r="AA31" i="33"/>
  <c r="AA21" i="33"/>
  <c r="AA32" i="33"/>
  <c r="AC17" i="33"/>
  <c r="AB20" i="33"/>
  <c r="AB31" i="33"/>
  <c r="Y18" i="33"/>
  <c r="Y29" i="33"/>
  <c r="Z22" i="33"/>
  <c r="Z33" i="33"/>
  <c r="Z21" i="33"/>
  <c r="Z32" i="33"/>
  <c r="Y22" i="33"/>
  <c r="Y33" i="33"/>
  <c r="Y21" i="33"/>
  <c r="Y32" i="33"/>
  <c r="Z17" i="33"/>
  <c r="X18" i="33"/>
  <c r="AB19" i="33"/>
  <c r="AB30" i="33"/>
  <c r="AB17" i="33"/>
  <c r="AC19" i="33"/>
  <c r="AC30" i="33"/>
  <c r="AD20" i="33"/>
  <c r="AD31" i="33"/>
  <c r="X21" i="33"/>
  <c r="AA18" i="33"/>
  <c r="AA29" i="33"/>
  <c r="AD17" i="33"/>
  <c r="AD21" i="33"/>
  <c r="AD32" i="33"/>
  <c r="Z20" i="33"/>
  <c r="Z31" i="33"/>
  <c r="AD18" i="33"/>
  <c r="AD29" i="33"/>
  <c r="X19" i="33"/>
  <c r="AA17" i="33"/>
  <c r="AB22" i="33"/>
  <c r="AB33" i="33"/>
  <c r="AB21" i="33"/>
  <c r="AB32" i="33"/>
  <c r="X20" i="33"/>
  <c r="AA22" i="33"/>
  <c r="AA33" i="33"/>
  <c r="AC20" i="33"/>
  <c r="AC31" i="33"/>
  <c r="Z18" i="33"/>
  <c r="Z29" i="33"/>
  <c r="Y17" i="33"/>
  <c r="Z19" i="33"/>
  <c r="Z30" i="33"/>
  <c r="AC21" i="33"/>
  <c r="AC32" i="33"/>
  <c r="AB18" i="33"/>
  <c r="AB29" i="33"/>
  <c r="AD22" i="33"/>
  <c r="AD33" i="33"/>
  <c r="Y20" i="33"/>
  <c r="Y31" i="33"/>
  <c r="AC22" i="33"/>
  <c r="AC33" i="33"/>
  <c r="AC18" i="33"/>
  <c r="AC29" i="33"/>
  <c r="AD19" i="33"/>
  <c r="AD30" i="33"/>
  <c r="AA19" i="33"/>
  <c r="AA30" i="33"/>
  <c r="AB28" i="33"/>
  <c r="AB34" i="33"/>
  <c r="AB23" i="33"/>
  <c r="AE73" i="33"/>
  <c r="X74" i="33"/>
  <c r="AE68" i="33"/>
  <c r="Y74" i="33"/>
  <c r="X29" i="33"/>
  <c r="AE29" i="33"/>
  <c r="AE18" i="33"/>
  <c r="AE20" i="33"/>
  <c r="X31" i="33"/>
  <c r="AE31" i="33"/>
  <c r="AD28" i="33"/>
  <c r="AD34" i="33"/>
  <c r="AD23" i="33"/>
  <c r="Z23" i="33"/>
  <c r="Z28" i="33"/>
  <c r="Z34" i="33"/>
  <c r="AE71" i="33"/>
  <c r="AE72" i="33"/>
  <c r="X30" i="33"/>
  <c r="AE30" i="33"/>
  <c r="AE19" i="33"/>
  <c r="AC74" i="33"/>
  <c r="AE21" i="33"/>
  <c r="X32" i="33"/>
  <c r="AE32" i="33"/>
  <c r="AE22" i="33"/>
  <c r="X33" i="33"/>
  <c r="AE33" i="33"/>
  <c r="Z74" i="33"/>
  <c r="AE69" i="33"/>
  <c r="Y23" i="33"/>
  <c r="Y28" i="33"/>
  <c r="Y34" i="33"/>
  <c r="AA74" i="33"/>
  <c r="AC28" i="33"/>
  <c r="AC34" i="33"/>
  <c r="AC23" i="33"/>
  <c r="AE70" i="33"/>
  <c r="AB74" i="33"/>
  <c r="AD74" i="33"/>
  <c r="AA28" i="33"/>
  <c r="AA34" i="33"/>
  <c r="AA23" i="33"/>
  <c r="X23" i="33"/>
  <c r="AE17" i="33"/>
  <c r="X28" i="33"/>
  <c r="AE63" i="33"/>
  <c r="AE74" i="33"/>
  <c r="AE23" i="33"/>
  <c r="X34" i="33"/>
  <c r="AE34" i="33"/>
  <c r="AE28" i="33"/>
  <c r="D13" i="44" l="1"/>
  <c r="H10" i="44"/>
  <c r="G11" i="44"/>
  <c r="E10" i="44"/>
  <c r="H11" i="44"/>
  <c r="F11" i="44"/>
  <c r="E11" i="44"/>
  <c r="D10" i="44"/>
  <c r="C10" i="44"/>
  <c r="G10" i="44"/>
  <c r="C11" i="44"/>
  <c r="I10" i="44"/>
  <c r="C37" i="44"/>
  <c r="F37" i="44"/>
  <c r="K42" i="44"/>
  <c r="E37" i="44"/>
  <c r="H37" i="44"/>
  <c r="G13" i="44"/>
  <c r="H13" i="44"/>
  <c r="K38" i="44"/>
  <c r="K43" i="44"/>
  <c r="K39" i="44"/>
  <c r="G14" i="44"/>
  <c r="K41" i="44"/>
  <c r="C14" i="44"/>
  <c r="K40" i="44"/>
  <c r="E14" i="44"/>
  <c r="F9" i="44"/>
  <c r="D14" i="44"/>
  <c r="H14" i="44"/>
  <c r="I14" i="44"/>
  <c r="H9" i="44"/>
  <c r="D9" i="44"/>
  <c r="C12" i="44"/>
  <c r="G9" i="44"/>
  <c r="C9" i="44"/>
  <c r="G12" i="44"/>
  <c r="G37" i="44"/>
  <c r="I11" i="44"/>
  <c r="D12" i="44"/>
  <c r="C13" i="44"/>
  <c r="I9" i="44"/>
  <c r="I12" i="44"/>
  <c r="F12" i="44"/>
  <c r="I37" i="44"/>
  <c r="E13" i="44"/>
  <c r="F13" i="44"/>
  <c r="H12" i="44"/>
  <c r="N10" i="44" l="1"/>
  <c r="N11" i="44"/>
  <c r="N13" i="44"/>
  <c r="N9" i="44"/>
  <c r="N14" i="44"/>
  <c r="K37" i="44"/>
  <c r="C58" i="44" a="1"/>
  <c r="N12" i="44"/>
  <c r="H58" i="44" l="1"/>
  <c r="G58" i="44"/>
  <c r="I58" i="44"/>
  <c r="F58" i="44"/>
  <c r="E58" i="44"/>
  <c r="C58" i="44"/>
  <c r="D58" i="44"/>
  <c r="N58" i="44" l="1"/>
  <c r="F59" i="44" l="1"/>
  <c r="E59" i="44"/>
  <c r="C59" i="44"/>
  <c r="H59" i="44"/>
  <c r="D59" i="44"/>
  <c r="I59" i="44"/>
  <c r="G59" i="44"/>
  <c r="N59" i="4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00" authorId="0" shapeId="0" xr:uid="{00000000-0006-0000-0000-000001000000}">
      <text>
        <r>
          <rPr>
            <b/>
            <sz val="9"/>
            <color indexed="8"/>
            <rFont val="Tahoma"/>
            <family val="2"/>
          </rPr>
          <t>Author:</t>
        </r>
        <r>
          <rPr>
            <sz val="9"/>
            <color indexed="8"/>
            <rFont val="Tahoma"/>
            <family val="2"/>
          </rPr>
          <t xml:space="preserve">
depense de menage en incluant la depense des entreprises en petrole pour les voitures attribuées aux salariés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08" authorId="0" shapeId="0" xr:uid="{00000000-0006-0000-0200-000001000000}">
      <text>
        <r>
          <rPr>
            <b/>
            <sz val="9"/>
            <color indexed="8"/>
            <rFont val="Tahoma"/>
            <family val="2"/>
          </rPr>
          <t>Author:</t>
        </r>
        <r>
          <rPr>
            <sz val="9"/>
            <color indexed="8"/>
            <rFont val="Tahoma"/>
            <family val="2"/>
          </rPr>
          <t xml:space="preserve">
depense de menage en incluant la depense des entreprises en petrole pour les voitures attribuées aux salariés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M3" authorId="0" shapeId="0" xr:uid="{00000000-0006-0000-0400-000001000000}">
      <text>
        <r>
          <rPr>
            <b/>
            <sz val="9"/>
            <color indexed="8"/>
            <rFont val="Tahoma"/>
            <family val="2"/>
          </rPr>
          <t>Author:</t>
        </r>
        <r>
          <rPr>
            <sz val="9"/>
            <color indexed="8"/>
            <rFont val="Tahoma"/>
            <family val="2"/>
          </rPr>
          <t xml:space="preserve">
On reconstitue la conso par classe et par vecteur, sur la base d'une sortie MENFIS (tableau en B4).
Pb : on a de gros écarts de conso par rapport aux données CEREN : on consomme trop de fioul, pas assez d'elec, zéro charbon. </t>
        </r>
      </text>
    </comment>
    <comment ref="AE4" authorId="0" shapeId="0" xr:uid="{00000000-0006-0000-0400-000002000000}">
      <text>
        <r>
          <rPr>
            <b/>
            <sz val="9"/>
            <color indexed="8"/>
            <rFont val="Tahoma"/>
            <family val="2"/>
          </rPr>
          <t xml:space="preserve">Author:
--&gt; ici, les classes consomment ce qu'elles sont censées consommer (d'après MENFIS), mais on ne consomme pas les bons vecteurs dans l'économie. </t>
        </r>
        <r>
          <rPr>
            <sz val="9"/>
            <color indexed="8"/>
            <rFont val="Tahoma"/>
            <family val="2"/>
          </rPr>
          <t xml:space="preserve">
on détermine les niveaux de conso cible par classe en se basant sur la conso totale CEREN et la ventilation de conso par classe MENFIS.
Puis on applique la ventilation des vecteurs par classe issue de MENFIS pour ventiler cette conso cible entre les vecteurs. 
Pb : on a corrigé pour la conso totale, mais pas les écarts de conso entre vecteurs. On consomme trop de fioul, pas assez d'elec, zéro charbon. </t>
        </r>
      </text>
    </comment>
    <comment ref="AE44" authorId="0" shapeId="0" xr:uid="{00000000-0006-0000-0400-000003000000}">
      <text>
        <r>
          <rPr>
            <b/>
            <sz val="9"/>
            <color indexed="8"/>
            <rFont val="Tahoma"/>
            <family val="2"/>
          </rPr>
          <t>Author:</t>
        </r>
        <r>
          <rPr>
            <sz val="9"/>
            <color indexed="8"/>
            <rFont val="Tahoma"/>
            <family val="2"/>
          </rPr>
          <t xml:space="preserve">
</t>
        </r>
        <r>
          <rPr>
            <b/>
            <sz val="9"/>
            <color indexed="8"/>
            <rFont val="Tahoma"/>
            <family val="2"/>
          </rPr>
          <t xml:space="preserve">--&gt; ici, les bonnes quantités de vecteur (d'après CEREN) seront consommées, mais pas exactement par les bonnes classes (d'après MENFIS). 
</t>
        </r>
        <r>
          <rPr>
            <sz val="9"/>
            <color indexed="8"/>
            <rFont val="Tahoma"/>
            <family val="2"/>
          </rPr>
          <t xml:space="preserve">
on utilise les niveaux de conso cible par vecteur du CEREN.
Puis on applique la ventilation des classes par vecteur issue de MENFIS pour ventiler cette conso cible entre les classes. 
</t>
        </r>
      </text>
    </comment>
    <comment ref="X48" authorId="0" shapeId="0" xr:uid="{00000000-0006-0000-0400-000004000000}">
      <text>
        <r>
          <rPr>
            <b/>
            <sz val="9"/>
            <color indexed="8"/>
            <rFont val="Tahoma"/>
            <family val="2"/>
          </rPr>
          <t>Author:</t>
        </r>
        <r>
          <rPr>
            <sz val="9"/>
            <color indexed="8"/>
            <rFont val="Tahoma"/>
            <family val="2"/>
          </rPr>
          <t xml:space="preserve">
je dois répartir la conso de charbon de manière ad hoc, en supposant qu'elle se concentre sur des logements énergivores.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H134" authorId="0" shapeId="0" xr:uid="{00000000-0006-0000-0800-000001000000}">
      <text>
        <r>
          <rPr>
            <b/>
            <sz val="9"/>
            <color indexed="8"/>
            <rFont val="Tahoma"/>
            <family val="2"/>
          </rPr>
          <t>Author:</t>
        </r>
        <r>
          <rPr>
            <sz val="9"/>
            <color indexed="8"/>
            <rFont val="Tahoma"/>
            <family val="2"/>
          </rPr>
          <t xml:space="preserve">
439 dans l'autre chiffrage CEREN</t>
        </r>
      </text>
    </comment>
  </commentList>
</comments>
</file>

<file path=xl/sharedStrings.xml><?xml version="1.0" encoding="utf-8"?>
<sst xmlns="http://schemas.openxmlformats.org/spreadsheetml/2006/main" count="1184" uniqueCount="329">
  <si>
    <t>TOTAL</t>
  </si>
  <si>
    <t>A</t>
  </si>
  <si>
    <t>B</t>
  </si>
  <si>
    <t>C</t>
  </si>
  <si>
    <t>D</t>
  </si>
  <si>
    <t>E</t>
  </si>
  <si>
    <t>F</t>
  </si>
  <si>
    <t>G</t>
  </si>
  <si>
    <t>Type of the enegy class</t>
  </si>
  <si>
    <t>DES</t>
  </si>
  <si>
    <t>Unité: nombre de logement</t>
  </si>
  <si>
    <t>LOGEMENT REHABILITE en 2006 (MENFIS): utilisé pour caculer le phi_rehab</t>
  </si>
  <si>
    <t>Target</t>
  </si>
  <si>
    <t>Total</t>
  </si>
  <si>
    <t>Coal</t>
  </si>
  <si>
    <t>Electricity</t>
  </si>
  <si>
    <t>Fuel</t>
  </si>
  <si>
    <t>Gas</t>
  </si>
  <si>
    <t>Logistic function parameters</t>
  </si>
  <si>
    <t>For class A, a value &gt; 0 is required but no effect on the model</t>
  </si>
  <si>
    <t>Maximum proportion of rehabilitated building from the class ecl's</t>
  </si>
  <si>
    <t xml:space="preserve">Minimum proportion of rehabilitated building from the class ecl's </t>
  </si>
  <si>
    <t>Switching speed between the 2 regimes of the logistic function</t>
  </si>
  <si>
    <t>Definition</t>
  </si>
  <si>
    <t>Heat</t>
  </si>
  <si>
    <t>Shoud be expressed in mln m2 to avoid rounding to 0 for PENER_BUIL[ecl,ceb] in the simulation</t>
  </si>
  <si>
    <t>2. Cells with text in gray  are not loaded in ThreeME. But these data are used to calculate other cells</t>
  </si>
  <si>
    <t>Explanation !!!</t>
  </si>
  <si>
    <t>Notes</t>
  </si>
  <si>
    <t>Variable in ThreeME</t>
  </si>
  <si>
    <t>ENER_BUIL[ecl, ceb]</t>
  </si>
  <si>
    <t>Rehabilitation rate of a class $ecl$ building</t>
  </si>
  <si>
    <t>tau_REHAB[ecl]</t>
  </si>
  <si>
    <t>tau_REHAB_MAX[ecl]</t>
  </si>
  <si>
    <t>tau_REHAB_MIN[ecl]</t>
  </si>
  <si>
    <t>sigma[ecl]</t>
  </si>
  <si>
    <t>Share of class $ecl$ buildings rehabilitated to class $ecl2$</t>
  </si>
  <si>
    <t>phi_REHAB[ecl,ecl2]</t>
  </si>
  <si>
    <t>phi_NewBUIL[ecl]</t>
  </si>
  <si>
    <t>Share of new housing built in  class $ecl$</t>
  </si>
  <si>
    <t>delta_BUIL[ecl,bcl]</t>
  </si>
  <si>
    <t>Buildings depreciation rate from class $ecl$ to class $bcl$</t>
  </si>
  <si>
    <t>PREHAB[ecl,ecl2]</t>
  </si>
  <si>
    <t>PNEWBUIL[ecl]</t>
  </si>
  <si>
    <t>Price of class $ecl$ new building per square meter. In Euros.</t>
  </si>
  <si>
    <t>BUIL[ecl]</t>
  </si>
  <si>
    <t>ecl = A</t>
  </si>
  <si>
    <t>ecl = B</t>
  </si>
  <si>
    <t>ecl = C</t>
  </si>
  <si>
    <t>ecl = D</t>
  </si>
  <si>
    <t>ecl = E</t>
  </si>
  <si>
    <t>ecl = F</t>
  </si>
  <si>
    <t>ecl = G</t>
  </si>
  <si>
    <t xml:space="preserve">class ecl2 = </t>
  </si>
  <si>
    <t>Cost to stay in the same class. Share of cost&gt;0.</t>
  </si>
  <si>
    <t>Check sum</t>
  </si>
  <si>
    <t>Shoud be expressed in mln toe to avoid rounding to 0 for PENER_BUIL[ecl,ceb] in the simulation</t>
  </si>
  <si>
    <t>Derived from MENFIS. See table.</t>
  </si>
  <si>
    <t>NewBUIL[ecl] calculated by ThreeME in the baseyear</t>
  </si>
  <si>
    <t>Destroyed buildings calculated by ThreeME in the baseyear</t>
  </si>
  <si>
    <t>Used to calculate NewBUIL in the baseyear by ThreeME</t>
  </si>
  <si>
    <t>For verification. Calulated direcly in ThreeME:  NewBUIL[ecl] :=   phi_NewBUIL[ecl] * (d(BUIL) + BUIL[DES])</t>
  </si>
  <si>
    <t>Some of these parameters have to be adjusted over time in exo_realistic. See target.</t>
  </si>
  <si>
    <t>DPE</t>
  </si>
  <si>
    <t xml:space="preserve">Total </t>
  </si>
  <si>
    <t>Gaz</t>
  </si>
  <si>
    <t>Fioul</t>
  </si>
  <si>
    <t>Elec</t>
  </si>
  <si>
    <t>Bois</t>
  </si>
  <si>
    <t>Urbain</t>
  </si>
  <si>
    <t>Elec (appoint)</t>
  </si>
  <si>
    <t>Bois (appoint)</t>
  </si>
  <si>
    <t>Elec PAC (appoint)</t>
  </si>
  <si>
    <t>Ensemble des résidences principales</t>
  </si>
  <si>
    <t>Type de logement</t>
  </si>
  <si>
    <t>Energie principale de chauffage</t>
  </si>
  <si>
    <t>Parc en milliers de logements</t>
  </si>
  <si>
    <t>Surface totale en millions de m²</t>
  </si>
  <si>
    <t>m2/logement</t>
  </si>
  <si>
    <t>Appartement</t>
  </si>
  <si>
    <t>Autres énergies</t>
  </si>
  <si>
    <t>Chauffage urbain</t>
  </si>
  <si>
    <t>Electricité</t>
  </si>
  <si>
    <t>dont pompe à chaleur</t>
  </si>
  <si>
    <t>Fioul domestique</t>
  </si>
  <si>
    <t>Gaz naturel</t>
  </si>
  <si>
    <t>Gaz de pétrole liquéfié</t>
  </si>
  <si>
    <t>Maison</t>
  </si>
  <si>
    <t>Tous logements</t>
  </si>
  <si>
    <t>Toutes énergies</t>
  </si>
  <si>
    <r>
      <t xml:space="preserve">Ensemble des résidences principales </t>
    </r>
    <r>
      <rPr>
        <b/>
        <u/>
        <sz val="11"/>
        <rFont val="Calibri"/>
        <family val="2"/>
      </rPr>
      <t>neuves</t>
    </r>
  </si>
  <si>
    <t>Champ : France métropolitaine - ensemble des résidences principales</t>
  </si>
  <si>
    <t>Source : Ceren</t>
  </si>
  <si>
    <t>DATE de construction</t>
  </si>
  <si>
    <t>(Tous)</t>
  </si>
  <si>
    <t>MODE de Chauffage</t>
  </si>
  <si>
    <t>ASSOCIATION</t>
  </si>
  <si>
    <t>Somme de Milliers de logements</t>
  </si>
  <si>
    <t>ANNEE</t>
  </si>
  <si>
    <t>TYPE de logement</t>
  </si>
  <si>
    <t>ENERGIE de Chauffage</t>
  </si>
  <si>
    <t>gaz</t>
  </si>
  <si>
    <t>autre</t>
  </si>
  <si>
    <t>charbon</t>
  </si>
  <si>
    <t>FOD</t>
  </si>
  <si>
    <t>bois</t>
  </si>
  <si>
    <t>électrique</t>
  </si>
  <si>
    <t>GPL</t>
  </si>
  <si>
    <t>Total Appartement</t>
  </si>
  <si>
    <t>Total Maison</t>
  </si>
  <si>
    <t>Total général</t>
  </si>
  <si>
    <t>Consommation d'énergie par statut d'occupation</t>
  </si>
  <si>
    <t>A climat réel - en TWh PCS (Gaz) et TWh PCI (autres énergies et totaux)</t>
  </si>
  <si>
    <t>Energie</t>
  </si>
  <si>
    <t>Locataire</t>
  </si>
  <si>
    <t>Propriétaire</t>
  </si>
  <si>
    <t>Tous statuts</t>
  </si>
  <si>
    <t>Pompe à chaleur</t>
  </si>
  <si>
    <t>Toutes énergies*</t>
  </si>
  <si>
    <t>Note : La ligne "Dont pompe à chaleur" désigne l'électricité consommée par les pompes à chaleur. La ligne "pompe à chaleur" correspond, quant à elle, à la consommation de chaleur produite par les pompes à chaleur, de laquelle est déduite leur consommation d'électricité pour éviter un double compte.  Par convention, le CEREN a calculé cette consommation nette comme étant le double de la consommation d'électricité, retenant un coefficient de performance de 3.
* : les totaux sont en TWh PCI, ainsi ils ne correspondent pas exactement à la somme des lignes qui les précèdent car le gaz naturel est exprimé en TWh PCS</t>
  </si>
  <si>
    <t>Consommation d'énergie par usage</t>
  </si>
  <si>
    <t>A climat réel - en TWh PCS (Gaz) et TWh PCI (autres énergies)</t>
  </si>
  <si>
    <t>Usage</t>
  </si>
  <si>
    <t>Ensemble</t>
  </si>
  <si>
    <t>Chauffage</t>
  </si>
  <si>
    <t>Eau chaude sanitaire</t>
  </si>
  <si>
    <t>Cuisson</t>
  </si>
  <si>
    <t>Electricité spécifique</t>
  </si>
  <si>
    <t>Climatisation</t>
  </si>
  <si>
    <t xml:space="preserve">CONSOMMATION ENERGETIQUE DU SECTEUR RESIDENTIEL  </t>
  </si>
  <si>
    <t>A CLIMAT REEL EN TWH PCS (GAZ) ET EN TWH PCI (AUTRES ENERGIES ET TOTAUX)</t>
  </si>
  <si>
    <t>CHAUFFAGE</t>
  </si>
  <si>
    <t xml:space="preserve">Electricité </t>
  </si>
  <si>
    <t>n.d.</t>
  </si>
  <si>
    <t>Charbon, autres</t>
  </si>
  <si>
    <t>Total*</t>
  </si>
  <si>
    <t>EAU CHAUDE SANITAIRE (ECS)</t>
  </si>
  <si>
    <t>CUISSON</t>
  </si>
  <si>
    <t>SPECIFIQUE</t>
  </si>
  <si>
    <t>CLIMATISATION</t>
  </si>
  <si>
    <t>Electricité**</t>
  </si>
  <si>
    <t>TOUS USAGES</t>
  </si>
  <si>
    <t>* : les totaux sont en TWh PCI, ainsi ils ne correspondent pas exactement à la somme des lignes qui les précèdent car le gaz naturel est exprimé en TWh PCS</t>
  </si>
  <si>
    <t>** : avant 2010, l'usage "climatisation" n'est pas connu et l'électricité consommée pour cet usage est incluse dans l'usage "spécifique"</t>
  </si>
  <si>
    <t>Note : les données peuvent présenter des écarts avec celles diffusées dans le cadre du bilan de l'énergie (au-delà de la correction des variations climatiques réalisée dans le bilan), en raison de méthodologies différentes</t>
  </si>
  <si>
    <t xml:space="preserve">Note : La ligne "Dont pompe à chaleur" désigne l'électricité consommée par les pompes à chaleur. La ligne "pompe à chaleur" correspond, quant à elle, à la consommation de chaleur produite par les pompes à chaleur, de laquelle est déduite leur consommation d'électricité pour éviter un double compte.  Par convention, le CEREN a calculé cette consommation nette comme étant le double de la consommation d'électricité, retenant un coefficient de performance de 3. Cette information n'est disponible qu'à partir de 2016 </t>
  </si>
  <si>
    <t>Champ : France métropolitaine - ensemble des logements ordinaires</t>
  </si>
  <si>
    <t>Source : CEREN</t>
  </si>
  <si>
    <t>Données sur l’énergie dans le résidentiel en France Métropolitaine</t>
  </si>
  <si>
    <t>Mise à jour 18 décembre 2019</t>
  </si>
  <si>
    <t>ÉVOLUTION DES PARCS DES RÉSIDENCES PRINCIPALES DE 1990 À 2018</t>
  </si>
  <si>
    <t>(milliers de logements)</t>
  </si>
  <si>
    <t>Résidences Principales en France Métropolitaine</t>
  </si>
  <si>
    <t>PARC</t>
  </si>
  <si>
    <t>FLUX DANS</t>
  </si>
  <si>
    <t>L'ANCIEN</t>
  </si>
  <si>
    <t>LE NEUF</t>
  </si>
  <si>
    <t>Appartements</t>
  </si>
  <si>
    <t>Chauffage central collectif</t>
  </si>
  <si>
    <t>Urbain-autres</t>
  </si>
  <si>
    <t>Charbon</t>
  </si>
  <si>
    <t>Chauffage central individuel</t>
  </si>
  <si>
    <t>Charbon-Bois</t>
  </si>
  <si>
    <t>Électricité</t>
  </si>
  <si>
    <t>Appareils indépendants</t>
  </si>
  <si>
    <t>Maisons Individuelles</t>
  </si>
  <si>
    <t>source Ceren©</t>
  </si>
  <si>
    <t>DÉTAIL DU PARC 2018 DES RÉSIDENCES PRINCIPALES SELON LA DATE DE CONSTRUCTION DU LOGEMENT EN FRANCE METROPOLITAINE</t>
  </si>
  <si>
    <t>Construites</t>
  </si>
  <si>
    <t>Résidences Principales</t>
  </si>
  <si>
    <t xml:space="preserve">avant </t>
  </si>
  <si>
    <t>de 1975</t>
  </si>
  <si>
    <t>de 1982</t>
  </si>
  <si>
    <t>de 1990</t>
  </si>
  <si>
    <t>en 1999</t>
  </si>
  <si>
    <t>à 1981</t>
  </si>
  <si>
    <t>à 1989</t>
  </si>
  <si>
    <t>à 1998</t>
  </si>
  <si>
    <t>ou après</t>
  </si>
  <si>
    <t>Immeubles Collectifs</t>
  </si>
  <si>
    <t xml:space="preserve">Chauffage Central </t>
  </si>
  <si>
    <t>Collectif</t>
  </si>
  <si>
    <t>Autres</t>
  </si>
  <si>
    <t>Individuel</t>
  </si>
  <si>
    <t xml:space="preserve">Sans Chauffage </t>
  </si>
  <si>
    <t> Central</t>
  </si>
  <si>
    <t>Central</t>
  </si>
  <si>
    <t>RÉPARTITION PAR USAGE DES CONSOMMATIONS DES RÉSIDENCES PRINCIPALES FRANCE METROPOLITAINE</t>
  </si>
  <si>
    <t xml:space="preserve">à climat normal </t>
  </si>
  <si>
    <t>(TWh)</t>
  </si>
  <si>
    <t>Énergie</t>
  </si>
  <si>
    <t>2000</t>
  </si>
  <si>
    <t>2005</t>
  </si>
  <si>
    <t>2010</t>
  </si>
  <si>
    <t xml:space="preserve">Urbain </t>
  </si>
  <si>
    <t>Chauffage (1)</t>
  </si>
  <si>
    <t>dont eau chaude fournie par chauffage central</t>
  </si>
  <si>
    <t>Total Urbain</t>
  </si>
  <si>
    <t xml:space="preserve">Charbon </t>
  </si>
  <si>
    <t>Total Charbon</t>
  </si>
  <si>
    <t>Total Fioul</t>
  </si>
  <si>
    <t xml:space="preserve">Gaz </t>
  </si>
  <si>
    <t xml:space="preserve">Eau chaude par app. indépendants </t>
  </si>
  <si>
    <t xml:space="preserve">Cuisson </t>
  </si>
  <si>
    <t>Total Gaz</t>
  </si>
  <si>
    <t xml:space="preserve">GPL </t>
  </si>
  <si>
    <t>Total GPL</t>
  </si>
  <si>
    <t xml:space="preserve">Bois </t>
  </si>
  <si>
    <t xml:space="preserve">Chauffage (1) </t>
  </si>
  <si>
    <t>Total Bois</t>
  </si>
  <si>
    <t xml:space="preserve">Électricité </t>
  </si>
  <si>
    <t xml:space="preserve">Chauffage </t>
  </si>
  <si>
    <t xml:space="preserve">Spécifique </t>
  </si>
  <si>
    <t>Total Électricité</t>
  </si>
  <si>
    <t>Toutes</t>
  </si>
  <si>
    <t>Énergies</t>
  </si>
  <si>
    <t>Total TOUTES ÉNERGIES</t>
  </si>
  <si>
    <r>
      <t>(1)</t>
    </r>
    <r>
      <rPr>
        <sz val="12"/>
        <color indexed="8"/>
        <rFont val="Calibri Light"/>
        <family val="2"/>
      </rPr>
      <t xml:space="preserve"> </t>
    </r>
    <r>
      <rPr>
        <sz val="10"/>
        <color indexed="8"/>
        <rFont val="Calibri Light"/>
        <family val="2"/>
      </rPr>
      <t>y compris eau chaude fournie par chauffage central</t>
    </r>
  </si>
  <si>
    <t>DÉTAIL DES CONSOMMATIONS EN 2018 SELON LA DATE DE CONSTRUCTION DES RÉSIDENCES PRINCIPALES EN FRANCE METROPOLITAINE</t>
  </si>
  <si>
    <t>Consommations toutes énergies, tous usages (TWh)</t>
  </si>
  <si>
    <t>Nombre de logements en milliers</t>
  </si>
  <si>
    <t>Surface en Millions de m²</t>
  </si>
  <si>
    <t>Totales</t>
  </si>
  <si>
    <t>dont Gaz</t>
  </si>
  <si>
    <t>dont Électricité</t>
  </si>
  <si>
    <t>dont Fioul</t>
  </si>
  <si>
    <t>dont Autres</t>
  </si>
  <si>
    <t>Avant 1975</t>
  </si>
  <si>
    <t>1975-1998</t>
  </si>
  <si>
    <t>1999 et Après</t>
  </si>
  <si>
    <t>Maisons</t>
  </si>
  <si>
    <t xml:space="preserve">Appartement </t>
  </si>
  <si>
    <t xml:space="preserve">bois </t>
  </si>
  <si>
    <t>Surface totale en %</t>
  </si>
  <si>
    <t>Conso TWH</t>
  </si>
  <si>
    <t>Conso %</t>
  </si>
  <si>
    <t>Gaz (TWH PCI)</t>
  </si>
  <si>
    <t>Source : MENFIS 2015</t>
  </si>
  <si>
    <t>Surface (million m2)</t>
  </si>
  <si>
    <t>Surface (%)</t>
  </si>
  <si>
    <t>Ecart de surface avec CEREN</t>
  </si>
  <si>
    <t>Total (in TWh)</t>
  </si>
  <si>
    <t>%</t>
  </si>
  <si>
    <t>Total cible</t>
  </si>
  <si>
    <t>Parc avec niveaux de conso MENFIS (2015, TWh)</t>
  </si>
  <si>
    <t>Ecart de conso  CEREN</t>
  </si>
  <si>
    <t>Facteur de conversion</t>
  </si>
  <si>
    <t>Ventilation des vecteurs par classe, MENFIS (2015, %)</t>
  </si>
  <si>
    <t>Ventilation des classe par vecteur, MENFIS (2015, %)</t>
  </si>
  <si>
    <t>Parc avec niveaux de conso CEREN (2015, TWh), utilisant la ventilation des vecteurs par classe de MENFIS</t>
  </si>
  <si>
    <t>Parc avec niveaux de conso CEREN (2015, TWh), utilisant la ventilation des classes par vecteur de MENFIS</t>
  </si>
  <si>
    <t>Parc avec niveaux de conso CEREN (2015, Mtoe), utilisant la ventilation des vecteurs par classe de MENFIS</t>
  </si>
  <si>
    <t>Ecart de conso  MENFIS</t>
  </si>
  <si>
    <t>Parc avec niveaux de conso CEREN (2015, Mtoe), utilisant la ventilation des classes par vecteur de MENFIS</t>
  </si>
  <si>
    <t xml:space="preserve">Note: Menfis ne représente pas la totalité des consos résidentielles  mais la conso manquante est principalement composée des appareils électriques. Ce serait donc sans doute plus propre d'utiliser directement les valeurs de Menfis, et considérer que la conso énergétique manquante par rapport au total résidentiel n'est que de l'électricité									
									</t>
  </si>
  <si>
    <t>Price of investment for rehabilitating a class $ecl$ building to class $ecl2$ per housing. In Euros.</t>
  </si>
  <si>
    <t>Source: Ceren 2015</t>
  </si>
  <si>
    <t>million de m2</t>
  </si>
  <si>
    <t>Millier de logement</t>
  </si>
  <si>
    <t>Stock of building of the energy efficiency class $ecl$. In million of m2. (source Ceren)</t>
  </si>
  <si>
    <t>Mtoe</t>
  </si>
  <si>
    <t>3. Respect the unit requested!</t>
  </si>
  <si>
    <t>4. Update with data for 2015</t>
  </si>
  <si>
    <t>1. Only cell in green should be filled</t>
  </si>
  <si>
    <t>Biomass</t>
  </si>
  <si>
    <t>biomass</t>
  </si>
  <si>
    <t>Conso CEREN</t>
  </si>
  <si>
    <t>Consumption of energy $ceb$ by class $ecl$ buildings. In Mtoe.(source Ceren avec part par classe energetique Menfis)</t>
  </si>
  <si>
    <t>PHI_NEWBUIL_CG</t>
  </si>
  <si>
    <t>PHI_NEWBUIL_CF</t>
  </si>
  <si>
    <t>PHI_NEWBUIL_CE</t>
  </si>
  <si>
    <t>PHI_NEWBUIL_CD</t>
  </si>
  <si>
    <t>PHI_NEWBUIL_CC</t>
  </si>
  <si>
    <t>PHI_NEWBUIL_CB</t>
  </si>
  <si>
    <t>PHI_NEWBUIL_CA</t>
  </si>
  <si>
    <t>tau_REHAB</t>
  </si>
  <si>
    <t>tau_REHAB_MIN</t>
  </si>
  <si>
    <t>tau_REHAB_MAX</t>
  </si>
  <si>
    <t>sigma</t>
  </si>
  <si>
    <t>phi_NewBUIL</t>
  </si>
  <si>
    <t>phi_REHAB_CA</t>
  </si>
  <si>
    <t>phi_REHAB_CB</t>
  </si>
  <si>
    <t>phi_REHAB_CC</t>
  </si>
  <si>
    <t>phi_REHAB_CD</t>
  </si>
  <si>
    <t>phi_REHAB_CE</t>
  </si>
  <si>
    <t>phi_REHAB_CF</t>
  </si>
  <si>
    <t>phi_REHAB_CG</t>
  </si>
  <si>
    <t>delta_BUIL_CA</t>
  </si>
  <si>
    <t>delta_BUIL_CB</t>
  </si>
  <si>
    <t>delta_BUIL_CC</t>
  </si>
  <si>
    <t>delta_BUIL_CD</t>
  </si>
  <si>
    <t>delta_BUIL_CE</t>
  </si>
  <si>
    <t>delta_BUIL_CF</t>
  </si>
  <si>
    <t>delta_BUIL_CG</t>
  </si>
  <si>
    <t>PREHAB_CA</t>
  </si>
  <si>
    <t>PREHAB_CB</t>
  </si>
  <si>
    <t>PREHAB_CC</t>
  </si>
  <si>
    <t>PREHAB_CD</t>
  </si>
  <si>
    <t>PREHAB_CE</t>
  </si>
  <si>
    <t>PREHAB_CF</t>
  </si>
  <si>
    <t>PREHAB_CG</t>
  </si>
  <si>
    <t>ENER_BUIL_ccoa</t>
  </si>
  <si>
    <t>ENER_BUIL_cele</t>
  </si>
  <si>
    <t>ENER_BUIL_cfuh</t>
  </si>
  <si>
    <t>ENER_BUIL_cgas</t>
  </si>
  <si>
    <t>ENER_BUIL_chea</t>
  </si>
  <si>
    <t>ENER_BUIL_cbio</t>
  </si>
  <si>
    <t>Type of the energy class [ecl2]</t>
  </si>
  <si>
    <t>code</t>
  </si>
  <si>
    <t>PNEWBUIL</t>
  </si>
  <si>
    <t>BUIL</t>
  </si>
  <si>
    <t>CH_AUTO_toe_bis_cele</t>
  </si>
  <si>
    <t>CH_AUTO_toe_bis_cgas</t>
  </si>
  <si>
    <t>PREHAB_HOUSING_CA</t>
  </si>
  <si>
    <t>PREHAB_HOUSING_CB</t>
  </si>
  <si>
    <t>PREHAB_HOUSING_CC</t>
  </si>
  <si>
    <t>PREHAB_HOUSING_CD</t>
  </si>
  <si>
    <t>PREHAB_HOUSING_CE</t>
  </si>
  <si>
    <t>PREHAB_HOUSING_CF</t>
  </si>
  <si>
    <t>PREHAB_HOUSING_CG</t>
  </si>
  <si>
    <t>phi_NEWBUIL</t>
  </si>
  <si>
    <t>phi_REHAB_is0_CA</t>
  </si>
  <si>
    <t>phi_REHAB_is0_CB</t>
  </si>
  <si>
    <t>phi_REHAB_is0_CC</t>
  </si>
  <si>
    <t>phi_REHAB_is0_CD</t>
  </si>
  <si>
    <t>phi_REHAB_is0_CE</t>
  </si>
  <si>
    <t>phi_REHAB_is0_CF</t>
  </si>
  <si>
    <t>phi_REHAB_is0_CG</t>
  </si>
  <si>
    <t>True (equal to 1) if the share of class $ecl$ buildings rehabilitated to class $ecl2$ is equal to zero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</si>
</sst>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 #,##0.00_ ;_ * \-#,##0.00_ ;_ * &quot;-&quot;??_ ;_ @_ "/>
    <numFmt numFmtId="164" formatCode="_-* #,##0.00\ _€_-;\-* #,##0.00\ _€_-;_-* &quot;-&quot;??\ _€_-;_-@_-"/>
    <numFmt numFmtId="165" formatCode="0.000"/>
    <numFmt numFmtId="166" formatCode="0.0000"/>
    <numFmt numFmtId="167" formatCode="#,##0.00000"/>
    <numFmt numFmtId="168" formatCode="0.0"/>
    <numFmt numFmtId="169" formatCode="0.0%"/>
    <numFmt numFmtId="170" formatCode="#,##0.0"/>
    <numFmt numFmtId="171" formatCode="#,##0.000"/>
    <numFmt numFmtId="172" formatCode="#,##0.0000000"/>
  </numFmts>
  <fonts count="60" x14ac:knownFonts="1">
    <font>
      <sz val="11"/>
      <color theme="1"/>
      <name val="Calibri"/>
      <family val="2"/>
      <scheme val="minor"/>
    </font>
    <font>
      <sz val="10"/>
      <name val="Arial"/>
      <family val="2"/>
    </font>
    <font>
      <sz val="10"/>
      <name val="Arial"/>
      <family val="2"/>
    </font>
    <font>
      <sz val="10"/>
      <name val="Arial"/>
      <family val="2"/>
    </font>
    <font>
      <sz val="8"/>
      <name val="Arial"/>
      <family val="2"/>
    </font>
    <font>
      <b/>
      <sz val="8"/>
      <name val="Arial"/>
      <family val="2"/>
    </font>
    <font>
      <sz val="8"/>
      <color indexed="10"/>
      <name val="Arial"/>
      <family val="2"/>
    </font>
    <font>
      <sz val="8"/>
      <color indexed="23"/>
      <name val="Arial"/>
      <family val="2"/>
    </font>
    <font>
      <b/>
      <u/>
      <sz val="11"/>
      <name val="Calibri"/>
      <family val="2"/>
    </font>
    <font>
      <b/>
      <sz val="11"/>
      <name val="Calibri"/>
      <family val="2"/>
    </font>
    <font>
      <sz val="11"/>
      <name val="Calibri"/>
      <family val="2"/>
    </font>
    <font>
      <i/>
      <sz val="11"/>
      <name val="Calibri"/>
      <family val="2"/>
    </font>
    <font>
      <b/>
      <sz val="8"/>
      <name val="Calibri Light"/>
      <family val="2"/>
    </font>
    <font>
      <sz val="8"/>
      <name val="Calibri Light"/>
      <family val="2"/>
    </font>
    <font>
      <sz val="12"/>
      <name val="Arial"/>
      <family val="2"/>
    </font>
    <font>
      <b/>
      <sz val="12"/>
      <name val="Calibri Light"/>
      <family val="2"/>
    </font>
    <font>
      <sz val="10"/>
      <color indexed="8"/>
      <name val="Calibri Light"/>
      <family val="2"/>
    </font>
    <font>
      <sz val="12"/>
      <color indexed="8"/>
      <name val="Calibri Light"/>
      <family val="2"/>
    </font>
    <font>
      <b/>
      <sz val="9"/>
      <color indexed="8"/>
      <name val="Tahoma"/>
      <family val="2"/>
    </font>
    <font>
      <sz val="9"/>
      <color indexed="8"/>
      <name val="Tahoma"/>
      <family val="2"/>
    </font>
    <font>
      <sz val="11"/>
      <color theme="1"/>
      <name val="Calibri"/>
      <family val="2"/>
      <scheme val="minor"/>
    </font>
    <font>
      <sz val="11"/>
      <color rgb="FF9C0006"/>
      <name val="Calibri"/>
      <family val="2"/>
      <scheme val="minor"/>
    </font>
    <font>
      <sz val="10"/>
      <color theme="1"/>
      <name val="Arial"/>
      <family val="2"/>
    </font>
    <font>
      <sz val="11"/>
      <color rgb="FF006100"/>
      <name val="Calibri"/>
      <family val="2"/>
      <scheme val="minor"/>
    </font>
    <font>
      <b/>
      <sz val="15"/>
      <color theme="3"/>
      <name val="Calibri"/>
      <family val="2"/>
      <scheme val="minor"/>
    </font>
    <font>
      <b/>
      <sz val="11"/>
      <color theme="1"/>
      <name val="Calibri"/>
      <family val="2"/>
      <scheme val="minor"/>
    </font>
    <font>
      <b/>
      <sz val="8"/>
      <color rgb="FFFF0000"/>
      <name val="Arial"/>
      <family val="2"/>
    </font>
    <font>
      <sz val="8"/>
      <color rgb="FFFF0000"/>
      <name val="Arial"/>
      <family val="2"/>
    </font>
    <font>
      <sz val="8"/>
      <color theme="0" tint="-0.34998626667073579"/>
      <name val="Arial"/>
      <family val="2"/>
    </font>
    <font>
      <sz val="8"/>
      <color theme="1"/>
      <name val="Arial"/>
      <family val="2"/>
    </font>
    <font>
      <b/>
      <sz val="8"/>
      <color theme="0" tint="-0.249977111117893"/>
      <name val="Arial"/>
      <family val="2"/>
    </font>
    <font>
      <sz val="8"/>
      <color theme="0" tint="-0.249977111117893"/>
      <name val="Arial"/>
      <family val="2"/>
    </font>
    <font>
      <b/>
      <sz val="12"/>
      <color rgb="FFFF0000"/>
      <name val="Arial"/>
      <family val="2"/>
    </font>
    <font>
      <b/>
      <sz val="11"/>
      <color rgb="FF000000"/>
      <name val="Calibri"/>
      <family val="2"/>
      <scheme val="minor"/>
    </font>
    <font>
      <b/>
      <sz val="11"/>
      <name val="Calibri"/>
      <family val="2"/>
      <scheme val="minor"/>
    </font>
    <font>
      <sz val="11"/>
      <name val="Calibri"/>
      <family val="2"/>
      <scheme val="minor"/>
    </font>
    <font>
      <i/>
      <sz val="11"/>
      <name val="Calibri"/>
      <family val="2"/>
      <scheme val="minor"/>
    </font>
    <font>
      <sz val="12"/>
      <color theme="1"/>
      <name val="Arial"/>
      <family val="2"/>
    </font>
    <font>
      <b/>
      <sz val="12"/>
      <color rgb="FF000000"/>
      <name val="Arial"/>
      <family val="2"/>
    </font>
    <font>
      <i/>
      <sz val="11"/>
      <color theme="1"/>
      <name val="Calibri"/>
      <family val="2"/>
      <scheme val="minor"/>
    </font>
    <font>
      <b/>
      <sz val="18"/>
      <color theme="1"/>
      <name val="Calibri Light"/>
      <family val="2"/>
    </font>
    <font>
      <sz val="10"/>
      <color theme="1"/>
      <name val="Calibri Light"/>
      <family val="2"/>
    </font>
    <font>
      <b/>
      <sz val="12"/>
      <color theme="1"/>
      <name val="Calibri Light"/>
      <family val="2"/>
    </font>
    <font>
      <b/>
      <sz val="8"/>
      <color theme="0"/>
      <name val="Calibri Light"/>
      <family val="2"/>
    </font>
    <font>
      <b/>
      <sz val="12"/>
      <color theme="0"/>
      <name val="Calibri Light"/>
      <family val="2"/>
    </font>
    <font>
      <b/>
      <sz val="10"/>
      <color theme="0"/>
      <name val="Calibri Light"/>
      <family val="2"/>
    </font>
    <font>
      <b/>
      <sz val="10"/>
      <color theme="1"/>
      <name val="Calibri Light"/>
      <family val="2"/>
    </font>
    <font>
      <b/>
      <sz val="12"/>
      <color rgb="FF000000"/>
      <name val="Calibri Light"/>
      <family val="2"/>
    </font>
    <font>
      <sz val="10"/>
      <color rgb="FF000000"/>
      <name val="Calibri Light"/>
      <family val="2"/>
    </font>
    <font>
      <b/>
      <sz val="10"/>
      <color rgb="FFFF0000"/>
      <name val="Calibri Light"/>
      <family val="2"/>
    </font>
    <font>
      <sz val="11"/>
      <color theme="1"/>
      <name val="Calibri Light"/>
      <family val="2"/>
    </font>
    <font>
      <i/>
      <sz val="10"/>
      <color rgb="FF000000"/>
      <name val="Calibri Light"/>
      <family val="2"/>
    </font>
    <font>
      <sz val="10"/>
      <color rgb="FF00B050"/>
      <name val="Calibri Light"/>
      <family val="2"/>
    </font>
    <font>
      <b/>
      <sz val="10"/>
      <color rgb="FF000000"/>
      <name val="Calibri Light"/>
      <family val="2"/>
    </font>
    <font>
      <sz val="10"/>
      <color theme="0"/>
      <name val="Calibri Light"/>
      <family val="2"/>
    </font>
    <font>
      <b/>
      <i/>
      <sz val="10"/>
      <color theme="0"/>
      <name val="Calibri Light"/>
      <family val="2"/>
    </font>
    <font>
      <b/>
      <sz val="9"/>
      <color rgb="FF000000"/>
      <name val="Calibri Light"/>
      <family val="2"/>
    </font>
    <font>
      <sz val="8"/>
      <color rgb="FF000000"/>
      <name val="Calibri Light"/>
      <family val="2"/>
    </font>
    <font>
      <b/>
      <sz val="11"/>
      <color rgb="FF9C0006"/>
      <name val="Calibri"/>
      <family val="2"/>
      <scheme val="minor"/>
    </font>
    <font>
      <b/>
      <sz val="8"/>
      <color theme="1"/>
      <name val="Arial"/>
      <family val="2"/>
    </font>
  </fonts>
  <fills count="13">
    <fill>
      <patternFill patternType="none"/>
    </fill>
    <fill>
      <patternFill patternType="gray125"/>
    </fill>
    <fill>
      <patternFill patternType="solid">
        <fgColor rgb="FFFFC7CE"/>
      </patternFill>
    </fill>
    <fill>
      <patternFill patternType="solid">
        <fgColor rgb="FFC6EFCE"/>
      </patternFill>
    </fill>
    <fill>
      <patternFill patternType="solid">
        <fgColor rgb="FF00B0F0"/>
        <bgColor indexed="64"/>
      </patternFill>
    </fill>
    <fill>
      <patternFill patternType="solid">
        <fgColor theme="9" tint="0.59999389629810485"/>
        <bgColor indexed="64"/>
      </patternFill>
    </fill>
    <fill>
      <patternFill patternType="solid">
        <fgColor rgb="FF8B2077"/>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rgb="FF00B050"/>
        <bgColor indexed="64"/>
      </patternFill>
    </fill>
    <fill>
      <patternFill patternType="solid">
        <fgColor theme="5" tint="0.39997558519241921"/>
        <bgColor indexed="64"/>
      </patternFill>
    </fill>
  </fills>
  <borders count="117">
    <border>
      <left/>
      <right/>
      <top/>
      <bottom/>
      <diagonal/>
    </border>
    <border>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thin">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style="thin">
        <color indexed="64"/>
      </left>
      <right/>
      <top/>
      <bottom style="dashed">
        <color indexed="64"/>
      </bottom>
      <diagonal/>
    </border>
    <border>
      <left/>
      <right/>
      <top/>
      <bottom style="dashed">
        <color indexed="64"/>
      </bottom>
      <diagonal/>
    </border>
    <border>
      <left style="medium">
        <color indexed="64"/>
      </left>
      <right style="thin">
        <color indexed="64"/>
      </right>
      <top/>
      <bottom style="dashed">
        <color indexed="64"/>
      </bottom>
      <diagonal/>
    </border>
    <border>
      <left style="thin">
        <color indexed="64"/>
      </left>
      <right style="thin">
        <color indexed="64"/>
      </right>
      <top/>
      <bottom style="dashed">
        <color indexed="64"/>
      </bottom>
      <diagonal/>
    </border>
    <border>
      <left style="medium">
        <color indexed="64"/>
      </left>
      <right style="thin">
        <color indexed="64"/>
      </right>
      <top style="dashed">
        <color indexed="64"/>
      </top>
      <bottom style="medium">
        <color indexed="64"/>
      </bottom>
      <diagonal/>
    </border>
    <border>
      <left style="thin">
        <color indexed="64"/>
      </left>
      <right style="thin">
        <color indexed="64"/>
      </right>
      <top style="dashed">
        <color indexed="64"/>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style="dashed">
        <color indexed="64"/>
      </top>
      <bottom/>
      <diagonal/>
    </border>
    <border>
      <left style="medium">
        <color indexed="64"/>
      </left>
      <right style="thin">
        <color indexed="64"/>
      </right>
      <top style="medium">
        <color indexed="64"/>
      </top>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right style="mediumDashed">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bottom/>
      <diagonal/>
    </border>
    <border>
      <left/>
      <right style="medium">
        <color indexed="64"/>
      </right>
      <top/>
      <bottom/>
      <diagonal/>
    </border>
    <border>
      <left/>
      <right style="mediumDashed">
        <color indexed="64"/>
      </right>
      <top/>
      <bottom/>
      <diagonal/>
    </border>
    <border>
      <left style="thin">
        <color indexed="64"/>
      </left>
      <right style="medium">
        <color indexed="64"/>
      </right>
      <top/>
      <bottom style="medium">
        <color indexed="64"/>
      </bottom>
      <diagonal/>
    </border>
    <border>
      <left/>
      <right style="medium">
        <color indexed="64"/>
      </right>
      <top/>
      <bottom style="medium">
        <color indexed="64"/>
      </bottom>
      <diagonal/>
    </border>
    <border>
      <left/>
      <right style="mediumDashed">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Dashed">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style="thin">
        <color indexed="64"/>
      </top>
      <bottom/>
      <diagonal/>
    </border>
    <border>
      <left style="thin">
        <color indexed="64"/>
      </left>
      <right/>
      <top/>
      <bottom style="medium">
        <color indexed="64"/>
      </bottom>
      <diagonal/>
    </border>
    <border>
      <left/>
      <right/>
      <top/>
      <bottom style="thick">
        <color theme="4"/>
      </bottom>
      <diagonal/>
    </border>
    <border>
      <left/>
      <right/>
      <top style="thin">
        <color indexed="64"/>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indexed="64"/>
      </left>
      <right/>
      <top/>
      <bottom style="thin">
        <color rgb="FF000000"/>
      </bottom>
      <diagonal/>
    </border>
    <border>
      <left/>
      <right/>
      <top/>
      <bottom style="thin">
        <color rgb="FF000000"/>
      </bottom>
      <diagonal/>
    </border>
    <border>
      <left/>
      <right style="thin">
        <color rgb="FF000000"/>
      </right>
      <top/>
      <bottom style="medium">
        <color indexed="64"/>
      </bottom>
      <diagonal/>
    </border>
    <border>
      <left style="thin">
        <color rgb="FF000000"/>
      </left>
      <right/>
      <top/>
      <bottom style="medium">
        <color indexed="64"/>
      </bottom>
      <diagonal/>
    </border>
    <border>
      <left style="thin">
        <color rgb="FF000000"/>
      </left>
      <right/>
      <top/>
      <bottom/>
      <diagonal/>
    </border>
    <border>
      <left style="thin">
        <color indexed="64"/>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medium">
        <color indexed="64"/>
      </left>
      <right style="medium">
        <color indexed="64"/>
      </right>
      <top/>
      <bottom style="thin">
        <color rgb="FF000000"/>
      </bottom>
      <diagonal/>
    </border>
    <border>
      <left style="medium">
        <color indexed="64"/>
      </left>
      <right style="thin">
        <color indexed="64"/>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medium">
        <color indexed="64"/>
      </top>
      <bottom style="thin">
        <color rgb="FF000000"/>
      </bottom>
      <diagonal/>
    </border>
    <border>
      <left style="medium">
        <color rgb="FF000000"/>
      </left>
      <right style="thin">
        <color rgb="FF000000"/>
      </right>
      <top style="medium">
        <color indexed="64"/>
      </top>
      <bottom style="thin">
        <color rgb="FF000000"/>
      </bottom>
      <diagonal/>
    </border>
    <border>
      <left style="thin">
        <color indexed="64"/>
      </left>
      <right style="thin">
        <color rgb="FF000000"/>
      </right>
      <top/>
      <bottom/>
      <diagonal/>
    </border>
    <border>
      <left style="thin">
        <color rgb="FF000000"/>
      </left>
      <right style="thin">
        <color rgb="FF000000"/>
      </right>
      <top/>
      <bottom/>
      <diagonal/>
    </border>
    <border>
      <left style="medium">
        <color indexed="64"/>
      </left>
      <right style="medium">
        <color indexed="64"/>
      </right>
      <top style="thin">
        <color rgb="FF000000"/>
      </top>
      <bottom style="thin">
        <color rgb="FF000000"/>
      </bottom>
      <diagonal/>
    </border>
    <border>
      <left style="medium">
        <color indexed="64"/>
      </left>
      <right style="thin">
        <color indexed="64"/>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style="thin">
        <color indexed="64"/>
      </bottom>
      <diagonal/>
    </border>
    <border>
      <left style="thin">
        <color rgb="FF000000"/>
      </left>
      <right style="thin">
        <color rgb="FF000000"/>
      </right>
      <top/>
      <bottom style="thin">
        <color indexed="64"/>
      </bottom>
      <diagonal/>
    </border>
    <border>
      <left style="thin">
        <color rgb="FF000000"/>
      </left>
      <right/>
      <top style="thin">
        <color rgb="FF000000"/>
      </top>
      <bottom style="thin">
        <color indexed="64"/>
      </bottom>
      <diagonal/>
    </border>
    <border>
      <left style="medium">
        <color indexed="64"/>
      </left>
      <right style="medium">
        <color indexed="64"/>
      </right>
      <top style="thin">
        <color rgb="FF000000"/>
      </top>
      <bottom style="thin">
        <color indexed="64"/>
      </bottom>
      <diagonal/>
    </border>
    <border>
      <left style="medium">
        <color indexed="64"/>
      </left>
      <right style="thin">
        <color indexed="64"/>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style="medium">
        <color rgb="FF000000"/>
      </right>
      <top style="thin">
        <color rgb="FF000000"/>
      </top>
      <bottom style="thin">
        <color indexed="64"/>
      </bottom>
      <diagonal/>
    </border>
    <border>
      <left style="medium">
        <color rgb="FF000000"/>
      </left>
      <right style="thin">
        <color rgb="FF000000"/>
      </right>
      <top style="thin">
        <color rgb="FF000000"/>
      </top>
      <bottom style="thin">
        <color indexed="64"/>
      </bottom>
      <diagonal/>
    </border>
    <border>
      <left style="medium">
        <color rgb="FF000000"/>
      </left>
      <right/>
      <top/>
      <bottom/>
      <diagonal/>
    </border>
    <border>
      <left style="medium">
        <color rgb="FF000000"/>
      </left>
      <right style="thin">
        <color indexed="64"/>
      </right>
      <top/>
      <bottom/>
      <diagonal/>
    </border>
    <border>
      <left style="medium">
        <color rgb="FF000000"/>
      </left>
      <right/>
      <top/>
      <bottom style="medium">
        <color indexed="64"/>
      </bottom>
      <diagonal/>
    </border>
    <border>
      <left style="medium">
        <color rgb="FF000000"/>
      </left>
      <right style="thin">
        <color indexed="64"/>
      </right>
      <top/>
      <bottom style="medium">
        <color indexed="64"/>
      </bottom>
      <diagonal/>
    </border>
    <border>
      <left style="thin">
        <color indexed="64"/>
      </left>
      <right/>
      <top style="medium">
        <color rgb="FF000000"/>
      </top>
      <bottom/>
      <diagonal/>
    </border>
    <border>
      <left style="medium">
        <color rgb="FF000000"/>
      </left>
      <right/>
      <top style="medium">
        <color rgb="FF000000"/>
      </top>
      <bottom/>
      <diagonal/>
    </border>
    <border>
      <left style="medium">
        <color rgb="FF000000"/>
      </left>
      <right/>
      <top/>
      <bottom style="thin">
        <color indexed="64"/>
      </bottom>
      <diagonal/>
    </border>
    <border>
      <left style="medium">
        <color rgb="FF000000"/>
      </left>
      <right style="thin">
        <color indexed="64"/>
      </right>
      <top/>
      <bottom style="thin">
        <color indexed="64"/>
      </bottom>
      <diagonal/>
    </border>
    <border>
      <left style="thin">
        <color indexed="64"/>
      </left>
      <right/>
      <top style="dashed">
        <color indexed="64"/>
      </top>
      <bottom style="medium">
        <color rgb="FF000000"/>
      </bottom>
      <diagonal/>
    </border>
    <border>
      <left/>
      <right/>
      <top style="dashed">
        <color indexed="64"/>
      </top>
      <bottom style="medium">
        <color rgb="FF000000"/>
      </bottom>
      <diagonal/>
    </border>
    <border>
      <left style="medium">
        <color indexed="64"/>
      </left>
      <right style="thin">
        <color indexed="64"/>
      </right>
      <top style="dashed">
        <color indexed="64"/>
      </top>
      <bottom style="medium">
        <color rgb="FF000000"/>
      </bottom>
      <diagonal/>
    </border>
    <border>
      <left style="thin">
        <color indexed="64"/>
      </left>
      <right style="thin">
        <color indexed="64"/>
      </right>
      <top style="dashed">
        <color indexed="64"/>
      </top>
      <bottom style="medium">
        <color rgb="FF000000"/>
      </bottom>
      <diagonal/>
    </border>
    <border>
      <left style="medium">
        <color indexed="64"/>
      </left>
      <right style="thin">
        <color indexed="64"/>
      </right>
      <top style="medium">
        <color rgb="FF000000"/>
      </top>
      <bottom/>
      <diagonal/>
    </border>
    <border>
      <left style="thin">
        <color indexed="64"/>
      </left>
      <right style="thin">
        <color indexed="64"/>
      </right>
      <top style="medium">
        <color rgb="FF000000"/>
      </top>
      <bottom/>
      <diagonal/>
    </border>
    <border>
      <left/>
      <right/>
      <top style="medium">
        <color rgb="FF000000"/>
      </top>
      <bottom/>
      <diagonal/>
    </border>
  </borders>
  <cellStyleXfs count="16">
    <xf numFmtId="0" fontId="0" fillId="0" borderId="0"/>
    <xf numFmtId="0" fontId="21" fillId="2"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23" fillId="3" borderId="0" applyNumberFormat="0" applyBorder="0" applyAlignment="0" applyProtection="0"/>
    <xf numFmtId="0" fontId="24" fillId="0" borderId="66" applyNumberFormat="0" applyFill="0" applyAlignment="0" applyProtection="0"/>
    <xf numFmtId="0" fontId="1" fillId="0" borderId="0"/>
    <xf numFmtId="0" fontId="1" fillId="0" borderId="0"/>
    <xf numFmtId="0" fontId="1" fillId="0" borderId="0"/>
    <xf numFmtId="0" fontId="2" fillId="0" borderId="0"/>
    <xf numFmtId="0" fontId="14" fillId="0" borderId="0"/>
    <xf numFmtId="0" fontId="3" fillId="0" borderId="0"/>
    <xf numFmtId="0" fontId="22" fillId="0" borderId="0"/>
    <xf numFmtId="9" fontId="20" fillId="0" borderId="0" applyFont="0" applyFill="0" applyBorder="0" applyAlignment="0" applyProtection="0"/>
    <xf numFmtId="9" fontId="1" fillId="0" borderId="0" applyFont="0" applyFill="0" applyBorder="0" applyAlignment="0" applyProtection="0"/>
    <xf numFmtId="9" fontId="22" fillId="0" borderId="0" applyFont="0" applyFill="0" applyBorder="0" applyAlignment="0" applyProtection="0"/>
  </cellStyleXfs>
  <cellXfs count="434">
    <xf numFmtId="0" fontId="0" fillId="0" borderId="0" xfId="0"/>
    <xf numFmtId="0" fontId="4" fillId="0" borderId="0" xfId="11" applyFont="1"/>
    <xf numFmtId="0" fontId="5" fillId="4" borderId="0" xfId="11" applyFont="1" applyFill="1"/>
    <xf numFmtId="0" fontId="4" fillId="4" borderId="0" xfId="11" applyFont="1" applyFill="1"/>
    <xf numFmtId="0" fontId="5" fillId="0" borderId="0" xfId="11" applyFont="1"/>
    <xf numFmtId="0" fontId="26" fillId="0" borderId="0" xfId="11" applyFont="1"/>
    <xf numFmtId="0" fontId="27" fillId="0" borderId="0" xfId="11" applyFont="1"/>
    <xf numFmtId="0" fontId="5" fillId="0" borderId="0" xfId="11" applyFont="1" applyAlignment="1">
      <alignment horizontal="left"/>
    </xf>
    <xf numFmtId="0" fontId="28" fillId="0" borderId="0" xfId="11" applyFont="1"/>
    <xf numFmtId="0" fontId="6" fillId="0" borderId="0" xfId="11" applyFont="1"/>
    <xf numFmtId="0" fontId="5" fillId="0" borderId="0" xfId="11" applyFont="1" applyAlignment="1">
      <alignment horizontal="center"/>
    </xf>
    <xf numFmtId="0" fontId="5" fillId="0" borderId="0" xfId="11" applyFont="1" applyAlignment="1">
      <alignment wrapText="1"/>
    </xf>
    <xf numFmtId="0" fontId="7" fillId="0" borderId="0" xfId="11" applyFont="1"/>
    <xf numFmtId="165" fontId="4" fillId="0" borderId="0" xfId="11" applyNumberFormat="1" applyFont="1"/>
    <xf numFmtId="2" fontId="4" fillId="0" borderId="0" xfId="11" applyNumberFormat="1" applyFont="1"/>
    <xf numFmtId="166" fontId="4" fillId="0" borderId="0" xfId="11" applyNumberFormat="1" applyFont="1"/>
    <xf numFmtId="2" fontId="4" fillId="0" borderId="0" xfId="11" applyNumberFormat="1" applyFont="1" applyAlignment="1">
      <alignment horizontal="center"/>
    </xf>
    <xf numFmtId="1" fontId="4" fillId="0" borderId="0" xfId="11" applyNumberFormat="1" applyFont="1" applyAlignment="1">
      <alignment horizontal="center"/>
    </xf>
    <xf numFmtId="0" fontId="4" fillId="0" borderId="0" xfId="11" applyFont="1" applyAlignment="1">
      <alignment horizontal="center"/>
    </xf>
    <xf numFmtId="1" fontId="4" fillId="0" borderId="0" xfId="11" applyNumberFormat="1" applyFont="1"/>
    <xf numFmtId="164" fontId="4" fillId="0" borderId="0" xfId="11" applyNumberFormat="1" applyFont="1"/>
    <xf numFmtId="11" fontId="4" fillId="0" borderId="0" xfId="11" applyNumberFormat="1" applyFont="1"/>
    <xf numFmtId="0" fontId="27" fillId="0" borderId="0" xfId="8" applyFont="1"/>
    <xf numFmtId="0" fontId="4" fillId="0" borderId="0" xfId="8" applyFont="1"/>
    <xf numFmtId="43" fontId="4" fillId="0" borderId="0" xfId="11" applyNumberFormat="1" applyFont="1"/>
    <xf numFmtId="43" fontId="27" fillId="0" borderId="0" xfId="11" applyNumberFormat="1" applyFont="1"/>
    <xf numFmtId="9" fontId="29" fillId="0" borderId="0" xfId="14" applyFont="1" applyFill="1" applyBorder="1"/>
    <xf numFmtId="165" fontId="5" fillId="0" borderId="0" xfId="11" applyNumberFormat="1" applyFont="1"/>
    <xf numFmtId="4" fontId="4" fillId="0" borderId="0" xfId="11" applyNumberFormat="1" applyFont="1"/>
    <xf numFmtId="4" fontId="28" fillId="0" borderId="0" xfId="11" applyNumberFormat="1" applyFont="1"/>
    <xf numFmtId="0" fontId="30" fillId="0" borderId="0" xfId="11" applyFont="1"/>
    <xf numFmtId="0" fontId="31" fillId="0" borderId="0" xfId="11" applyFont="1"/>
    <xf numFmtId="4" fontId="5" fillId="0" borderId="0" xfId="11" applyNumberFormat="1" applyFont="1"/>
    <xf numFmtId="4" fontId="5" fillId="0" borderId="0" xfId="11" applyNumberFormat="1" applyFont="1" applyAlignment="1">
      <alignment horizontal="center"/>
    </xf>
    <xf numFmtId="166" fontId="5" fillId="0" borderId="0" xfId="11" applyNumberFormat="1" applyFont="1"/>
    <xf numFmtId="0" fontId="32" fillId="0" borderId="0" xfId="11" applyFont="1"/>
    <xf numFmtId="0" fontId="4" fillId="0" borderId="0" xfId="11" applyFont="1" applyAlignment="1">
      <alignment wrapText="1"/>
    </xf>
    <xf numFmtId="4" fontId="4" fillId="5" borderId="0" xfId="11" applyNumberFormat="1" applyFont="1" applyFill="1"/>
    <xf numFmtId="0" fontId="4" fillId="5" borderId="0" xfId="11" applyFont="1" applyFill="1"/>
    <xf numFmtId="167" fontId="4" fillId="5" borderId="0" xfId="11" applyNumberFormat="1" applyFont="1" applyFill="1"/>
    <xf numFmtId="166" fontId="28" fillId="0" borderId="0" xfId="11" applyNumberFormat="1" applyFont="1"/>
    <xf numFmtId="0" fontId="33" fillId="0" borderId="0" xfId="0" applyFont="1" applyAlignment="1">
      <alignment horizontal="left" vertical="center"/>
    </xf>
    <xf numFmtId="0" fontId="25" fillId="0" borderId="1" xfId="0" applyFont="1" applyBorder="1"/>
    <xf numFmtId="0" fontId="25" fillId="0" borderId="0" xfId="0" applyFont="1"/>
    <xf numFmtId="165" fontId="0" fillId="0" borderId="0" xfId="0" applyNumberFormat="1"/>
    <xf numFmtId="165" fontId="25" fillId="0" borderId="0" xfId="0" applyNumberFormat="1" applyFont="1"/>
    <xf numFmtId="9" fontId="20" fillId="0" borderId="0" xfId="13" applyFont="1"/>
    <xf numFmtId="0" fontId="34" fillId="0" borderId="0" xfId="0" applyFont="1"/>
    <xf numFmtId="0" fontId="0" fillId="0" borderId="1" xfId="0" applyBorder="1"/>
    <xf numFmtId="165" fontId="0" fillId="0" borderId="1" xfId="0" applyNumberFormat="1" applyBorder="1"/>
    <xf numFmtId="0" fontId="0" fillId="0" borderId="2" xfId="0" applyBorder="1"/>
    <xf numFmtId="0" fontId="0" fillId="0" borderId="3" xfId="0" applyBorder="1" applyAlignment="1">
      <alignment horizontal="center"/>
    </xf>
    <xf numFmtId="0" fontId="0" fillId="0" borderId="1" xfId="0" applyBorder="1" applyAlignment="1">
      <alignment horizontal="center" vertical="center" wrapText="1"/>
    </xf>
    <xf numFmtId="0" fontId="0" fillId="0" borderId="4" xfId="0" applyBorder="1" applyAlignment="1">
      <alignment horizontal="center" vertical="center" wrapText="1"/>
    </xf>
    <xf numFmtId="165" fontId="35" fillId="0" borderId="5" xfId="0" applyNumberFormat="1" applyFont="1" applyBorder="1" applyAlignment="1">
      <alignment horizontal="center" vertical="center" wrapText="1"/>
    </xf>
    <xf numFmtId="165" fontId="35" fillId="0" borderId="4" xfId="0" applyNumberFormat="1" applyFont="1" applyBorder="1" applyAlignment="1">
      <alignment horizontal="center" vertical="center" wrapText="1"/>
    </xf>
    <xf numFmtId="165" fontId="35" fillId="0" borderId="1" xfId="0" applyNumberFormat="1" applyFont="1" applyBorder="1" applyAlignment="1">
      <alignment horizontal="center" vertical="center" wrapText="1"/>
    </xf>
    <xf numFmtId="165" fontId="0" fillId="0" borderId="6" xfId="0" applyNumberFormat="1" applyBorder="1"/>
    <xf numFmtId="3" fontId="0" fillId="0" borderId="7" xfId="0" applyNumberFormat="1" applyBorder="1"/>
    <xf numFmtId="3" fontId="0" fillId="0" borderId="6" xfId="0" applyNumberFormat="1" applyBorder="1"/>
    <xf numFmtId="3" fontId="0" fillId="0" borderId="0" xfId="0" applyNumberFormat="1"/>
    <xf numFmtId="167" fontId="0" fillId="0" borderId="8" xfId="0" applyNumberFormat="1" applyBorder="1"/>
    <xf numFmtId="167" fontId="0" fillId="0" borderId="7" xfId="0" applyNumberFormat="1" applyBorder="1"/>
    <xf numFmtId="0" fontId="0" fillId="0" borderId="6" xfId="0" applyBorder="1"/>
    <xf numFmtId="0" fontId="36" fillId="0" borderId="6" xfId="0" applyFont="1" applyBorder="1" applyAlignment="1">
      <alignment horizontal="left" indent="1"/>
    </xf>
    <xf numFmtId="3" fontId="36" fillId="0" borderId="7" xfId="0" applyNumberFormat="1" applyFont="1" applyBorder="1"/>
    <xf numFmtId="3" fontId="36" fillId="0" borderId="6" xfId="0" applyNumberFormat="1" applyFont="1" applyBorder="1"/>
    <xf numFmtId="3" fontId="36" fillId="0" borderId="0" xfId="0" applyNumberFormat="1" applyFont="1"/>
    <xf numFmtId="165" fontId="0" fillId="0" borderId="4" xfId="0" applyNumberFormat="1" applyBorder="1"/>
    <xf numFmtId="3" fontId="0" fillId="0" borderId="5" xfId="0" applyNumberFormat="1" applyBorder="1"/>
    <xf numFmtId="3" fontId="0" fillId="0" borderId="4" xfId="0" applyNumberFormat="1" applyBorder="1"/>
    <xf numFmtId="3" fontId="0" fillId="0" borderId="1" xfId="0" applyNumberFormat="1" applyBorder="1"/>
    <xf numFmtId="167" fontId="0" fillId="0" borderId="5" xfId="0" applyNumberFormat="1" applyBorder="1"/>
    <xf numFmtId="0" fontId="0" fillId="0" borderId="4" xfId="0" applyBorder="1"/>
    <xf numFmtId="165" fontId="0" fillId="0" borderId="9" xfId="0" applyNumberFormat="1" applyBorder="1"/>
    <xf numFmtId="165" fontId="35" fillId="0" borderId="2" xfId="0" applyNumberFormat="1" applyFont="1" applyBorder="1"/>
    <xf numFmtId="3" fontId="0" fillId="0" borderId="2" xfId="0" applyNumberFormat="1" applyBorder="1"/>
    <xf numFmtId="3" fontId="0" fillId="0" borderId="9" xfId="0" applyNumberFormat="1" applyBorder="1"/>
    <xf numFmtId="165" fontId="35" fillId="0" borderId="6" xfId="0" applyNumberFormat="1" applyFont="1" applyBorder="1"/>
    <xf numFmtId="3" fontId="0" fillId="0" borderId="8" xfId="0" applyNumberFormat="1" applyBorder="1"/>
    <xf numFmtId="165" fontId="35" fillId="0" borderId="4" xfId="0" applyNumberFormat="1" applyFont="1" applyBorder="1"/>
    <xf numFmtId="167" fontId="0" fillId="0" borderId="10" xfId="0" applyNumberFormat="1" applyBorder="1"/>
    <xf numFmtId="0" fontId="0" fillId="0" borderId="11" xfId="0" applyBorder="1"/>
    <xf numFmtId="165" fontId="0" fillId="0" borderId="5" xfId="0" applyNumberFormat="1" applyBorder="1" applyAlignment="1">
      <alignment horizontal="center" vertical="center" wrapText="1"/>
    </xf>
    <xf numFmtId="165" fontId="0" fillId="0" borderId="4" xfId="0" applyNumberFormat="1" applyBorder="1" applyAlignment="1">
      <alignment horizontal="center" vertical="center" wrapText="1"/>
    </xf>
    <xf numFmtId="165" fontId="0" fillId="0" borderId="1" xfId="0" applyNumberFormat="1" applyBorder="1" applyAlignment="1">
      <alignment horizontal="center" vertical="center" wrapText="1"/>
    </xf>
    <xf numFmtId="170" fontId="0" fillId="0" borderId="7" xfId="0" applyNumberFormat="1" applyBorder="1"/>
    <xf numFmtId="170" fontId="0" fillId="0" borderId="6" xfId="0" applyNumberFormat="1" applyBorder="1"/>
    <xf numFmtId="170" fontId="0" fillId="0" borderId="0" xfId="0" applyNumberFormat="1"/>
    <xf numFmtId="170" fontId="36" fillId="0" borderId="7" xfId="0" applyNumberFormat="1" applyFont="1" applyBorder="1"/>
    <xf numFmtId="170" fontId="36" fillId="0" borderId="6" xfId="0" applyNumberFormat="1" applyFont="1" applyBorder="1"/>
    <xf numFmtId="170" fontId="36" fillId="0" borderId="0" xfId="0" applyNumberFormat="1" applyFont="1"/>
    <xf numFmtId="170" fontId="0" fillId="0" borderId="5" xfId="0" applyNumberFormat="1" applyBorder="1"/>
    <xf numFmtId="170" fontId="0" fillId="0" borderId="4" xfId="0" applyNumberFormat="1" applyBorder="1"/>
    <xf numFmtId="170" fontId="0" fillId="0" borderId="1" xfId="0" applyNumberFormat="1" applyBorder="1"/>
    <xf numFmtId="170" fontId="0" fillId="0" borderId="2" xfId="0" applyNumberFormat="1" applyBorder="1"/>
    <xf numFmtId="170" fontId="0" fillId="0" borderId="9" xfId="0" applyNumberFormat="1" applyBorder="1"/>
    <xf numFmtId="1" fontId="0" fillId="0" borderId="0" xfId="0" applyNumberFormat="1"/>
    <xf numFmtId="0" fontId="37" fillId="0" borderId="0" xfId="0" applyFont="1"/>
    <xf numFmtId="0" fontId="38" fillId="0" borderId="0" xfId="0" applyFont="1"/>
    <xf numFmtId="3" fontId="37" fillId="0" borderId="0" xfId="0" applyNumberFormat="1" applyFont="1"/>
    <xf numFmtId="2" fontId="0" fillId="0" borderId="0" xfId="0" applyNumberFormat="1"/>
    <xf numFmtId="3" fontId="38" fillId="0" borderId="0" xfId="0" applyNumberFormat="1" applyFont="1"/>
    <xf numFmtId="0" fontId="0" fillId="0" borderId="1" xfId="0" applyBorder="1" applyAlignment="1">
      <alignment horizontal="center" vertical="center"/>
    </xf>
    <xf numFmtId="0" fontId="0" fillId="0" borderId="4" xfId="0" applyBorder="1" applyAlignment="1">
      <alignment horizontal="center" vertical="center"/>
    </xf>
    <xf numFmtId="165" fontId="0" fillId="0" borderId="1" xfId="0" applyNumberFormat="1" applyBorder="1" applyAlignment="1">
      <alignment horizontal="center" vertical="center"/>
    </xf>
    <xf numFmtId="165" fontId="35" fillId="0" borderId="4" xfId="0" applyNumberFormat="1" applyFont="1" applyBorder="1" applyAlignment="1">
      <alignment horizontal="center" vertical="center"/>
    </xf>
    <xf numFmtId="165" fontId="35" fillId="0" borderId="1" xfId="0" applyNumberFormat="1" applyFont="1" applyBorder="1" applyAlignment="1">
      <alignment horizontal="center" vertical="center"/>
    </xf>
    <xf numFmtId="171" fontId="0" fillId="0" borderId="0" xfId="0" applyNumberFormat="1"/>
    <xf numFmtId="171" fontId="0" fillId="0" borderId="6" xfId="0" applyNumberFormat="1" applyBorder="1"/>
    <xf numFmtId="0" fontId="35" fillId="0" borderId="6" xfId="0" applyFont="1" applyBorder="1" applyAlignment="1">
      <alignment horizontal="left"/>
    </xf>
    <xf numFmtId="171" fontId="35" fillId="0" borderId="0" xfId="0" applyNumberFormat="1" applyFont="1"/>
    <xf numFmtId="171" fontId="36" fillId="0" borderId="0" xfId="0" applyNumberFormat="1" applyFont="1"/>
    <xf numFmtId="171" fontId="39" fillId="0" borderId="6" xfId="0" applyNumberFormat="1" applyFont="1" applyBorder="1"/>
    <xf numFmtId="171" fontId="39" fillId="0" borderId="0" xfId="0" applyNumberFormat="1" applyFont="1"/>
    <xf numFmtId="171" fontId="0" fillId="0" borderId="1" xfId="0" applyNumberFormat="1" applyBorder="1"/>
    <xf numFmtId="171" fontId="0" fillId="0" borderId="4" xfId="0" applyNumberFormat="1" applyBorder="1"/>
    <xf numFmtId="171" fontId="0" fillId="0" borderId="9" xfId="0" applyNumberFormat="1" applyBorder="1"/>
    <xf numFmtId="165" fontId="0" fillId="0" borderId="4" xfId="0" applyNumberFormat="1" applyBorder="1" applyAlignment="1">
      <alignment horizontal="center" vertical="center"/>
    </xf>
    <xf numFmtId="171" fontId="35" fillId="0" borderId="6" xfId="0" applyNumberFormat="1" applyFont="1" applyBorder="1"/>
    <xf numFmtId="171" fontId="36" fillId="0" borderId="6" xfId="0" applyNumberFormat="1" applyFont="1" applyBorder="1"/>
    <xf numFmtId="0" fontId="9" fillId="0" borderId="0" xfId="0" applyFont="1"/>
    <xf numFmtId="0" fontId="10" fillId="0" borderId="0" xfId="0" applyFont="1"/>
    <xf numFmtId="169" fontId="10" fillId="0" borderId="0" xfId="13" applyNumberFormat="1" applyFont="1" applyFill="1"/>
    <xf numFmtId="0" fontId="10" fillId="0" borderId="12" xfId="0" applyFont="1" applyBorder="1"/>
    <xf numFmtId="0" fontId="10" fillId="0" borderId="13" xfId="0" applyFont="1" applyBorder="1"/>
    <xf numFmtId="0" fontId="10" fillId="0" borderId="14" xfId="0" applyFont="1" applyBorder="1" applyAlignment="1">
      <alignment horizontal="right"/>
    </xf>
    <xf numFmtId="0" fontId="10" fillId="0" borderId="15" xfId="0" applyFont="1" applyBorder="1" applyAlignment="1">
      <alignment horizontal="right"/>
    </xf>
    <xf numFmtId="0" fontId="10" fillId="0" borderId="15" xfId="0" applyFont="1" applyBorder="1"/>
    <xf numFmtId="0" fontId="10" fillId="0" borderId="3" xfId="0" applyFont="1" applyBorder="1"/>
    <xf numFmtId="168" fontId="10" fillId="0" borderId="3" xfId="0" applyNumberFormat="1" applyFont="1" applyBorder="1"/>
    <xf numFmtId="9" fontId="10" fillId="0" borderId="0" xfId="13" applyFont="1" applyFill="1"/>
    <xf numFmtId="0" fontId="11" fillId="0" borderId="3" xfId="0" applyFont="1" applyBorder="1" applyAlignment="1">
      <alignment horizontal="left" indent="1"/>
    </xf>
    <xf numFmtId="168" fontId="11" fillId="0" borderId="3" xfId="0" applyNumberFormat="1" applyFont="1" applyBorder="1" applyAlignment="1">
      <alignment horizontal="right"/>
    </xf>
    <xf numFmtId="168" fontId="11" fillId="0" borderId="3" xfId="0" applyNumberFormat="1" applyFont="1" applyBorder="1"/>
    <xf numFmtId="165" fontId="0" fillId="0" borderId="3" xfId="0" applyNumberFormat="1" applyBorder="1"/>
    <xf numFmtId="0" fontId="10" fillId="0" borderId="3" xfId="0" applyFont="1" applyBorder="1" applyAlignment="1">
      <alignment horizontal="left"/>
    </xf>
    <xf numFmtId="168" fontId="10" fillId="0" borderId="3" xfId="0" applyNumberFormat="1" applyFont="1" applyBorder="1" applyAlignment="1">
      <alignment horizontal="right"/>
    </xf>
    <xf numFmtId="0" fontId="9" fillId="0" borderId="3" xfId="0" applyFont="1" applyBorder="1"/>
    <xf numFmtId="168" fontId="9" fillId="0" borderId="3" xfId="0" applyNumberFormat="1" applyFont="1" applyBorder="1"/>
    <xf numFmtId="168" fontId="10" fillId="0" borderId="0" xfId="0" applyNumberFormat="1" applyFont="1"/>
    <xf numFmtId="168" fontId="9" fillId="0" borderId="0" xfId="0" applyNumberFormat="1" applyFont="1"/>
    <xf numFmtId="0" fontId="40" fillId="0" borderId="0" xfId="12" applyFont="1"/>
    <xf numFmtId="0" fontId="22" fillId="0" borderId="0" xfId="12"/>
    <xf numFmtId="0" fontId="41" fillId="0" borderId="0" xfId="12" applyFont="1"/>
    <xf numFmtId="0" fontId="42" fillId="0" borderId="0" xfId="12" applyFont="1"/>
    <xf numFmtId="0" fontId="43" fillId="6" borderId="8" xfId="12" applyFont="1" applyFill="1" applyBorder="1" applyAlignment="1">
      <alignment horizontal="center" vertical="center"/>
    </xf>
    <xf numFmtId="0" fontId="43" fillId="6" borderId="9" xfId="12" applyFont="1" applyFill="1" applyBorder="1" applyAlignment="1">
      <alignment horizontal="center" vertical="center"/>
    </xf>
    <xf numFmtId="0" fontId="43" fillId="6" borderId="16" xfId="12" applyFont="1" applyFill="1" applyBorder="1" applyAlignment="1">
      <alignment horizontal="center" vertical="center"/>
    </xf>
    <xf numFmtId="0" fontId="43" fillId="6" borderId="17" xfId="12" applyFont="1" applyFill="1" applyBorder="1" applyAlignment="1">
      <alignment horizontal="center" vertical="center"/>
    </xf>
    <xf numFmtId="0" fontId="43" fillId="6" borderId="67" xfId="12" applyFont="1" applyFill="1" applyBorder="1" applyAlignment="1">
      <alignment horizontal="center" vertical="center"/>
    </xf>
    <xf numFmtId="0" fontId="44" fillId="6" borderId="7" xfId="12" applyFont="1" applyFill="1" applyBorder="1" applyAlignment="1">
      <alignment vertical="center"/>
    </xf>
    <xf numFmtId="0" fontId="43" fillId="6" borderId="0" xfId="12" applyFont="1" applyFill="1" applyAlignment="1">
      <alignment horizontal="center" vertical="center"/>
    </xf>
    <xf numFmtId="0" fontId="43" fillId="6" borderId="18" xfId="12" applyFont="1" applyFill="1" applyBorder="1" applyAlignment="1">
      <alignment horizontal="center" vertical="center"/>
    </xf>
    <xf numFmtId="0" fontId="43" fillId="6" borderId="19" xfId="12" applyFont="1" applyFill="1" applyBorder="1" applyAlignment="1">
      <alignment horizontal="center" vertical="center"/>
    </xf>
    <xf numFmtId="0" fontId="43" fillId="6" borderId="68" xfId="12" applyFont="1" applyFill="1" applyBorder="1" applyAlignment="1">
      <alignment horizontal="center" vertical="center"/>
    </xf>
    <xf numFmtId="0" fontId="43" fillId="6" borderId="69" xfId="12" applyFont="1" applyFill="1" applyBorder="1" applyAlignment="1">
      <alignment horizontal="center" vertical="center"/>
    </xf>
    <xf numFmtId="0" fontId="43" fillId="6" borderId="70" xfId="12" applyFont="1" applyFill="1" applyBorder="1" applyAlignment="1">
      <alignment horizontal="center" vertical="center"/>
    </xf>
    <xf numFmtId="0" fontId="43" fillId="6" borderId="71" xfId="12" applyFont="1" applyFill="1" applyBorder="1" applyAlignment="1">
      <alignment horizontal="center" vertical="center"/>
    </xf>
    <xf numFmtId="0" fontId="43" fillId="6" borderId="20" xfId="12" applyFont="1" applyFill="1" applyBorder="1" applyAlignment="1">
      <alignment horizontal="center" vertical="center"/>
    </xf>
    <xf numFmtId="0" fontId="43" fillId="6" borderId="21" xfId="12" applyFont="1" applyFill="1" applyBorder="1" applyAlignment="1">
      <alignment horizontal="center" vertical="center"/>
    </xf>
    <xf numFmtId="0" fontId="43" fillId="6" borderId="72" xfId="12" applyFont="1" applyFill="1" applyBorder="1" applyAlignment="1">
      <alignment horizontal="center" vertical="center"/>
    </xf>
    <xf numFmtId="0" fontId="43" fillId="6" borderId="73" xfId="12" applyFont="1" applyFill="1" applyBorder="1" applyAlignment="1">
      <alignment horizontal="center" vertical="center"/>
    </xf>
    <xf numFmtId="0" fontId="43" fillId="6" borderId="74" xfId="12" applyFont="1" applyFill="1" applyBorder="1" applyAlignment="1">
      <alignment horizontal="center" vertical="center"/>
    </xf>
    <xf numFmtId="0" fontId="12" fillId="7" borderId="75" xfId="12" applyFont="1" applyFill="1" applyBorder="1" applyAlignment="1">
      <alignment horizontal="center" vertical="center"/>
    </xf>
    <xf numFmtId="0" fontId="12" fillId="7" borderId="76" xfId="12" applyFont="1" applyFill="1" applyBorder="1" applyAlignment="1">
      <alignment horizontal="left" vertical="center"/>
    </xf>
    <xf numFmtId="0" fontId="12" fillId="0" borderId="77" xfId="12" applyFont="1" applyBorder="1" applyAlignment="1">
      <alignment horizontal="left" vertical="center"/>
    </xf>
    <xf numFmtId="168" fontId="13" fillId="0" borderId="78" xfId="12" applyNumberFormat="1" applyFont="1" applyBorder="1" applyAlignment="1">
      <alignment horizontal="right" vertical="center" indent="1"/>
    </xf>
    <xf numFmtId="168" fontId="13" fillId="0" borderId="79" xfId="12" applyNumberFormat="1" applyFont="1" applyBorder="1" applyAlignment="1">
      <alignment horizontal="right" vertical="center" indent="1"/>
    </xf>
    <xf numFmtId="168" fontId="13" fillId="0" borderId="80" xfId="12" applyNumberFormat="1" applyFont="1" applyBorder="1" applyAlignment="1">
      <alignment horizontal="right" vertical="center" indent="1"/>
    </xf>
    <xf numFmtId="168" fontId="13" fillId="0" borderId="81" xfId="12" applyNumberFormat="1" applyFont="1" applyBorder="1" applyAlignment="1">
      <alignment horizontal="right" vertical="center" indent="1"/>
    </xf>
    <xf numFmtId="168" fontId="13" fillId="0" borderId="82" xfId="12" applyNumberFormat="1" applyFont="1" applyBorder="1" applyAlignment="1">
      <alignment horizontal="right" vertical="center" indent="1"/>
    </xf>
    <xf numFmtId="168" fontId="13" fillId="0" borderId="83" xfId="12" applyNumberFormat="1" applyFont="1" applyBorder="1" applyAlignment="1">
      <alignment horizontal="right" vertical="center" indent="1"/>
    </xf>
    <xf numFmtId="168" fontId="13" fillId="0" borderId="84" xfId="12" applyNumberFormat="1" applyFont="1" applyBorder="1" applyAlignment="1">
      <alignment horizontal="right" vertical="center" indent="1"/>
    </xf>
    <xf numFmtId="0" fontId="12" fillId="7" borderId="85" xfId="12" applyFont="1" applyFill="1" applyBorder="1" applyAlignment="1">
      <alignment horizontal="center" vertical="center"/>
    </xf>
    <xf numFmtId="0" fontId="12" fillId="7" borderId="86" xfId="12" applyFont="1" applyFill="1" applyBorder="1" applyAlignment="1">
      <alignment horizontal="left" vertical="center"/>
    </xf>
    <xf numFmtId="168" fontId="13" fillId="0" borderId="87" xfId="12" applyNumberFormat="1" applyFont="1" applyBorder="1" applyAlignment="1">
      <alignment horizontal="right" vertical="center" indent="1"/>
    </xf>
    <xf numFmtId="168" fontId="13" fillId="0" borderId="88" xfId="12" applyNumberFormat="1" applyFont="1" applyBorder="1" applyAlignment="1">
      <alignment horizontal="right" vertical="center" indent="1"/>
    </xf>
    <xf numFmtId="168" fontId="13" fillId="0" borderId="89" xfId="12" applyNumberFormat="1" applyFont="1" applyBorder="1" applyAlignment="1">
      <alignment horizontal="right" vertical="center" indent="1"/>
    </xf>
    <xf numFmtId="168" fontId="13" fillId="0" borderId="77" xfId="12" applyNumberFormat="1" applyFont="1" applyBorder="1" applyAlignment="1">
      <alignment horizontal="right" vertical="center" indent="1"/>
    </xf>
    <xf numFmtId="168" fontId="13" fillId="0" borderId="90" xfId="12" applyNumberFormat="1" applyFont="1" applyBorder="1" applyAlignment="1">
      <alignment horizontal="right" vertical="center" indent="1"/>
    </xf>
    <xf numFmtId="0" fontId="12" fillId="7" borderId="91" xfId="12" applyFont="1" applyFill="1" applyBorder="1" applyAlignment="1">
      <alignment horizontal="left" vertical="center"/>
    </xf>
    <xf numFmtId="0" fontId="12" fillId="7" borderId="77" xfId="12" applyFont="1" applyFill="1" applyBorder="1" applyAlignment="1">
      <alignment horizontal="left" vertical="center"/>
    </xf>
    <xf numFmtId="168" fontId="13" fillId="0" borderId="92" xfId="12" applyNumberFormat="1" applyFont="1" applyBorder="1" applyAlignment="1">
      <alignment horizontal="right" vertical="center" indent="1"/>
    </xf>
    <xf numFmtId="0" fontId="12" fillId="7" borderId="93" xfId="12" applyFont="1" applyFill="1" applyBorder="1" applyAlignment="1">
      <alignment horizontal="center" vertical="center"/>
    </xf>
    <xf numFmtId="0" fontId="12" fillId="7" borderId="94" xfId="12" applyFont="1" applyFill="1" applyBorder="1" applyAlignment="1">
      <alignment horizontal="center" vertical="center"/>
    </xf>
    <xf numFmtId="0" fontId="12" fillId="7" borderId="95" xfId="12" applyFont="1" applyFill="1" applyBorder="1" applyAlignment="1">
      <alignment horizontal="left" vertical="center"/>
    </xf>
    <xf numFmtId="0" fontId="12" fillId="7" borderId="96" xfId="12" applyFont="1" applyFill="1" applyBorder="1" applyAlignment="1">
      <alignment horizontal="left" vertical="center"/>
    </xf>
    <xf numFmtId="168" fontId="13" fillId="0" borderId="97" xfId="12" applyNumberFormat="1" applyFont="1" applyBorder="1" applyAlignment="1">
      <alignment horizontal="right" vertical="center" indent="1"/>
    </xf>
    <xf numFmtId="168" fontId="13" fillId="0" borderId="98" xfId="12" applyNumberFormat="1" applyFont="1" applyBorder="1" applyAlignment="1">
      <alignment horizontal="right" vertical="center" indent="1"/>
    </xf>
    <xf numFmtId="168" fontId="13" fillId="0" borderId="99" xfId="12" applyNumberFormat="1" applyFont="1" applyBorder="1" applyAlignment="1">
      <alignment horizontal="right" vertical="center" indent="1"/>
    </xf>
    <xf numFmtId="168" fontId="13" fillId="0" borderId="96" xfId="12" applyNumberFormat="1" applyFont="1" applyBorder="1" applyAlignment="1">
      <alignment horizontal="right" vertical="center" indent="1"/>
    </xf>
    <xf numFmtId="168" fontId="13" fillId="0" borderId="100" xfId="12" applyNumberFormat="1" applyFont="1" applyBorder="1" applyAlignment="1">
      <alignment horizontal="right" vertical="center" indent="1"/>
    </xf>
    <xf numFmtId="168" fontId="13" fillId="0" borderId="101" xfId="12" applyNumberFormat="1" applyFont="1" applyBorder="1" applyAlignment="1">
      <alignment horizontal="right" vertical="center" indent="1"/>
    </xf>
    <xf numFmtId="9" fontId="41" fillId="0" borderId="0" xfId="15" applyFont="1" applyFill="1" applyAlignment="1"/>
    <xf numFmtId="168" fontId="41" fillId="0" borderId="0" xfId="12" applyNumberFormat="1" applyFont="1"/>
    <xf numFmtId="168" fontId="22" fillId="0" borderId="0" xfId="12" applyNumberFormat="1"/>
    <xf numFmtId="0" fontId="45" fillId="6" borderId="22" xfId="12" applyFont="1" applyFill="1" applyBorder="1" applyAlignment="1">
      <alignment horizontal="centerContinuous" vertical="center"/>
    </xf>
    <xf numFmtId="0" fontId="44" fillId="6" borderId="9" xfId="12" applyFont="1" applyFill="1" applyBorder="1" applyAlignment="1">
      <alignment horizontal="centerContinuous" vertical="center"/>
    </xf>
    <xf numFmtId="0" fontId="44" fillId="6" borderId="2" xfId="12" applyFont="1" applyFill="1" applyBorder="1" applyAlignment="1">
      <alignment horizontal="centerContinuous" vertical="center"/>
    </xf>
    <xf numFmtId="0" fontId="45" fillId="6" borderId="23" xfId="12" applyFont="1" applyFill="1" applyBorder="1" applyAlignment="1">
      <alignment horizontal="center" wrapText="1"/>
    </xf>
    <xf numFmtId="0" fontId="45" fillId="6" borderId="102" xfId="12" applyFont="1" applyFill="1" applyBorder="1" applyAlignment="1">
      <alignment horizontal="center" wrapText="1"/>
    </xf>
    <xf numFmtId="0" fontId="45" fillId="6" borderId="103" xfId="12" applyFont="1" applyFill="1" applyBorder="1" applyAlignment="1">
      <alignment horizontal="center" wrapText="1"/>
    </xf>
    <xf numFmtId="0" fontId="45" fillId="6" borderId="23" xfId="12" applyFont="1" applyFill="1" applyBorder="1" applyAlignment="1">
      <alignment horizontal="center"/>
    </xf>
    <xf numFmtId="0" fontId="45" fillId="6" borderId="102" xfId="12" applyFont="1" applyFill="1" applyBorder="1" applyAlignment="1">
      <alignment horizontal="center"/>
    </xf>
    <xf numFmtId="0" fontId="45" fillId="6" borderId="103" xfId="12" applyFont="1" applyFill="1" applyBorder="1"/>
    <xf numFmtId="0" fontId="41" fillId="0" borderId="0" xfId="12" applyFont="1" applyAlignment="1">
      <alignment horizontal="right"/>
    </xf>
    <xf numFmtId="0" fontId="15" fillId="8" borderId="14" xfId="12" applyFont="1" applyFill="1" applyBorder="1"/>
    <xf numFmtId="0" fontId="15" fillId="8" borderId="24" xfId="12" applyFont="1" applyFill="1" applyBorder="1"/>
    <xf numFmtId="3" fontId="15" fillId="8" borderId="25" xfId="12" applyNumberFormat="1" applyFont="1" applyFill="1" applyBorder="1" applyAlignment="1">
      <alignment horizontal="right" vertical="center" indent="1"/>
    </xf>
    <xf numFmtId="3" fontId="15" fillId="8" borderId="12" xfId="12" applyNumberFormat="1" applyFont="1" applyFill="1" applyBorder="1" applyAlignment="1">
      <alignment horizontal="right" vertical="center" indent="1"/>
    </xf>
    <xf numFmtId="3" fontId="41" fillId="0" borderId="0" xfId="12" applyNumberFormat="1" applyFont="1"/>
    <xf numFmtId="0" fontId="46" fillId="7" borderId="7" xfId="12" applyFont="1" applyFill="1" applyBorder="1" applyAlignment="1">
      <alignment horizontal="right" wrapText="1"/>
    </xf>
    <xf numFmtId="0" fontId="41" fillId="9" borderId="102" xfId="12" applyFont="1" applyFill="1" applyBorder="1" applyAlignment="1">
      <alignment horizontal="right" wrapText="1"/>
    </xf>
    <xf numFmtId="3" fontId="41" fillId="9" borderId="23" xfId="12" applyNumberFormat="1" applyFont="1" applyFill="1" applyBorder="1" applyAlignment="1">
      <alignment horizontal="right" vertical="center" indent="1"/>
    </xf>
    <xf numFmtId="3" fontId="41" fillId="9" borderId="102" xfId="12" applyNumberFormat="1" applyFont="1" applyFill="1" applyBorder="1" applyAlignment="1">
      <alignment horizontal="right" vertical="center" indent="1"/>
    </xf>
    <xf numFmtId="3" fontId="41" fillId="9" borderId="103" xfId="12" applyNumberFormat="1" applyFont="1" applyFill="1" applyBorder="1" applyAlignment="1">
      <alignment horizontal="right" vertical="center" indent="1"/>
    </xf>
    <xf numFmtId="0" fontId="46" fillId="7" borderId="7" xfId="12" applyFont="1" applyFill="1" applyBorder="1" applyAlignment="1">
      <alignment horizontal="right"/>
    </xf>
    <xf numFmtId="0" fontId="41" fillId="9" borderId="102" xfId="12" applyFont="1" applyFill="1" applyBorder="1" applyAlignment="1">
      <alignment horizontal="right"/>
    </xf>
    <xf numFmtId="0" fontId="41" fillId="7" borderId="7" xfId="12" applyFont="1" applyFill="1" applyBorder="1"/>
    <xf numFmtId="3" fontId="41" fillId="9" borderId="26" xfId="12" applyNumberFormat="1" applyFont="1" applyFill="1" applyBorder="1" applyAlignment="1">
      <alignment horizontal="right" vertical="center" indent="1"/>
    </xf>
    <xf numFmtId="3" fontId="41" fillId="9" borderId="104" xfId="12" applyNumberFormat="1" applyFont="1" applyFill="1" applyBorder="1" applyAlignment="1">
      <alignment horizontal="right" vertical="center" indent="1"/>
    </xf>
    <xf numFmtId="3" fontId="41" fillId="9" borderId="105" xfId="12" applyNumberFormat="1" applyFont="1" applyFill="1" applyBorder="1" applyAlignment="1">
      <alignment horizontal="right" vertical="center" indent="1"/>
    </xf>
    <xf numFmtId="0" fontId="46" fillId="7" borderId="106" xfId="12" applyFont="1" applyFill="1" applyBorder="1" applyAlignment="1">
      <alignment horizontal="right" wrapText="1"/>
    </xf>
    <xf numFmtId="0" fontId="41" fillId="9" borderId="107" xfId="12" applyFont="1" applyFill="1" applyBorder="1" applyAlignment="1">
      <alignment horizontal="right" wrapText="1"/>
    </xf>
    <xf numFmtId="0" fontId="15" fillId="9" borderId="24" xfId="12" applyFont="1" applyFill="1" applyBorder="1"/>
    <xf numFmtId="3" fontId="15" fillId="9" borderId="25" xfId="12" applyNumberFormat="1" applyFont="1" applyFill="1" applyBorder="1" applyAlignment="1">
      <alignment horizontal="right" vertical="center" indent="1"/>
    </xf>
    <xf numFmtId="3" fontId="15" fillId="9" borderId="12" xfId="12" applyNumberFormat="1" applyFont="1" applyFill="1" applyBorder="1" applyAlignment="1">
      <alignment horizontal="right" vertical="center" indent="1"/>
    </xf>
    <xf numFmtId="0" fontId="41" fillId="7" borderId="5" xfId="12" applyFont="1" applyFill="1" applyBorder="1"/>
    <xf numFmtId="0" fontId="41" fillId="9" borderId="108" xfId="12" applyFont="1" applyFill="1" applyBorder="1" applyAlignment="1">
      <alignment horizontal="right" wrapText="1"/>
    </xf>
    <xf numFmtId="3" fontId="41" fillId="9" borderId="27" xfId="12" applyNumberFormat="1" applyFont="1" applyFill="1" applyBorder="1" applyAlignment="1">
      <alignment horizontal="right" vertical="center" indent="1"/>
    </xf>
    <xf numFmtId="3" fontId="41" fillId="9" borderId="108" xfId="12" applyNumberFormat="1" applyFont="1" applyFill="1" applyBorder="1" applyAlignment="1">
      <alignment horizontal="right" vertical="center" indent="1"/>
    </xf>
    <xf numFmtId="3" fontId="41" fillId="9" borderId="109" xfId="12" applyNumberFormat="1" applyFont="1" applyFill="1" applyBorder="1" applyAlignment="1">
      <alignment horizontal="right" vertical="center" indent="1"/>
    </xf>
    <xf numFmtId="0" fontId="47" fillId="0" borderId="0" xfId="12" applyFont="1"/>
    <xf numFmtId="9" fontId="41" fillId="0" borderId="0" xfId="15" applyFont="1"/>
    <xf numFmtId="0" fontId="45" fillId="6" borderId="28" xfId="12" applyFont="1" applyFill="1" applyBorder="1" applyAlignment="1">
      <alignment horizontal="left"/>
    </xf>
    <xf numFmtId="0" fontId="45" fillId="6" borderId="29" xfId="12" applyFont="1" applyFill="1" applyBorder="1"/>
    <xf numFmtId="0" fontId="45" fillId="6" borderId="30" xfId="12" applyFont="1" applyFill="1" applyBorder="1" applyAlignment="1">
      <alignment horizontal="center"/>
    </xf>
    <xf numFmtId="0" fontId="45" fillId="6" borderId="31" xfId="12" applyFont="1" applyFill="1" applyBorder="1" applyAlignment="1">
      <alignment horizontal="center"/>
    </xf>
    <xf numFmtId="0" fontId="48" fillId="7" borderId="7" xfId="12" applyFont="1" applyFill="1" applyBorder="1" applyAlignment="1">
      <alignment horizontal="left" vertical="top"/>
    </xf>
    <xf numFmtId="0" fontId="48" fillId="9" borderId="7" xfId="12" applyFont="1" applyFill="1" applyBorder="1" applyAlignment="1">
      <alignment horizontal="left"/>
    </xf>
    <xf numFmtId="0" fontId="41" fillId="9" borderId="0" xfId="12" applyFont="1" applyFill="1"/>
    <xf numFmtId="0" fontId="48" fillId="9" borderId="19" xfId="12" applyFont="1" applyFill="1" applyBorder="1" applyAlignment="1">
      <alignment horizontal="right" vertical="center" indent="1"/>
    </xf>
    <xf numFmtId="168" fontId="48" fillId="9" borderId="32" xfId="12" applyNumberFormat="1" applyFont="1" applyFill="1" applyBorder="1" applyAlignment="1">
      <alignment horizontal="right" vertical="center" indent="1"/>
    </xf>
    <xf numFmtId="3" fontId="49" fillId="0" borderId="0" xfId="12" applyNumberFormat="1" applyFont="1" applyAlignment="1">
      <alignment horizontal="left"/>
    </xf>
    <xf numFmtId="0" fontId="50" fillId="7" borderId="33" xfId="12" applyFont="1" applyFill="1" applyBorder="1"/>
    <xf numFmtId="0" fontId="51" fillId="9" borderId="33" xfId="12" applyFont="1" applyFill="1" applyBorder="1" applyAlignment="1">
      <alignment horizontal="left"/>
    </xf>
    <xf numFmtId="0" fontId="41" fillId="9" borderId="34" xfId="12" applyFont="1" applyFill="1" applyBorder="1"/>
    <xf numFmtId="0" fontId="51" fillId="9" borderId="35" xfId="12" applyFont="1" applyFill="1" applyBorder="1" applyAlignment="1">
      <alignment horizontal="right" vertical="center" indent="1"/>
    </xf>
    <xf numFmtId="168" fontId="51" fillId="9" borderId="36" xfId="12" applyNumberFormat="1" applyFont="1" applyFill="1" applyBorder="1" applyAlignment="1">
      <alignment horizontal="right" vertical="center" indent="1"/>
    </xf>
    <xf numFmtId="0" fontId="52" fillId="0" borderId="0" xfId="12" applyFont="1"/>
    <xf numFmtId="0" fontId="53" fillId="7" borderId="110" xfId="12" applyFont="1" applyFill="1" applyBorder="1" applyAlignment="1">
      <alignment horizontal="left"/>
    </xf>
    <xf numFmtId="0" fontId="53" fillId="7" borderId="111" xfId="12" applyFont="1" applyFill="1" applyBorder="1" applyAlignment="1">
      <alignment horizontal="left"/>
    </xf>
    <xf numFmtId="0" fontId="53" fillId="7" borderId="37" xfId="12" applyFont="1" applyFill="1" applyBorder="1" applyAlignment="1">
      <alignment horizontal="right" vertical="center" indent="1"/>
    </xf>
    <xf numFmtId="168" fontId="53" fillId="7" borderId="38" xfId="12" applyNumberFormat="1" applyFont="1" applyFill="1" applyBorder="1" applyAlignment="1">
      <alignment horizontal="right" vertical="center" indent="1"/>
    </xf>
    <xf numFmtId="3" fontId="52" fillId="0" borderId="0" xfId="12" applyNumberFormat="1" applyFont="1"/>
    <xf numFmtId="0" fontId="48" fillId="7" borderId="106" xfId="12" applyFont="1" applyFill="1" applyBorder="1" applyAlignment="1">
      <alignment horizontal="left" vertical="top"/>
    </xf>
    <xf numFmtId="168" fontId="48" fillId="9" borderId="39" xfId="12" applyNumberFormat="1" applyFont="1" applyFill="1" applyBorder="1" applyAlignment="1">
      <alignment horizontal="right" vertical="center" indent="1"/>
    </xf>
    <xf numFmtId="0" fontId="53" fillId="7" borderId="112" xfId="12" applyFont="1" applyFill="1" applyBorder="1" applyAlignment="1">
      <alignment horizontal="right" vertical="center" indent="1"/>
    </xf>
    <xf numFmtId="168" fontId="53" fillId="7" borderId="113" xfId="12" applyNumberFormat="1" applyFont="1" applyFill="1" applyBorder="1" applyAlignment="1">
      <alignment horizontal="right" vertical="center" indent="1"/>
    </xf>
    <xf numFmtId="0" fontId="48" fillId="9" borderId="114" xfId="12" applyFont="1" applyFill="1" applyBorder="1" applyAlignment="1">
      <alignment horizontal="right" vertical="center" indent="1"/>
    </xf>
    <xf numFmtId="168" fontId="48" fillId="9" borderId="115" xfId="12" applyNumberFormat="1" applyFont="1" applyFill="1" applyBorder="1" applyAlignment="1">
      <alignment horizontal="right" vertical="center" indent="1"/>
    </xf>
    <xf numFmtId="0" fontId="50" fillId="7" borderId="7" xfId="12" applyFont="1" applyFill="1" applyBorder="1"/>
    <xf numFmtId="0" fontId="51" fillId="9" borderId="7" xfId="12" applyFont="1" applyFill="1" applyBorder="1" applyAlignment="1">
      <alignment horizontal="left"/>
    </xf>
    <xf numFmtId="0" fontId="51" fillId="9" borderId="19" xfId="12" applyFont="1" applyFill="1" applyBorder="1" applyAlignment="1">
      <alignment horizontal="right" vertical="center" indent="1"/>
    </xf>
    <xf numFmtId="168" fontId="51" fillId="9" borderId="32" xfId="12" applyNumberFormat="1" applyFont="1" applyFill="1" applyBorder="1" applyAlignment="1">
      <alignment horizontal="right" vertical="center" indent="1"/>
    </xf>
    <xf numFmtId="0" fontId="48" fillId="9" borderId="33" xfId="12" applyFont="1" applyFill="1" applyBorder="1" applyAlignment="1">
      <alignment horizontal="left"/>
    </xf>
    <xf numFmtId="0" fontId="48" fillId="9" borderId="35" xfId="12" applyFont="1" applyFill="1" applyBorder="1" applyAlignment="1">
      <alignment horizontal="right" vertical="center" indent="1"/>
    </xf>
    <xf numFmtId="168" fontId="48" fillId="9" borderId="36" xfId="12" applyNumberFormat="1" applyFont="1" applyFill="1" applyBorder="1" applyAlignment="1">
      <alignment horizontal="right" vertical="center" indent="1"/>
    </xf>
    <xf numFmtId="0" fontId="53" fillId="7" borderId="40" xfId="12" applyFont="1" applyFill="1" applyBorder="1" applyAlignment="1">
      <alignment horizontal="right" vertical="center" indent="1"/>
    </xf>
    <xf numFmtId="0" fontId="53" fillId="7" borderId="7" xfId="12" applyFont="1" applyFill="1" applyBorder="1" applyAlignment="1">
      <alignment horizontal="left"/>
    </xf>
    <xf numFmtId="0" fontId="48" fillId="7" borderId="106" xfId="12" applyFont="1" applyFill="1" applyBorder="1" applyAlignment="1">
      <alignment horizontal="left"/>
    </xf>
    <xf numFmtId="0" fontId="48" fillId="7" borderId="116" xfId="12" applyFont="1" applyFill="1" applyBorder="1" applyAlignment="1">
      <alignment horizontal="left"/>
    </xf>
    <xf numFmtId="0" fontId="53" fillId="7" borderId="41" xfId="12" applyFont="1" applyFill="1" applyBorder="1" applyAlignment="1">
      <alignment horizontal="right" vertical="center" indent="1"/>
    </xf>
    <xf numFmtId="168" fontId="53" fillId="7" borderId="39" xfId="12" applyNumberFormat="1" applyFont="1" applyFill="1" applyBorder="1" applyAlignment="1">
      <alignment horizontal="right" vertical="center" indent="1"/>
    </xf>
    <xf numFmtId="0" fontId="53" fillId="7" borderId="7" xfId="12" applyFont="1" applyFill="1" applyBorder="1" applyAlignment="1">
      <alignment horizontal="left" vertical="top"/>
    </xf>
    <xf numFmtId="0" fontId="51" fillId="7" borderId="7" xfId="12" applyFont="1" applyFill="1" applyBorder="1" applyAlignment="1">
      <alignment horizontal="left"/>
    </xf>
    <xf numFmtId="0" fontId="51" fillId="7" borderId="0" xfId="12" applyFont="1" applyFill="1" applyAlignment="1">
      <alignment horizontal="left"/>
    </xf>
    <xf numFmtId="0" fontId="51" fillId="7" borderId="19" xfId="12" applyFont="1" applyFill="1" applyBorder="1" applyAlignment="1">
      <alignment horizontal="right" vertical="center" indent="1"/>
    </xf>
    <xf numFmtId="168" fontId="51" fillId="7" borderId="32" xfId="12" applyNumberFormat="1" applyFont="1" applyFill="1" applyBorder="1" applyAlignment="1">
      <alignment horizontal="right" vertical="center" indent="1"/>
    </xf>
    <xf numFmtId="0" fontId="48" fillId="7" borderId="7" xfId="12" applyFont="1" applyFill="1" applyBorder="1" applyAlignment="1">
      <alignment horizontal="left"/>
    </xf>
    <xf numFmtId="0" fontId="48" fillId="7" borderId="0" xfId="12" applyFont="1" applyFill="1" applyAlignment="1">
      <alignment horizontal="left"/>
    </xf>
    <xf numFmtId="0" fontId="53" fillId="7" borderId="19" xfId="12" applyFont="1" applyFill="1" applyBorder="1" applyAlignment="1">
      <alignment horizontal="right" vertical="center" indent="1"/>
    </xf>
    <xf numFmtId="168" fontId="53" fillId="7" borderId="32" xfId="12" applyNumberFormat="1" applyFont="1" applyFill="1" applyBorder="1" applyAlignment="1">
      <alignment horizontal="right" vertical="center" indent="1"/>
    </xf>
    <xf numFmtId="0" fontId="45" fillId="6" borderId="10" xfId="12" applyFont="1" applyFill="1" applyBorder="1" applyAlignment="1">
      <alignment horizontal="left"/>
    </xf>
    <xf numFmtId="0" fontId="45" fillId="6" borderId="42" xfId="12" applyFont="1" applyFill="1" applyBorder="1" applyAlignment="1">
      <alignment horizontal="left"/>
    </xf>
    <xf numFmtId="0" fontId="45" fillId="6" borderId="17" xfId="12" applyFont="1" applyFill="1" applyBorder="1" applyAlignment="1">
      <alignment horizontal="right" vertical="center" indent="1"/>
    </xf>
    <xf numFmtId="168" fontId="45" fillId="6" borderId="3" xfId="12" applyNumberFormat="1" applyFont="1" applyFill="1" applyBorder="1" applyAlignment="1">
      <alignment horizontal="right" vertical="center" indent="1"/>
    </xf>
    <xf numFmtId="0" fontId="50" fillId="0" borderId="0" xfId="12" applyFont="1"/>
    <xf numFmtId="0" fontId="45" fillId="6" borderId="43" xfId="12" applyFont="1" applyFill="1" applyBorder="1" applyAlignment="1">
      <alignment horizontal="centerContinuous" vertical="center"/>
    </xf>
    <xf numFmtId="0" fontId="54" fillId="6" borderId="42" xfId="12" applyFont="1" applyFill="1" applyBorder="1" applyAlignment="1">
      <alignment horizontal="centerContinuous" vertical="center"/>
    </xf>
    <xf numFmtId="0" fontId="54" fillId="6" borderId="11" xfId="12" applyFont="1" applyFill="1" applyBorder="1" applyAlignment="1">
      <alignment horizontal="centerContinuous" vertical="center"/>
    </xf>
    <xf numFmtId="0" fontId="45" fillId="6" borderId="44" xfId="12" applyFont="1" applyFill="1" applyBorder="1" applyAlignment="1">
      <alignment horizontal="left" wrapText="1"/>
    </xf>
    <xf numFmtId="0" fontId="45" fillId="6" borderId="45" xfId="12" applyFont="1" applyFill="1" applyBorder="1" applyAlignment="1">
      <alignment horizontal="left" wrapText="1"/>
    </xf>
    <xf numFmtId="0" fontId="45" fillId="6" borderId="45" xfId="12" applyFont="1" applyFill="1" applyBorder="1" applyAlignment="1">
      <alignment horizontal="center" wrapText="1"/>
    </xf>
    <xf numFmtId="0" fontId="45" fillId="6" borderId="46" xfId="12" applyFont="1" applyFill="1" applyBorder="1" applyAlignment="1">
      <alignment horizontal="center" wrapText="1"/>
    </xf>
    <xf numFmtId="0" fontId="55" fillId="6" borderId="46" xfId="12" applyFont="1" applyFill="1" applyBorder="1" applyAlignment="1">
      <alignment horizontal="center" wrapText="1"/>
    </xf>
    <xf numFmtId="0" fontId="55" fillId="6" borderId="47" xfId="12" applyFont="1" applyFill="1" applyBorder="1" applyAlignment="1">
      <alignment horizontal="center" wrapText="1"/>
    </xf>
    <xf numFmtId="0" fontId="56" fillId="7" borderId="48" xfId="12" applyFont="1" applyFill="1" applyBorder="1" applyAlignment="1">
      <alignment horizontal="left" wrapText="1"/>
    </xf>
    <xf numFmtId="0" fontId="57" fillId="7" borderId="49" xfId="12" applyFont="1" applyFill="1" applyBorder="1" applyAlignment="1">
      <alignment horizontal="left" wrapText="1"/>
    </xf>
    <xf numFmtId="3" fontId="41" fillId="9" borderId="49" xfId="12" applyNumberFormat="1" applyFont="1" applyFill="1" applyBorder="1" applyAlignment="1">
      <alignment horizontal="right" vertical="center" indent="1"/>
    </xf>
    <xf numFmtId="168" fontId="41" fillId="9" borderId="50" xfId="12" applyNumberFormat="1" applyFont="1" applyFill="1" applyBorder="1" applyAlignment="1">
      <alignment horizontal="right" vertical="center" indent="1"/>
    </xf>
    <xf numFmtId="168" fontId="41" fillId="9" borderId="6" xfId="12" applyNumberFormat="1" applyFont="1" applyFill="1" applyBorder="1" applyAlignment="1">
      <alignment horizontal="right" vertical="center" indent="1"/>
    </xf>
    <xf numFmtId="0" fontId="50" fillId="7" borderId="48" xfId="12" applyFont="1" applyFill="1" applyBorder="1" applyAlignment="1">
      <alignment wrapText="1"/>
    </xf>
    <xf numFmtId="0" fontId="50" fillId="7" borderId="51" xfId="12" applyFont="1" applyFill="1" applyBorder="1" applyAlignment="1">
      <alignment wrapText="1"/>
    </xf>
    <xf numFmtId="0" fontId="57" fillId="7" borderId="52" xfId="12" applyFont="1" applyFill="1" applyBorder="1" applyAlignment="1">
      <alignment horizontal="left" wrapText="1"/>
    </xf>
    <xf numFmtId="3" fontId="41" fillId="0" borderId="52" xfId="12" applyNumberFormat="1" applyFont="1" applyBorder="1" applyAlignment="1">
      <alignment horizontal="right" vertical="center" indent="1"/>
    </xf>
    <xf numFmtId="3" fontId="41" fillId="9" borderId="52" xfId="12" applyNumberFormat="1" applyFont="1" applyFill="1" applyBorder="1" applyAlignment="1">
      <alignment horizontal="right" vertical="center" indent="1"/>
    </xf>
    <xf numFmtId="168" fontId="41" fillId="9" borderId="53" xfId="12" applyNumberFormat="1" applyFont="1" applyFill="1" applyBorder="1" applyAlignment="1">
      <alignment horizontal="right" vertical="center" indent="1"/>
    </xf>
    <xf numFmtId="168" fontId="41" fillId="9" borderId="54" xfId="12" applyNumberFormat="1" applyFont="1" applyFill="1" applyBorder="1" applyAlignment="1">
      <alignment horizontal="right" vertical="center" indent="1"/>
    </xf>
    <xf numFmtId="0" fontId="53" fillId="7" borderId="48" xfId="12" applyFont="1" applyFill="1" applyBorder="1" applyAlignment="1">
      <alignment horizontal="left" wrapText="1"/>
    </xf>
    <xf numFmtId="0" fontId="50" fillId="7" borderId="48" xfId="12" applyFont="1" applyFill="1" applyBorder="1"/>
    <xf numFmtId="0" fontId="57" fillId="7" borderId="49" xfId="12" applyFont="1" applyFill="1" applyBorder="1" applyAlignment="1">
      <alignment horizontal="left"/>
    </xf>
    <xf numFmtId="0" fontId="50" fillId="7" borderId="55" xfId="12" applyFont="1" applyFill="1" applyBorder="1"/>
    <xf numFmtId="0" fontId="57" fillId="7" borderId="56" xfId="12" applyFont="1" applyFill="1" applyBorder="1" applyAlignment="1">
      <alignment horizontal="left"/>
    </xf>
    <xf numFmtId="3" fontId="41" fillId="9" borderId="56" xfId="12" applyNumberFormat="1" applyFont="1" applyFill="1" applyBorder="1" applyAlignment="1">
      <alignment horizontal="right" vertical="center" indent="1"/>
    </xf>
    <xf numFmtId="168" fontId="41" fillId="9" borderId="57" xfId="12" applyNumberFormat="1" applyFont="1" applyFill="1" applyBorder="1" applyAlignment="1">
      <alignment horizontal="right" vertical="center" indent="1"/>
    </xf>
    <xf numFmtId="168" fontId="41" fillId="9" borderId="4" xfId="12" applyNumberFormat="1" applyFont="1" applyFill="1" applyBorder="1" applyAlignment="1">
      <alignment horizontal="right" vertical="center" indent="1"/>
    </xf>
    <xf numFmtId="165" fontId="41" fillId="0" borderId="0" xfId="12" applyNumberFormat="1" applyFont="1"/>
    <xf numFmtId="170" fontId="41" fillId="0" borderId="0" xfId="12" applyNumberFormat="1" applyFont="1"/>
    <xf numFmtId="3" fontId="22" fillId="0" borderId="0" xfId="12" applyNumberFormat="1"/>
    <xf numFmtId="168" fontId="46" fillId="0" borderId="0" xfId="12" applyNumberFormat="1" applyFont="1"/>
    <xf numFmtId="3" fontId="0" fillId="0" borderId="3" xfId="0" applyNumberFormat="1" applyBorder="1"/>
    <xf numFmtId="165" fontId="0" fillId="0" borderId="7" xfId="0" applyNumberFormat="1" applyBorder="1" applyAlignment="1">
      <alignment vertical="center"/>
    </xf>
    <xf numFmtId="165" fontId="0" fillId="0" borderId="5" xfId="0" applyNumberFormat="1" applyBorder="1" applyAlignment="1">
      <alignment vertical="center"/>
    </xf>
    <xf numFmtId="0" fontId="5" fillId="10" borderId="3" xfId="11" applyFont="1" applyFill="1" applyBorder="1"/>
    <xf numFmtId="3" fontId="0" fillId="10" borderId="3" xfId="0" applyNumberFormat="1" applyFill="1" applyBorder="1"/>
    <xf numFmtId="10" fontId="0" fillId="10" borderId="3" xfId="0" applyNumberFormat="1" applyFill="1" applyBorder="1"/>
    <xf numFmtId="0" fontId="0" fillId="10" borderId="0" xfId="0" applyFill="1"/>
    <xf numFmtId="3" fontId="0" fillId="0" borderId="58" xfId="0" applyNumberFormat="1" applyBorder="1"/>
    <xf numFmtId="165" fontId="35" fillId="0" borderId="3" xfId="0" applyNumberFormat="1" applyFont="1" applyBorder="1" applyAlignment="1">
      <alignment horizontal="center" vertical="center" wrapText="1"/>
    </xf>
    <xf numFmtId="3" fontId="0" fillId="10" borderId="10" xfId="0" applyNumberFormat="1" applyFill="1" applyBorder="1"/>
    <xf numFmtId="0" fontId="0" fillId="0" borderId="59" xfId="0" applyBorder="1"/>
    <xf numFmtId="0" fontId="0" fillId="0" borderId="32" xfId="0" applyBorder="1"/>
    <xf numFmtId="0" fontId="0" fillId="0" borderId="58" xfId="0" applyBorder="1"/>
    <xf numFmtId="3" fontId="0" fillId="0" borderId="32" xfId="0" applyNumberFormat="1" applyBorder="1"/>
    <xf numFmtId="0" fontId="0" fillId="10" borderId="10" xfId="0" applyFill="1" applyBorder="1"/>
    <xf numFmtId="0" fontId="10" fillId="10" borderId="0" xfId="0" applyFont="1" applyFill="1"/>
    <xf numFmtId="169" fontId="0" fillId="0" borderId="0" xfId="0" applyNumberFormat="1"/>
    <xf numFmtId="0" fontId="25" fillId="0" borderId="0" xfId="0" applyFont="1" applyAlignment="1">
      <alignment vertical="center" wrapText="1"/>
    </xf>
    <xf numFmtId="0" fontId="25" fillId="0" borderId="0" xfId="0" applyFont="1" applyAlignment="1">
      <alignment vertical="top" wrapText="1"/>
    </xf>
    <xf numFmtId="9" fontId="0" fillId="0" borderId="0" xfId="0" applyNumberFormat="1"/>
    <xf numFmtId="0" fontId="25" fillId="10" borderId="1" xfId="0" applyFont="1" applyFill="1" applyBorder="1"/>
    <xf numFmtId="0" fontId="25" fillId="10" borderId="0" xfId="0" applyFont="1" applyFill="1"/>
    <xf numFmtId="165" fontId="0" fillId="10" borderId="0" xfId="0" applyNumberFormat="1" applyFill="1"/>
    <xf numFmtId="165" fontId="25" fillId="10" borderId="0" xfId="0" applyNumberFormat="1" applyFont="1" applyFill="1"/>
    <xf numFmtId="9" fontId="20" fillId="10" borderId="0" xfId="13" applyFont="1" applyFill="1"/>
    <xf numFmtId="9" fontId="0" fillId="10" borderId="0" xfId="0" applyNumberFormat="1" applyFill="1"/>
    <xf numFmtId="9" fontId="25" fillId="0" borderId="0" xfId="0" applyNumberFormat="1" applyFont="1"/>
    <xf numFmtId="165" fontId="25" fillId="11" borderId="0" xfId="0" applyNumberFormat="1" applyFont="1" applyFill="1"/>
    <xf numFmtId="165" fontId="25" fillId="4" borderId="0" xfId="0" applyNumberFormat="1" applyFont="1" applyFill="1"/>
    <xf numFmtId="0" fontId="24" fillId="0" borderId="66" xfId="5"/>
    <xf numFmtId="10" fontId="25" fillId="10" borderId="0" xfId="0" applyNumberFormat="1" applyFont="1" applyFill="1"/>
    <xf numFmtId="0" fontId="33" fillId="10" borderId="1" xfId="0" applyFont="1" applyFill="1" applyBorder="1" applyAlignment="1">
      <alignment horizontal="left" vertical="center"/>
    </xf>
    <xf numFmtId="0" fontId="33" fillId="10" borderId="1" xfId="0" applyFont="1" applyFill="1" applyBorder="1" applyAlignment="1">
      <alignment horizontal="left" vertical="center" wrapText="1"/>
    </xf>
    <xf numFmtId="0" fontId="33" fillId="10" borderId="1" xfId="0" applyFont="1" applyFill="1" applyBorder="1" applyAlignment="1">
      <alignment horizontal="left" vertical="top"/>
    </xf>
    <xf numFmtId="0" fontId="25" fillId="10" borderId="0" xfId="0" applyFont="1" applyFill="1" applyAlignment="1">
      <alignment vertical="center"/>
    </xf>
    <xf numFmtId="168" fontId="0" fillId="10" borderId="0" xfId="0" applyNumberFormat="1" applyFill="1"/>
    <xf numFmtId="169" fontId="20" fillId="10" borderId="0" xfId="13" applyNumberFormat="1" applyFont="1" applyFill="1" applyBorder="1"/>
    <xf numFmtId="168" fontId="25" fillId="10" borderId="0" xfId="0" applyNumberFormat="1" applyFont="1" applyFill="1"/>
    <xf numFmtId="0" fontId="5" fillId="10" borderId="32" xfId="11" applyFont="1" applyFill="1" applyBorder="1"/>
    <xf numFmtId="165" fontId="0" fillId="4" borderId="0" xfId="0" applyNumberFormat="1" applyFill="1"/>
    <xf numFmtId="9" fontId="0" fillId="0" borderId="0" xfId="0" applyNumberFormat="1" applyAlignment="1">
      <alignment vertical="top"/>
    </xf>
    <xf numFmtId="9" fontId="25" fillId="0" borderId="0" xfId="0" applyNumberFormat="1" applyFont="1" applyAlignment="1">
      <alignment vertical="top"/>
    </xf>
    <xf numFmtId="165" fontId="0" fillId="11" borderId="0" xfId="0" applyNumberFormat="1" applyFill="1"/>
    <xf numFmtId="0" fontId="0" fillId="0" borderId="3" xfId="0" applyBorder="1"/>
    <xf numFmtId="171" fontId="0" fillId="10" borderId="1" xfId="0" applyNumberFormat="1" applyFill="1" applyBorder="1"/>
    <xf numFmtId="171" fontId="0" fillId="10" borderId="0" xfId="0" applyNumberFormat="1" applyFill="1"/>
    <xf numFmtId="168" fontId="46" fillId="10" borderId="3" xfId="12" applyNumberFormat="1" applyFont="1" applyFill="1" applyBorder="1" applyAlignment="1">
      <alignment horizontal="right" vertical="center" indent="1"/>
    </xf>
    <xf numFmtId="0" fontId="21" fillId="2" borderId="0" xfId="1" applyBorder="1" applyAlignment="1">
      <alignment vertical="top" wrapText="1"/>
    </xf>
    <xf numFmtId="9" fontId="21" fillId="2" borderId="0" xfId="1" applyNumberFormat="1" applyAlignment="1">
      <alignment vertical="top"/>
    </xf>
    <xf numFmtId="0" fontId="25" fillId="4" borderId="0" xfId="0" applyFont="1" applyFill="1"/>
    <xf numFmtId="0" fontId="23" fillId="3" borderId="0" xfId="4" applyBorder="1" applyAlignment="1">
      <alignment vertical="top" wrapText="1"/>
    </xf>
    <xf numFmtId="9" fontId="23" fillId="3" borderId="0" xfId="4" applyNumberFormat="1" applyAlignment="1">
      <alignment vertical="top"/>
    </xf>
    <xf numFmtId="9" fontId="21" fillId="2" borderId="0" xfId="1" applyNumberFormat="1"/>
    <xf numFmtId="0" fontId="5" fillId="10" borderId="11" xfId="11" applyFont="1" applyFill="1" applyBorder="1"/>
    <xf numFmtId="0" fontId="5" fillId="10" borderId="6" xfId="11" applyFont="1" applyFill="1" applyBorder="1"/>
    <xf numFmtId="0" fontId="0" fillId="9" borderId="0" xfId="0" applyFill="1"/>
    <xf numFmtId="0" fontId="0" fillId="9" borderId="0" xfId="0" applyFill="1" applyAlignment="1">
      <alignment vertical="top"/>
    </xf>
    <xf numFmtId="9" fontId="0" fillId="9" borderId="0" xfId="0" applyNumberFormat="1" applyFill="1"/>
    <xf numFmtId="0" fontId="5" fillId="9" borderId="0" xfId="11" applyFont="1" applyFill="1"/>
    <xf numFmtId="0" fontId="25" fillId="9" borderId="0" xfId="0" applyFont="1" applyFill="1"/>
    <xf numFmtId="165" fontId="25" fillId="9" borderId="0" xfId="0" applyNumberFormat="1" applyFont="1" applyFill="1"/>
    <xf numFmtId="9" fontId="23" fillId="9" borderId="0" xfId="4" applyNumberFormat="1" applyFill="1"/>
    <xf numFmtId="0" fontId="23" fillId="9" borderId="0" xfId="4" applyFill="1" applyBorder="1" applyAlignment="1">
      <alignment vertical="top" wrapText="1"/>
    </xf>
    <xf numFmtId="165" fontId="25" fillId="12" borderId="0" xfId="0" applyNumberFormat="1" applyFont="1" applyFill="1"/>
    <xf numFmtId="165" fontId="21" fillId="2" borderId="0" xfId="1" applyNumberFormat="1"/>
    <xf numFmtId="168" fontId="0" fillId="0" borderId="0" xfId="0" applyNumberFormat="1"/>
    <xf numFmtId="168" fontId="25" fillId="0" borderId="0" xfId="0" applyNumberFormat="1" applyFont="1"/>
    <xf numFmtId="0" fontId="29" fillId="0" borderId="0" xfId="11" applyFont="1" applyAlignment="1">
      <alignment wrapText="1"/>
    </xf>
    <xf numFmtId="4" fontId="21" fillId="2" borderId="0" xfId="1" applyNumberFormat="1" applyAlignment="1">
      <alignment vertical="top"/>
    </xf>
    <xf numFmtId="4" fontId="58" fillId="2" borderId="0" xfId="1" applyNumberFormat="1" applyFont="1" applyBorder="1" applyAlignment="1">
      <alignment vertical="top" wrapText="1"/>
    </xf>
    <xf numFmtId="0" fontId="4" fillId="10" borderId="0" xfId="11" applyFont="1" applyFill="1"/>
    <xf numFmtId="172" fontId="4" fillId="5" borderId="0" xfId="11" applyNumberFormat="1" applyFont="1" applyFill="1"/>
    <xf numFmtId="0" fontId="29" fillId="10" borderId="0" xfId="11" applyFont="1" applyFill="1" applyAlignment="1">
      <alignment wrapText="1"/>
    </xf>
    <xf numFmtId="4" fontId="5" fillId="5" borderId="0" xfId="11" applyNumberFormat="1" applyFont="1" applyFill="1" applyAlignment="1">
      <alignment horizontal="center"/>
    </xf>
    <xf numFmtId="0" fontId="59" fillId="0" borderId="0" xfId="11" applyFont="1" applyAlignment="1">
      <alignment wrapText="1"/>
    </xf>
    <xf numFmtId="0" fontId="25" fillId="0" borderId="60" xfId="0" applyFont="1" applyBorder="1" applyAlignment="1">
      <alignment horizontal="center" wrapText="1"/>
    </xf>
    <xf numFmtId="0" fontId="25" fillId="0" borderId="61" xfId="0" applyFont="1" applyBorder="1" applyAlignment="1">
      <alignment horizontal="center"/>
    </xf>
    <xf numFmtId="0" fontId="25" fillId="0" borderId="62" xfId="0" applyFont="1" applyBorder="1" applyAlignment="1">
      <alignment horizontal="center"/>
    </xf>
    <xf numFmtId="0" fontId="25" fillId="0" borderId="23" xfId="0" applyFont="1" applyBorder="1" applyAlignment="1">
      <alignment horizontal="center"/>
    </xf>
    <xf numFmtId="0" fontId="25" fillId="0" borderId="0" xfId="0" applyFont="1" applyAlignment="1">
      <alignment horizontal="center"/>
    </xf>
    <xf numFmtId="0" fontId="25" fillId="0" borderId="49" xfId="0" applyFont="1" applyBorder="1" applyAlignment="1">
      <alignment horizontal="center"/>
    </xf>
    <xf numFmtId="0" fontId="25" fillId="0" borderId="26" xfId="0" applyFont="1" applyBorder="1" applyAlignment="1">
      <alignment horizontal="center"/>
    </xf>
    <xf numFmtId="0" fontId="25" fillId="0" borderId="63" xfId="0" applyFont="1" applyBorder="1" applyAlignment="1">
      <alignment horizontal="center"/>
    </xf>
    <xf numFmtId="0" fontId="25" fillId="0" borderId="52" xfId="0" applyFont="1" applyBorder="1" applyAlignment="1">
      <alignment horizontal="center"/>
    </xf>
    <xf numFmtId="165" fontId="0" fillId="10" borderId="8" xfId="0" applyNumberFormat="1" applyFill="1" applyBorder="1" applyAlignment="1">
      <alignment horizontal="center" vertical="center" wrapText="1"/>
    </xf>
    <xf numFmtId="165" fontId="0" fillId="10" borderId="7" xfId="0" applyNumberFormat="1" applyFill="1" applyBorder="1" applyAlignment="1">
      <alignment horizontal="center" vertical="center" wrapText="1"/>
    </xf>
    <xf numFmtId="0" fontId="0" fillId="9" borderId="8" xfId="0" applyFill="1" applyBorder="1" applyAlignment="1">
      <alignment horizontal="center" vertical="center"/>
    </xf>
    <xf numFmtId="0" fontId="0" fillId="9" borderId="2" xfId="0" applyFill="1" applyBorder="1" applyAlignment="1">
      <alignment horizontal="center" vertical="center"/>
    </xf>
    <xf numFmtId="0" fontId="0" fillId="0" borderId="0" xfId="0" applyAlignment="1">
      <alignment horizontal="center" vertical="center"/>
    </xf>
    <xf numFmtId="1" fontId="0" fillId="0" borderId="10" xfId="0" applyNumberFormat="1" applyBorder="1" applyAlignment="1">
      <alignment horizontal="center" vertical="center"/>
    </xf>
    <xf numFmtId="1" fontId="0" fillId="0" borderId="11" xfId="0" applyNumberFormat="1" applyBorder="1" applyAlignment="1">
      <alignment horizontal="center" vertical="center"/>
    </xf>
    <xf numFmtId="165" fontId="0" fillId="0" borderId="8" xfId="0" applyNumberFormat="1" applyBorder="1" applyAlignment="1">
      <alignment horizontal="center" vertical="center"/>
    </xf>
    <xf numFmtId="165" fontId="0" fillId="0" borderId="7" xfId="0" applyNumberFormat="1" applyBorder="1" applyAlignment="1">
      <alignment horizontal="center" vertical="center"/>
    </xf>
    <xf numFmtId="165" fontId="0" fillId="0" borderId="5" xfId="0" applyNumberFormat="1" applyBorder="1" applyAlignment="1">
      <alignment horizontal="center" vertical="center"/>
    </xf>
    <xf numFmtId="1" fontId="0" fillId="0" borderId="42" xfId="0" applyNumberFormat="1" applyBorder="1" applyAlignment="1">
      <alignment horizontal="center" vertical="center"/>
    </xf>
    <xf numFmtId="1" fontId="0" fillId="9" borderId="8" xfId="0" applyNumberFormat="1" applyFill="1" applyBorder="1" applyAlignment="1">
      <alignment horizontal="center" vertical="center"/>
    </xf>
    <xf numFmtId="1" fontId="0" fillId="9" borderId="2" xfId="0" applyNumberFormat="1" applyFill="1" applyBorder="1" applyAlignment="1">
      <alignment horizontal="center" vertical="center"/>
    </xf>
    <xf numFmtId="1" fontId="0" fillId="0" borderId="0" xfId="0" applyNumberFormat="1" applyAlignment="1">
      <alignment horizontal="center" vertical="center"/>
    </xf>
    <xf numFmtId="1" fontId="0" fillId="0" borderId="8" xfId="0" applyNumberFormat="1" applyBorder="1" applyAlignment="1">
      <alignment horizontal="center" vertical="center"/>
    </xf>
    <xf numFmtId="1" fontId="0" fillId="0" borderId="2" xfId="0" applyNumberFormat="1" applyBorder="1" applyAlignment="1">
      <alignment horizontal="center" vertical="center"/>
    </xf>
    <xf numFmtId="0" fontId="10" fillId="0" borderId="0" xfId="0" applyFont="1" applyAlignment="1">
      <alignment horizontal="left" vertical="top" wrapText="1"/>
    </xf>
    <xf numFmtId="170" fontId="44" fillId="6" borderId="8" xfId="12" applyNumberFormat="1" applyFont="1" applyFill="1" applyBorder="1" applyAlignment="1">
      <alignment horizontal="left" wrapText="1"/>
    </xf>
    <xf numFmtId="170" fontId="44" fillId="6" borderId="64" xfId="12" applyNumberFormat="1" applyFont="1" applyFill="1" applyBorder="1" applyAlignment="1">
      <alignment horizontal="left" wrapText="1"/>
    </xf>
    <xf numFmtId="170" fontId="44" fillId="6" borderId="7" xfId="10" applyNumberFormat="1" applyFont="1" applyFill="1" applyBorder="1" applyAlignment="1">
      <alignment horizontal="left" wrapText="1"/>
    </xf>
    <xf numFmtId="0" fontId="41" fillId="6" borderId="49" xfId="12" applyFont="1" applyFill="1" applyBorder="1"/>
    <xf numFmtId="170" fontId="44" fillId="6" borderId="65" xfId="12" applyNumberFormat="1" applyFont="1" applyFill="1" applyBorder="1" applyAlignment="1">
      <alignment horizontal="left" wrapText="1"/>
    </xf>
    <xf numFmtId="170" fontId="44" fillId="6" borderId="52" xfId="12" applyNumberFormat="1" applyFont="1" applyFill="1" applyBorder="1" applyAlignment="1">
      <alignment horizontal="left" wrapText="1"/>
    </xf>
    <xf numFmtId="1" fontId="0" fillId="9" borderId="9" xfId="0" applyNumberFormat="1" applyFill="1" applyBorder="1" applyAlignment="1">
      <alignment horizontal="center" vertical="center"/>
    </xf>
    <xf numFmtId="0" fontId="0" fillId="0" borderId="0" xfId="0" applyAlignment="1">
      <alignment horizontal="left" vertical="top" wrapText="1"/>
    </xf>
    <xf numFmtId="0" fontId="0" fillId="9" borderId="9" xfId="0" applyFill="1" applyBorder="1" applyAlignment="1">
      <alignment horizontal="center" vertical="center"/>
    </xf>
    <xf numFmtId="0" fontId="0" fillId="0" borderId="1" xfId="0" applyBorder="1" applyAlignment="1">
      <alignment horizontal="left" vertical="top" wrapText="1"/>
    </xf>
    <xf numFmtId="0" fontId="4" fillId="5" borderId="0" xfId="11" applyNumberFormat="1" applyFont="1" applyFill="1"/>
  </cellXfs>
  <cellStyles count="16">
    <cellStyle name="Bad" xfId="1" builtinId="27"/>
    <cellStyle name="Comma 2" xfId="2" xr:uid="{00000000-0005-0000-0000-000001000000}"/>
    <cellStyle name="Comma 2 2" xfId="3" xr:uid="{00000000-0005-0000-0000-000002000000}"/>
    <cellStyle name="Good" xfId="4" builtinId="26"/>
    <cellStyle name="Heading 1" xfId="5" builtinId="16"/>
    <cellStyle name="Motif 2" xfId="6" xr:uid="{00000000-0005-0000-0000-000005000000}"/>
    <cellStyle name="Normal" xfId="0" builtinId="0"/>
    <cellStyle name="Normal 2" xfId="7" xr:uid="{00000000-0005-0000-0000-000007000000}"/>
    <cellStyle name="Normal 2 2" xfId="8" xr:uid="{00000000-0005-0000-0000-000008000000}"/>
    <cellStyle name="Normal 3" xfId="9" xr:uid="{00000000-0005-0000-0000-000009000000}"/>
    <cellStyle name="Normal 3 2" xfId="10" xr:uid="{00000000-0005-0000-0000-00000A000000}"/>
    <cellStyle name="Normal 4" xfId="11" xr:uid="{00000000-0005-0000-0000-00000B000000}"/>
    <cellStyle name="Normal 5" xfId="12" xr:uid="{00000000-0005-0000-0000-00000C000000}"/>
    <cellStyle name="Percent" xfId="13" builtinId="5"/>
    <cellStyle name="Percent 2" xfId="14" xr:uid="{00000000-0005-0000-0000-00000E000000}"/>
    <cellStyle name="Pourcentage 2" xfId="15" xr:uid="{00000000-0005-0000-0000-00000F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_TRANSPOR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NSPORT"/>
      <sheetName val="TRANSPORT_AJT"/>
      <sheetName val="TRANSPORT_OLD"/>
      <sheetName val="Parc VP par PF"/>
      <sheetName val="immat. de VP par PF"/>
      <sheetName val="vente PF car labelling Ademe"/>
      <sheetName val="JRC_TrRoad_ene"/>
      <sheetName val="JRC_TrRoad_act"/>
      <sheetName val="ventes et prix VP"/>
      <sheetName val="coût entretien"/>
      <sheetName val="coût  batterie"/>
      <sheetName val="parc auto_thrreeMEV2"/>
    </sheetNames>
    <sheetDataSet>
      <sheetData sheetId="0">
        <row r="24">
          <cell r="C24">
            <v>3399.0917629536498</v>
          </cell>
          <cell r="D24">
            <v>4150.2761447769008</v>
          </cell>
          <cell r="E24">
            <v>3571.3826763738471</v>
          </cell>
          <cell r="F24">
            <v>2291.5202192915758</v>
          </cell>
          <cell r="G24">
            <v>1439.2499371998649</v>
          </cell>
          <cell r="H24">
            <v>744.70056175914885</v>
          </cell>
          <cell r="I24">
            <v>1394.7148282917606</v>
          </cell>
        </row>
        <row r="26">
          <cell r="C26">
            <v>480.84195948806928</v>
          </cell>
          <cell r="D26">
            <v>587.10592506540922</v>
          </cell>
          <cell r="E26">
            <v>505.21455846108688</v>
          </cell>
          <cell r="F26">
            <v>324.16279091366096</v>
          </cell>
          <cell r="G26">
            <v>203.59902240323848</v>
          </cell>
          <cell r="H26">
            <v>105.34675210915093</v>
          </cell>
          <cell r="I26">
            <v>197.29900153684707</v>
          </cell>
        </row>
      </sheetData>
      <sheetData sheetId="1"/>
      <sheetData sheetId="2"/>
      <sheetData sheetId="3"/>
      <sheetData sheetId="4"/>
      <sheetData sheetId="5"/>
      <sheetData sheetId="6"/>
      <sheetData sheetId="7"/>
      <sheetData sheetId="8"/>
      <sheetData sheetId="9"/>
      <sheetData sheetId="10"/>
      <sheetData sheetId="1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U308"/>
  <sheetViews>
    <sheetView tabSelected="1" zoomScale="110" zoomScaleNormal="110" workbookViewId="0">
      <pane xSplit="2" ySplit="2" topLeftCell="C9" activePane="bottomRight" state="frozen"/>
      <selection pane="topRight" activeCell="D1" sqref="D1"/>
      <selection pane="bottomLeft" activeCell="A4" sqref="A4"/>
      <selection pane="bottomRight" activeCell="D16" sqref="D16"/>
    </sheetView>
  </sheetViews>
  <sheetFormatPr defaultColWidth="9.1328125" defaultRowHeight="10.15" x14ac:dyDescent="0.3"/>
  <cols>
    <col min="1" max="1" width="82" style="1" bestFit="1" customWidth="1"/>
    <col min="2" max="2" width="18" style="1" bestFit="1" customWidth="1"/>
    <col min="3" max="13" width="11.46484375" style="1" customWidth="1"/>
    <col min="14" max="14" width="16.6640625" style="1" customWidth="1"/>
    <col min="15" max="15" width="11.46484375" style="4" customWidth="1"/>
    <col min="16" max="16" width="31.46484375" style="1" customWidth="1"/>
    <col min="17" max="17" width="16.46484375" style="1" customWidth="1"/>
    <col min="18" max="18" width="13.46484375" style="1" customWidth="1"/>
    <col min="19" max="19" width="15.46484375" style="1" customWidth="1"/>
    <col min="20" max="20" width="13.796875" style="1" customWidth="1"/>
    <col min="21" max="21" width="15.1328125" style="1" customWidth="1"/>
    <col min="22" max="22" width="15.46484375" style="1" bestFit="1" customWidth="1"/>
    <col min="23" max="23" width="14.46484375" style="1" customWidth="1"/>
    <col min="24" max="24" width="13.1328125" style="1" customWidth="1"/>
    <col min="25" max="25" width="21.796875" style="1" customWidth="1"/>
    <col min="26" max="27" width="11.46484375" style="1" customWidth="1"/>
    <col min="28" max="28" width="13.46484375" style="1" customWidth="1"/>
    <col min="29" max="29" width="11.46484375" style="1" customWidth="1"/>
    <col min="30" max="30" width="23.46484375" style="1" customWidth="1"/>
    <col min="31" max="33" width="21.46484375" style="1" customWidth="1"/>
    <col min="34" max="34" width="22.46484375" style="1" customWidth="1"/>
    <col min="35" max="39" width="16" style="1" customWidth="1"/>
    <col min="40" max="40" width="23.1328125" style="1" customWidth="1"/>
    <col min="41" max="41" width="16.46484375" style="1" customWidth="1"/>
    <col min="42" max="42" width="11.46484375" style="1" customWidth="1"/>
    <col min="43" max="43" width="23.1328125" style="1" bestFit="1" customWidth="1"/>
    <col min="44" max="44" width="8.796875" style="1" customWidth="1"/>
    <col min="45" max="45" width="12.46484375" style="1" customWidth="1"/>
    <col min="46" max="16384" width="9.1328125" style="1"/>
  </cols>
  <sheetData>
    <row r="1" spans="1:47" ht="15" x14ac:dyDescent="0.4">
      <c r="C1" s="2" t="s">
        <v>8</v>
      </c>
      <c r="D1" s="3"/>
      <c r="E1" s="3"/>
      <c r="F1" s="3"/>
      <c r="G1" s="3"/>
      <c r="H1" s="3"/>
      <c r="I1" s="3"/>
      <c r="J1" s="3"/>
      <c r="Q1" s="35" t="s">
        <v>27</v>
      </c>
      <c r="R1" s="4"/>
      <c r="S1" s="5"/>
      <c r="V1" s="4"/>
      <c r="AH1" s="5"/>
      <c r="AU1" s="4"/>
    </row>
    <row r="2" spans="1:47" x14ac:dyDescent="0.3">
      <c r="A2" s="4" t="s">
        <v>23</v>
      </c>
      <c r="B2" s="7" t="s">
        <v>308</v>
      </c>
      <c r="C2" s="2" t="s">
        <v>1</v>
      </c>
      <c r="D2" s="2" t="s">
        <v>2</v>
      </c>
      <c r="E2" s="2" t="s">
        <v>3</v>
      </c>
      <c r="F2" s="2" t="s">
        <v>4</v>
      </c>
      <c r="G2" s="2" t="s">
        <v>5</v>
      </c>
      <c r="H2" s="2" t="s">
        <v>6</v>
      </c>
      <c r="I2" s="2" t="s">
        <v>7</v>
      </c>
      <c r="J2" s="2" t="s">
        <v>9</v>
      </c>
      <c r="K2" s="7" t="s">
        <v>0</v>
      </c>
      <c r="L2" s="7"/>
      <c r="M2" s="7"/>
      <c r="N2" s="4"/>
      <c r="P2" s="4"/>
      <c r="Q2" s="5" t="s">
        <v>263</v>
      </c>
      <c r="S2" s="6"/>
      <c r="V2" s="4"/>
      <c r="W2" s="4"/>
      <c r="X2" s="4"/>
      <c r="Y2" s="4"/>
      <c r="Z2" s="4"/>
      <c r="AA2" s="4"/>
      <c r="AB2" s="4"/>
      <c r="AC2" s="4"/>
      <c r="AH2" s="5"/>
      <c r="AU2" s="4"/>
    </row>
    <row r="3" spans="1:47" x14ac:dyDescent="0.3">
      <c r="A3" s="389" t="s">
        <v>31</v>
      </c>
      <c r="B3" s="396" t="s">
        <v>275</v>
      </c>
      <c r="C3" s="37">
        <v>1E-10</v>
      </c>
      <c r="D3" s="37">
        <v>9.9999999999999995E-8</v>
      </c>
      <c r="E3" s="37">
        <v>9.9999999999999995E-8</v>
      </c>
      <c r="F3" s="37">
        <v>0.01</v>
      </c>
      <c r="G3" s="37">
        <v>1.2E-2</v>
      </c>
      <c r="H3" s="37">
        <v>1.2500000000000001E-2</v>
      </c>
      <c r="I3" s="37">
        <v>3.9E-2</v>
      </c>
      <c r="J3" s="33"/>
      <c r="K3" s="4"/>
      <c r="L3" s="4"/>
      <c r="M3" s="4"/>
      <c r="O3" s="4" t="s">
        <v>19</v>
      </c>
      <c r="P3" s="4"/>
      <c r="Q3" s="5" t="s">
        <v>26</v>
      </c>
      <c r="R3" s="4"/>
      <c r="S3" s="4"/>
      <c r="T3" s="4"/>
      <c r="U3" s="4"/>
      <c r="V3" s="4"/>
      <c r="W3" s="4"/>
      <c r="X3" s="4"/>
      <c r="Y3" s="10"/>
      <c r="AA3" s="4"/>
      <c r="AB3" s="4"/>
      <c r="AD3" s="4"/>
      <c r="AE3" s="4"/>
      <c r="AF3" s="4"/>
      <c r="AG3" s="4"/>
      <c r="AH3" s="4"/>
      <c r="AI3" s="4"/>
      <c r="AJ3" s="4"/>
      <c r="AK3" s="4"/>
      <c r="AL3" s="4"/>
      <c r="AM3" s="4"/>
      <c r="AO3" s="9"/>
      <c r="AP3" s="4"/>
      <c r="AQ3" s="4"/>
      <c r="AR3" s="4"/>
    </row>
    <row r="4" spans="1:47" x14ac:dyDescent="0.3">
      <c r="A4" s="389" t="s">
        <v>21</v>
      </c>
      <c r="B4" s="396" t="s">
        <v>276</v>
      </c>
      <c r="C4" s="37">
        <v>0</v>
      </c>
      <c r="D4" s="37">
        <v>1E-8</v>
      </c>
      <c r="E4" s="37">
        <v>1E-8</v>
      </c>
      <c r="F4" s="37">
        <v>5.0000000000000001E-3</v>
      </c>
      <c r="G4" s="37">
        <v>5.0000000000000001E-3</v>
      </c>
      <c r="H4" s="37">
        <v>5.0000000000000001E-3</v>
      </c>
      <c r="I4" s="37">
        <v>5.0000000000000001E-3</v>
      </c>
      <c r="J4" s="33"/>
      <c r="K4" s="4"/>
      <c r="L4" s="4"/>
      <c r="M4" s="4"/>
      <c r="N4" s="4"/>
      <c r="P4" s="4"/>
      <c r="Q4" s="5" t="s">
        <v>261</v>
      </c>
      <c r="R4" s="4"/>
      <c r="S4" s="4"/>
      <c r="T4" s="4"/>
      <c r="U4" s="4"/>
      <c r="V4" s="4"/>
      <c r="W4" s="4"/>
      <c r="X4" s="4"/>
      <c r="Y4" s="10"/>
      <c r="AA4" s="4"/>
      <c r="AB4" s="4"/>
      <c r="AD4" s="4"/>
      <c r="AE4" s="4"/>
      <c r="AF4" s="4"/>
      <c r="AG4" s="4"/>
      <c r="AH4" s="4"/>
      <c r="AI4" s="4"/>
      <c r="AJ4" s="4"/>
      <c r="AK4" s="4"/>
      <c r="AL4" s="4"/>
      <c r="AM4" s="4"/>
      <c r="AO4" s="9"/>
      <c r="AP4" s="4"/>
      <c r="AQ4" s="4"/>
      <c r="AR4" s="4"/>
    </row>
    <row r="5" spans="1:47" x14ac:dyDescent="0.3">
      <c r="A5" s="389" t="s">
        <v>20</v>
      </c>
      <c r="B5" s="396" t="s">
        <v>277</v>
      </c>
      <c r="C5" s="37">
        <v>0.15</v>
      </c>
      <c r="D5" s="37">
        <v>0.15</v>
      </c>
      <c r="E5" s="37">
        <v>0.15</v>
      </c>
      <c r="F5" s="37">
        <v>0.15</v>
      </c>
      <c r="G5" s="37">
        <v>0.15</v>
      </c>
      <c r="H5" s="37">
        <v>0.15</v>
      </c>
      <c r="I5" s="37">
        <v>0.15</v>
      </c>
      <c r="J5" s="33"/>
      <c r="K5" s="4"/>
      <c r="L5" s="4"/>
      <c r="M5" s="4"/>
      <c r="N5" s="4"/>
      <c r="P5" s="4"/>
      <c r="Q5" s="5" t="s">
        <v>262</v>
      </c>
      <c r="R5" s="4"/>
      <c r="S5" s="4"/>
      <c r="T5" s="4"/>
      <c r="U5" s="4"/>
      <c r="V5" s="4"/>
      <c r="W5" s="4"/>
      <c r="X5" s="4"/>
      <c r="Y5" s="10"/>
      <c r="AA5" s="4"/>
      <c r="AB5" s="4"/>
      <c r="AD5" s="4"/>
      <c r="AE5" s="4"/>
      <c r="AF5" s="4"/>
      <c r="AG5" s="4"/>
      <c r="AH5" s="4"/>
      <c r="AI5" s="4"/>
      <c r="AJ5" s="4"/>
      <c r="AK5" s="4"/>
      <c r="AL5" s="4"/>
      <c r="AM5" s="4"/>
      <c r="AO5" s="9"/>
      <c r="AP5" s="4"/>
      <c r="AQ5" s="4"/>
      <c r="AR5" s="4"/>
    </row>
    <row r="6" spans="1:47" x14ac:dyDescent="0.3">
      <c r="A6" s="389" t="s">
        <v>22</v>
      </c>
      <c r="B6" s="396" t="s">
        <v>278</v>
      </c>
      <c r="C6" s="37">
        <v>0.5</v>
      </c>
      <c r="D6" s="37">
        <v>0.5</v>
      </c>
      <c r="E6" s="37">
        <v>0.5</v>
      </c>
      <c r="F6" s="37">
        <v>0.5</v>
      </c>
      <c r="G6" s="37">
        <v>0.5</v>
      </c>
      <c r="H6" s="37">
        <v>0.5</v>
      </c>
      <c r="I6" s="37">
        <v>0.5</v>
      </c>
      <c r="J6" s="33"/>
      <c r="K6" s="4"/>
      <c r="L6" s="4"/>
      <c r="M6" s="4"/>
      <c r="N6" s="4"/>
      <c r="P6" s="4"/>
      <c r="Q6" s="5"/>
      <c r="R6" s="4"/>
      <c r="S6" s="4"/>
      <c r="T6" s="4"/>
      <c r="U6" s="4"/>
      <c r="V6" s="4"/>
      <c r="W6" s="4"/>
      <c r="X6" s="4"/>
      <c r="Y6" s="10"/>
      <c r="AA6" s="4"/>
      <c r="AB6" s="4"/>
      <c r="AD6" s="4"/>
      <c r="AE6" s="4"/>
      <c r="AF6" s="4"/>
      <c r="AG6" s="4"/>
      <c r="AH6" s="4"/>
      <c r="AI6" s="4"/>
      <c r="AJ6" s="4"/>
      <c r="AK6" s="4"/>
      <c r="AL6" s="4"/>
      <c r="AM6" s="4"/>
      <c r="AO6" s="9"/>
      <c r="AP6" s="4"/>
      <c r="AQ6" s="4"/>
      <c r="AR6" s="4"/>
    </row>
    <row r="7" spans="1:47" x14ac:dyDescent="0.3">
      <c r="A7" s="389" t="s">
        <v>39</v>
      </c>
      <c r="B7" s="396" t="s">
        <v>320</v>
      </c>
      <c r="C7" s="37">
        <v>0.01</v>
      </c>
      <c r="D7" s="37">
        <v>0.26</v>
      </c>
      <c r="E7" s="37">
        <v>0.73</v>
      </c>
      <c r="F7" s="37">
        <v>0</v>
      </c>
      <c r="G7" s="37">
        <v>0</v>
      </c>
      <c r="H7" s="37">
        <v>0</v>
      </c>
      <c r="I7" s="37">
        <v>0</v>
      </c>
      <c r="J7" s="28"/>
      <c r="N7" s="1">
        <f>SUM(C7:I7)</f>
        <v>1</v>
      </c>
      <c r="P7" s="4"/>
      <c r="Q7" s="5"/>
      <c r="R7" s="4"/>
      <c r="S7" s="4"/>
      <c r="T7" s="4"/>
      <c r="U7" s="4" t="s">
        <v>10</v>
      </c>
      <c r="V7" s="4"/>
      <c r="W7" s="4"/>
      <c r="X7" s="4"/>
      <c r="Y7" s="4"/>
      <c r="Z7" s="4"/>
      <c r="AA7" s="4"/>
      <c r="AB7" s="4"/>
      <c r="AC7" s="4"/>
      <c r="AD7" s="4"/>
      <c r="AE7" s="4"/>
      <c r="AF7" s="4"/>
      <c r="AG7" s="4"/>
      <c r="AH7" s="4"/>
      <c r="AI7" s="4"/>
      <c r="AJ7" s="4"/>
      <c r="AK7" s="4"/>
      <c r="AL7" s="4"/>
      <c r="AM7" s="4"/>
      <c r="AO7" s="9"/>
      <c r="AP7" s="4"/>
      <c r="AQ7" s="4"/>
      <c r="AR7" s="4"/>
    </row>
    <row r="8" spans="1:47" x14ac:dyDescent="0.3">
      <c r="A8" s="1" t="s">
        <v>36</v>
      </c>
      <c r="B8" s="4" t="s">
        <v>280</v>
      </c>
      <c r="C8" s="37">
        <v>0</v>
      </c>
      <c r="D8" s="37">
        <v>0</v>
      </c>
      <c r="E8" s="37">
        <v>0</v>
      </c>
      <c r="F8" s="37">
        <v>0</v>
      </c>
      <c r="G8" s="37">
        <v>0</v>
      </c>
      <c r="H8" s="37">
        <v>0</v>
      </c>
      <c r="I8" s="37">
        <v>0</v>
      </c>
      <c r="J8" s="28"/>
      <c r="O8" s="4" t="s">
        <v>57</v>
      </c>
      <c r="P8" s="4"/>
      <c r="Q8" s="5"/>
      <c r="R8" s="4"/>
      <c r="S8" s="4"/>
      <c r="T8" s="4"/>
      <c r="U8" s="4" t="s">
        <v>1</v>
      </c>
      <c r="V8" s="16">
        <f>SUM(W8:AC8)</f>
        <v>0</v>
      </c>
      <c r="W8" s="17">
        <v>0</v>
      </c>
      <c r="X8" s="18">
        <v>0</v>
      </c>
      <c r="Y8" s="18">
        <v>0</v>
      </c>
      <c r="Z8" s="18">
        <v>0</v>
      </c>
      <c r="AA8" s="18">
        <v>0</v>
      </c>
      <c r="AB8" s="18">
        <v>0</v>
      </c>
      <c r="AC8" s="18">
        <v>0</v>
      </c>
      <c r="AD8" s="4"/>
      <c r="AE8" s="4"/>
      <c r="AF8" s="4"/>
      <c r="AG8" s="4"/>
      <c r="AH8" s="4"/>
      <c r="AI8" s="4"/>
      <c r="AJ8" s="4"/>
      <c r="AK8" s="4"/>
      <c r="AL8" s="4"/>
      <c r="AM8" s="4"/>
      <c r="AO8" s="9"/>
      <c r="AP8" s="4"/>
      <c r="AQ8" s="4"/>
      <c r="AR8" s="4"/>
    </row>
    <row r="9" spans="1:47" x14ac:dyDescent="0.3">
      <c r="A9" s="389"/>
      <c r="B9" s="396" t="s">
        <v>281</v>
      </c>
      <c r="C9" s="37">
        <f t="shared" ref="C9:I14" si="0">W9/$V9</f>
        <v>1</v>
      </c>
      <c r="D9" s="37">
        <f t="shared" si="0"/>
        <v>0</v>
      </c>
      <c r="E9" s="37">
        <f t="shared" si="0"/>
        <v>0</v>
      </c>
      <c r="F9" s="37">
        <f t="shared" si="0"/>
        <v>0</v>
      </c>
      <c r="G9" s="37">
        <f t="shared" si="0"/>
        <v>0</v>
      </c>
      <c r="H9" s="37">
        <f t="shared" si="0"/>
        <v>0</v>
      </c>
      <c r="I9" s="37">
        <f t="shared" si="0"/>
        <v>0</v>
      </c>
      <c r="J9" s="28"/>
      <c r="N9" s="1">
        <f t="shared" ref="N9:N14" si="1">SUM(C9:I9)</f>
        <v>1</v>
      </c>
      <c r="P9" s="4"/>
      <c r="Q9" s="5"/>
      <c r="R9" s="4"/>
      <c r="S9" s="4"/>
      <c r="T9" s="4"/>
      <c r="U9" s="4" t="s">
        <v>2</v>
      </c>
      <c r="V9" s="16">
        <f t="shared" ref="V9:V14" si="2">SUM(W9:AC9)</f>
        <v>2638.384224350727</v>
      </c>
      <c r="W9" s="17">
        <v>2638.384224350727</v>
      </c>
      <c r="X9" s="18">
        <v>0</v>
      </c>
      <c r="Y9" s="18">
        <v>0</v>
      </c>
      <c r="Z9" s="18">
        <v>0</v>
      </c>
      <c r="AA9" s="18">
        <v>0</v>
      </c>
      <c r="AB9" s="18">
        <v>0</v>
      </c>
      <c r="AC9" s="18">
        <v>0</v>
      </c>
      <c r="AD9" s="4"/>
      <c r="AE9" s="4"/>
      <c r="AF9" s="4"/>
      <c r="AG9" s="4"/>
      <c r="AH9" s="4"/>
      <c r="AI9" s="4"/>
      <c r="AJ9" s="4"/>
      <c r="AK9" s="4"/>
      <c r="AL9" s="4"/>
      <c r="AM9" s="4"/>
      <c r="AO9" s="9"/>
      <c r="AP9" s="4"/>
      <c r="AQ9" s="4"/>
      <c r="AR9" s="4"/>
    </row>
    <row r="10" spans="1:47" x14ac:dyDescent="0.3">
      <c r="A10" s="389"/>
      <c r="B10" s="396" t="s">
        <v>282</v>
      </c>
      <c r="C10" s="37">
        <f t="shared" si="0"/>
        <v>0.30111853771934688</v>
      </c>
      <c r="D10" s="37">
        <f t="shared" si="0"/>
        <v>0.69888146228065307</v>
      </c>
      <c r="E10" s="37">
        <f t="shared" si="0"/>
        <v>0</v>
      </c>
      <c r="F10" s="37">
        <f t="shared" si="0"/>
        <v>0</v>
      </c>
      <c r="G10" s="37">
        <f t="shared" si="0"/>
        <v>0</v>
      </c>
      <c r="H10" s="37">
        <f t="shared" si="0"/>
        <v>0</v>
      </c>
      <c r="I10" s="37">
        <f t="shared" si="0"/>
        <v>0</v>
      </c>
      <c r="J10" s="28"/>
      <c r="N10" s="1">
        <f t="shared" si="1"/>
        <v>1</v>
      </c>
      <c r="P10" s="4"/>
      <c r="Q10" s="5"/>
      <c r="R10" s="4"/>
      <c r="S10" s="4"/>
      <c r="T10" s="4"/>
      <c r="U10" s="4" t="s">
        <v>3</v>
      </c>
      <c r="V10" s="16">
        <f t="shared" si="2"/>
        <v>30582.149527124857</v>
      </c>
      <c r="W10" s="17">
        <v>9208.852145922252</v>
      </c>
      <c r="X10" s="17">
        <v>21373.297381202603</v>
      </c>
      <c r="Y10" s="18">
        <v>0</v>
      </c>
      <c r="Z10" s="18">
        <v>0</v>
      </c>
      <c r="AA10" s="18">
        <v>0</v>
      </c>
      <c r="AB10" s="18">
        <v>0</v>
      </c>
      <c r="AC10" s="18">
        <v>0</v>
      </c>
      <c r="AD10" s="4"/>
      <c r="AE10" s="4"/>
      <c r="AF10" s="4"/>
      <c r="AG10" s="4"/>
      <c r="AH10" s="4"/>
      <c r="AI10" s="4"/>
      <c r="AJ10" s="4"/>
      <c r="AK10" s="4"/>
      <c r="AL10" s="4"/>
      <c r="AM10" s="4"/>
      <c r="AO10" s="9"/>
      <c r="AP10" s="4"/>
      <c r="AQ10" s="4"/>
      <c r="AR10" s="4"/>
    </row>
    <row r="11" spans="1:47" x14ac:dyDescent="0.3">
      <c r="A11" s="389"/>
      <c r="B11" s="396" t="s">
        <v>283</v>
      </c>
      <c r="C11" s="37">
        <f t="shared" si="0"/>
        <v>0.1508162339663594</v>
      </c>
      <c r="D11" s="37">
        <f t="shared" si="0"/>
        <v>0.42934150162717599</v>
      </c>
      <c r="E11" s="37">
        <f t="shared" si="0"/>
        <v>0.41984226440646472</v>
      </c>
      <c r="F11" s="37">
        <f t="shared" si="0"/>
        <v>0</v>
      </c>
      <c r="G11" s="37">
        <f t="shared" si="0"/>
        <v>0</v>
      </c>
      <c r="H11" s="37">
        <f t="shared" si="0"/>
        <v>0</v>
      </c>
      <c r="I11" s="37">
        <f t="shared" si="0"/>
        <v>0</v>
      </c>
      <c r="J11" s="28"/>
      <c r="N11" s="1">
        <f t="shared" si="1"/>
        <v>1.0000000000000002</v>
      </c>
      <c r="P11" s="4"/>
      <c r="Q11" s="5"/>
      <c r="R11" s="4"/>
      <c r="S11" s="4"/>
      <c r="T11" s="4"/>
      <c r="U11" s="4" t="s">
        <v>4</v>
      </c>
      <c r="V11" s="16">
        <f t="shared" si="2"/>
        <v>242842.84556438663</v>
      </c>
      <c r="W11" s="17">
        <v>36624.643413695019</v>
      </c>
      <c r="X11" s="17">
        <v>104262.51197403015</v>
      </c>
      <c r="Y11" s="17">
        <v>101955.69017666149</v>
      </c>
      <c r="Z11" s="17">
        <v>0</v>
      </c>
      <c r="AA11" s="17">
        <v>0</v>
      </c>
      <c r="AB11" s="17">
        <v>0</v>
      </c>
      <c r="AC11" s="17">
        <v>0</v>
      </c>
      <c r="AD11" s="4"/>
      <c r="AE11" s="4"/>
      <c r="AF11" s="4"/>
      <c r="AG11" s="4"/>
      <c r="AH11" s="4"/>
      <c r="AI11" s="4"/>
      <c r="AJ11" s="4"/>
      <c r="AK11" s="4"/>
      <c r="AL11" s="4"/>
      <c r="AM11" s="4"/>
      <c r="AO11" s="9"/>
      <c r="AP11" s="4"/>
      <c r="AQ11" s="4"/>
      <c r="AR11" s="4"/>
    </row>
    <row r="12" spans="1:47" x14ac:dyDescent="0.3">
      <c r="A12" s="389"/>
      <c r="B12" s="396" t="s">
        <v>284</v>
      </c>
      <c r="C12" s="37">
        <f t="shared" si="0"/>
        <v>5.2033303473752082E-2</v>
      </c>
      <c r="D12" s="37">
        <f t="shared" si="0"/>
        <v>0.17276580495447888</v>
      </c>
      <c r="E12" s="37">
        <f t="shared" si="0"/>
        <v>0.57206607730286496</v>
      </c>
      <c r="F12" s="37">
        <f t="shared" si="0"/>
        <v>0.20313481426890401</v>
      </c>
      <c r="G12" s="37">
        <f t="shared" si="0"/>
        <v>0</v>
      </c>
      <c r="H12" s="37">
        <f t="shared" si="0"/>
        <v>0</v>
      </c>
      <c r="I12" s="37">
        <f t="shared" si="0"/>
        <v>0</v>
      </c>
      <c r="J12" s="28"/>
      <c r="N12" s="1">
        <f t="shared" si="1"/>
        <v>1</v>
      </c>
      <c r="P12" s="4"/>
      <c r="Q12" s="5"/>
      <c r="R12" s="4"/>
      <c r="S12" s="4"/>
      <c r="T12" s="4"/>
      <c r="U12" s="4" t="s">
        <v>5</v>
      </c>
      <c r="V12" s="16">
        <f t="shared" si="2"/>
        <v>935031.09737392911</v>
      </c>
      <c r="W12" s="17">
        <v>48652.75684705309</v>
      </c>
      <c r="X12" s="17">
        <v>161541.4001952766</v>
      </c>
      <c r="Y12" s="17">
        <v>534899.57203089679</v>
      </c>
      <c r="Z12" s="17">
        <v>189937.3683007026</v>
      </c>
      <c r="AA12" s="17">
        <v>0</v>
      </c>
      <c r="AB12" s="17">
        <v>0</v>
      </c>
      <c r="AC12" s="17">
        <v>0</v>
      </c>
      <c r="AD12" s="4"/>
      <c r="AE12" s="4"/>
      <c r="AF12" s="4"/>
      <c r="AG12" s="4"/>
      <c r="AH12" s="4"/>
      <c r="AI12" s="4"/>
      <c r="AJ12" s="4"/>
      <c r="AK12" s="4"/>
      <c r="AL12" s="4"/>
      <c r="AM12" s="4"/>
      <c r="AO12" s="9"/>
      <c r="AP12" s="4"/>
      <c r="AQ12" s="4"/>
      <c r="AR12" s="4"/>
    </row>
    <row r="13" spans="1:47" x14ac:dyDescent="0.3">
      <c r="A13" s="389"/>
      <c r="B13" s="396" t="s">
        <v>285</v>
      </c>
      <c r="C13" s="37">
        <f t="shared" si="0"/>
        <v>3.3940484635591898E-2</v>
      </c>
      <c r="D13" s="37">
        <f t="shared" si="0"/>
        <v>9.165382773483309E-2</v>
      </c>
      <c r="E13" s="37">
        <f t="shared" si="0"/>
        <v>0.2713254946869233</v>
      </c>
      <c r="F13" s="37">
        <f t="shared" si="0"/>
        <v>0.31232558341012451</v>
      </c>
      <c r="G13" s="37">
        <f t="shared" si="0"/>
        <v>0.2907546095325273</v>
      </c>
      <c r="H13" s="37">
        <f t="shared" si="0"/>
        <v>0</v>
      </c>
      <c r="I13" s="37">
        <f t="shared" si="0"/>
        <v>0</v>
      </c>
      <c r="J13" s="28"/>
      <c r="N13" s="1">
        <f t="shared" si="1"/>
        <v>1</v>
      </c>
      <c r="P13" s="4"/>
      <c r="Q13" s="5"/>
      <c r="R13" s="4"/>
      <c r="S13" s="4"/>
      <c r="T13" s="4"/>
      <c r="U13" s="4" t="s">
        <v>6</v>
      </c>
      <c r="V13" s="16">
        <f t="shared" si="2"/>
        <v>377859.29355021217</v>
      </c>
      <c r="W13" s="17">
        <v>12824.727547156584</v>
      </c>
      <c r="X13" s="17">
        <v>34632.250599056875</v>
      </c>
      <c r="Y13" s="17">
        <v>102522.85974456268</v>
      </c>
      <c r="Z13" s="17">
        <v>118015.12430500751</v>
      </c>
      <c r="AA13" s="17">
        <v>109864.33135442855</v>
      </c>
      <c r="AB13" s="17">
        <v>0</v>
      </c>
      <c r="AC13" s="17">
        <v>0</v>
      </c>
      <c r="AD13" s="4"/>
      <c r="AE13" s="4"/>
      <c r="AF13" s="4"/>
      <c r="AG13" s="4"/>
      <c r="AH13" s="4"/>
      <c r="AI13" s="4"/>
      <c r="AJ13" s="4"/>
      <c r="AK13" s="4"/>
      <c r="AL13" s="4"/>
      <c r="AM13" s="4"/>
      <c r="AO13" s="9"/>
      <c r="AP13" s="4"/>
      <c r="AQ13" s="4"/>
      <c r="AR13" s="4"/>
    </row>
    <row r="14" spans="1:47" x14ac:dyDescent="0.3">
      <c r="A14" s="389"/>
      <c r="B14" s="396" t="s">
        <v>286</v>
      </c>
      <c r="C14" s="37">
        <f t="shared" si="0"/>
        <v>2.5225387000010698E-2</v>
      </c>
      <c r="D14" s="37">
        <f t="shared" si="0"/>
        <v>4.1309312203792387E-2</v>
      </c>
      <c r="E14" s="37">
        <f t="shared" si="0"/>
        <v>0.11315310466522405</v>
      </c>
      <c r="F14" s="37">
        <f t="shared" si="0"/>
        <v>0.25966458963686068</v>
      </c>
      <c r="G14" s="37">
        <f t="shared" si="0"/>
        <v>0.18206844604364897</v>
      </c>
      <c r="H14" s="37">
        <f t="shared" si="0"/>
        <v>0.37857916045046325</v>
      </c>
      <c r="I14" s="37">
        <f t="shared" si="0"/>
        <v>0</v>
      </c>
      <c r="J14" s="28"/>
      <c r="N14" s="1">
        <f t="shared" si="1"/>
        <v>1</v>
      </c>
      <c r="P14" s="4"/>
      <c r="Q14" s="5"/>
      <c r="R14" s="4"/>
      <c r="S14" s="4"/>
      <c r="T14" s="4"/>
      <c r="U14" s="4" t="s">
        <v>7</v>
      </c>
      <c r="V14" s="16">
        <f t="shared" si="2"/>
        <v>355752.78923758282</v>
      </c>
      <c r="W14" s="17">
        <v>8974.0017848512671</v>
      </c>
      <c r="X14" s="17">
        <v>14695.903037985261</v>
      </c>
      <c r="Y14" s="17">
        <v>40254.532595545599</v>
      </c>
      <c r="Z14" s="17">
        <v>92376.402029545527</v>
      </c>
      <c r="AA14" s="17">
        <v>64771.357512180468</v>
      </c>
      <c r="AB14" s="17">
        <v>134680.5922774747</v>
      </c>
      <c r="AC14" s="17">
        <v>0</v>
      </c>
      <c r="AD14" s="4"/>
      <c r="AE14" s="4"/>
      <c r="AF14" s="4"/>
      <c r="AG14" s="4"/>
      <c r="AH14" s="4"/>
      <c r="AI14" s="4"/>
      <c r="AJ14" s="4"/>
      <c r="AK14" s="4"/>
      <c r="AL14" s="4"/>
      <c r="AM14" s="4"/>
      <c r="AO14" s="9"/>
      <c r="AP14" s="4"/>
      <c r="AQ14" s="4"/>
      <c r="AR14" s="4"/>
    </row>
    <row r="15" spans="1:47" x14ac:dyDescent="0.3">
      <c r="A15" s="389" t="s">
        <v>328</v>
      </c>
      <c r="B15" s="4" t="s">
        <v>321</v>
      </c>
      <c r="C15" s="433">
        <f>(C8=0)*1</f>
        <v>1</v>
      </c>
      <c r="D15" s="433">
        <f t="shared" ref="D15:I15" si="3">(D8=0)*1</f>
        <v>1</v>
      </c>
      <c r="E15" s="433">
        <f t="shared" si="3"/>
        <v>1</v>
      </c>
      <c r="F15" s="433">
        <f t="shared" si="3"/>
        <v>1</v>
      </c>
      <c r="G15" s="433">
        <f t="shared" si="3"/>
        <v>1</v>
      </c>
      <c r="H15" s="433">
        <f t="shared" si="3"/>
        <v>1</v>
      </c>
      <c r="I15" s="433">
        <f t="shared" si="3"/>
        <v>1</v>
      </c>
      <c r="J15" s="28"/>
      <c r="P15" s="4"/>
      <c r="Q15" s="5"/>
      <c r="R15" s="4"/>
      <c r="S15" s="4"/>
      <c r="T15" s="4"/>
      <c r="U15" s="4"/>
      <c r="V15" s="16"/>
      <c r="W15" s="17"/>
      <c r="X15" s="17"/>
      <c r="Y15" s="17"/>
      <c r="Z15" s="17"/>
      <c r="AA15" s="17"/>
      <c r="AB15" s="17"/>
      <c r="AC15" s="17"/>
      <c r="AD15" s="4"/>
      <c r="AE15" s="4"/>
      <c r="AF15" s="4"/>
      <c r="AG15" s="4"/>
      <c r="AH15" s="4"/>
      <c r="AI15" s="4"/>
      <c r="AJ15" s="4"/>
      <c r="AK15" s="4"/>
      <c r="AL15" s="4"/>
      <c r="AM15" s="4"/>
      <c r="AO15" s="9"/>
      <c r="AP15" s="4"/>
      <c r="AQ15" s="4"/>
      <c r="AR15" s="4"/>
    </row>
    <row r="16" spans="1:47" x14ac:dyDescent="0.3">
      <c r="A16" s="389"/>
      <c r="B16" s="396" t="s">
        <v>322</v>
      </c>
      <c r="C16" s="433">
        <f t="shared" ref="C16:I21" si="4">(C9=0)*1</f>
        <v>0</v>
      </c>
      <c r="D16" s="433">
        <f t="shared" si="4"/>
        <v>1</v>
      </c>
      <c r="E16" s="433">
        <f t="shared" si="4"/>
        <v>1</v>
      </c>
      <c r="F16" s="433">
        <f t="shared" si="4"/>
        <v>1</v>
      </c>
      <c r="G16" s="433">
        <f t="shared" si="4"/>
        <v>1</v>
      </c>
      <c r="H16" s="433">
        <f t="shared" si="4"/>
        <v>1</v>
      </c>
      <c r="I16" s="433">
        <f t="shared" si="4"/>
        <v>1</v>
      </c>
      <c r="J16" s="28"/>
      <c r="P16" s="4"/>
      <c r="Q16" s="5"/>
      <c r="R16" s="4"/>
      <c r="S16" s="4"/>
      <c r="T16" s="4"/>
      <c r="U16" s="4"/>
      <c r="V16" s="16"/>
      <c r="W16" s="17"/>
      <c r="X16" s="17"/>
      <c r="Y16" s="17"/>
      <c r="Z16" s="17"/>
      <c r="AA16" s="17"/>
      <c r="AB16" s="17"/>
      <c r="AC16" s="17"/>
      <c r="AD16" s="4"/>
      <c r="AE16" s="4"/>
      <c r="AF16" s="4"/>
      <c r="AG16" s="4"/>
      <c r="AH16" s="4"/>
      <c r="AI16" s="4"/>
      <c r="AJ16" s="4"/>
      <c r="AK16" s="4"/>
      <c r="AL16" s="4"/>
      <c r="AM16" s="4"/>
      <c r="AO16" s="9"/>
      <c r="AP16" s="4"/>
      <c r="AQ16" s="4"/>
      <c r="AR16" s="4"/>
    </row>
    <row r="17" spans="1:44" x14ac:dyDescent="0.3">
      <c r="A17" s="389"/>
      <c r="B17" s="396" t="s">
        <v>323</v>
      </c>
      <c r="C17" s="433">
        <f t="shared" si="4"/>
        <v>0</v>
      </c>
      <c r="D17" s="433">
        <f t="shared" si="4"/>
        <v>0</v>
      </c>
      <c r="E17" s="433">
        <f t="shared" si="4"/>
        <v>1</v>
      </c>
      <c r="F17" s="433">
        <f t="shared" si="4"/>
        <v>1</v>
      </c>
      <c r="G17" s="433">
        <f t="shared" si="4"/>
        <v>1</v>
      </c>
      <c r="H17" s="433">
        <f t="shared" si="4"/>
        <v>1</v>
      </c>
      <c r="I17" s="433">
        <f t="shared" si="4"/>
        <v>1</v>
      </c>
      <c r="J17" s="28"/>
      <c r="P17" s="4"/>
      <c r="Q17" s="5"/>
      <c r="R17" s="4"/>
      <c r="S17" s="4"/>
      <c r="T17" s="4"/>
      <c r="U17" s="4"/>
      <c r="V17" s="16"/>
      <c r="W17" s="17"/>
      <c r="X17" s="17"/>
      <c r="Y17" s="17"/>
      <c r="Z17" s="17"/>
      <c r="AA17" s="17"/>
      <c r="AB17" s="17"/>
      <c r="AC17" s="17"/>
      <c r="AD17" s="4"/>
      <c r="AE17" s="4"/>
      <c r="AF17" s="4"/>
      <c r="AG17" s="4"/>
      <c r="AH17" s="4"/>
      <c r="AI17" s="4"/>
      <c r="AJ17" s="4"/>
      <c r="AK17" s="4"/>
      <c r="AL17" s="4"/>
      <c r="AM17" s="4"/>
      <c r="AO17" s="9"/>
      <c r="AP17" s="4"/>
      <c r="AQ17" s="4"/>
      <c r="AR17" s="4"/>
    </row>
    <row r="18" spans="1:44" x14ac:dyDescent="0.3">
      <c r="A18" s="389"/>
      <c r="B18" s="396" t="s">
        <v>324</v>
      </c>
      <c r="C18" s="433">
        <f t="shared" si="4"/>
        <v>0</v>
      </c>
      <c r="D18" s="433">
        <f t="shared" si="4"/>
        <v>0</v>
      </c>
      <c r="E18" s="433">
        <f t="shared" si="4"/>
        <v>0</v>
      </c>
      <c r="F18" s="433">
        <f t="shared" si="4"/>
        <v>1</v>
      </c>
      <c r="G18" s="433">
        <f t="shared" si="4"/>
        <v>1</v>
      </c>
      <c r="H18" s="433">
        <f t="shared" si="4"/>
        <v>1</v>
      </c>
      <c r="I18" s="433">
        <f t="shared" si="4"/>
        <v>1</v>
      </c>
      <c r="J18" s="28"/>
      <c r="P18" s="4"/>
      <c r="Q18" s="5"/>
      <c r="R18" s="4"/>
      <c r="S18" s="4"/>
      <c r="T18" s="4"/>
      <c r="U18" s="4"/>
      <c r="V18" s="16"/>
      <c r="W18" s="17"/>
      <c r="X18" s="17"/>
      <c r="Y18" s="17"/>
      <c r="Z18" s="17"/>
      <c r="AA18" s="17"/>
      <c r="AB18" s="17"/>
      <c r="AC18" s="17"/>
      <c r="AD18" s="4"/>
      <c r="AE18" s="4"/>
      <c r="AF18" s="4"/>
      <c r="AG18" s="4"/>
      <c r="AH18" s="4"/>
      <c r="AI18" s="4"/>
      <c r="AJ18" s="4"/>
      <c r="AK18" s="4"/>
      <c r="AL18" s="4"/>
      <c r="AM18" s="4"/>
      <c r="AO18" s="9"/>
      <c r="AP18" s="4"/>
      <c r="AQ18" s="4"/>
      <c r="AR18" s="4"/>
    </row>
    <row r="19" spans="1:44" x14ac:dyDescent="0.3">
      <c r="A19" s="389"/>
      <c r="B19" s="396" t="s">
        <v>325</v>
      </c>
      <c r="C19" s="433">
        <f t="shared" si="4"/>
        <v>0</v>
      </c>
      <c r="D19" s="433">
        <f t="shared" si="4"/>
        <v>0</v>
      </c>
      <c r="E19" s="433">
        <f t="shared" si="4"/>
        <v>0</v>
      </c>
      <c r="F19" s="433">
        <f t="shared" si="4"/>
        <v>0</v>
      </c>
      <c r="G19" s="433">
        <f t="shared" si="4"/>
        <v>1</v>
      </c>
      <c r="H19" s="433">
        <f t="shared" si="4"/>
        <v>1</v>
      </c>
      <c r="I19" s="433">
        <f t="shared" si="4"/>
        <v>1</v>
      </c>
      <c r="J19" s="28"/>
      <c r="P19" s="4"/>
      <c r="Q19" s="5"/>
      <c r="R19" s="4"/>
      <c r="S19" s="4"/>
      <c r="T19" s="4"/>
      <c r="U19" s="4"/>
      <c r="V19" s="16"/>
      <c r="W19" s="17"/>
      <c r="X19" s="17"/>
      <c r="Y19" s="17"/>
      <c r="Z19" s="17"/>
      <c r="AA19" s="17"/>
      <c r="AB19" s="17"/>
      <c r="AC19" s="17"/>
      <c r="AD19" s="4"/>
      <c r="AE19" s="4"/>
      <c r="AF19" s="4"/>
      <c r="AG19" s="4"/>
      <c r="AH19" s="4"/>
      <c r="AI19" s="4"/>
      <c r="AJ19" s="4"/>
      <c r="AK19" s="4"/>
      <c r="AL19" s="4"/>
      <c r="AM19" s="4"/>
      <c r="AO19" s="9"/>
      <c r="AP19" s="4"/>
      <c r="AQ19" s="4"/>
      <c r="AR19" s="4"/>
    </row>
    <row r="20" spans="1:44" x14ac:dyDescent="0.3">
      <c r="A20" s="389"/>
      <c r="B20" s="396" t="s">
        <v>326</v>
      </c>
      <c r="C20" s="433">
        <f t="shared" si="4"/>
        <v>0</v>
      </c>
      <c r="D20" s="433">
        <f t="shared" si="4"/>
        <v>0</v>
      </c>
      <c r="E20" s="433">
        <f t="shared" si="4"/>
        <v>0</v>
      </c>
      <c r="F20" s="433">
        <f t="shared" si="4"/>
        <v>0</v>
      </c>
      <c r="G20" s="433">
        <f t="shared" si="4"/>
        <v>0</v>
      </c>
      <c r="H20" s="433">
        <f t="shared" si="4"/>
        <v>1</v>
      </c>
      <c r="I20" s="433">
        <f t="shared" si="4"/>
        <v>1</v>
      </c>
      <c r="J20" s="28"/>
      <c r="P20" s="4"/>
      <c r="Q20" s="5"/>
      <c r="R20" s="4"/>
      <c r="S20" s="4"/>
      <c r="T20" s="4"/>
      <c r="U20" s="4"/>
      <c r="V20" s="16"/>
      <c r="W20" s="17"/>
      <c r="X20" s="17"/>
      <c r="Y20" s="17"/>
      <c r="Z20" s="17"/>
      <c r="AA20" s="17"/>
      <c r="AB20" s="17"/>
      <c r="AC20" s="17"/>
      <c r="AD20" s="4"/>
      <c r="AE20" s="4"/>
      <c r="AF20" s="4"/>
      <c r="AG20" s="4"/>
      <c r="AH20" s="4"/>
      <c r="AI20" s="4"/>
      <c r="AJ20" s="4"/>
      <c r="AK20" s="4"/>
      <c r="AL20" s="4"/>
      <c r="AM20" s="4"/>
      <c r="AO20" s="9"/>
      <c r="AP20" s="4"/>
      <c r="AQ20" s="4"/>
      <c r="AR20" s="4"/>
    </row>
    <row r="21" spans="1:44" x14ac:dyDescent="0.3">
      <c r="A21" s="389"/>
      <c r="B21" s="396" t="s">
        <v>327</v>
      </c>
      <c r="C21" s="433">
        <f t="shared" si="4"/>
        <v>0</v>
      </c>
      <c r="D21" s="433">
        <f t="shared" si="4"/>
        <v>0</v>
      </c>
      <c r="E21" s="433">
        <f t="shared" si="4"/>
        <v>0</v>
      </c>
      <c r="F21" s="433">
        <f t="shared" si="4"/>
        <v>0</v>
      </c>
      <c r="G21" s="433">
        <f t="shared" si="4"/>
        <v>0</v>
      </c>
      <c r="H21" s="433">
        <f t="shared" si="4"/>
        <v>0</v>
      </c>
      <c r="I21" s="433">
        <f t="shared" si="4"/>
        <v>1</v>
      </c>
      <c r="J21" s="28"/>
      <c r="P21" s="4"/>
      <c r="Q21" s="5"/>
      <c r="R21" s="4"/>
      <c r="S21" s="4"/>
      <c r="T21" s="4"/>
      <c r="U21" s="4"/>
      <c r="V21" s="16"/>
      <c r="W21" s="17"/>
      <c r="X21" s="17"/>
      <c r="Y21" s="17"/>
      <c r="Z21" s="17"/>
      <c r="AA21" s="17"/>
      <c r="AB21" s="17"/>
      <c r="AC21" s="17"/>
      <c r="AD21" s="4"/>
      <c r="AE21" s="4"/>
      <c r="AF21" s="4"/>
      <c r="AG21" s="4"/>
      <c r="AH21" s="4"/>
      <c r="AI21" s="4"/>
      <c r="AJ21" s="4"/>
      <c r="AK21" s="4"/>
      <c r="AL21" s="4"/>
      <c r="AM21" s="4"/>
      <c r="AO21" s="9"/>
      <c r="AP21" s="4"/>
      <c r="AQ21" s="4"/>
      <c r="AR21" s="4"/>
    </row>
    <row r="22" spans="1:44" x14ac:dyDescent="0.3">
      <c r="A22" s="1" t="s">
        <v>41</v>
      </c>
      <c r="B22" s="4" t="s">
        <v>287</v>
      </c>
      <c r="C22" s="39">
        <v>0</v>
      </c>
      <c r="D22" s="39">
        <v>1E-4</v>
      </c>
      <c r="E22" s="39">
        <f>D22</f>
        <v>1E-4</v>
      </c>
      <c r="F22" s="39">
        <f>E22</f>
        <v>1E-4</v>
      </c>
      <c r="G22" s="39">
        <f>F22</f>
        <v>1E-4</v>
      </c>
      <c r="H22" s="39">
        <v>0</v>
      </c>
      <c r="I22" s="39">
        <v>0</v>
      </c>
      <c r="J22" s="39">
        <v>0</v>
      </c>
      <c r="N22" s="15">
        <v>0.04</v>
      </c>
      <c r="P22" s="4"/>
      <c r="Q22" s="5"/>
      <c r="R22" s="4"/>
      <c r="S22" s="4"/>
      <c r="T22" s="4"/>
      <c r="U22" s="4"/>
      <c r="V22" s="16"/>
      <c r="W22" s="16"/>
      <c r="X22" s="16"/>
      <c r="Y22" s="16"/>
      <c r="Z22" s="16"/>
      <c r="AA22" s="16"/>
      <c r="AB22" s="16"/>
      <c r="AC22" s="16"/>
      <c r="AD22" s="4"/>
      <c r="AE22" s="4"/>
      <c r="AF22" s="4"/>
      <c r="AG22" s="4"/>
      <c r="AH22" s="4"/>
      <c r="AI22" s="4"/>
      <c r="AJ22" s="4"/>
      <c r="AK22" s="4"/>
      <c r="AL22" s="4"/>
      <c r="AM22" s="4"/>
      <c r="AO22" s="9"/>
      <c r="AP22" s="4"/>
      <c r="AQ22" s="4"/>
      <c r="AR22" s="4"/>
    </row>
    <row r="23" spans="1:44" x14ac:dyDescent="0.3">
      <c r="A23" s="389"/>
      <c r="B23" s="396" t="s">
        <v>288</v>
      </c>
      <c r="C23" s="39">
        <v>0</v>
      </c>
      <c r="D23" s="39">
        <v>0</v>
      </c>
      <c r="E23" s="39">
        <v>1E-4</v>
      </c>
      <c r="F23" s="39">
        <f>E23</f>
        <v>1E-4</v>
      </c>
      <c r="G23" s="39">
        <f>F23</f>
        <v>1E-4</v>
      </c>
      <c r="H23" s="39">
        <v>0</v>
      </c>
      <c r="I23" s="39">
        <f>H23</f>
        <v>0</v>
      </c>
      <c r="J23" s="39">
        <v>0</v>
      </c>
      <c r="N23" s="15">
        <v>0.04</v>
      </c>
      <c r="P23" s="4"/>
      <c r="Q23" s="5"/>
      <c r="R23" s="4"/>
      <c r="S23" s="4"/>
      <c r="T23" s="4"/>
      <c r="U23" s="4"/>
      <c r="V23" s="16"/>
      <c r="W23" s="16"/>
      <c r="X23" s="16"/>
      <c r="Y23" s="16"/>
      <c r="Z23" s="16"/>
      <c r="AA23" s="16"/>
      <c r="AB23" s="16"/>
      <c r="AC23" s="16"/>
      <c r="AD23" s="4"/>
      <c r="AE23" s="4"/>
      <c r="AF23" s="4"/>
      <c r="AG23" s="4"/>
      <c r="AH23" s="4"/>
      <c r="AI23" s="4"/>
      <c r="AJ23" s="4"/>
      <c r="AK23" s="4"/>
      <c r="AL23" s="4"/>
      <c r="AM23" s="4"/>
      <c r="AO23" s="9"/>
      <c r="AP23" s="4"/>
      <c r="AQ23" s="4"/>
      <c r="AR23" s="4"/>
    </row>
    <row r="24" spans="1:44" x14ac:dyDescent="0.3">
      <c r="A24" s="389"/>
      <c r="B24" s="396" t="s">
        <v>289</v>
      </c>
      <c r="C24" s="39">
        <v>0</v>
      </c>
      <c r="D24" s="39">
        <v>0</v>
      </c>
      <c r="E24" s="39">
        <v>0</v>
      </c>
      <c r="F24" s="39">
        <v>1E-4</v>
      </c>
      <c r="G24" s="39">
        <f>F24</f>
        <v>1E-4</v>
      </c>
      <c r="H24" s="39">
        <v>0</v>
      </c>
      <c r="I24" s="39">
        <v>0</v>
      </c>
      <c r="J24" s="39">
        <v>0</v>
      </c>
      <c r="N24" s="15">
        <v>0.04</v>
      </c>
      <c r="P24" s="4"/>
      <c r="Q24" s="5"/>
      <c r="R24" s="4"/>
      <c r="S24" s="4"/>
      <c r="T24" s="4"/>
      <c r="U24" s="4"/>
      <c r="V24" s="16"/>
      <c r="W24" s="16"/>
      <c r="X24" s="16"/>
      <c r="Y24" s="16"/>
      <c r="Z24" s="16"/>
      <c r="AA24" s="16"/>
      <c r="AB24" s="16"/>
      <c r="AC24" s="16"/>
      <c r="AD24" s="4"/>
      <c r="AE24" s="4"/>
      <c r="AF24" s="4"/>
      <c r="AG24" s="4"/>
      <c r="AH24" s="4"/>
      <c r="AI24" s="4"/>
      <c r="AJ24" s="4"/>
      <c r="AK24" s="4"/>
      <c r="AL24" s="4"/>
      <c r="AM24" s="4"/>
      <c r="AO24" s="9"/>
      <c r="AP24" s="4"/>
      <c r="AQ24" s="4"/>
      <c r="AR24" s="4"/>
    </row>
    <row r="25" spans="1:44" x14ac:dyDescent="0.3">
      <c r="A25" s="389"/>
      <c r="B25" s="396" t="s">
        <v>290</v>
      </c>
      <c r="C25" s="39">
        <v>0</v>
      </c>
      <c r="D25" s="39">
        <v>0</v>
      </c>
      <c r="E25" s="39">
        <v>0</v>
      </c>
      <c r="F25" s="39">
        <v>0</v>
      </c>
      <c r="G25" s="39">
        <v>1E-4</v>
      </c>
      <c r="H25" s="39">
        <v>0</v>
      </c>
      <c r="I25" s="39">
        <v>0</v>
      </c>
      <c r="J25" s="39">
        <v>0</v>
      </c>
      <c r="N25" s="15">
        <v>0.04</v>
      </c>
      <c r="P25" s="4"/>
      <c r="Q25" s="5"/>
      <c r="R25" s="4"/>
      <c r="S25" s="4"/>
      <c r="T25" s="4"/>
      <c r="U25" s="4"/>
      <c r="V25" s="16"/>
      <c r="W25" s="16"/>
      <c r="X25" s="16"/>
      <c r="Y25" s="16"/>
      <c r="Z25" s="16"/>
      <c r="AA25" s="16"/>
      <c r="AB25" s="16"/>
      <c r="AC25" s="16"/>
      <c r="AD25" s="4"/>
      <c r="AE25" s="4"/>
      <c r="AF25" s="4"/>
      <c r="AG25" s="4"/>
      <c r="AH25" s="4"/>
      <c r="AI25" s="4"/>
      <c r="AJ25" s="4"/>
      <c r="AK25" s="4"/>
      <c r="AL25" s="4"/>
      <c r="AM25" s="4"/>
      <c r="AO25" s="9"/>
      <c r="AP25" s="4"/>
      <c r="AQ25" s="4"/>
      <c r="AR25" s="4"/>
    </row>
    <row r="26" spans="1:44" x14ac:dyDescent="0.3">
      <c r="A26" s="389"/>
      <c r="B26" s="396" t="s">
        <v>291</v>
      </c>
      <c r="C26" s="39">
        <v>0</v>
      </c>
      <c r="D26" s="39">
        <v>0</v>
      </c>
      <c r="E26" s="39">
        <v>0</v>
      </c>
      <c r="F26" s="39">
        <v>0</v>
      </c>
      <c r="G26" s="39">
        <v>0</v>
      </c>
      <c r="H26" s="39">
        <v>1E-4</v>
      </c>
      <c r="I26" s="39">
        <v>0</v>
      </c>
      <c r="J26" s="39">
        <v>1E-3</v>
      </c>
      <c r="N26" s="15">
        <v>1E-3</v>
      </c>
      <c r="P26" s="4"/>
      <c r="Q26" s="5"/>
      <c r="R26" s="4"/>
      <c r="S26" s="4"/>
      <c r="T26" s="4"/>
      <c r="U26" s="4"/>
      <c r="V26" s="16"/>
      <c r="W26" s="16"/>
      <c r="X26" s="16"/>
      <c r="Y26" s="16"/>
      <c r="Z26" s="16"/>
      <c r="AA26" s="16"/>
      <c r="AB26" s="16"/>
      <c r="AC26" s="16"/>
      <c r="AD26" s="4"/>
      <c r="AE26" s="4"/>
      <c r="AF26" s="4"/>
      <c r="AG26" s="4"/>
      <c r="AH26" s="4"/>
      <c r="AI26" s="4"/>
      <c r="AJ26" s="4"/>
      <c r="AK26" s="4"/>
      <c r="AL26" s="4"/>
      <c r="AM26" s="4"/>
      <c r="AO26" s="9"/>
      <c r="AP26" s="4"/>
      <c r="AQ26" s="4"/>
      <c r="AR26" s="4"/>
    </row>
    <row r="27" spans="1:44" x14ac:dyDescent="0.3">
      <c r="A27" s="389"/>
      <c r="B27" s="396" t="s">
        <v>292</v>
      </c>
      <c r="C27" s="39">
        <v>0</v>
      </c>
      <c r="D27" s="39">
        <v>0</v>
      </c>
      <c r="E27" s="39">
        <v>0</v>
      </c>
      <c r="F27" s="39">
        <v>0</v>
      </c>
      <c r="G27" s="39">
        <v>0</v>
      </c>
      <c r="H27" s="39">
        <v>0</v>
      </c>
      <c r="I27" s="39">
        <v>1E-4</v>
      </c>
      <c r="J27" s="39">
        <v>2E-3</v>
      </c>
      <c r="N27" s="15">
        <v>2E-3</v>
      </c>
      <c r="P27" s="4"/>
      <c r="Q27" s="5"/>
      <c r="R27" s="4"/>
      <c r="S27" s="4"/>
      <c r="T27" s="4"/>
      <c r="U27" s="4"/>
      <c r="V27" s="16"/>
      <c r="W27" s="16"/>
      <c r="X27" s="16"/>
      <c r="Y27" s="16"/>
      <c r="Z27" s="16"/>
      <c r="AA27" s="16"/>
      <c r="AB27" s="16"/>
      <c r="AC27" s="16"/>
      <c r="AD27" s="4"/>
      <c r="AE27" s="4"/>
      <c r="AF27" s="4"/>
      <c r="AG27" s="4"/>
      <c r="AH27" s="4"/>
      <c r="AI27" s="4"/>
      <c r="AJ27" s="4"/>
      <c r="AK27" s="4"/>
      <c r="AL27" s="4"/>
      <c r="AM27" s="4"/>
      <c r="AO27" s="9"/>
      <c r="AP27" s="4"/>
      <c r="AQ27" s="4"/>
      <c r="AR27" s="4"/>
    </row>
    <row r="28" spans="1:44" x14ac:dyDescent="0.3">
      <c r="A28" s="389"/>
      <c r="B28" s="396" t="s">
        <v>293</v>
      </c>
      <c r="C28" s="39">
        <v>0</v>
      </c>
      <c r="D28" s="39">
        <v>0</v>
      </c>
      <c r="E28" s="39">
        <v>0</v>
      </c>
      <c r="F28" s="39">
        <v>0</v>
      </c>
      <c r="G28" s="39">
        <v>0</v>
      </c>
      <c r="H28" s="39">
        <v>0</v>
      </c>
      <c r="I28" s="39">
        <v>0</v>
      </c>
      <c r="J28" s="39">
        <v>3.3999999999999998E-3</v>
      </c>
      <c r="N28" s="15">
        <v>3.3999999999999998E-3</v>
      </c>
      <c r="P28" s="4"/>
      <c r="Q28" s="5"/>
      <c r="R28" s="4"/>
      <c r="S28" s="4"/>
      <c r="T28" s="4"/>
      <c r="U28" s="4"/>
      <c r="V28" s="16"/>
      <c r="W28" s="16"/>
      <c r="X28" s="16"/>
      <c r="Y28" s="16"/>
      <c r="Z28" s="16"/>
      <c r="AA28" s="16"/>
      <c r="AB28" s="16"/>
      <c r="AC28" s="16"/>
      <c r="AD28" s="4"/>
      <c r="AE28" s="4"/>
      <c r="AF28" s="4"/>
      <c r="AG28" s="4"/>
      <c r="AH28" s="4"/>
      <c r="AI28" s="4"/>
      <c r="AJ28" s="4"/>
      <c r="AK28" s="4"/>
      <c r="AL28" s="4"/>
      <c r="AM28" s="4"/>
      <c r="AO28" s="9"/>
      <c r="AP28" s="4"/>
      <c r="AQ28" s="4"/>
      <c r="AR28" s="4"/>
    </row>
    <row r="29" spans="1:44" x14ac:dyDescent="0.3">
      <c r="A29" s="1" t="s">
        <v>255</v>
      </c>
      <c r="B29" s="4" t="s">
        <v>313</v>
      </c>
      <c r="C29" s="28">
        <f>$N$29*C30</f>
        <v>167.57</v>
      </c>
      <c r="D29" s="37">
        <v>0</v>
      </c>
      <c r="E29" s="37">
        <v>0</v>
      </c>
      <c r="F29" s="37">
        <v>0</v>
      </c>
      <c r="G29" s="37">
        <v>0</v>
      </c>
      <c r="H29" s="37">
        <v>0</v>
      </c>
      <c r="I29" s="37">
        <v>0</v>
      </c>
      <c r="J29" s="28"/>
      <c r="N29" s="38">
        <v>0.01</v>
      </c>
      <c r="Q29" s="5"/>
      <c r="R29" s="4"/>
      <c r="S29" s="4"/>
      <c r="T29" s="4"/>
      <c r="U29" s="4"/>
      <c r="V29" s="4"/>
      <c r="X29" s="4"/>
      <c r="Y29" s="10"/>
      <c r="AA29" s="4"/>
      <c r="AB29" s="4"/>
      <c r="AD29" s="4"/>
      <c r="AE29" s="4"/>
      <c r="AF29" s="4"/>
      <c r="AG29" s="4"/>
      <c r="AH29" s="4"/>
      <c r="AI29" s="4"/>
      <c r="AJ29" s="4"/>
      <c r="AK29" s="4"/>
      <c r="AL29" s="4"/>
      <c r="AM29" s="4"/>
      <c r="AO29" s="9"/>
      <c r="AP29" s="4"/>
      <c r="AQ29" s="4"/>
      <c r="AR29" s="4"/>
    </row>
    <row r="30" spans="1:44" x14ac:dyDescent="0.3">
      <c r="A30" s="389"/>
      <c r="B30" s="396" t="s">
        <v>314</v>
      </c>
      <c r="C30" s="28">
        <f>C35-D35</f>
        <v>16757</v>
      </c>
      <c r="D30" s="28">
        <f>$N$29*D31</f>
        <v>109.17</v>
      </c>
      <c r="E30" s="37">
        <v>0</v>
      </c>
      <c r="F30" s="37">
        <v>0</v>
      </c>
      <c r="G30" s="37">
        <v>0</v>
      </c>
      <c r="H30" s="37">
        <v>0</v>
      </c>
      <c r="I30" s="37">
        <v>0</v>
      </c>
      <c r="J30" s="28"/>
      <c r="N30" s="6"/>
      <c r="Q30" s="5"/>
      <c r="S30" s="4"/>
      <c r="T30" s="4"/>
      <c r="U30" s="4"/>
      <c r="V30" s="4"/>
      <c r="W30" s="4"/>
      <c r="X30" s="4"/>
      <c r="Y30" s="4"/>
      <c r="Z30" s="4"/>
      <c r="AA30" s="4"/>
      <c r="AB30" s="4"/>
      <c r="AC30" s="4"/>
      <c r="AD30" s="4"/>
      <c r="AE30" s="4"/>
      <c r="AF30" s="4"/>
      <c r="AG30" s="4"/>
      <c r="AH30" s="4"/>
      <c r="AI30" s="4"/>
      <c r="AJ30" s="4"/>
      <c r="AK30" s="4"/>
      <c r="AL30" s="4"/>
      <c r="AM30" s="4"/>
      <c r="AO30" s="9"/>
      <c r="AP30" s="4"/>
      <c r="AQ30" s="4"/>
      <c r="AR30" s="4"/>
    </row>
    <row r="31" spans="1:44" x14ac:dyDescent="0.3">
      <c r="A31" s="389"/>
      <c r="B31" s="396" t="s">
        <v>315</v>
      </c>
      <c r="C31" s="28">
        <f>C35-$E$35</f>
        <v>27674</v>
      </c>
      <c r="D31" s="28">
        <f>D35-$E$35</f>
        <v>10917</v>
      </c>
      <c r="E31" s="28">
        <f>$N$29*E32</f>
        <v>32.47</v>
      </c>
      <c r="F31" s="37">
        <v>0</v>
      </c>
      <c r="G31" s="37">
        <v>0</v>
      </c>
      <c r="H31" s="37">
        <v>0</v>
      </c>
      <c r="I31" s="37">
        <v>0</v>
      </c>
      <c r="J31" s="28"/>
      <c r="Q31" s="5"/>
      <c r="R31" s="4"/>
      <c r="S31" s="4"/>
      <c r="T31" s="4"/>
      <c r="U31" s="4"/>
      <c r="V31" s="4"/>
      <c r="W31" s="4"/>
      <c r="X31" s="4"/>
      <c r="Y31" s="4"/>
      <c r="Z31" s="4"/>
      <c r="AA31" s="4"/>
      <c r="AB31" s="4"/>
      <c r="AC31" s="4"/>
      <c r="AD31" s="4"/>
      <c r="AE31" s="4"/>
      <c r="AF31" s="4"/>
      <c r="AG31" s="4"/>
      <c r="AH31" s="4"/>
      <c r="AI31" s="4"/>
      <c r="AJ31" s="4"/>
      <c r="AK31" s="4"/>
      <c r="AL31" s="4"/>
      <c r="AM31" s="4"/>
      <c r="AO31" s="9"/>
      <c r="AP31" s="4"/>
      <c r="AQ31" s="4"/>
      <c r="AR31" s="4"/>
    </row>
    <row r="32" spans="1:44" x14ac:dyDescent="0.3">
      <c r="A32" s="389"/>
      <c r="B32" s="396" t="s">
        <v>316</v>
      </c>
      <c r="C32" s="28">
        <f>C35-$F$35</f>
        <v>30921</v>
      </c>
      <c r="D32" s="28">
        <f>D35-$F$35</f>
        <v>14164</v>
      </c>
      <c r="E32" s="28">
        <f>E35-$F$35</f>
        <v>3247</v>
      </c>
      <c r="F32" s="28">
        <f>$N$29*F33</f>
        <v>124.77</v>
      </c>
      <c r="G32" s="37">
        <v>0</v>
      </c>
      <c r="H32" s="37">
        <v>0</v>
      </c>
      <c r="I32" s="37">
        <v>0</v>
      </c>
      <c r="J32" s="28"/>
      <c r="Q32" s="5"/>
      <c r="R32" s="4"/>
      <c r="S32" s="4"/>
      <c r="T32" s="4"/>
      <c r="U32" s="4"/>
      <c r="V32" s="4"/>
      <c r="W32" s="4"/>
      <c r="X32" s="4"/>
      <c r="Y32" s="4"/>
      <c r="Z32" s="4"/>
      <c r="AA32" s="4"/>
      <c r="AB32" s="4"/>
      <c r="AC32" s="4"/>
      <c r="AD32" s="4"/>
      <c r="AE32" s="4"/>
      <c r="AF32" s="4"/>
      <c r="AG32" s="4"/>
      <c r="AH32" s="4"/>
      <c r="AI32" s="4"/>
      <c r="AJ32" s="4"/>
      <c r="AK32" s="4"/>
      <c r="AL32" s="4"/>
      <c r="AM32" s="4"/>
      <c r="AO32" s="9"/>
      <c r="AP32" s="4"/>
      <c r="AQ32" s="4"/>
      <c r="AR32" s="4"/>
    </row>
    <row r="33" spans="1:44" x14ac:dyDescent="0.3">
      <c r="A33" s="389"/>
      <c r="B33" s="396" t="s">
        <v>317</v>
      </c>
      <c r="C33" s="28">
        <f>C35-$G$35</f>
        <v>43398</v>
      </c>
      <c r="D33" s="28">
        <f>D35-$G$35</f>
        <v>26641</v>
      </c>
      <c r="E33" s="28">
        <f>E35-$G$35</f>
        <v>15724</v>
      </c>
      <c r="F33" s="28">
        <f>F35-$G$35</f>
        <v>12477</v>
      </c>
      <c r="G33" s="28">
        <f>$N$29*G34</f>
        <v>80.930000000000007</v>
      </c>
      <c r="H33" s="37">
        <v>0</v>
      </c>
      <c r="I33" s="37">
        <v>0</v>
      </c>
      <c r="J33" s="28"/>
      <c r="Q33" s="5"/>
      <c r="R33" s="4"/>
      <c r="S33" s="4"/>
      <c r="T33" s="4"/>
      <c r="U33" s="4"/>
      <c r="V33" s="4"/>
      <c r="W33" s="4"/>
      <c r="X33" s="4"/>
      <c r="Y33" s="4"/>
      <c r="Z33" s="4"/>
      <c r="AA33" s="4"/>
      <c r="AB33" s="4"/>
      <c r="AC33" s="4"/>
      <c r="AD33" s="4"/>
      <c r="AE33" s="4"/>
      <c r="AF33" s="4"/>
      <c r="AG33" s="4"/>
      <c r="AH33" s="4"/>
      <c r="AI33" s="4"/>
      <c r="AJ33" s="4"/>
      <c r="AK33" s="4"/>
      <c r="AL33" s="4"/>
      <c r="AM33" s="4"/>
      <c r="AO33" s="9"/>
      <c r="AP33" s="4"/>
      <c r="AQ33" s="4"/>
      <c r="AR33" s="4"/>
    </row>
    <row r="34" spans="1:44" x14ac:dyDescent="0.3">
      <c r="A34" s="389"/>
      <c r="B34" s="396" t="s">
        <v>318</v>
      </c>
      <c r="C34" s="28">
        <f>C35-$H$35</f>
        <v>51491</v>
      </c>
      <c r="D34" s="28">
        <f>D35-$H$35</f>
        <v>34734</v>
      </c>
      <c r="E34" s="28">
        <f>E35-$H$35</f>
        <v>23817</v>
      </c>
      <c r="F34" s="28">
        <f>F35-$H$35</f>
        <v>20570</v>
      </c>
      <c r="G34" s="28">
        <f>G35-H35</f>
        <v>8093</v>
      </c>
      <c r="H34" s="28">
        <f>$N$29*H35</f>
        <v>48.480000000000004</v>
      </c>
      <c r="I34" s="37">
        <v>0</v>
      </c>
      <c r="J34" s="28"/>
      <c r="Q34" s="5"/>
      <c r="R34" s="4"/>
      <c r="S34" s="4"/>
      <c r="T34" s="4"/>
      <c r="U34" s="4"/>
      <c r="V34" s="4"/>
      <c r="W34" s="4"/>
      <c r="X34" s="4"/>
      <c r="Y34" s="4"/>
      <c r="Z34" s="4"/>
      <c r="AA34" s="4"/>
      <c r="AB34" s="4"/>
      <c r="AC34" s="4"/>
      <c r="AD34" s="4"/>
      <c r="AE34" s="4"/>
      <c r="AF34" s="4"/>
      <c r="AG34" s="4"/>
      <c r="AH34" s="4"/>
      <c r="AI34" s="4"/>
      <c r="AJ34" s="4"/>
      <c r="AK34" s="4"/>
      <c r="AL34" s="4"/>
      <c r="AM34" s="4"/>
      <c r="AO34" s="9"/>
      <c r="AP34" s="4"/>
      <c r="AQ34" s="4"/>
      <c r="AR34" s="4"/>
    </row>
    <row r="35" spans="1:44" x14ac:dyDescent="0.3">
      <c r="A35" s="389"/>
      <c r="B35" s="396" t="s">
        <v>319</v>
      </c>
      <c r="C35" s="37">
        <v>56339</v>
      </c>
      <c r="D35" s="37">
        <v>39582</v>
      </c>
      <c r="E35" s="37">
        <v>28665</v>
      </c>
      <c r="F35" s="37">
        <v>25418</v>
      </c>
      <c r="G35" s="37">
        <v>12941</v>
      </c>
      <c r="H35" s="37">
        <v>4848</v>
      </c>
      <c r="I35" s="28">
        <f>$N$29*I36</f>
        <v>35</v>
      </c>
      <c r="J35" s="28"/>
      <c r="Q35" s="5"/>
      <c r="R35" s="4"/>
      <c r="S35" s="4"/>
      <c r="T35" s="4"/>
      <c r="AD35" s="4"/>
      <c r="AE35" s="4"/>
      <c r="AF35" s="4"/>
      <c r="AG35" s="4"/>
      <c r="AH35" s="4"/>
      <c r="AI35" s="4"/>
      <c r="AJ35" s="4"/>
      <c r="AK35" s="4"/>
      <c r="AL35" s="4"/>
      <c r="AM35" s="4"/>
      <c r="AO35" s="9"/>
      <c r="AP35" s="4"/>
      <c r="AQ35" s="4"/>
      <c r="AR35" s="4"/>
    </row>
    <row r="36" spans="1:44" x14ac:dyDescent="0.3">
      <c r="A36" s="389" t="s">
        <v>44</v>
      </c>
      <c r="B36" s="396" t="s">
        <v>309</v>
      </c>
      <c r="C36" s="37">
        <v>3500</v>
      </c>
      <c r="D36" s="37">
        <v>3500</v>
      </c>
      <c r="E36" s="37">
        <v>3500</v>
      </c>
      <c r="F36" s="37">
        <v>3500</v>
      </c>
      <c r="G36" s="37">
        <v>3500</v>
      </c>
      <c r="H36" s="37">
        <v>3500</v>
      </c>
      <c r="I36" s="37">
        <v>3500</v>
      </c>
      <c r="J36" s="28"/>
      <c r="Q36" s="5"/>
      <c r="R36" s="4"/>
      <c r="S36" s="4"/>
      <c r="T36" s="4"/>
      <c r="AD36" s="4"/>
      <c r="AE36" s="4"/>
      <c r="AF36" s="4"/>
      <c r="AG36" s="4"/>
      <c r="AH36" s="4"/>
      <c r="AI36" s="4"/>
      <c r="AJ36" s="4"/>
      <c r="AK36" s="4"/>
      <c r="AL36" s="4"/>
      <c r="AM36" s="4"/>
      <c r="AO36" s="9"/>
      <c r="AP36" s="4"/>
      <c r="AQ36" s="4"/>
      <c r="AR36" s="4"/>
    </row>
    <row r="37" spans="1:44" x14ac:dyDescent="0.3">
      <c r="A37" s="389" t="s">
        <v>259</v>
      </c>
      <c r="B37" s="396" t="s">
        <v>310</v>
      </c>
      <c r="C37" s="37">
        <f t="array" ref="C37:I37">TRANSPOSE('Parc par classe'!K4:K10)</f>
        <v>3.4765420508671405</v>
      </c>
      <c r="D37" s="37">
        <v>68.804762809250363</v>
      </c>
      <c r="E37" s="37">
        <v>408.28039701504173</v>
      </c>
      <c r="F37" s="37">
        <v>954.3815593576486</v>
      </c>
      <c r="G37" s="37">
        <v>878.79999725123298</v>
      </c>
      <c r="H37" s="37">
        <v>139.85209267006388</v>
      </c>
      <c r="I37" s="37">
        <v>3.87456711387272</v>
      </c>
      <c r="J37" s="28"/>
      <c r="K37" s="28">
        <f>SUM(C37:I37)</f>
        <v>2457.4699182679774</v>
      </c>
      <c r="N37" s="34" t="s">
        <v>25</v>
      </c>
      <c r="O37" s="1"/>
      <c r="P37" s="15"/>
      <c r="U37" s="4"/>
      <c r="AD37" s="20"/>
      <c r="AE37" s="20"/>
      <c r="AF37" s="20"/>
      <c r="AG37" s="20"/>
      <c r="AH37" s="20"/>
      <c r="AI37" s="20"/>
      <c r="AJ37" s="20"/>
      <c r="AK37" s="20"/>
      <c r="AL37" s="20"/>
      <c r="AM37" s="20"/>
      <c r="AO37" s="20"/>
    </row>
    <row r="38" spans="1:44" x14ac:dyDescent="0.3">
      <c r="A38" s="1" t="s">
        <v>267</v>
      </c>
      <c r="B38" s="4" t="s">
        <v>301</v>
      </c>
      <c r="C38" s="37">
        <f>'Conso par classe et par vecteur'!X68</f>
        <v>0</v>
      </c>
      <c r="D38" s="37">
        <f>'Conso par classe et par vecteur'!Y68</f>
        <v>0</v>
      </c>
      <c r="E38" s="37">
        <f>'Conso par classe et par vecteur'!Z68</f>
        <v>0</v>
      </c>
      <c r="F38" s="37">
        <f>'Conso par classe et par vecteur'!AA68</f>
        <v>0</v>
      </c>
      <c r="G38" s="37">
        <f>'Conso par classe et par vecteur'!AB68</f>
        <v>0.16796591567099195</v>
      </c>
      <c r="H38" s="37">
        <f>'Conso par classe et par vecteur'!AC68</f>
        <v>2.7994319278498658E-2</v>
      </c>
      <c r="I38" s="37">
        <f>'Conso par classe et par vecteur'!AD68</f>
        <v>2.7994319278498658E-2</v>
      </c>
      <c r="K38" s="28">
        <f t="shared" ref="K38:K45" si="5">SUM(C38:I38)</f>
        <v>0.22395455422798927</v>
      </c>
      <c r="L38" s="28"/>
      <c r="M38" s="15"/>
      <c r="N38" s="34" t="s">
        <v>56</v>
      </c>
      <c r="O38" s="1"/>
      <c r="P38" s="15"/>
      <c r="U38" s="4"/>
      <c r="AD38" s="20"/>
      <c r="AE38" s="20"/>
      <c r="AF38" s="20"/>
      <c r="AG38" s="20"/>
      <c r="AH38" s="20"/>
      <c r="AI38" s="20"/>
      <c r="AJ38" s="20"/>
      <c r="AK38" s="20"/>
      <c r="AL38" s="20"/>
      <c r="AM38" s="20"/>
      <c r="AO38" s="20"/>
    </row>
    <row r="39" spans="1:44" x14ac:dyDescent="0.3">
      <c r="A39" s="389"/>
      <c r="B39" s="396" t="s">
        <v>303</v>
      </c>
      <c r="C39" s="37">
        <f>'Conso par classe et par vecteur'!X69</f>
        <v>6.4435931176520811E-4</v>
      </c>
      <c r="D39" s="37">
        <f>'Conso par classe et par vecteur'!Y69</f>
        <v>2.4847023091632905E-2</v>
      </c>
      <c r="E39" s="37">
        <f>'Conso par classe et par vecteur'!Z69</f>
        <v>0.47672449262090832</v>
      </c>
      <c r="F39" s="37">
        <f>'Conso par classe et par vecteur'!AA69</f>
        <v>1.6954809937191266</v>
      </c>
      <c r="G39" s="37">
        <f>'Conso par classe et par vecteur'!AB69</f>
        <v>2.9064789904347537</v>
      </c>
      <c r="H39" s="37">
        <f>'Conso par classe et par vecteur'!AC69</f>
        <v>2.0939041457474539E-2</v>
      </c>
      <c r="I39" s="37">
        <f>'Conso par classe et par vecteur'!AD69</f>
        <v>2.5063953776464942E-4</v>
      </c>
      <c r="K39" s="28">
        <f t="shared" si="5"/>
        <v>5.1253655401734255</v>
      </c>
      <c r="N39" s="15"/>
      <c r="O39" s="34"/>
      <c r="P39" s="15"/>
      <c r="U39" s="4"/>
      <c r="AD39" s="20"/>
      <c r="AE39" s="20"/>
      <c r="AF39" s="20"/>
      <c r="AG39" s="20"/>
      <c r="AH39" s="20"/>
      <c r="AI39" s="20"/>
      <c r="AJ39" s="20"/>
      <c r="AK39" s="20"/>
      <c r="AL39" s="20"/>
      <c r="AM39" s="20"/>
      <c r="AO39" s="20"/>
    </row>
    <row r="40" spans="1:44" x14ac:dyDescent="0.3">
      <c r="A40" s="389"/>
      <c r="B40" s="396" t="s">
        <v>302</v>
      </c>
      <c r="C40" s="37">
        <f>'Conso par classe et par vecteur'!X70</f>
        <v>8.0773833481984883E-4</v>
      </c>
      <c r="D40" s="37">
        <f>'Conso par classe et par vecteur'!Y70</f>
        <v>0.13638863485197683</v>
      </c>
      <c r="E40" s="37">
        <f>'Conso par classe et par vecteur'!Z70</f>
        <v>0.6621196610189819</v>
      </c>
      <c r="F40" s="37">
        <f>'Conso par classe et par vecteur'!AA70</f>
        <v>3.4290509379990568</v>
      </c>
      <c r="G40" s="37">
        <f>'Conso par classe et par vecteur'!AB70</f>
        <v>4.5170993943343527</v>
      </c>
      <c r="H40" s="37">
        <f>'Conso par classe et par vecteur'!AC70</f>
        <v>3.443097395541705</v>
      </c>
      <c r="I40" s="37">
        <f>'Conso par classe et par vecteur'!AD70</f>
        <v>0.12684803482837897</v>
      </c>
      <c r="K40" s="28">
        <f t="shared" si="5"/>
        <v>12.315411796909272</v>
      </c>
      <c r="N40" s="15"/>
      <c r="O40" s="34"/>
      <c r="P40" s="15"/>
      <c r="U40" s="4"/>
      <c r="AD40" s="20"/>
      <c r="AE40" s="20"/>
      <c r="AF40" s="20"/>
      <c r="AG40" s="20"/>
      <c r="AH40" s="20"/>
      <c r="AI40" s="20"/>
      <c r="AJ40" s="20"/>
      <c r="AK40" s="20"/>
      <c r="AL40" s="20"/>
      <c r="AM40" s="20"/>
      <c r="AO40" s="20"/>
    </row>
    <row r="41" spans="1:44" x14ac:dyDescent="0.3">
      <c r="A41" s="389"/>
      <c r="B41" s="396" t="s">
        <v>304</v>
      </c>
      <c r="C41" s="37">
        <f>'Conso par classe et par vecteur'!X71</f>
        <v>8.2057041250508597E-3</v>
      </c>
      <c r="D41" s="37">
        <f>'Conso par classe et par vecteur'!Y71</f>
        <v>0.13948072124967975</v>
      </c>
      <c r="E41" s="37">
        <f>'Conso par classe et par vecteur'!Z71</f>
        <v>1.3007746657781549</v>
      </c>
      <c r="F41" s="37">
        <f>'Conso par classe et par vecteur'!AA71</f>
        <v>5.8237649300313219</v>
      </c>
      <c r="G41" s="37">
        <f>'Conso par classe et par vecteur'!AB71</f>
        <v>4.0383072681522663</v>
      </c>
      <c r="H41" s="37">
        <f>'Conso par classe et par vecteur'!AC71</f>
        <v>4.3505009867067373E-2</v>
      </c>
      <c r="I41" s="37">
        <f>'Conso par classe et par vecteur'!AD71</f>
        <v>1.3207823298100265E-4</v>
      </c>
      <c r="K41" s="28">
        <f t="shared" si="5"/>
        <v>11.354170377436521</v>
      </c>
      <c r="N41" s="15"/>
      <c r="O41" s="34"/>
      <c r="P41" s="15"/>
      <c r="U41" s="4"/>
      <c r="AD41" s="20"/>
      <c r="AE41" s="20"/>
      <c r="AF41" s="20"/>
      <c r="AG41" s="20"/>
      <c r="AH41" s="20"/>
      <c r="AI41" s="20"/>
      <c r="AJ41" s="20"/>
      <c r="AK41" s="20"/>
      <c r="AL41" s="20"/>
      <c r="AM41" s="20"/>
      <c r="AO41" s="20"/>
    </row>
    <row r="42" spans="1:44" x14ac:dyDescent="0.3">
      <c r="A42" s="389"/>
      <c r="B42" s="396" t="s">
        <v>305</v>
      </c>
      <c r="C42" s="37">
        <f>'Conso par classe et par vecteur'!X72</f>
        <v>9.9952341818470907E-4</v>
      </c>
      <c r="D42" s="37">
        <f>'Conso par classe et par vecteur'!Y72</f>
        <v>1.432586458424465E-2</v>
      </c>
      <c r="E42" s="37">
        <f>'Conso par classe et par vecteur'!Z72</f>
        <v>0.50647947066933952</v>
      </c>
      <c r="F42" s="37">
        <f>'Conso par classe et par vecteur'!AA72</f>
        <v>0.82623157665848479</v>
      </c>
      <c r="G42" s="37">
        <f>'Conso par classe et par vecteur'!AB72</f>
        <v>4.3950662273804092E-2</v>
      </c>
      <c r="H42" s="37">
        <f>'Conso par classe et par vecteur'!AC72</f>
        <v>1.6027970364061384E-2</v>
      </c>
      <c r="I42" s="37">
        <f>'Conso par classe et par vecteur'!AD72</f>
        <v>0</v>
      </c>
      <c r="K42" s="28">
        <f t="shared" si="5"/>
        <v>1.4080150679681191</v>
      </c>
      <c r="N42" s="15"/>
      <c r="O42" s="34"/>
      <c r="P42" s="15"/>
      <c r="U42" s="4"/>
      <c r="AD42" s="20"/>
      <c r="AE42" s="20"/>
      <c r="AF42" s="20"/>
      <c r="AG42" s="20"/>
      <c r="AH42" s="20"/>
      <c r="AI42" s="20"/>
      <c r="AJ42" s="20"/>
      <c r="AK42" s="20"/>
      <c r="AL42" s="20"/>
      <c r="AM42" s="20"/>
      <c r="AO42" s="20"/>
    </row>
    <row r="43" spans="1:44" x14ac:dyDescent="0.3">
      <c r="A43" s="389"/>
      <c r="B43" s="396" t="s">
        <v>306</v>
      </c>
      <c r="C43" s="37">
        <f>'Conso par classe et par vecteur'!X73</f>
        <v>2.3977467285853454E-4</v>
      </c>
      <c r="D43" s="37">
        <f>'Conso par classe et par vecteur'!Y73</f>
        <v>4.588768642748061E-2</v>
      </c>
      <c r="E43" s="37">
        <f>'Conso par classe et par vecteur'!Z73</f>
        <v>0.68012986547292065</v>
      </c>
      <c r="F43" s="37">
        <f>'Conso par classe et par vecteur'!AA73</f>
        <v>1.7320130155399789</v>
      </c>
      <c r="G43" s="37">
        <f>'Conso par classe et par vecteur'!AB73</f>
        <v>4.4084505887906911</v>
      </c>
      <c r="H43" s="37">
        <f>'Conso par classe et par vecteur'!AC73</f>
        <v>0.46760512527541709</v>
      </c>
      <c r="I43" s="37">
        <f>'Conso par classe et par vecteur'!AD73</f>
        <v>9.0256638101759851E-3</v>
      </c>
      <c r="K43" s="28">
        <f t="shared" si="5"/>
        <v>7.3433517199895233</v>
      </c>
      <c r="N43" s="15"/>
      <c r="O43" s="34"/>
      <c r="P43" s="15"/>
      <c r="U43" s="4"/>
      <c r="AD43" s="20"/>
      <c r="AE43" s="20"/>
      <c r="AF43" s="20"/>
      <c r="AG43" s="20"/>
      <c r="AH43" s="20"/>
      <c r="AI43" s="20"/>
      <c r="AJ43" s="20"/>
      <c r="AK43" s="20"/>
      <c r="AL43" s="20"/>
      <c r="AM43" s="20"/>
      <c r="AO43" s="20"/>
    </row>
    <row r="44" spans="1:44" x14ac:dyDescent="0.3">
      <c r="B44" s="4" t="s">
        <v>311</v>
      </c>
      <c r="C44" s="14">
        <f>[1]TRANSPORT!C24</f>
        <v>3399.0917629536498</v>
      </c>
      <c r="D44" s="14">
        <f>[1]TRANSPORT!D24</f>
        <v>4150.2761447769008</v>
      </c>
      <c r="E44" s="14">
        <f>[1]TRANSPORT!E24</f>
        <v>3571.3826763738471</v>
      </c>
      <c r="F44" s="14">
        <f>[1]TRANSPORT!F24</f>
        <v>2291.5202192915758</v>
      </c>
      <c r="G44" s="14">
        <f>[1]TRANSPORT!G24</f>
        <v>1439.2499371998649</v>
      </c>
      <c r="H44" s="14">
        <f>[1]TRANSPORT!H24</f>
        <v>744.70056175914885</v>
      </c>
      <c r="I44" s="14">
        <f>[1]TRANSPORT!I24</f>
        <v>1394.7148282917606</v>
      </c>
      <c r="J44" s="28"/>
      <c r="K44" s="28">
        <f t="shared" si="5"/>
        <v>16990.936130646747</v>
      </c>
      <c r="L44" s="28"/>
      <c r="M44" s="28"/>
      <c r="N44" s="15"/>
      <c r="O44" s="34"/>
      <c r="P44" s="15"/>
      <c r="U44" s="4"/>
      <c r="AD44" s="20"/>
      <c r="AE44" s="20"/>
      <c r="AF44" s="20"/>
      <c r="AG44" s="20"/>
      <c r="AH44" s="20"/>
      <c r="AI44" s="20"/>
      <c r="AJ44" s="20"/>
      <c r="AK44" s="20"/>
      <c r="AL44" s="20"/>
      <c r="AM44" s="20"/>
      <c r="AO44" s="20"/>
    </row>
    <row r="45" spans="1:44" x14ac:dyDescent="0.3">
      <c r="B45" s="4" t="s">
        <v>312</v>
      </c>
      <c r="C45" s="14">
        <f>[1]TRANSPORT!C26</f>
        <v>480.84195948806928</v>
      </c>
      <c r="D45" s="14">
        <f>[1]TRANSPORT!D26</f>
        <v>587.10592506540922</v>
      </c>
      <c r="E45" s="14">
        <f>[1]TRANSPORT!E26</f>
        <v>505.21455846108688</v>
      </c>
      <c r="F45" s="14">
        <f>[1]TRANSPORT!F26</f>
        <v>324.16279091366096</v>
      </c>
      <c r="G45" s="14">
        <f>[1]TRANSPORT!G26</f>
        <v>203.59902240323848</v>
      </c>
      <c r="H45" s="14">
        <f>[1]TRANSPORT!H26</f>
        <v>105.34675210915093</v>
      </c>
      <c r="I45" s="14">
        <f>[1]TRANSPORT!I26</f>
        <v>197.29900153684707</v>
      </c>
      <c r="J45" s="28"/>
      <c r="K45" s="28">
        <f t="shared" si="5"/>
        <v>2403.5700099774631</v>
      </c>
      <c r="N45" s="15"/>
      <c r="O45" s="34"/>
      <c r="P45" s="15"/>
      <c r="U45" s="4"/>
      <c r="AD45" s="20"/>
      <c r="AE45" s="20"/>
      <c r="AF45" s="20"/>
      <c r="AG45" s="20"/>
      <c r="AH45" s="20"/>
      <c r="AI45" s="20"/>
      <c r="AJ45" s="20"/>
      <c r="AK45" s="20"/>
      <c r="AL45" s="20"/>
      <c r="AM45" s="20"/>
      <c r="AO45" s="20"/>
    </row>
    <row r="46" spans="1:44" x14ac:dyDescent="0.3">
      <c r="B46" s="4"/>
      <c r="J46" s="28"/>
      <c r="N46" s="15"/>
      <c r="O46" s="34"/>
      <c r="P46" s="15"/>
      <c r="U46" s="4"/>
      <c r="AD46" s="20"/>
      <c r="AE46" s="20"/>
      <c r="AF46" s="20"/>
      <c r="AG46" s="20"/>
      <c r="AH46" s="20"/>
      <c r="AI46" s="20"/>
      <c r="AJ46" s="20"/>
      <c r="AK46" s="20"/>
      <c r="AL46" s="20"/>
      <c r="AM46" s="20"/>
      <c r="AO46" s="20"/>
    </row>
    <row r="47" spans="1:44" x14ac:dyDescent="0.3">
      <c r="J47" s="28"/>
      <c r="N47" s="15"/>
      <c r="O47" s="34"/>
      <c r="P47" s="15"/>
      <c r="U47" s="4"/>
      <c r="AD47" s="20"/>
      <c r="AE47" s="20"/>
      <c r="AF47" s="20"/>
      <c r="AG47" s="20"/>
      <c r="AH47" s="20"/>
      <c r="AI47" s="20"/>
      <c r="AJ47" s="20"/>
      <c r="AK47" s="20"/>
      <c r="AL47" s="20"/>
      <c r="AM47" s="20"/>
      <c r="AO47" s="20"/>
    </row>
    <row r="48" spans="1:44" x14ac:dyDescent="0.3">
      <c r="J48" s="28"/>
      <c r="O48" s="34"/>
      <c r="P48" s="15"/>
      <c r="U48" s="4"/>
      <c r="AD48" s="20"/>
      <c r="AE48" s="20"/>
      <c r="AF48" s="20"/>
      <c r="AG48" s="20"/>
      <c r="AH48" s="20"/>
      <c r="AI48" s="20"/>
      <c r="AJ48" s="20"/>
      <c r="AK48" s="20"/>
      <c r="AL48" s="20"/>
      <c r="AM48" s="20"/>
      <c r="AO48" s="20"/>
    </row>
    <row r="49" spans="1:41" x14ac:dyDescent="0.3">
      <c r="J49" s="28"/>
      <c r="N49" s="15"/>
      <c r="O49" s="34"/>
      <c r="P49" s="15"/>
      <c r="U49" s="4"/>
      <c r="AD49" s="20"/>
      <c r="AE49" s="20"/>
      <c r="AF49" s="20"/>
      <c r="AG49" s="20"/>
      <c r="AH49" s="20"/>
      <c r="AI49" s="20"/>
      <c r="AJ49" s="20"/>
      <c r="AK49" s="20"/>
      <c r="AL49" s="20"/>
      <c r="AM49" s="20"/>
      <c r="AO49" s="20"/>
    </row>
    <row r="50" spans="1:41" x14ac:dyDescent="0.3">
      <c r="C50" s="28"/>
      <c r="D50" s="28"/>
      <c r="E50" s="28"/>
      <c r="F50" s="28"/>
      <c r="G50" s="28"/>
      <c r="H50" s="28"/>
      <c r="I50" s="28"/>
      <c r="J50" s="28"/>
      <c r="N50" s="15"/>
      <c r="O50" s="34"/>
      <c r="P50" s="15"/>
      <c r="U50" s="4"/>
      <c r="AD50" s="20"/>
      <c r="AE50" s="20"/>
      <c r="AF50" s="20"/>
      <c r="AG50" s="20"/>
      <c r="AH50" s="20"/>
      <c r="AI50" s="20"/>
      <c r="AJ50" s="20"/>
      <c r="AK50" s="20"/>
      <c r="AL50" s="20"/>
      <c r="AM50" s="20"/>
      <c r="AO50" s="20"/>
    </row>
    <row r="51" spans="1:41" x14ac:dyDescent="0.3">
      <c r="C51" s="28"/>
      <c r="D51" s="28"/>
      <c r="E51" s="28"/>
      <c r="F51" s="28"/>
      <c r="G51" s="28"/>
      <c r="H51" s="28"/>
      <c r="I51" s="28"/>
      <c r="J51" s="28"/>
      <c r="N51" s="15"/>
      <c r="O51" s="34"/>
      <c r="P51" s="15"/>
      <c r="U51" s="4"/>
      <c r="AD51" s="20"/>
      <c r="AE51" s="20"/>
      <c r="AF51" s="20"/>
      <c r="AG51" s="20"/>
      <c r="AH51" s="20"/>
      <c r="AI51" s="20"/>
      <c r="AJ51" s="20"/>
      <c r="AK51" s="20"/>
      <c r="AL51" s="20"/>
      <c r="AM51" s="20"/>
      <c r="AO51" s="20"/>
    </row>
    <row r="52" spans="1:41" x14ac:dyDescent="0.3">
      <c r="C52" s="28"/>
      <c r="D52" s="28"/>
      <c r="E52" s="28"/>
      <c r="F52" s="28"/>
      <c r="G52" s="28"/>
      <c r="H52" s="28"/>
      <c r="I52" s="28"/>
      <c r="J52" s="28"/>
      <c r="N52" s="15"/>
      <c r="O52" s="34"/>
      <c r="P52" s="15"/>
      <c r="U52" s="4"/>
      <c r="AD52" s="20"/>
      <c r="AE52" s="20"/>
      <c r="AF52" s="20"/>
      <c r="AG52" s="20"/>
      <c r="AH52" s="20"/>
      <c r="AI52" s="20"/>
      <c r="AJ52" s="20"/>
      <c r="AK52" s="20"/>
      <c r="AL52" s="20"/>
      <c r="AM52" s="20"/>
      <c r="AO52" s="20"/>
    </row>
    <row r="53" spans="1:41" x14ac:dyDescent="0.3">
      <c r="C53" s="28"/>
      <c r="D53" s="28"/>
      <c r="E53" s="28"/>
      <c r="F53" s="28"/>
      <c r="G53" s="28"/>
      <c r="H53" s="28"/>
      <c r="I53" s="28"/>
      <c r="J53" s="28"/>
      <c r="N53" s="15"/>
      <c r="O53" s="34"/>
      <c r="P53" s="15"/>
      <c r="U53" s="4"/>
      <c r="AD53" s="20"/>
      <c r="AE53" s="20"/>
      <c r="AF53" s="20"/>
      <c r="AG53" s="20"/>
      <c r="AH53" s="20"/>
      <c r="AI53" s="20"/>
      <c r="AJ53" s="20"/>
      <c r="AK53" s="20"/>
      <c r="AL53" s="20"/>
      <c r="AM53" s="20"/>
      <c r="AO53" s="20"/>
    </row>
    <row r="54" spans="1:41" x14ac:dyDescent="0.3">
      <c r="C54" s="28"/>
      <c r="D54" s="28"/>
      <c r="E54" s="28"/>
      <c r="F54" s="28"/>
      <c r="G54" s="28"/>
      <c r="H54" s="28"/>
      <c r="I54" s="28"/>
      <c r="J54" s="28"/>
      <c r="N54" s="15"/>
      <c r="O54" s="34"/>
      <c r="P54" s="15"/>
      <c r="U54" s="4"/>
      <c r="AD54" s="20"/>
      <c r="AE54" s="20"/>
      <c r="AF54" s="20"/>
      <c r="AG54" s="20"/>
      <c r="AH54" s="20"/>
      <c r="AI54" s="20"/>
      <c r="AJ54" s="20"/>
      <c r="AK54" s="20"/>
      <c r="AL54" s="20"/>
      <c r="AM54" s="20"/>
      <c r="AO54" s="20"/>
    </row>
    <row r="55" spans="1:41" x14ac:dyDescent="0.3">
      <c r="O55" s="34"/>
      <c r="P55" s="15"/>
      <c r="U55" s="4"/>
      <c r="AD55" s="20"/>
      <c r="AE55" s="20"/>
      <c r="AF55" s="20"/>
      <c r="AG55" s="20"/>
      <c r="AH55" s="20"/>
      <c r="AI55" s="20"/>
      <c r="AJ55" s="20"/>
      <c r="AK55" s="20"/>
      <c r="AL55" s="20"/>
      <c r="AM55" s="20"/>
      <c r="AO55" s="20"/>
    </row>
    <row r="56" spans="1:41" x14ac:dyDescent="0.3">
      <c r="C56" s="28"/>
      <c r="D56" s="28"/>
      <c r="E56" s="28"/>
      <c r="F56" s="28"/>
      <c r="G56" s="28"/>
      <c r="H56" s="28"/>
      <c r="I56" s="28"/>
      <c r="J56" s="28"/>
      <c r="N56" s="15"/>
      <c r="O56" s="34"/>
      <c r="P56" s="15"/>
      <c r="U56" s="4"/>
      <c r="AD56" s="20"/>
      <c r="AE56" s="20"/>
      <c r="AF56" s="20"/>
      <c r="AG56" s="20"/>
      <c r="AH56" s="20"/>
      <c r="AI56" s="20"/>
      <c r="AJ56" s="20"/>
      <c r="AK56" s="20"/>
      <c r="AL56" s="20"/>
      <c r="AM56" s="20"/>
      <c r="AO56" s="20"/>
    </row>
    <row r="57" spans="1:41" x14ac:dyDescent="0.3">
      <c r="C57" s="28"/>
      <c r="D57" s="28"/>
      <c r="E57" s="28"/>
      <c r="F57" s="28"/>
      <c r="G57" s="28"/>
      <c r="H57" s="28"/>
      <c r="I57" s="28"/>
      <c r="J57" s="28"/>
      <c r="N57" s="15"/>
      <c r="O57" s="34"/>
      <c r="P57" s="15"/>
      <c r="U57" s="4"/>
      <c r="AD57" s="20"/>
      <c r="AE57" s="20"/>
      <c r="AF57" s="20"/>
      <c r="AG57" s="20"/>
      <c r="AH57" s="20"/>
      <c r="AI57" s="20"/>
      <c r="AJ57" s="20"/>
      <c r="AK57" s="20"/>
      <c r="AL57" s="20"/>
      <c r="AM57" s="20"/>
      <c r="AO57" s="20"/>
    </row>
    <row r="58" spans="1:41" x14ac:dyDescent="0.3">
      <c r="A58" s="31"/>
      <c r="B58" s="31"/>
      <c r="C58" s="29">
        <f t="array" ref="C58:I58">C37:I37*TRANSPOSE(J22:J28)</f>
        <v>0</v>
      </c>
      <c r="D58" s="29">
        <v>0</v>
      </c>
      <c r="E58" s="29">
        <v>0</v>
      </c>
      <c r="F58" s="29">
        <v>0</v>
      </c>
      <c r="G58" s="29">
        <v>0.87879999725123303</v>
      </c>
      <c r="H58" s="29">
        <v>0.27970418534012775</v>
      </c>
      <c r="I58" s="29">
        <v>1.3173528187167247E-2</v>
      </c>
      <c r="J58" s="29"/>
      <c r="K58" s="8"/>
      <c r="L58" s="8"/>
      <c r="M58" s="8"/>
      <c r="N58" s="40">
        <f>SUM(C58:I58)</f>
        <v>1.1716777107785281</v>
      </c>
      <c r="O58" s="34" t="s">
        <v>60</v>
      </c>
      <c r="P58" s="15"/>
      <c r="U58" s="4"/>
      <c r="AD58" s="20"/>
      <c r="AE58" s="20"/>
      <c r="AF58" s="20"/>
      <c r="AG58" s="20"/>
      <c r="AH58" s="20"/>
      <c r="AI58" s="20"/>
      <c r="AJ58" s="20"/>
      <c r="AK58" s="20"/>
      <c r="AL58" s="20"/>
      <c r="AM58" s="20"/>
      <c r="AO58" s="20"/>
    </row>
    <row r="59" spans="1:41" x14ac:dyDescent="0.3">
      <c r="A59" s="31"/>
      <c r="B59" s="31"/>
      <c r="C59" s="29">
        <f t="shared" ref="C59:I59" si="6">$N$58*C7</f>
        <v>1.1716777107785282E-2</v>
      </c>
      <c r="D59" s="29">
        <f t="shared" si="6"/>
        <v>0.30463620480241732</v>
      </c>
      <c r="E59" s="29">
        <f t="shared" si="6"/>
        <v>0.85532472886832556</v>
      </c>
      <c r="F59" s="29">
        <f t="shared" si="6"/>
        <v>0</v>
      </c>
      <c r="G59" s="29">
        <f t="shared" si="6"/>
        <v>0</v>
      </c>
      <c r="H59" s="29">
        <f t="shared" si="6"/>
        <v>0</v>
      </c>
      <c r="I59" s="29">
        <f t="shared" si="6"/>
        <v>0</v>
      </c>
      <c r="J59" s="28"/>
      <c r="N59" s="40">
        <f>SUM(C59:I59)</f>
        <v>1.1716777107785281</v>
      </c>
      <c r="O59" s="34" t="s">
        <v>61</v>
      </c>
      <c r="P59" s="15"/>
      <c r="U59" s="4"/>
      <c r="AD59" s="20"/>
      <c r="AE59" s="20"/>
      <c r="AF59" s="20"/>
      <c r="AG59" s="20"/>
      <c r="AH59" s="20"/>
      <c r="AI59" s="20"/>
      <c r="AJ59" s="20"/>
      <c r="AK59" s="20"/>
      <c r="AL59" s="20"/>
      <c r="AM59" s="20"/>
      <c r="AO59" s="20"/>
    </row>
    <row r="60" spans="1:41" x14ac:dyDescent="0.3">
      <c r="C60" s="28"/>
      <c r="D60" s="28"/>
      <c r="E60" s="28"/>
      <c r="F60" s="28"/>
      <c r="G60" s="28"/>
      <c r="H60" s="28"/>
      <c r="I60" s="28"/>
      <c r="J60" s="28"/>
      <c r="N60" s="15"/>
      <c r="O60" s="34"/>
      <c r="P60" s="15"/>
      <c r="U60" s="4"/>
      <c r="AD60" s="20"/>
      <c r="AE60" s="20"/>
      <c r="AF60" s="20"/>
      <c r="AG60" s="20"/>
      <c r="AH60" s="20"/>
      <c r="AI60" s="20"/>
      <c r="AJ60" s="20"/>
      <c r="AK60" s="20"/>
      <c r="AL60" s="20"/>
      <c r="AM60" s="20"/>
      <c r="AO60" s="20"/>
    </row>
    <row r="61" spans="1:41" x14ac:dyDescent="0.3">
      <c r="C61" s="28"/>
      <c r="D61" s="28"/>
      <c r="E61" s="28"/>
      <c r="F61" s="28"/>
      <c r="G61" s="28"/>
      <c r="H61" s="28"/>
      <c r="I61" s="28"/>
      <c r="J61" s="28"/>
      <c r="N61" s="15"/>
      <c r="O61" s="34"/>
      <c r="P61" s="15"/>
      <c r="U61" s="4"/>
      <c r="AD61" s="20"/>
      <c r="AE61" s="20"/>
      <c r="AF61" s="20"/>
      <c r="AG61" s="20"/>
      <c r="AH61" s="20"/>
      <c r="AI61" s="20"/>
      <c r="AJ61" s="20"/>
      <c r="AK61" s="20"/>
      <c r="AL61" s="20"/>
      <c r="AM61" s="20"/>
      <c r="AO61" s="20"/>
    </row>
    <row r="62" spans="1:41" x14ac:dyDescent="0.3">
      <c r="C62" s="28"/>
      <c r="D62" s="28"/>
      <c r="E62" s="28"/>
      <c r="F62" s="28"/>
      <c r="G62" s="28"/>
      <c r="H62" s="28"/>
      <c r="I62" s="28"/>
      <c r="J62" s="28"/>
      <c r="N62" s="15"/>
      <c r="O62" s="34"/>
      <c r="P62" s="15"/>
      <c r="U62" s="4"/>
      <c r="AD62" s="20"/>
      <c r="AE62" s="20"/>
      <c r="AF62" s="20"/>
      <c r="AG62" s="20"/>
      <c r="AH62" s="20"/>
      <c r="AI62" s="20"/>
      <c r="AJ62" s="20"/>
      <c r="AK62" s="20"/>
      <c r="AL62" s="20"/>
      <c r="AM62" s="20"/>
      <c r="AO62" s="20"/>
    </row>
    <row r="63" spans="1:41" x14ac:dyDescent="0.3">
      <c r="C63" s="28"/>
      <c r="D63" s="28"/>
      <c r="E63" s="28"/>
      <c r="F63" s="28"/>
      <c r="G63" s="28"/>
      <c r="H63" s="28"/>
      <c r="I63" s="28"/>
      <c r="J63" s="28"/>
      <c r="N63" s="15"/>
      <c r="O63" s="34"/>
      <c r="P63" s="15"/>
      <c r="U63" s="4"/>
      <c r="AD63" s="20"/>
      <c r="AE63" s="20"/>
      <c r="AF63" s="20"/>
      <c r="AG63" s="20"/>
      <c r="AH63" s="20"/>
      <c r="AI63" s="20"/>
      <c r="AJ63" s="20"/>
      <c r="AK63" s="20"/>
      <c r="AL63" s="20"/>
      <c r="AM63" s="20"/>
      <c r="AO63" s="20"/>
    </row>
    <row r="64" spans="1:41" x14ac:dyDescent="0.3">
      <c r="C64" s="28"/>
      <c r="D64" s="28"/>
      <c r="E64" s="28"/>
      <c r="F64" s="28"/>
      <c r="G64" s="28"/>
      <c r="H64" s="28"/>
      <c r="I64" s="28"/>
      <c r="J64" s="28"/>
      <c r="N64" s="15"/>
      <c r="O64" s="34"/>
      <c r="P64" s="15"/>
      <c r="U64" s="4"/>
      <c r="AD64" s="20"/>
      <c r="AE64" s="20"/>
      <c r="AF64" s="20"/>
      <c r="AG64" s="20"/>
      <c r="AH64" s="20"/>
      <c r="AI64" s="20"/>
      <c r="AJ64" s="20"/>
      <c r="AK64" s="20"/>
      <c r="AL64" s="20"/>
      <c r="AM64" s="20"/>
      <c r="AO64" s="20"/>
    </row>
    <row r="65" spans="3:41" x14ac:dyDescent="0.3">
      <c r="C65" s="28"/>
      <c r="D65" s="28"/>
      <c r="E65" s="28"/>
      <c r="F65" s="28"/>
      <c r="G65" s="28"/>
      <c r="H65" s="28"/>
      <c r="I65" s="28"/>
      <c r="J65" s="28"/>
      <c r="N65" s="15"/>
      <c r="O65" s="34"/>
      <c r="P65" s="15"/>
      <c r="U65" s="4"/>
      <c r="AD65" s="20"/>
      <c r="AE65" s="20"/>
      <c r="AF65" s="20"/>
      <c r="AG65" s="20"/>
      <c r="AH65" s="20"/>
      <c r="AI65" s="20"/>
      <c r="AJ65" s="20"/>
      <c r="AK65" s="20"/>
      <c r="AL65" s="20"/>
      <c r="AM65" s="20"/>
      <c r="AO65" s="20"/>
    </row>
    <row r="66" spans="3:41" x14ac:dyDescent="0.3">
      <c r="C66" s="15"/>
      <c r="D66" s="15"/>
      <c r="E66" s="15"/>
      <c r="F66" s="15"/>
      <c r="G66" s="15"/>
      <c r="H66" s="14"/>
      <c r="I66" s="14"/>
      <c r="J66" s="15"/>
      <c r="N66" s="15"/>
      <c r="O66" s="34"/>
      <c r="P66" s="15"/>
      <c r="U66" s="4"/>
      <c r="AD66" s="20"/>
      <c r="AE66" s="20"/>
      <c r="AF66" s="20"/>
      <c r="AG66" s="20"/>
      <c r="AH66" s="20"/>
      <c r="AI66" s="20"/>
      <c r="AJ66" s="20"/>
      <c r="AK66" s="20"/>
      <c r="AL66" s="20"/>
      <c r="AM66" s="20"/>
      <c r="AO66" s="20"/>
    </row>
    <row r="67" spans="3:41" x14ac:dyDescent="0.3">
      <c r="C67" s="15"/>
      <c r="D67" s="15"/>
      <c r="E67" s="15"/>
      <c r="F67" s="15"/>
      <c r="G67" s="15"/>
      <c r="H67" s="14"/>
      <c r="I67" s="14"/>
      <c r="J67" s="15"/>
      <c r="N67" s="15"/>
      <c r="O67" s="34"/>
      <c r="P67" s="15"/>
      <c r="U67" s="4"/>
      <c r="AD67" s="20"/>
      <c r="AE67" s="20"/>
      <c r="AF67" s="20"/>
      <c r="AG67" s="20"/>
      <c r="AH67" s="20"/>
      <c r="AI67" s="20"/>
      <c r="AJ67" s="20"/>
      <c r="AK67" s="20"/>
      <c r="AL67" s="20"/>
      <c r="AM67" s="20"/>
      <c r="AO67" s="20"/>
    </row>
    <row r="68" spans="3:41" x14ac:dyDescent="0.3">
      <c r="C68" s="15"/>
      <c r="D68" s="15"/>
      <c r="E68" s="15"/>
      <c r="F68" s="15"/>
      <c r="G68" s="15"/>
      <c r="H68" s="14"/>
      <c r="I68" s="14"/>
      <c r="J68" s="15"/>
      <c r="N68" s="15"/>
      <c r="O68" s="34"/>
      <c r="P68" s="15"/>
      <c r="U68" s="4"/>
      <c r="AD68" s="20"/>
      <c r="AE68" s="20"/>
      <c r="AF68" s="20"/>
      <c r="AG68" s="20"/>
      <c r="AH68" s="20"/>
      <c r="AI68" s="20"/>
      <c r="AJ68" s="20"/>
      <c r="AK68" s="20"/>
      <c r="AL68" s="20"/>
      <c r="AM68" s="20"/>
      <c r="AO68" s="20"/>
    </row>
    <row r="69" spans="3:41" x14ac:dyDescent="0.3">
      <c r="C69" s="15"/>
      <c r="D69" s="15"/>
      <c r="E69" s="15"/>
      <c r="F69" s="15"/>
      <c r="G69" s="15"/>
      <c r="H69" s="14"/>
      <c r="I69" s="14"/>
      <c r="J69" s="15"/>
      <c r="N69" s="15"/>
      <c r="O69" s="34"/>
      <c r="P69" s="15"/>
      <c r="U69" s="4"/>
      <c r="AD69" s="20"/>
      <c r="AE69" s="20"/>
      <c r="AF69" s="20"/>
      <c r="AG69" s="20"/>
      <c r="AH69" s="20"/>
      <c r="AI69" s="20"/>
      <c r="AJ69" s="20"/>
      <c r="AK69" s="20"/>
      <c r="AL69" s="20"/>
      <c r="AM69" s="20"/>
      <c r="AO69" s="20"/>
    </row>
    <row r="70" spans="3:41" x14ac:dyDescent="0.3">
      <c r="C70" s="15"/>
      <c r="D70" s="15"/>
      <c r="E70" s="15"/>
      <c r="F70" s="15"/>
      <c r="G70" s="15"/>
      <c r="H70" s="14"/>
      <c r="I70" s="14"/>
      <c r="J70" s="15"/>
      <c r="N70" s="15"/>
      <c r="O70" s="34"/>
      <c r="P70" s="15"/>
      <c r="U70" s="4"/>
      <c r="AD70" s="20"/>
      <c r="AE70" s="20"/>
      <c r="AF70" s="20"/>
      <c r="AG70" s="20"/>
      <c r="AH70" s="20"/>
      <c r="AI70" s="20"/>
      <c r="AJ70" s="20"/>
      <c r="AK70" s="20"/>
      <c r="AL70" s="20"/>
      <c r="AM70" s="20"/>
      <c r="AO70" s="20"/>
    </row>
    <row r="71" spans="3:41" x14ac:dyDescent="0.3">
      <c r="C71" s="15"/>
      <c r="D71" s="15"/>
      <c r="E71" s="15"/>
      <c r="F71" s="15"/>
      <c r="G71" s="15"/>
      <c r="H71" s="14"/>
      <c r="I71" s="14"/>
      <c r="J71" s="15"/>
      <c r="N71" s="15"/>
      <c r="O71" s="34"/>
      <c r="P71" s="15"/>
      <c r="U71" s="4"/>
      <c r="AD71" s="20"/>
      <c r="AE71" s="20"/>
      <c r="AF71" s="20"/>
      <c r="AG71" s="20"/>
      <c r="AH71" s="20"/>
      <c r="AI71" s="20"/>
      <c r="AJ71" s="20"/>
      <c r="AK71" s="20"/>
      <c r="AL71" s="20"/>
      <c r="AM71" s="20"/>
      <c r="AO71" s="20"/>
    </row>
    <row r="72" spans="3:41" x14ac:dyDescent="0.3">
      <c r="C72" s="15"/>
      <c r="D72" s="15"/>
      <c r="E72" s="15"/>
      <c r="F72" s="15"/>
      <c r="G72" s="15"/>
      <c r="H72" s="14"/>
      <c r="I72" s="14"/>
      <c r="J72" s="15"/>
      <c r="N72" s="15"/>
      <c r="O72" s="34"/>
      <c r="P72" s="15"/>
      <c r="U72" s="4"/>
      <c r="AD72" s="20"/>
      <c r="AE72" s="20"/>
      <c r="AF72" s="20"/>
      <c r="AG72" s="20"/>
      <c r="AH72" s="20"/>
      <c r="AI72" s="20"/>
      <c r="AJ72" s="20"/>
      <c r="AK72" s="20"/>
      <c r="AL72" s="20"/>
      <c r="AM72" s="20"/>
      <c r="AO72" s="20"/>
    </row>
    <row r="73" spans="3:41" x14ac:dyDescent="0.3">
      <c r="C73" s="15"/>
      <c r="D73" s="15"/>
      <c r="E73" s="15"/>
      <c r="F73" s="15"/>
      <c r="G73" s="15"/>
      <c r="H73" s="14"/>
      <c r="I73" s="14"/>
      <c r="J73" s="15"/>
      <c r="N73" s="15"/>
      <c r="O73" s="34"/>
      <c r="P73" s="15"/>
      <c r="U73" s="4"/>
      <c r="AD73" s="20"/>
      <c r="AE73" s="20"/>
      <c r="AF73" s="20"/>
      <c r="AG73" s="20"/>
      <c r="AH73" s="20"/>
      <c r="AI73" s="20"/>
      <c r="AJ73" s="20"/>
      <c r="AK73" s="20"/>
      <c r="AL73" s="20"/>
      <c r="AM73" s="20"/>
      <c r="AO73" s="20"/>
    </row>
    <row r="74" spans="3:41" x14ac:dyDescent="0.3">
      <c r="C74" s="15"/>
      <c r="D74" s="15"/>
      <c r="E74" s="15"/>
      <c r="F74" s="15"/>
      <c r="G74" s="15"/>
      <c r="H74" s="14"/>
      <c r="I74" s="14"/>
      <c r="J74" s="15"/>
      <c r="N74" s="15"/>
      <c r="O74" s="34"/>
      <c r="P74" s="15"/>
      <c r="U74" s="4"/>
      <c r="AD74" s="20"/>
      <c r="AE74" s="20"/>
      <c r="AF74" s="20"/>
      <c r="AG74" s="20"/>
      <c r="AH74" s="20"/>
      <c r="AI74" s="20"/>
      <c r="AJ74" s="20"/>
      <c r="AK74" s="20"/>
      <c r="AL74" s="20"/>
      <c r="AM74" s="20"/>
      <c r="AO74" s="20"/>
    </row>
    <row r="75" spans="3:41" x14ac:dyDescent="0.3">
      <c r="C75" s="15"/>
      <c r="D75" s="15"/>
      <c r="E75" s="15"/>
      <c r="F75" s="15"/>
      <c r="G75" s="15"/>
      <c r="H75" s="14"/>
      <c r="I75" s="14"/>
      <c r="J75" s="15"/>
      <c r="N75" s="15"/>
      <c r="O75" s="34"/>
      <c r="P75" s="15"/>
      <c r="U75" s="4"/>
      <c r="AD75" s="20"/>
      <c r="AE75" s="20"/>
      <c r="AF75" s="20"/>
      <c r="AG75" s="20"/>
      <c r="AH75" s="20"/>
      <c r="AI75" s="20"/>
      <c r="AJ75" s="20"/>
      <c r="AK75" s="20"/>
      <c r="AL75" s="20"/>
      <c r="AM75" s="20"/>
      <c r="AO75" s="20"/>
    </row>
    <row r="76" spans="3:41" x14ac:dyDescent="0.3">
      <c r="C76" s="15"/>
      <c r="D76" s="15"/>
      <c r="E76" s="15"/>
      <c r="F76" s="15"/>
      <c r="G76" s="15"/>
      <c r="H76" s="14"/>
      <c r="I76" s="14"/>
      <c r="J76" s="15"/>
      <c r="N76" s="15"/>
      <c r="O76" s="34"/>
      <c r="P76" s="15"/>
      <c r="U76" s="4"/>
      <c r="AD76" s="20"/>
      <c r="AE76" s="20"/>
      <c r="AF76" s="20"/>
      <c r="AG76" s="20"/>
      <c r="AH76" s="20"/>
      <c r="AI76" s="20"/>
      <c r="AJ76" s="20"/>
      <c r="AK76" s="20"/>
      <c r="AL76" s="20"/>
      <c r="AM76" s="20"/>
      <c r="AO76" s="20"/>
    </row>
    <row r="77" spans="3:41" x14ac:dyDescent="0.3">
      <c r="C77" s="15"/>
      <c r="D77" s="15"/>
      <c r="E77" s="15"/>
      <c r="F77" s="15"/>
      <c r="G77" s="15"/>
      <c r="H77" s="14"/>
      <c r="I77" s="14"/>
      <c r="J77" s="15"/>
      <c r="N77" s="15"/>
      <c r="O77" s="34"/>
      <c r="P77" s="15"/>
      <c r="U77" s="4"/>
      <c r="AD77" s="20"/>
      <c r="AE77" s="20"/>
      <c r="AF77" s="20"/>
      <c r="AG77" s="20"/>
      <c r="AH77" s="20"/>
      <c r="AI77" s="20"/>
      <c r="AJ77" s="20"/>
      <c r="AK77" s="20"/>
      <c r="AL77" s="20"/>
      <c r="AM77" s="20"/>
      <c r="AO77" s="20"/>
    </row>
    <row r="78" spans="3:41" x14ac:dyDescent="0.3">
      <c r="C78" s="4"/>
      <c r="D78" s="4"/>
      <c r="E78" s="4"/>
      <c r="F78" s="4"/>
      <c r="G78" s="4"/>
      <c r="H78" s="4"/>
      <c r="I78" s="4"/>
      <c r="J78" s="10"/>
      <c r="K78" s="4"/>
      <c r="L78" s="4"/>
      <c r="M78" s="4"/>
      <c r="N78" s="4"/>
      <c r="P78" s="4"/>
      <c r="U78" s="4"/>
      <c r="AD78" s="19"/>
      <c r="AE78" s="19"/>
      <c r="AF78" s="19"/>
      <c r="AG78" s="19"/>
      <c r="AH78" s="19"/>
    </row>
    <row r="79" spans="3:41" x14ac:dyDescent="0.3">
      <c r="C79" s="13"/>
      <c r="D79" s="13"/>
      <c r="E79" s="13"/>
      <c r="F79" s="13"/>
      <c r="G79" s="13"/>
      <c r="H79" s="13"/>
      <c r="I79" s="13"/>
      <c r="J79" s="27"/>
      <c r="U79" s="4"/>
    </row>
    <row r="80" spans="3:41" x14ac:dyDescent="0.3">
      <c r="C80" s="13"/>
      <c r="D80" s="13"/>
      <c r="E80" s="13"/>
      <c r="F80" s="13"/>
      <c r="G80" s="13"/>
      <c r="H80" s="13"/>
      <c r="I80" s="13"/>
      <c r="J80" s="27"/>
      <c r="U80" s="4"/>
    </row>
    <row r="81" spans="3:40" x14ac:dyDescent="0.3">
      <c r="C81" s="13"/>
      <c r="D81" s="13"/>
      <c r="E81" s="13"/>
      <c r="F81" s="13"/>
      <c r="G81" s="13"/>
      <c r="H81" s="13"/>
      <c r="I81" s="13"/>
      <c r="J81" s="27"/>
      <c r="U81" s="4"/>
    </row>
    <row r="82" spans="3:40" x14ac:dyDescent="0.3">
      <c r="C82" s="13"/>
      <c r="D82" s="13"/>
      <c r="E82" s="13"/>
      <c r="F82" s="13"/>
      <c r="G82" s="13"/>
      <c r="H82" s="13"/>
      <c r="I82" s="13"/>
      <c r="J82" s="27"/>
      <c r="U82" s="4"/>
    </row>
    <row r="83" spans="3:40" x14ac:dyDescent="0.3">
      <c r="C83" s="13"/>
      <c r="D83" s="13"/>
      <c r="E83" s="13"/>
      <c r="F83" s="13"/>
      <c r="G83" s="13"/>
      <c r="H83" s="13"/>
      <c r="I83" s="13"/>
      <c r="J83" s="27"/>
      <c r="U83" s="4"/>
      <c r="AD83" s="4"/>
      <c r="AE83" s="4"/>
      <c r="AF83" s="4"/>
      <c r="AG83" s="4"/>
      <c r="AH83" s="4"/>
      <c r="AI83" s="4"/>
      <c r="AJ83" s="4"/>
      <c r="AK83" s="4"/>
      <c r="AL83" s="4"/>
      <c r="AM83" s="4"/>
      <c r="AN83" s="4"/>
    </row>
    <row r="84" spans="3:40" x14ac:dyDescent="0.3">
      <c r="C84" s="13"/>
      <c r="D84" s="13"/>
      <c r="E84" s="13"/>
      <c r="F84" s="13"/>
      <c r="G84" s="13"/>
      <c r="H84" s="13"/>
      <c r="I84" s="13"/>
      <c r="J84" s="27"/>
      <c r="U84" s="4"/>
    </row>
    <row r="85" spans="3:40" x14ac:dyDescent="0.3">
      <c r="C85" s="13"/>
      <c r="D85" s="13"/>
      <c r="E85" s="13"/>
      <c r="F85" s="13"/>
      <c r="G85" s="13"/>
      <c r="H85" s="13"/>
      <c r="I85" s="13"/>
      <c r="J85" s="27"/>
      <c r="AB85" s="4"/>
    </row>
    <row r="86" spans="3:40" x14ac:dyDescent="0.3">
      <c r="AB86" s="4"/>
    </row>
    <row r="87" spans="3:40" x14ac:dyDescent="0.3">
      <c r="AB87" s="4"/>
    </row>
    <row r="88" spans="3:40" x14ac:dyDescent="0.3">
      <c r="C88" s="14"/>
      <c r="D88" s="14"/>
      <c r="E88" s="14"/>
      <c r="F88" s="14"/>
      <c r="G88" s="14"/>
      <c r="H88" s="14"/>
      <c r="I88" s="14"/>
      <c r="AB88" s="4"/>
    </row>
    <row r="89" spans="3:40" x14ac:dyDescent="0.3">
      <c r="C89" s="14"/>
      <c r="D89" s="14"/>
      <c r="E89" s="14"/>
      <c r="F89" s="14"/>
      <c r="G89" s="14"/>
      <c r="H89" s="14"/>
      <c r="I89" s="14"/>
      <c r="AB89" s="4"/>
    </row>
    <row r="90" spans="3:40" x14ac:dyDescent="0.3">
      <c r="C90" s="14"/>
      <c r="D90" s="14"/>
      <c r="E90" s="14"/>
      <c r="F90" s="14"/>
      <c r="G90" s="14"/>
      <c r="H90" s="14"/>
      <c r="I90" s="14"/>
      <c r="AB90" s="4"/>
    </row>
    <row r="91" spans="3:40" x14ac:dyDescent="0.3">
      <c r="C91" s="14"/>
      <c r="D91" s="14"/>
      <c r="E91" s="14"/>
      <c r="F91" s="14"/>
      <c r="G91" s="14"/>
      <c r="H91" s="14"/>
      <c r="I91" s="14"/>
      <c r="AB91" s="4"/>
      <c r="AD91" s="4"/>
      <c r="AE91" s="4"/>
      <c r="AF91" s="4"/>
      <c r="AG91" s="4"/>
      <c r="AH91" s="4"/>
      <c r="AI91" s="4"/>
      <c r="AJ91" s="4"/>
      <c r="AK91" s="4"/>
      <c r="AL91" s="4"/>
      <c r="AM91" s="4"/>
      <c r="AN91" s="4"/>
    </row>
    <row r="92" spans="3:40" x14ac:dyDescent="0.3">
      <c r="C92" s="14"/>
      <c r="D92" s="14"/>
      <c r="E92" s="14"/>
      <c r="F92" s="14"/>
      <c r="G92" s="14"/>
      <c r="H92" s="14"/>
      <c r="I92" s="14"/>
      <c r="AB92" s="4"/>
    </row>
    <row r="93" spans="3:40" x14ac:dyDescent="0.3">
      <c r="C93" s="14"/>
      <c r="D93" s="14"/>
      <c r="E93" s="14"/>
      <c r="F93" s="14"/>
      <c r="G93" s="14"/>
      <c r="H93" s="14"/>
      <c r="I93" s="14"/>
      <c r="AB93" s="4"/>
    </row>
    <row r="94" spans="3:40" x14ac:dyDescent="0.3">
      <c r="C94" s="14"/>
      <c r="D94" s="14"/>
      <c r="E94" s="14"/>
      <c r="F94" s="14"/>
      <c r="G94" s="14"/>
      <c r="H94" s="14"/>
      <c r="I94" s="14"/>
      <c r="AB94" s="4"/>
    </row>
    <row r="95" spans="3:40" x14ac:dyDescent="0.3">
      <c r="AB95" s="4"/>
    </row>
    <row r="96" spans="3:40" x14ac:dyDescent="0.3">
      <c r="AB96" s="4"/>
    </row>
    <row r="97" spans="1:43" x14ac:dyDescent="0.3">
      <c r="AB97" s="4"/>
    </row>
    <row r="98" spans="1:43" x14ac:dyDescent="0.3">
      <c r="AB98" s="4"/>
    </row>
    <row r="99" spans="1:43" x14ac:dyDescent="0.3">
      <c r="AB99" s="4"/>
      <c r="AD99" s="4"/>
      <c r="AE99" s="4"/>
      <c r="AF99" s="4"/>
      <c r="AG99" s="4"/>
      <c r="AH99" s="4"/>
      <c r="AI99" s="4"/>
      <c r="AJ99" s="4"/>
      <c r="AK99" s="4"/>
      <c r="AL99" s="4"/>
      <c r="AM99" s="4"/>
      <c r="AN99" s="4"/>
    </row>
    <row r="100" spans="1:43" x14ac:dyDescent="0.3">
      <c r="AB100" s="4"/>
      <c r="AQ100" s="21"/>
    </row>
    <row r="101" spans="1:43" x14ac:dyDescent="0.3">
      <c r="AB101" s="4"/>
    </row>
    <row r="102" spans="1:43" x14ac:dyDescent="0.3">
      <c r="AB102" s="4"/>
    </row>
    <row r="103" spans="1:43" x14ac:dyDescent="0.3">
      <c r="AB103" s="4"/>
    </row>
    <row r="104" spans="1:43" x14ac:dyDescent="0.3">
      <c r="AB104" s="4"/>
    </row>
    <row r="105" spans="1:43" x14ac:dyDescent="0.3">
      <c r="AB105" s="4"/>
    </row>
    <row r="106" spans="1:43" x14ac:dyDescent="0.3">
      <c r="AB106" s="4"/>
    </row>
    <row r="107" spans="1:43" x14ac:dyDescent="0.3">
      <c r="AB107" s="4"/>
      <c r="AD107" s="4"/>
      <c r="AE107" s="4"/>
      <c r="AF107" s="4"/>
      <c r="AG107" s="4"/>
      <c r="AH107" s="4"/>
      <c r="AI107" s="4"/>
      <c r="AJ107" s="4"/>
      <c r="AK107" s="4"/>
      <c r="AL107" s="4"/>
      <c r="AM107" s="4"/>
      <c r="AN107" s="4"/>
    </row>
    <row r="108" spans="1:43" x14ac:dyDescent="0.3">
      <c r="AB108" s="4"/>
    </row>
    <row r="109" spans="1:43" x14ac:dyDescent="0.3">
      <c r="AB109" s="4"/>
    </row>
    <row r="110" spans="1:43" x14ac:dyDescent="0.3">
      <c r="AB110" s="4"/>
    </row>
    <row r="111" spans="1:43" x14ac:dyDescent="0.3">
      <c r="AB111" s="4"/>
    </row>
    <row r="112" spans="1:43" x14ac:dyDescent="0.3">
      <c r="AB112" s="4"/>
    </row>
    <row r="113" spans="11:30" x14ac:dyDescent="0.3">
      <c r="AB113" s="4"/>
    </row>
    <row r="114" spans="11:30" x14ac:dyDescent="0.3">
      <c r="AB114" s="4"/>
    </row>
    <row r="115" spans="11:30" x14ac:dyDescent="0.3">
      <c r="AB115" s="4"/>
    </row>
    <row r="116" spans="11:30" x14ac:dyDescent="0.3">
      <c r="AB116" s="4"/>
      <c r="AD116" s="6"/>
    </row>
    <row r="117" spans="11:30" x14ac:dyDescent="0.3">
      <c r="AB117" s="4"/>
    </row>
    <row r="118" spans="11:30" x14ac:dyDescent="0.3">
      <c r="AB118" s="4"/>
    </row>
    <row r="119" spans="11:30" x14ac:dyDescent="0.3">
      <c r="K119" s="4"/>
      <c r="L119" s="4"/>
      <c r="M119" s="4"/>
      <c r="N119" s="4"/>
      <c r="P119" s="4"/>
      <c r="AB119" s="4"/>
    </row>
    <row r="120" spans="11:30" x14ac:dyDescent="0.3">
      <c r="AB120" s="4"/>
    </row>
    <row r="121" spans="11:30" x14ac:dyDescent="0.3">
      <c r="AB121" s="4"/>
    </row>
    <row r="122" spans="11:30" x14ac:dyDescent="0.3">
      <c r="AB122" s="4"/>
    </row>
    <row r="123" spans="11:30" x14ac:dyDescent="0.3">
      <c r="AB123" s="4"/>
    </row>
    <row r="124" spans="11:30" x14ac:dyDescent="0.3">
      <c r="AB124" s="4"/>
    </row>
    <row r="125" spans="11:30" x14ac:dyDescent="0.3">
      <c r="AB125" s="4"/>
    </row>
    <row r="126" spans="11:30" x14ac:dyDescent="0.3">
      <c r="AB126" s="4"/>
    </row>
    <row r="127" spans="11:30" x14ac:dyDescent="0.3">
      <c r="AB127" s="4"/>
    </row>
    <row r="128" spans="11:30" x14ac:dyDescent="0.3">
      <c r="AB128" s="4"/>
    </row>
    <row r="129" spans="1:42" x14ac:dyDescent="0.3">
      <c r="A129" s="14"/>
      <c r="B129" s="14"/>
      <c r="AB129" s="4"/>
    </row>
    <row r="130" spans="1:42" x14ac:dyDescent="0.3">
      <c r="AB130" s="4"/>
    </row>
    <row r="131" spans="1:42" x14ac:dyDescent="0.3">
      <c r="AB131" s="4"/>
    </row>
    <row r="132" spans="1:42" x14ac:dyDescent="0.3">
      <c r="AB132" s="4"/>
    </row>
    <row r="133" spans="1:42" x14ac:dyDescent="0.3">
      <c r="AB133" s="4"/>
    </row>
    <row r="134" spans="1:42" ht="12.75" customHeight="1" x14ac:dyDescent="0.3">
      <c r="AB134" s="4"/>
    </row>
    <row r="135" spans="1:42" x14ac:dyDescent="0.3">
      <c r="AB135" s="4"/>
    </row>
    <row r="136" spans="1:42" x14ac:dyDescent="0.3">
      <c r="AB136" s="4"/>
    </row>
    <row r="137" spans="1:42" x14ac:dyDescent="0.3">
      <c r="AB137" s="4"/>
    </row>
    <row r="138" spans="1:42" x14ac:dyDescent="0.3">
      <c r="AB138" s="4"/>
    </row>
    <row r="139" spans="1:42" x14ac:dyDescent="0.3">
      <c r="AB139" s="4"/>
    </row>
    <row r="140" spans="1:42" x14ac:dyDescent="0.3">
      <c r="AB140" s="4"/>
      <c r="AD140" s="22"/>
      <c r="AE140" s="22"/>
      <c r="AF140" s="22"/>
      <c r="AG140" s="22"/>
      <c r="AH140" s="22"/>
      <c r="AI140" s="23"/>
      <c r="AJ140" s="23"/>
      <c r="AK140" s="23"/>
      <c r="AL140" s="23"/>
      <c r="AM140" s="23"/>
      <c r="AN140" s="23"/>
      <c r="AO140" s="23"/>
      <c r="AP140" s="23"/>
    </row>
    <row r="141" spans="1:42" x14ac:dyDescent="0.3">
      <c r="AB141" s="4"/>
      <c r="AD141" s="23"/>
      <c r="AE141" s="23"/>
      <c r="AF141" s="23"/>
      <c r="AG141" s="23"/>
      <c r="AH141" s="23"/>
      <c r="AI141" s="23"/>
      <c r="AJ141" s="23"/>
      <c r="AK141" s="23"/>
      <c r="AL141" s="23"/>
      <c r="AM141" s="23"/>
      <c r="AN141" s="23"/>
      <c r="AO141" s="23"/>
      <c r="AP141" s="23"/>
    </row>
    <row r="142" spans="1:42" x14ac:dyDescent="0.3">
      <c r="AB142" s="4"/>
      <c r="AD142" s="23"/>
      <c r="AE142" s="23"/>
      <c r="AF142" s="23"/>
      <c r="AG142" s="23"/>
      <c r="AH142" s="23"/>
      <c r="AI142" s="23"/>
      <c r="AJ142" s="23"/>
      <c r="AK142" s="23"/>
      <c r="AL142" s="23"/>
      <c r="AM142" s="23"/>
      <c r="AN142" s="23"/>
      <c r="AO142" s="23"/>
      <c r="AP142" s="23"/>
    </row>
    <row r="143" spans="1:42" x14ac:dyDescent="0.3">
      <c r="AB143" s="4"/>
      <c r="AD143" s="23"/>
      <c r="AE143" s="23"/>
      <c r="AF143" s="23"/>
      <c r="AG143" s="23"/>
      <c r="AH143" s="23"/>
      <c r="AI143" s="23"/>
      <c r="AJ143" s="23"/>
      <c r="AK143" s="23"/>
      <c r="AL143" s="23"/>
      <c r="AM143" s="23"/>
      <c r="AN143" s="23"/>
      <c r="AO143" s="23"/>
      <c r="AP143" s="23"/>
    </row>
    <row r="144" spans="1:42" x14ac:dyDescent="0.3">
      <c r="AB144" s="4"/>
      <c r="AD144" s="23"/>
      <c r="AE144" s="23"/>
      <c r="AF144" s="23"/>
      <c r="AG144" s="23"/>
      <c r="AH144" s="23"/>
      <c r="AI144" s="23"/>
      <c r="AJ144" s="23"/>
      <c r="AK144" s="23"/>
      <c r="AL144" s="23"/>
      <c r="AM144" s="23"/>
      <c r="AN144" s="23"/>
      <c r="AO144" s="23"/>
      <c r="AP144" s="23"/>
    </row>
    <row r="145" spans="1:42" x14ac:dyDescent="0.3">
      <c r="A145" s="6"/>
      <c r="B145" s="6"/>
      <c r="AB145" s="4"/>
      <c r="AD145" s="23"/>
      <c r="AE145" s="23"/>
      <c r="AF145" s="23"/>
      <c r="AG145" s="23"/>
      <c r="AH145" s="23"/>
      <c r="AI145" s="23"/>
      <c r="AJ145" s="23"/>
      <c r="AK145" s="23"/>
      <c r="AL145" s="23"/>
      <c r="AM145" s="23"/>
      <c r="AN145" s="23"/>
      <c r="AO145" s="23"/>
      <c r="AP145" s="23"/>
    </row>
    <row r="146" spans="1:42" x14ac:dyDescent="0.3">
      <c r="A146" s="6"/>
      <c r="B146" s="6"/>
      <c r="AB146" s="4"/>
      <c r="AD146" s="23"/>
      <c r="AE146" s="23"/>
      <c r="AF146" s="23"/>
      <c r="AG146" s="23"/>
      <c r="AH146" s="23"/>
      <c r="AI146" s="23"/>
      <c r="AJ146" s="23"/>
      <c r="AK146" s="23"/>
      <c r="AL146" s="23"/>
      <c r="AM146" s="23"/>
      <c r="AN146" s="23"/>
      <c r="AO146" s="23"/>
      <c r="AP146" s="23"/>
    </row>
    <row r="147" spans="1:42" x14ac:dyDescent="0.3">
      <c r="A147" s="6"/>
      <c r="B147" s="6"/>
      <c r="AB147" s="4"/>
    </row>
    <row r="148" spans="1:42" x14ac:dyDescent="0.3">
      <c r="A148" s="6"/>
      <c r="B148" s="6"/>
      <c r="AB148" s="4"/>
    </row>
    <row r="149" spans="1:42" x14ac:dyDescent="0.3">
      <c r="A149" s="6"/>
      <c r="B149" s="6"/>
      <c r="AB149" s="4"/>
    </row>
    <row r="150" spans="1:42" x14ac:dyDescent="0.3">
      <c r="A150" s="6"/>
      <c r="B150" s="6"/>
      <c r="AB150" s="4"/>
    </row>
    <row r="151" spans="1:42" x14ac:dyDescent="0.3">
      <c r="AB151" s="4"/>
    </row>
    <row r="152" spans="1:42" x14ac:dyDescent="0.3">
      <c r="AB152" s="4"/>
    </row>
    <row r="153" spans="1:42" x14ac:dyDescent="0.3">
      <c r="AB153" s="4"/>
    </row>
    <row r="154" spans="1:42" x14ac:dyDescent="0.3">
      <c r="AB154" s="4"/>
    </row>
    <row r="155" spans="1:42" x14ac:dyDescent="0.3">
      <c r="AB155" s="4"/>
    </row>
    <row r="156" spans="1:42" x14ac:dyDescent="0.3">
      <c r="AB156" s="4"/>
    </row>
    <row r="157" spans="1:42" x14ac:dyDescent="0.3">
      <c r="AB157" s="4"/>
    </row>
    <row r="158" spans="1:42" x14ac:dyDescent="0.3">
      <c r="AB158" s="4"/>
    </row>
    <row r="159" spans="1:42" x14ac:dyDescent="0.3">
      <c r="AB159" s="4"/>
    </row>
    <row r="160" spans="1:42" x14ac:dyDescent="0.3">
      <c r="AB160" s="4"/>
    </row>
    <row r="161" spans="1:41" x14ac:dyDescent="0.3">
      <c r="A161" s="14"/>
      <c r="B161" s="14"/>
      <c r="AB161" s="4"/>
    </row>
    <row r="162" spans="1:41" x14ac:dyDescent="0.3">
      <c r="A162" s="14"/>
      <c r="B162" s="14"/>
      <c r="AB162" s="4"/>
    </row>
    <row r="163" spans="1:41" x14ac:dyDescent="0.3">
      <c r="AB163" s="4"/>
      <c r="AD163" s="6"/>
      <c r="AE163" s="6"/>
      <c r="AF163" s="6"/>
      <c r="AG163" s="6"/>
      <c r="AH163" s="6"/>
    </row>
    <row r="164" spans="1:41" x14ac:dyDescent="0.3">
      <c r="AB164" s="4"/>
      <c r="AD164" s="6"/>
      <c r="AE164" s="6"/>
      <c r="AF164" s="6"/>
      <c r="AG164" s="6"/>
      <c r="AH164" s="6"/>
    </row>
    <row r="165" spans="1:41" x14ac:dyDescent="0.3">
      <c r="AB165" s="4"/>
      <c r="AD165" s="6"/>
      <c r="AE165" s="6"/>
      <c r="AF165" s="6"/>
      <c r="AG165" s="6"/>
      <c r="AH165" s="6"/>
    </row>
    <row r="166" spans="1:41" x14ac:dyDescent="0.3">
      <c r="AB166" s="4"/>
      <c r="AD166" s="6"/>
      <c r="AE166" s="6"/>
      <c r="AF166" s="6"/>
      <c r="AG166" s="6"/>
      <c r="AH166" s="6"/>
    </row>
    <row r="167" spans="1:41" x14ac:dyDescent="0.3">
      <c r="AB167" s="4"/>
      <c r="AD167" s="6"/>
      <c r="AE167" s="6"/>
      <c r="AF167" s="6"/>
      <c r="AG167" s="6"/>
      <c r="AH167" s="6"/>
    </row>
    <row r="168" spans="1:41" x14ac:dyDescent="0.3">
      <c r="AB168" s="4"/>
      <c r="AD168" s="6"/>
      <c r="AE168" s="6"/>
      <c r="AF168" s="6"/>
      <c r="AG168" s="6"/>
      <c r="AH168" s="6"/>
    </row>
    <row r="169" spans="1:41" x14ac:dyDescent="0.3">
      <c r="AB169" s="4"/>
      <c r="AD169" s="6"/>
      <c r="AE169" s="6"/>
      <c r="AF169" s="6"/>
      <c r="AG169" s="6"/>
      <c r="AH169" s="6"/>
    </row>
    <row r="170" spans="1:41" x14ac:dyDescent="0.3">
      <c r="A170" s="6"/>
      <c r="B170" s="6"/>
      <c r="AB170" s="4"/>
      <c r="AD170" s="6"/>
      <c r="AE170" s="6"/>
      <c r="AF170" s="6"/>
      <c r="AG170" s="6"/>
      <c r="AH170" s="6"/>
    </row>
    <row r="171" spans="1:41" x14ac:dyDescent="0.3">
      <c r="A171" s="6"/>
      <c r="B171" s="6"/>
      <c r="AB171" s="4"/>
      <c r="AO171" s="24"/>
    </row>
    <row r="172" spans="1:41" x14ac:dyDescent="0.3">
      <c r="AB172" s="4"/>
    </row>
    <row r="173" spans="1:41" x14ac:dyDescent="0.3">
      <c r="AB173" s="4"/>
    </row>
    <row r="174" spans="1:41" x14ac:dyDescent="0.3">
      <c r="AB174" s="4"/>
    </row>
    <row r="175" spans="1:41" x14ac:dyDescent="0.3">
      <c r="AB175" s="4"/>
    </row>
    <row r="176" spans="1:41" x14ac:dyDescent="0.3">
      <c r="AB176" s="4"/>
    </row>
    <row r="177" spans="28:34" x14ac:dyDescent="0.3">
      <c r="AB177" s="4"/>
    </row>
    <row r="178" spans="28:34" x14ac:dyDescent="0.3">
      <c r="AB178" s="4"/>
    </row>
    <row r="179" spans="28:34" x14ac:dyDescent="0.3">
      <c r="AB179" s="4"/>
    </row>
    <row r="180" spans="28:34" x14ac:dyDescent="0.3">
      <c r="AB180" s="4"/>
      <c r="AD180" s="25"/>
      <c r="AE180" s="25"/>
      <c r="AF180" s="25"/>
      <c r="AG180" s="25"/>
      <c r="AH180" s="25"/>
    </row>
    <row r="181" spans="28:34" x14ac:dyDescent="0.3">
      <c r="AB181" s="4"/>
      <c r="AD181" s="6"/>
      <c r="AE181" s="6"/>
      <c r="AF181" s="6"/>
      <c r="AG181" s="6"/>
      <c r="AH181" s="6"/>
    </row>
    <row r="182" spans="28:34" x14ac:dyDescent="0.3">
      <c r="AB182" s="4"/>
      <c r="AD182" s="6"/>
      <c r="AE182" s="6"/>
      <c r="AF182" s="6"/>
      <c r="AG182" s="6"/>
      <c r="AH182" s="6"/>
    </row>
    <row r="183" spans="28:34" x14ac:dyDescent="0.3">
      <c r="AB183" s="4"/>
      <c r="AD183" s="6"/>
      <c r="AE183" s="6"/>
      <c r="AF183" s="6"/>
      <c r="AG183" s="6"/>
      <c r="AH183" s="6"/>
    </row>
    <row r="184" spans="28:34" x14ac:dyDescent="0.3">
      <c r="AB184" s="4"/>
      <c r="AD184" s="6"/>
      <c r="AE184" s="6"/>
      <c r="AF184" s="6"/>
      <c r="AG184" s="6"/>
      <c r="AH184" s="6"/>
    </row>
    <row r="185" spans="28:34" x14ac:dyDescent="0.3">
      <c r="AB185" s="4"/>
      <c r="AD185" s="6"/>
      <c r="AE185" s="6"/>
      <c r="AF185" s="6"/>
      <c r="AG185" s="6"/>
      <c r="AH185" s="6"/>
    </row>
    <row r="186" spans="28:34" x14ac:dyDescent="0.3">
      <c r="AB186" s="4"/>
      <c r="AD186" s="6"/>
      <c r="AE186" s="6"/>
      <c r="AF186" s="6"/>
      <c r="AG186" s="6"/>
      <c r="AH186" s="6"/>
    </row>
    <row r="187" spans="28:34" x14ac:dyDescent="0.3">
      <c r="AB187" s="4"/>
    </row>
    <row r="188" spans="28:34" x14ac:dyDescent="0.3">
      <c r="AB188" s="4"/>
      <c r="AD188" s="6"/>
      <c r="AE188" s="6"/>
      <c r="AF188" s="6"/>
      <c r="AG188" s="6"/>
      <c r="AH188" s="6"/>
    </row>
    <row r="189" spans="28:34" x14ac:dyDescent="0.3">
      <c r="AB189" s="4"/>
      <c r="AD189" s="6"/>
      <c r="AE189" s="6"/>
      <c r="AF189" s="6"/>
      <c r="AG189" s="6"/>
      <c r="AH189" s="6"/>
    </row>
    <row r="190" spans="28:34" x14ac:dyDescent="0.3">
      <c r="AB190" s="4"/>
      <c r="AD190" s="6"/>
      <c r="AE190" s="6"/>
      <c r="AF190" s="6"/>
      <c r="AG190" s="6"/>
      <c r="AH190" s="6"/>
    </row>
    <row r="191" spans="28:34" x14ac:dyDescent="0.3">
      <c r="AB191" s="4"/>
      <c r="AD191" s="6"/>
      <c r="AE191" s="6"/>
      <c r="AF191" s="6"/>
      <c r="AG191" s="6"/>
      <c r="AH191" s="6"/>
    </row>
    <row r="192" spans="28:34" x14ac:dyDescent="0.3">
      <c r="AB192" s="4"/>
      <c r="AD192" s="6"/>
      <c r="AE192" s="6"/>
      <c r="AF192" s="6"/>
      <c r="AG192" s="6"/>
      <c r="AH192" s="6"/>
    </row>
    <row r="193" spans="28:40" x14ac:dyDescent="0.3">
      <c r="AB193" s="4"/>
      <c r="AD193" s="6"/>
      <c r="AE193" s="6"/>
      <c r="AF193" s="6"/>
      <c r="AG193" s="6"/>
      <c r="AH193" s="6"/>
    </row>
    <row r="194" spans="28:40" ht="15.5" customHeight="1" x14ac:dyDescent="0.3">
      <c r="AB194" s="4"/>
      <c r="AD194" s="6"/>
      <c r="AE194" s="6"/>
      <c r="AF194" s="6"/>
      <c r="AG194" s="6"/>
      <c r="AH194" s="6"/>
    </row>
    <row r="195" spans="28:40" ht="39" customHeight="1" x14ac:dyDescent="0.3">
      <c r="AB195" s="11"/>
      <c r="AD195" s="4"/>
      <c r="AE195" s="4"/>
      <c r="AF195" s="4"/>
      <c r="AG195" s="4"/>
      <c r="AH195" s="4"/>
      <c r="AI195" s="4"/>
      <c r="AJ195" s="4"/>
      <c r="AK195" s="4"/>
      <c r="AL195" s="4"/>
      <c r="AM195" s="4"/>
      <c r="AN195" s="4"/>
    </row>
    <row r="196" spans="28:40" x14ac:dyDescent="0.3">
      <c r="AB196" s="7"/>
    </row>
    <row r="197" spans="28:40" x14ac:dyDescent="0.3">
      <c r="AB197" s="7"/>
    </row>
    <row r="198" spans="28:40" x14ac:dyDescent="0.3">
      <c r="AB198" s="7"/>
    </row>
    <row r="199" spans="28:40" x14ac:dyDescent="0.3">
      <c r="AB199" s="7"/>
    </row>
    <row r="200" spans="28:40" x14ac:dyDescent="0.3">
      <c r="AB200" s="7"/>
    </row>
    <row r="201" spans="28:40" x14ac:dyDescent="0.3">
      <c r="AB201" s="7"/>
    </row>
    <row r="202" spans="28:40" x14ac:dyDescent="0.3">
      <c r="AB202" s="7"/>
      <c r="AD202" s="6"/>
    </row>
    <row r="203" spans="28:40" x14ac:dyDescent="0.3">
      <c r="AB203" s="7"/>
      <c r="AN203" s="14"/>
    </row>
    <row r="204" spans="28:40" x14ac:dyDescent="0.3">
      <c r="AB204" s="7"/>
    </row>
    <row r="205" spans="28:40" x14ac:dyDescent="0.3">
      <c r="AB205" s="7"/>
    </row>
    <row r="206" spans="28:40" x14ac:dyDescent="0.3">
      <c r="AB206" s="7"/>
    </row>
    <row r="207" spans="28:40" x14ac:dyDescent="0.3">
      <c r="AB207" s="7"/>
    </row>
    <row r="208" spans="28:40" x14ac:dyDescent="0.3">
      <c r="AB208" s="7"/>
    </row>
    <row r="209" spans="28:30" x14ac:dyDescent="0.3">
      <c r="AB209" s="4"/>
      <c r="AD209" s="6"/>
    </row>
    <row r="210" spans="28:30" x14ac:dyDescent="0.3">
      <c r="AB210" s="4"/>
    </row>
    <row r="211" spans="28:30" x14ac:dyDescent="0.3">
      <c r="AB211" s="4"/>
    </row>
    <row r="212" spans="28:30" x14ac:dyDescent="0.3">
      <c r="AB212" s="4"/>
    </row>
    <row r="213" spans="28:30" x14ac:dyDescent="0.3">
      <c r="AB213" s="4"/>
    </row>
    <row r="214" spans="28:30" x14ac:dyDescent="0.3">
      <c r="AB214" s="4"/>
    </row>
    <row r="215" spans="28:30" x14ac:dyDescent="0.3">
      <c r="AB215" s="4"/>
    </row>
    <row r="216" spans="28:30" x14ac:dyDescent="0.3">
      <c r="AB216" s="4"/>
      <c r="AD216" s="6"/>
    </row>
    <row r="217" spans="28:30" x14ac:dyDescent="0.3">
      <c r="AB217" s="4"/>
    </row>
    <row r="218" spans="28:30" x14ac:dyDescent="0.3">
      <c r="AB218" s="4"/>
    </row>
    <row r="219" spans="28:30" x14ac:dyDescent="0.3">
      <c r="AB219" s="4"/>
    </row>
    <row r="220" spans="28:30" x14ac:dyDescent="0.3">
      <c r="AB220" s="4"/>
    </row>
    <row r="221" spans="28:30" x14ac:dyDescent="0.3">
      <c r="AB221" s="4"/>
    </row>
    <row r="222" spans="28:30" x14ac:dyDescent="0.3">
      <c r="AB222" s="4"/>
    </row>
    <row r="230" spans="18:18" x14ac:dyDescent="0.3">
      <c r="R230" s="26"/>
    </row>
    <row r="248" spans="3:8" ht="17" customHeight="1" x14ac:dyDescent="0.3"/>
    <row r="249" spans="3:8" ht="17" customHeight="1" x14ac:dyDescent="0.3"/>
    <row r="250" spans="3:8" ht="17" customHeight="1" x14ac:dyDescent="0.3"/>
    <row r="251" spans="3:8" ht="17" customHeight="1" x14ac:dyDescent="0.3"/>
    <row r="252" spans="3:8" ht="17" customHeight="1" x14ac:dyDescent="0.3">
      <c r="C252" s="4"/>
      <c r="D252" s="4"/>
      <c r="E252" s="4"/>
      <c r="F252" s="4"/>
      <c r="G252" s="4"/>
      <c r="H252" s="9"/>
    </row>
    <row r="253" spans="3:8" ht="17" customHeight="1" x14ac:dyDescent="0.3"/>
    <row r="254" spans="3:8" ht="17" customHeight="1" x14ac:dyDescent="0.3"/>
    <row r="255" spans="3:8" ht="17" customHeight="1" x14ac:dyDescent="0.3"/>
    <row r="256" spans="3:8" ht="17" customHeight="1" x14ac:dyDescent="0.3"/>
    <row r="257" spans="3:8" ht="17" customHeight="1" x14ac:dyDescent="0.3"/>
    <row r="258" spans="3:8" ht="17" customHeight="1" x14ac:dyDescent="0.3"/>
    <row r="259" spans="3:8" ht="17" customHeight="1" x14ac:dyDescent="0.3"/>
    <row r="260" spans="3:8" x14ac:dyDescent="0.3">
      <c r="C260" s="4"/>
      <c r="D260" s="4"/>
      <c r="E260" s="4"/>
      <c r="F260" s="4"/>
      <c r="G260" s="4"/>
      <c r="H260" s="6"/>
    </row>
    <row r="268" spans="3:8" x14ac:dyDescent="0.3">
      <c r="C268" s="4"/>
      <c r="D268" s="4"/>
      <c r="E268" s="4"/>
      <c r="F268" s="4"/>
      <c r="G268" s="4"/>
      <c r="H268" s="6"/>
    </row>
    <row r="276" spans="3:8" x14ac:dyDescent="0.3">
      <c r="C276" s="4"/>
      <c r="D276" s="4"/>
      <c r="E276" s="4"/>
      <c r="F276" s="4"/>
      <c r="G276" s="4"/>
      <c r="H276" s="6"/>
    </row>
    <row r="284" spans="3:8" x14ac:dyDescent="0.3">
      <c r="C284" s="4"/>
      <c r="D284" s="4"/>
      <c r="E284" s="4"/>
      <c r="F284" s="4"/>
      <c r="G284" s="4"/>
      <c r="H284" s="5"/>
    </row>
    <row r="292" spans="3:10" x14ac:dyDescent="0.3">
      <c r="C292" s="4"/>
      <c r="D292" s="4"/>
      <c r="E292" s="4"/>
      <c r="F292" s="4"/>
      <c r="G292" s="4"/>
      <c r="H292" s="6"/>
    </row>
    <row r="300" spans="3:10" x14ac:dyDescent="0.3">
      <c r="C300" s="4"/>
      <c r="D300" s="4"/>
      <c r="E300" s="4"/>
      <c r="F300" s="4"/>
      <c r="G300" s="4"/>
      <c r="H300" s="6"/>
    </row>
    <row r="303" spans="3:10" x14ac:dyDescent="0.3">
      <c r="J303" s="21"/>
    </row>
    <row r="308" spans="3:8" x14ac:dyDescent="0.3">
      <c r="C308" s="4"/>
      <c r="D308" s="4"/>
      <c r="E308" s="4"/>
      <c r="F308" s="4"/>
      <c r="G308" s="4"/>
      <c r="H308" s="6"/>
    </row>
  </sheetData>
  <pageMargins left="0.7" right="0.7" top="0.75" bottom="0.75" header="0.3" footer="0.3"/>
  <pageSetup paperSize="9" scale="31"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Y196"/>
  <sheetViews>
    <sheetView zoomScale="125" zoomScaleNormal="110" workbookViewId="0">
      <pane xSplit="1" ySplit="2" topLeftCell="B3" activePane="bottomRight" state="frozen"/>
      <selection pane="topRight" activeCell="D1" sqref="D1"/>
      <selection pane="bottomLeft" activeCell="A4" sqref="A4"/>
      <selection pane="bottomRight" activeCell="C9" sqref="C9"/>
    </sheetView>
  </sheetViews>
  <sheetFormatPr defaultColWidth="9.1328125" defaultRowHeight="10.15" x14ac:dyDescent="0.3"/>
  <cols>
    <col min="1" max="1" width="84.33203125" style="1" bestFit="1" customWidth="1"/>
    <col min="2" max="2" width="15" style="1" customWidth="1"/>
    <col min="3" max="10" width="11.46484375" style="1" customWidth="1"/>
    <col min="11" max="11" width="21.46484375" style="1" customWidth="1"/>
    <col min="12" max="12" width="22.46484375" style="1" customWidth="1"/>
    <col min="13" max="17" width="16" style="1" customWidth="1"/>
    <col min="18" max="18" width="23.1328125" style="1" customWidth="1"/>
    <col min="19" max="19" width="16.46484375" style="1" customWidth="1"/>
    <col min="20" max="20" width="11.46484375" style="1" customWidth="1"/>
    <col min="21" max="21" width="23.1328125" style="1" bestFit="1" customWidth="1"/>
    <col min="22" max="22" width="8.796875" style="1" customWidth="1"/>
    <col min="23" max="23" width="12.46484375" style="1" customWidth="1"/>
    <col min="24" max="16384" width="9.1328125" style="1"/>
  </cols>
  <sheetData>
    <row r="1" spans="1:25" x14ac:dyDescent="0.3">
      <c r="C1" s="2" t="s">
        <v>307</v>
      </c>
      <c r="D1" s="3"/>
      <c r="E1" s="3"/>
      <c r="F1" s="3"/>
      <c r="G1" s="3"/>
      <c r="H1" s="3"/>
      <c r="I1" s="3"/>
      <c r="J1" s="3"/>
      <c r="L1" s="5"/>
      <c r="Y1" s="4"/>
    </row>
    <row r="2" spans="1:25" x14ac:dyDescent="0.3">
      <c r="B2" s="7" t="s">
        <v>308</v>
      </c>
      <c r="C2" s="2" t="s">
        <v>1</v>
      </c>
      <c r="D2" s="2" t="s">
        <v>2</v>
      </c>
      <c r="E2" s="2" t="s">
        <v>3</v>
      </c>
      <c r="F2" s="2" t="s">
        <v>4</v>
      </c>
      <c r="G2" s="2" t="s">
        <v>5</v>
      </c>
      <c r="H2" s="2" t="s">
        <v>6</v>
      </c>
      <c r="I2" s="2" t="s">
        <v>7</v>
      </c>
      <c r="J2" s="2" t="s">
        <v>9</v>
      </c>
      <c r="L2" s="5"/>
      <c r="Y2" s="4"/>
    </row>
    <row r="3" spans="1:25" x14ac:dyDescent="0.3">
      <c r="A3" s="389" t="s">
        <v>31</v>
      </c>
      <c r="B3" s="11" t="s">
        <v>275</v>
      </c>
      <c r="C3" s="37">
        <v>1E-10</v>
      </c>
      <c r="D3" s="37">
        <v>9.9999999999999995E-8</v>
      </c>
      <c r="E3" s="37">
        <v>9.9999999999999995E-8</v>
      </c>
      <c r="F3" s="37">
        <v>0.01</v>
      </c>
      <c r="G3" s="37">
        <v>1.2E-2</v>
      </c>
      <c r="H3" s="37">
        <v>1.2500000000000001E-2</v>
      </c>
      <c r="I3" s="37">
        <v>3.9E-2</v>
      </c>
      <c r="J3" s="395"/>
      <c r="K3" s="4"/>
      <c r="L3" s="4"/>
      <c r="M3" s="4"/>
      <c r="N3" s="4"/>
      <c r="O3" s="4"/>
      <c r="P3" s="4"/>
      <c r="Q3" s="4"/>
      <c r="S3" s="9"/>
      <c r="T3" s="4"/>
      <c r="U3" s="4"/>
      <c r="V3" s="4"/>
    </row>
    <row r="4" spans="1:25" x14ac:dyDescent="0.3">
      <c r="A4" s="389" t="s">
        <v>21</v>
      </c>
      <c r="B4" s="11" t="s">
        <v>276</v>
      </c>
      <c r="C4" s="37">
        <v>0</v>
      </c>
      <c r="D4" s="37">
        <v>1E-8</v>
      </c>
      <c r="E4" s="37">
        <v>1E-8</v>
      </c>
      <c r="F4" s="37">
        <v>5.0000000000000001E-3</v>
      </c>
      <c r="G4" s="37">
        <v>5.0000000000000001E-3</v>
      </c>
      <c r="H4" s="37">
        <v>5.0000000000000001E-3</v>
      </c>
      <c r="I4" s="37">
        <v>5.0000000000000001E-3</v>
      </c>
      <c r="J4" s="395"/>
      <c r="K4" s="4"/>
      <c r="L4" s="4"/>
      <c r="M4" s="4"/>
      <c r="N4" s="4"/>
      <c r="O4" s="4"/>
      <c r="P4" s="4"/>
      <c r="Q4" s="4"/>
      <c r="S4" s="9"/>
      <c r="T4" s="4"/>
      <c r="U4" s="4"/>
      <c r="V4" s="4"/>
    </row>
    <row r="5" spans="1:25" x14ac:dyDescent="0.3">
      <c r="A5" s="389" t="s">
        <v>20</v>
      </c>
      <c r="B5" s="11" t="s">
        <v>277</v>
      </c>
      <c r="C5" s="37">
        <v>0.15</v>
      </c>
      <c r="D5" s="37">
        <v>0.15</v>
      </c>
      <c r="E5" s="37">
        <v>0.15</v>
      </c>
      <c r="F5" s="37">
        <v>0.15</v>
      </c>
      <c r="G5" s="37">
        <v>0.15</v>
      </c>
      <c r="H5" s="37">
        <v>0.15</v>
      </c>
      <c r="I5" s="37">
        <v>0.15</v>
      </c>
      <c r="J5" s="395"/>
      <c r="K5" s="4"/>
      <c r="L5" s="4"/>
      <c r="M5" s="4"/>
      <c r="N5" s="4"/>
      <c r="O5" s="4"/>
      <c r="P5" s="4"/>
      <c r="Q5" s="4"/>
      <c r="S5" s="9"/>
      <c r="T5" s="4"/>
      <c r="U5" s="4"/>
      <c r="V5" s="4"/>
    </row>
    <row r="6" spans="1:25" x14ac:dyDescent="0.3">
      <c r="A6" s="389" t="s">
        <v>22</v>
      </c>
      <c r="B6" s="11" t="s">
        <v>278</v>
      </c>
      <c r="C6" s="37">
        <v>0.5</v>
      </c>
      <c r="D6" s="37">
        <v>0.5</v>
      </c>
      <c r="E6" s="37">
        <v>0.5</v>
      </c>
      <c r="F6" s="37">
        <v>0.5</v>
      </c>
      <c r="G6" s="37">
        <v>0.5</v>
      </c>
      <c r="H6" s="37">
        <v>0.5</v>
      </c>
      <c r="I6" s="37">
        <v>0.5</v>
      </c>
      <c r="J6" s="395"/>
      <c r="K6" s="4"/>
      <c r="L6" s="4"/>
      <c r="M6" s="4"/>
      <c r="N6" s="4"/>
      <c r="O6" s="4"/>
      <c r="P6" s="4"/>
      <c r="Q6" s="4"/>
      <c r="S6" s="9"/>
      <c r="T6" s="4"/>
      <c r="U6" s="4"/>
      <c r="V6" s="4"/>
    </row>
    <row r="7" spans="1:25" x14ac:dyDescent="0.3">
      <c r="A7" s="389" t="s">
        <v>39</v>
      </c>
      <c r="B7" s="4" t="s">
        <v>279</v>
      </c>
      <c r="C7" s="37">
        <v>0.01</v>
      </c>
      <c r="D7" s="37">
        <v>0.26</v>
      </c>
      <c r="E7" s="37">
        <v>0.73</v>
      </c>
      <c r="F7" s="37">
        <v>0</v>
      </c>
      <c r="G7" s="37">
        <v>0</v>
      </c>
      <c r="H7" s="37">
        <v>0</v>
      </c>
      <c r="I7" s="37">
        <v>0</v>
      </c>
      <c r="J7" s="37"/>
      <c r="K7" s="4"/>
      <c r="L7" s="4"/>
      <c r="M7" s="4"/>
      <c r="N7" s="4"/>
      <c r="O7" s="4"/>
      <c r="P7" s="4"/>
      <c r="Q7" s="4"/>
      <c r="S7" s="9"/>
      <c r="T7" s="4"/>
      <c r="U7" s="4"/>
      <c r="V7" s="4"/>
    </row>
    <row r="8" spans="1:25" x14ac:dyDescent="0.3">
      <c r="A8" s="392" t="s">
        <v>36</v>
      </c>
      <c r="B8" s="4" t="s">
        <v>280</v>
      </c>
      <c r="C8" s="37">
        <v>0</v>
      </c>
      <c r="D8" s="37">
        <v>0</v>
      </c>
      <c r="E8" s="37">
        <v>0</v>
      </c>
      <c r="F8" s="37">
        <v>0</v>
      </c>
      <c r="G8" s="37">
        <v>0</v>
      </c>
      <c r="H8" s="37">
        <v>0</v>
      </c>
      <c r="I8" s="37">
        <v>0</v>
      </c>
      <c r="J8" s="37"/>
      <c r="K8" s="4"/>
      <c r="L8" s="4"/>
      <c r="M8" s="4"/>
      <c r="N8" s="4"/>
      <c r="O8" s="4"/>
      <c r="P8" s="4"/>
      <c r="Q8" s="4"/>
      <c r="S8" s="9"/>
      <c r="T8" s="4"/>
      <c r="U8" s="4"/>
      <c r="V8" s="4"/>
    </row>
    <row r="9" spans="1:25" x14ac:dyDescent="0.3">
      <c r="A9" s="389"/>
      <c r="B9" s="4" t="s">
        <v>281</v>
      </c>
      <c r="C9" s="37">
        <v>1</v>
      </c>
      <c r="D9" s="37">
        <v>0</v>
      </c>
      <c r="E9" s="37">
        <v>0</v>
      </c>
      <c r="F9" s="37">
        <v>0</v>
      </c>
      <c r="G9" s="37">
        <v>0</v>
      </c>
      <c r="H9" s="37">
        <v>0</v>
      </c>
      <c r="I9" s="37">
        <v>0</v>
      </c>
      <c r="J9" s="37"/>
      <c r="K9" s="4"/>
      <c r="L9" s="4"/>
      <c r="M9" s="4"/>
      <c r="N9" s="4"/>
      <c r="O9" s="4"/>
      <c r="P9" s="4"/>
      <c r="Q9" s="4"/>
      <c r="S9" s="9"/>
      <c r="T9" s="4"/>
      <c r="U9" s="4"/>
      <c r="V9" s="4"/>
    </row>
    <row r="10" spans="1:25" x14ac:dyDescent="0.3">
      <c r="A10" s="389"/>
      <c r="B10" s="4" t="s">
        <v>282</v>
      </c>
      <c r="C10" s="37">
        <v>0.30111853771934688</v>
      </c>
      <c r="D10" s="37">
        <v>0.69888146228065307</v>
      </c>
      <c r="E10" s="37">
        <v>0</v>
      </c>
      <c r="F10" s="37">
        <v>0</v>
      </c>
      <c r="G10" s="37">
        <v>0</v>
      </c>
      <c r="H10" s="37">
        <v>0</v>
      </c>
      <c r="I10" s="37">
        <v>0</v>
      </c>
      <c r="J10" s="37"/>
      <c r="K10" s="4"/>
      <c r="L10" s="4"/>
      <c r="M10" s="4"/>
      <c r="N10" s="4"/>
      <c r="O10" s="4"/>
      <c r="P10" s="4"/>
      <c r="Q10" s="4"/>
      <c r="S10" s="9"/>
      <c r="T10" s="4"/>
      <c r="U10" s="4"/>
      <c r="V10" s="4"/>
    </row>
    <row r="11" spans="1:25" x14ac:dyDescent="0.3">
      <c r="A11" s="389"/>
      <c r="B11" s="4" t="s">
        <v>283</v>
      </c>
      <c r="C11" s="37">
        <v>0.1508162339663594</v>
      </c>
      <c r="D11" s="37">
        <v>0.42934150162717599</v>
      </c>
      <c r="E11" s="37">
        <v>0.41984226440646472</v>
      </c>
      <c r="F11" s="37">
        <v>0</v>
      </c>
      <c r="G11" s="37">
        <v>0</v>
      </c>
      <c r="H11" s="37">
        <v>0</v>
      </c>
      <c r="I11" s="37">
        <v>0</v>
      </c>
      <c r="J11" s="37"/>
      <c r="K11" s="4"/>
      <c r="L11" s="4"/>
      <c r="M11" s="4"/>
      <c r="N11" s="4"/>
      <c r="O11" s="4"/>
      <c r="P11" s="4"/>
      <c r="Q11" s="4"/>
      <c r="S11" s="9"/>
      <c r="T11" s="4"/>
      <c r="U11" s="4"/>
      <c r="V11" s="4"/>
    </row>
    <row r="12" spans="1:25" x14ac:dyDescent="0.3">
      <c r="A12" s="389"/>
      <c r="B12" s="4" t="s">
        <v>284</v>
      </c>
      <c r="C12" s="37">
        <v>5.2033303473752082E-2</v>
      </c>
      <c r="D12" s="37">
        <v>0.17276580495447888</v>
      </c>
      <c r="E12" s="37">
        <v>0.57206607730286496</v>
      </c>
      <c r="F12" s="37">
        <v>0.20313481426890401</v>
      </c>
      <c r="G12" s="37">
        <v>0</v>
      </c>
      <c r="H12" s="37">
        <v>0</v>
      </c>
      <c r="I12" s="37">
        <v>0</v>
      </c>
      <c r="J12" s="37"/>
      <c r="K12" s="4"/>
      <c r="L12" s="4"/>
      <c r="M12" s="4"/>
      <c r="N12" s="4"/>
      <c r="O12" s="4"/>
      <c r="P12" s="4"/>
      <c r="Q12" s="4"/>
      <c r="S12" s="9"/>
      <c r="T12" s="4"/>
      <c r="U12" s="4"/>
      <c r="V12" s="4"/>
    </row>
    <row r="13" spans="1:25" x14ac:dyDescent="0.3">
      <c r="A13" s="389"/>
      <c r="B13" s="4" t="s">
        <v>285</v>
      </c>
      <c r="C13" s="37">
        <v>3.3940484635591898E-2</v>
      </c>
      <c r="D13" s="37">
        <v>9.165382773483309E-2</v>
      </c>
      <c r="E13" s="37">
        <v>0.2713254946869233</v>
      </c>
      <c r="F13" s="37">
        <v>0.31232558341012451</v>
      </c>
      <c r="G13" s="37">
        <v>0.2907546095325273</v>
      </c>
      <c r="H13" s="37">
        <v>0</v>
      </c>
      <c r="I13" s="37">
        <v>0</v>
      </c>
      <c r="J13" s="37"/>
      <c r="K13" s="4"/>
      <c r="L13" s="4"/>
      <c r="M13" s="4"/>
      <c r="N13" s="4"/>
      <c r="O13" s="4"/>
      <c r="P13" s="4"/>
      <c r="Q13" s="4"/>
      <c r="S13" s="9"/>
      <c r="T13" s="4"/>
      <c r="U13" s="4"/>
      <c r="V13" s="4"/>
    </row>
    <row r="14" spans="1:25" x14ac:dyDescent="0.3">
      <c r="A14" s="389"/>
      <c r="B14" s="4" t="s">
        <v>286</v>
      </c>
      <c r="C14" s="37">
        <v>2.5225387000010698E-2</v>
      </c>
      <c r="D14" s="37">
        <v>4.1309312203792387E-2</v>
      </c>
      <c r="E14" s="37">
        <v>0.11315310466522405</v>
      </c>
      <c r="F14" s="37">
        <v>0.25966458963686068</v>
      </c>
      <c r="G14" s="37">
        <v>0.18206844604364897</v>
      </c>
      <c r="H14" s="37">
        <v>0.37857916045046325</v>
      </c>
      <c r="I14" s="37">
        <v>0</v>
      </c>
      <c r="J14" s="37">
        <v>14</v>
      </c>
      <c r="K14" s="4"/>
      <c r="L14" s="4"/>
      <c r="M14" s="4"/>
      <c r="N14" s="4"/>
      <c r="O14" s="4"/>
      <c r="P14" s="4"/>
      <c r="Q14" s="4"/>
      <c r="S14" s="9"/>
      <c r="T14" s="4"/>
      <c r="U14" s="4"/>
      <c r="V14" s="4"/>
    </row>
    <row r="15" spans="1:25" x14ac:dyDescent="0.3">
      <c r="A15" s="394" t="s">
        <v>41</v>
      </c>
      <c r="B15" s="4" t="s">
        <v>287</v>
      </c>
      <c r="C15" s="39">
        <v>0</v>
      </c>
      <c r="D15" s="39">
        <v>1E-4</v>
      </c>
      <c r="E15" s="39">
        <v>1E-4</v>
      </c>
      <c r="F15" s="39">
        <v>1E-4</v>
      </c>
      <c r="G15" s="39">
        <v>1E-4</v>
      </c>
      <c r="H15" s="39">
        <v>0</v>
      </c>
      <c r="I15" s="39">
        <v>0</v>
      </c>
      <c r="J15" s="39">
        <v>0</v>
      </c>
      <c r="K15" s="4"/>
      <c r="L15" s="4"/>
      <c r="M15" s="4"/>
      <c r="N15" s="4"/>
      <c r="O15" s="4"/>
      <c r="P15" s="4"/>
      <c r="Q15" s="4"/>
      <c r="S15" s="9"/>
      <c r="T15" s="4"/>
      <c r="U15" s="4"/>
      <c r="V15" s="4"/>
    </row>
    <row r="16" spans="1:25" x14ac:dyDescent="0.3">
      <c r="A16" s="389"/>
      <c r="B16" s="4" t="s">
        <v>288</v>
      </c>
      <c r="C16" s="39">
        <v>0</v>
      </c>
      <c r="D16" s="39">
        <v>0</v>
      </c>
      <c r="E16" s="39">
        <v>1E-4</v>
      </c>
      <c r="F16" s="39">
        <v>1E-4</v>
      </c>
      <c r="G16" s="39">
        <v>1E-4</v>
      </c>
      <c r="H16" s="39">
        <v>0</v>
      </c>
      <c r="I16" s="39">
        <v>0</v>
      </c>
      <c r="J16" s="39">
        <v>0</v>
      </c>
      <c r="K16" s="4"/>
      <c r="L16" s="4"/>
      <c r="M16" s="4"/>
      <c r="N16" s="4"/>
      <c r="O16" s="4"/>
      <c r="P16" s="4"/>
      <c r="Q16" s="4"/>
      <c r="S16" s="9"/>
      <c r="T16" s="4"/>
      <c r="U16" s="4"/>
      <c r="V16" s="4"/>
    </row>
    <row r="17" spans="1:22" x14ac:dyDescent="0.3">
      <c r="A17" s="389"/>
      <c r="B17" s="4" t="s">
        <v>289</v>
      </c>
      <c r="C17" s="39">
        <v>0</v>
      </c>
      <c r="D17" s="39">
        <v>0</v>
      </c>
      <c r="E17" s="39">
        <v>0</v>
      </c>
      <c r="F17" s="39">
        <v>1E-4</v>
      </c>
      <c r="G17" s="39">
        <v>1E-4</v>
      </c>
      <c r="H17" s="39">
        <v>0</v>
      </c>
      <c r="I17" s="39">
        <v>0</v>
      </c>
      <c r="J17" s="39">
        <v>0</v>
      </c>
      <c r="K17" s="4"/>
      <c r="L17" s="4"/>
      <c r="M17" s="4"/>
      <c r="N17" s="4"/>
      <c r="O17" s="4"/>
      <c r="P17" s="4"/>
      <c r="Q17" s="4"/>
      <c r="S17" s="9"/>
      <c r="T17" s="4"/>
      <c r="U17" s="4"/>
      <c r="V17" s="4"/>
    </row>
    <row r="18" spans="1:22" x14ac:dyDescent="0.3">
      <c r="A18" s="389"/>
      <c r="B18" s="4" t="s">
        <v>290</v>
      </c>
      <c r="C18" s="39">
        <v>0</v>
      </c>
      <c r="D18" s="39">
        <v>0</v>
      </c>
      <c r="E18" s="39">
        <v>0</v>
      </c>
      <c r="F18" s="39">
        <v>0</v>
      </c>
      <c r="G18" s="39">
        <v>1E-4</v>
      </c>
      <c r="H18" s="39">
        <v>0</v>
      </c>
      <c r="I18" s="39">
        <v>0</v>
      </c>
      <c r="J18" s="39">
        <v>0</v>
      </c>
      <c r="K18" s="4"/>
      <c r="L18" s="4"/>
      <c r="M18" s="4"/>
      <c r="N18" s="4"/>
      <c r="O18" s="4"/>
      <c r="P18" s="4"/>
      <c r="Q18" s="4"/>
      <c r="S18" s="9"/>
      <c r="T18" s="4"/>
      <c r="U18" s="4"/>
      <c r="V18" s="4"/>
    </row>
    <row r="19" spans="1:22" x14ac:dyDescent="0.3">
      <c r="A19" s="389"/>
      <c r="B19" s="4" t="s">
        <v>291</v>
      </c>
      <c r="C19" s="39">
        <v>0</v>
      </c>
      <c r="D19" s="39">
        <v>0</v>
      </c>
      <c r="E19" s="39">
        <v>0</v>
      </c>
      <c r="F19" s="39">
        <v>0</v>
      </c>
      <c r="G19" s="39">
        <v>0</v>
      </c>
      <c r="H19" s="39">
        <v>1E-4</v>
      </c>
      <c r="I19" s="39">
        <v>0</v>
      </c>
      <c r="J19" s="39">
        <v>1E-3</v>
      </c>
      <c r="K19" s="4"/>
      <c r="L19" s="4"/>
      <c r="M19" s="4"/>
      <c r="N19" s="4"/>
      <c r="O19" s="4"/>
      <c r="P19" s="4"/>
      <c r="Q19" s="4"/>
      <c r="S19" s="9"/>
      <c r="T19" s="4"/>
      <c r="U19" s="4"/>
      <c r="V19" s="4"/>
    </row>
    <row r="20" spans="1:22" x14ac:dyDescent="0.3">
      <c r="A20" s="389"/>
      <c r="B20" s="4" t="s">
        <v>292</v>
      </c>
      <c r="C20" s="39">
        <v>0</v>
      </c>
      <c r="D20" s="39">
        <v>0</v>
      </c>
      <c r="E20" s="39">
        <v>0</v>
      </c>
      <c r="F20" s="39">
        <v>0</v>
      </c>
      <c r="G20" s="39">
        <v>0</v>
      </c>
      <c r="H20" s="39">
        <v>0</v>
      </c>
      <c r="I20" s="39">
        <v>1E-4</v>
      </c>
      <c r="J20" s="39">
        <v>2E-3</v>
      </c>
      <c r="K20" s="4"/>
      <c r="L20" s="4"/>
      <c r="M20" s="4"/>
      <c r="N20" s="4"/>
      <c r="O20" s="4"/>
      <c r="P20" s="4"/>
      <c r="Q20" s="4"/>
      <c r="S20" s="9"/>
      <c r="T20" s="4"/>
      <c r="U20" s="4"/>
      <c r="V20" s="4"/>
    </row>
    <row r="21" spans="1:22" x14ac:dyDescent="0.3">
      <c r="A21" s="389"/>
      <c r="B21" s="4" t="s">
        <v>293</v>
      </c>
      <c r="C21" s="39">
        <v>0</v>
      </c>
      <c r="D21" s="39">
        <v>0</v>
      </c>
      <c r="E21" s="39">
        <v>0</v>
      </c>
      <c r="F21" s="39">
        <v>0</v>
      </c>
      <c r="G21" s="39">
        <v>0</v>
      </c>
      <c r="H21" s="39">
        <v>0</v>
      </c>
      <c r="I21" s="39">
        <v>0</v>
      </c>
      <c r="J21" s="39">
        <v>3.3999999999999998E-3</v>
      </c>
      <c r="K21" s="4"/>
      <c r="L21" s="4"/>
      <c r="M21" s="4"/>
      <c r="N21" s="4"/>
      <c r="O21" s="4"/>
      <c r="P21" s="4"/>
      <c r="Q21" s="4"/>
      <c r="S21" s="9"/>
      <c r="T21" s="4"/>
      <c r="U21" s="4"/>
      <c r="V21" s="4"/>
    </row>
    <row r="22" spans="1:22" x14ac:dyDescent="0.3">
      <c r="A22" s="389"/>
      <c r="B22" s="4" t="s">
        <v>294</v>
      </c>
      <c r="C22" s="37">
        <v>167.57</v>
      </c>
      <c r="D22" s="37">
        <v>0</v>
      </c>
      <c r="E22" s="37">
        <v>0</v>
      </c>
      <c r="F22" s="37">
        <v>0</v>
      </c>
      <c r="G22" s="37">
        <v>0</v>
      </c>
      <c r="H22" s="37">
        <v>0</v>
      </c>
      <c r="I22" s="37">
        <v>0</v>
      </c>
      <c r="J22" s="37"/>
      <c r="K22" s="4"/>
      <c r="L22" s="4"/>
      <c r="M22" s="4"/>
      <c r="N22" s="4"/>
      <c r="O22" s="4"/>
      <c r="P22" s="4"/>
      <c r="Q22" s="4"/>
      <c r="S22" s="9"/>
      <c r="T22" s="4"/>
      <c r="U22" s="4"/>
      <c r="V22" s="4"/>
    </row>
    <row r="23" spans="1:22" x14ac:dyDescent="0.3">
      <c r="A23" s="389"/>
      <c r="B23" s="4" t="s">
        <v>295</v>
      </c>
      <c r="C23" s="37">
        <v>16757</v>
      </c>
      <c r="D23" s="37">
        <v>109.17</v>
      </c>
      <c r="E23" s="37">
        <v>0</v>
      </c>
      <c r="F23" s="37">
        <v>0</v>
      </c>
      <c r="G23" s="37">
        <v>0</v>
      </c>
      <c r="H23" s="37">
        <v>0</v>
      </c>
      <c r="I23" s="37">
        <v>0</v>
      </c>
      <c r="J23" s="37"/>
      <c r="K23" s="4"/>
      <c r="L23" s="4"/>
      <c r="M23" s="4"/>
      <c r="N23" s="4"/>
      <c r="O23" s="4"/>
      <c r="P23" s="4"/>
      <c r="Q23" s="4"/>
      <c r="S23" s="9"/>
      <c r="T23" s="4"/>
      <c r="U23" s="4"/>
      <c r="V23" s="4"/>
    </row>
    <row r="24" spans="1:22" x14ac:dyDescent="0.3">
      <c r="A24" s="389"/>
      <c r="B24" s="4" t="s">
        <v>296</v>
      </c>
      <c r="C24" s="37">
        <v>27674</v>
      </c>
      <c r="D24" s="37">
        <v>10917</v>
      </c>
      <c r="E24" s="37">
        <v>32.47</v>
      </c>
      <c r="F24" s="37">
        <v>0</v>
      </c>
      <c r="G24" s="37">
        <v>0</v>
      </c>
      <c r="H24" s="37">
        <v>0</v>
      </c>
      <c r="I24" s="37">
        <v>0</v>
      </c>
      <c r="J24" s="37"/>
      <c r="K24" s="4"/>
      <c r="L24" s="4"/>
      <c r="M24" s="4"/>
      <c r="N24" s="4"/>
      <c r="O24" s="4"/>
      <c r="P24" s="4"/>
      <c r="Q24" s="4"/>
      <c r="S24" s="9"/>
      <c r="T24" s="4"/>
      <c r="U24" s="4"/>
      <c r="V24" s="4"/>
    </row>
    <row r="25" spans="1:22" x14ac:dyDescent="0.3">
      <c r="A25" s="389"/>
      <c r="B25" s="4" t="s">
        <v>297</v>
      </c>
      <c r="C25" s="37">
        <v>30921</v>
      </c>
      <c r="D25" s="37">
        <v>14164</v>
      </c>
      <c r="E25" s="37">
        <v>3247</v>
      </c>
      <c r="F25" s="37">
        <v>124.77</v>
      </c>
      <c r="G25" s="37">
        <v>0</v>
      </c>
      <c r="H25" s="37">
        <v>0</v>
      </c>
      <c r="I25" s="37">
        <v>0</v>
      </c>
      <c r="J25" s="37"/>
      <c r="K25" s="4"/>
      <c r="L25" s="4"/>
      <c r="M25" s="4"/>
      <c r="N25" s="4"/>
      <c r="O25" s="4"/>
      <c r="P25" s="4"/>
      <c r="Q25" s="4"/>
      <c r="S25" s="9"/>
      <c r="T25" s="4"/>
      <c r="U25" s="4"/>
      <c r="V25" s="4"/>
    </row>
    <row r="26" spans="1:22" x14ac:dyDescent="0.3">
      <c r="A26" s="389"/>
      <c r="B26" s="4" t="s">
        <v>298</v>
      </c>
      <c r="C26" s="37">
        <v>43398</v>
      </c>
      <c r="D26" s="37">
        <v>26641</v>
      </c>
      <c r="E26" s="37">
        <v>15724</v>
      </c>
      <c r="F26" s="37">
        <v>12477</v>
      </c>
      <c r="G26" s="37">
        <v>80.930000000000007</v>
      </c>
      <c r="H26" s="37">
        <v>0</v>
      </c>
      <c r="I26" s="37">
        <v>0</v>
      </c>
      <c r="J26" s="37"/>
      <c r="K26" s="4"/>
      <c r="L26" s="4"/>
      <c r="M26" s="4"/>
      <c r="N26" s="4"/>
      <c r="O26" s="4"/>
      <c r="P26" s="4"/>
      <c r="Q26" s="4"/>
      <c r="S26" s="9"/>
      <c r="T26" s="4"/>
      <c r="U26" s="4"/>
      <c r="V26" s="4"/>
    </row>
    <row r="27" spans="1:22" x14ac:dyDescent="0.3">
      <c r="A27" s="389"/>
      <c r="B27" s="4" t="s">
        <v>299</v>
      </c>
      <c r="C27" s="37">
        <v>51491</v>
      </c>
      <c r="D27" s="37">
        <v>34734</v>
      </c>
      <c r="E27" s="37">
        <v>23817</v>
      </c>
      <c r="F27" s="37">
        <v>20570</v>
      </c>
      <c r="G27" s="37">
        <v>8093</v>
      </c>
      <c r="H27" s="37">
        <v>48.480000000000004</v>
      </c>
      <c r="I27" s="37">
        <v>0</v>
      </c>
      <c r="J27" s="37"/>
      <c r="K27" s="4"/>
      <c r="L27" s="4"/>
      <c r="M27" s="4"/>
      <c r="N27" s="4"/>
      <c r="O27" s="4"/>
      <c r="P27" s="4"/>
      <c r="Q27" s="4"/>
      <c r="S27" s="9"/>
      <c r="T27" s="4"/>
      <c r="U27" s="4"/>
      <c r="V27" s="4"/>
    </row>
    <row r="28" spans="1:22" x14ac:dyDescent="0.3">
      <c r="A28" s="389"/>
      <c r="B28" s="4" t="s">
        <v>300</v>
      </c>
      <c r="C28" s="37">
        <v>56339</v>
      </c>
      <c r="D28" s="37">
        <v>39582</v>
      </c>
      <c r="E28" s="37">
        <v>28665</v>
      </c>
      <c r="F28" s="37">
        <v>25418</v>
      </c>
      <c r="G28" s="37">
        <v>12941</v>
      </c>
      <c r="H28" s="37">
        <v>4848</v>
      </c>
      <c r="I28" s="37">
        <v>35</v>
      </c>
      <c r="J28" s="37"/>
      <c r="K28" s="4"/>
      <c r="L28" s="4"/>
      <c r="M28" s="4"/>
      <c r="N28" s="4"/>
      <c r="O28" s="4"/>
      <c r="P28" s="4"/>
      <c r="Q28" s="4"/>
      <c r="S28" s="9"/>
      <c r="T28" s="4"/>
      <c r="U28" s="4"/>
      <c r="V28" s="4"/>
    </row>
    <row r="29" spans="1:22" x14ac:dyDescent="0.3">
      <c r="A29" s="389" t="s">
        <v>44</v>
      </c>
      <c r="B29" s="4" t="s">
        <v>309</v>
      </c>
      <c r="C29" s="393">
        <v>3500</v>
      </c>
      <c r="D29" s="393">
        <v>3500</v>
      </c>
      <c r="E29" s="393">
        <v>3500</v>
      </c>
      <c r="F29" s="393">
        <v>3500</v>
      </c>
      <c r="G29" s="393">
        <v>3500</v>
      </c>
      <c r="H29" s="393">
        <v>3500</v>
      </c>
      <c r="I29" s="393">
        <v>3500</v>
      </c>
      <c r="J29" s="37"/>
      <c r="K29" s="4"/>
      <c r="L29" s="4"/>
      <c r="M29" s="4"/>
      <c r="N29" s="4"/>
      <c r="O29" s="4"/>
      <c r="P29" s="4"/>
      <c r="Q29" s="4"/>
      <c r="S29" s="9"/>
      <c r="T29" s="4"/>
      <c r="U29" s="4"/>
      <c r="V29" s="4"/>
    </row>
    <row r="30" spans="1:22" x14ac:dyDescent="0.3">
      <c r="A30" s="389" t="s">
        <v>259</v>
      </c>
      <c r="B30" s="4" t="s">
        <v>310</v>
      </c>
      <c r="C30" s="393">
        <v>3.4765420508671405</v>
      </c>
      <c r="D30" s="393">
        <v>68.804762809250363</v>
      </c>
      <c r="E30" s="393">
        <v>408.28039701504173</v>
      </c>
      <c r="F30" s="393">
        <v>954.3815593576486</v>
      </c>
      <c r="G30" s="393">
        <v>878.79999725123298</v>
      </c>
      <c r="H30" s="393">
        <v>139.85209267006388</v>
      </c>
      <c r="I30" s="393">
        <v>3.87456711387272</v>
      </c>
      <c r="J30" s="37"/>
      <c r="K30" s="20"/>
      <c r="L30" s="20"/>
      <c r="M30" s="20"/>
      <c r="N30" s="20"/>
      <c r="O30" s="20"/>
      <c r="P30" s="20"/>
      <c r="Q30" s="20"/>
      <c r="S30" s="20"/>
    </row>
    <row r="31" spans="1:22" x14ac:dyDescent="0.3">
      <c r="A31" s="4" t="s">
        <v>267</v>
      </c>
      <c r="B31" s="4" t="s">
        <v>301</v>
      </c>
      <c r="C31" s="393">
        <v>0</v>
      </c>
      <c r="D31" s="393">
        <v>0</v>
      </c>
      <c r="E31" s="393">
        <v>0</v>
      </c>
      <c r="F31" s="393">
        <v>0</v>
      </c>
      <c r="G31" s="393">
        <v>0.16796591567099195</v>
      </c>
      <c r="H31" s="393">
        <v>2.7994319278498658E-2</v>
      </c>
      <c r="I31" s="393">
        <v>2.7994319278498658E-2</v>
      </c>
      <c r="J31" s="38"/>
      <c r="K31" s="20"/>
      <c r="L31" s="20"/>
      <c r="M31" s="20"/>
      <c r="N31" s="20"/>
      <c r="O31" s="20"/>
      <c r="P31" s="20"/>
      <c r="Q31" s="20"/>
      <c r="S31" s="20"/>
    </row>
    <row r="32" spans="1:22" x14ac:dyDescent="0.3">
      <c r="A32" s="4" t="s">
        <v>16</v>
      </c>
      <c r="B32" s="4" t="s">
        <v>303</v>
      </c>
      <c r="C32" s="393">
        <v>6.4435931176520811E-4</v>
      </c>
      <c r="D32" s="393">
        <v>2.4847023091632905E-2</v>
      </c>
      <c r="E32" s="393">
        <v>0.47672449262090832</v>
      </c>
      <c r="F32" s="393">
        <v>1.6954809937191266</v>
      </c>
      <c r="G32" s="393">
        <v>2.9064789904347537</v>
      </c>
      <c r="H32" s="393">
        <v>2.0939041457474539E-2</v>
      </c>
      <c r="I32" s="393">
        <v>2.5063953776464942E-4</v>
      </c>
      <c r="J32" s="38"/>
      <c r="K32" s="20"/>
      <c r="L32" s="20"/>
      <c r="M32" s="20"/>
      <c r="N32" s="20"/>
      <c r="O32" s="20"/>
      <c r="P32" s="20"/>
      <c r="Q32" s="20"/>
      <c r="S32" s="20"/>
    </row>
    <row r="33" spans="1:19" x14ac:dyDescent="0.3">
      <c r="A33" s="4" t="s">
        <v>15</v>
      </c>
      <c r="B33" s="4" t="s">
        <v>302</v>
      </c>
      <c r="C33" s="393">
        <v>8.0773833481984883E-4</v>
      </c>
      <c r="D33" s="393">
        <v>0.13638863485197683</v>
      </c>
      <c r="E33" s="393">
        <v>0.6621196610189819</v>
      </c>
      <c r="F33" s="393">
        <v>3.4290509379990568</v>
      </c>
      <c r="G33" s="393">
        <v>4.5170993943343527</v>
      </c>
      <c r="H33" s="393">
        <v>3.443097395541705</v>
      </c>
      <c r="I33" s="393">
        <v>0.12684803482837897</v>
      </c>
      <c r="J33" s="38"/>
      <c r="K33" s="20"/>
      <c r="L33" s="20"/>
      <c r="M33" s="20"/>
      <c r="N33" s="20"/>
      <c r="O33" s="20"/>
      <c r="P33" s="20"/>
      <c r="Q33" s="20"/>
      <c r="S33" s="20"/>
    </row>
    <row r="34" spans="1:19" x14ac:dyDescent="0.3">
      <c r="A34" s="4" t="s">
        <v>17</v>
      </c>
      <c r="B34" s="4" t="s">
        <v>304</v>
      </c>
      <c r="C34" s="393">
        <v>8.2057041250508597E-3</v>
      </c>
      <c r="D34" s="393">
        <v>0.13948072124967975</v>
      </c>
      <c r="E34" s="393">
        <v>1.3007746657781549</v>
      </c>
      <c r="F34" s="393">
        <v>5.8237649300313219</v>
      </c>
      <c r="G34" s="393">
        <v>4.0383072681522663</v>
      </c>
      <c r="H34" s="393">
        <v>4.3505009867067373E-2</v>
      </c>
      <c r="I34" s="393">
        <v>1.3207823298100265E-4</v>
      </c>
      <c r="J34" s="38"/>
      <c r="K34" s="20"/>
      <c r="L34" s="20"/>
      <c r="M34" s="20"/>
      <c r="N34" s="20"/>
      <c r="O34" s="20"/>
      <c r="P34" s="20"/>
      <c r="Q34" s="20"/>
      <c r="S34" s="20"/>
    </row>
    <row r="35" spans="1:19" x14ac:dyDescent="0.3">
      <c r="A35" s="4" t="s">
        <v>24</v>
      </c>
      <c r="B35" s="4" t="s">
        <v>305</v>
      </c>
      <c r="C35" s="393">
        <v>9.9952341818470907E-4</v>
      </c>
      <c r="D35" s="393">
        <v>1.432586458424465E-2</v>
      </c>
      <c r="E35" s="393">
        <v>0.50647947066933952</v>
      </c>
      <c r="F35" s="393">
        <v>0.82623157665848479</v>
      </c>
      <c r="G35" s="393">
        <v>4.3950662273804092E-2</v>
      </c>
      <c r="H35" s="393">
        <v>1.6027970364061384E-2</v>
      </c>
      <c r="I35" s="393">
        <v>0</v>
      </c>
      <c r="J35" s="38"/>
      <c r="K35" s="20"/>
      <c r="L35" s="20"/>
      <c r="M35" s="20"/>
      <c r="N35" s="20"/>
      <c r="O35" s="20"/>
      <c r="P35" s="20"/>
      <c r="Q35" s="20"/>
      <c r="S35" s="20"/>
    </row>
    <row r="36" spans="1:19" x14ac:dyDescent="0.3">
      <c r="A36" s="4" t="s">
        <v>264</v>
      </c>
      <c r="B36" s="4" t="s">
        <v>306</v>
      </c>
      <c r="C36" s="393">
        <v>2.3977467285853454E-4</v>
      </c>
      <c r="D36" s="393">
        <v>4.588768642748061E-2</v>
      </c>
      <c r="E36" s="393">
        <v>0.68012986547292065</v>
      </c>
      <c r="F36" s="393">
        <v>1.7320130155399789</v>
      </c>
      <c r="G36" s="393">
        <v>4.4084505887906911</v>
      </c>
      <c r="H36" s="393">
        <v>0.46760512527541709</v>
      </c>
      <c r="I36" s="393">
        <v>9.0256638101759851E-3</v>
      </c>
      <c r="J36" s="38"/>
      <c r="K36" s="20"/>
      <c r="L36" s="20"/>
      <c r="M36" s="20"/>
      <c r="N36" s="20"/>
      <c r="O36" s="20"/>
      <c r="P36" s="20"/>
      <c r="Q36" s="20"/>
      <c r="S36" s="20"/>
    </row>
    <row r="42" spans="1:19" x14ac:dyDescent="0.3">
      <c r="A42" s="14"/>
    </row>
    <row r="43" spans="1:19" x14ac:dyDescent="0.3">
      <c r="A43" s="14"/>
    </row>
    <row r="44" spans="1:19" x14ac:dyDescent="0.3">
      <c r="K44" s="6"/>
      <c r="L44" s="6"/>
    </row>
    <row r="45" spans="1:19" x14ac:dyDescent="0.3">
      <c r="K45" s="6"/>
      <c r="L45" s="6"/>
    </row>
    <row r="46" spans="1:19" x14ac:dyDescent="0.3">
      <c r="K46" s="6"/>
      <c r="L46" s="6"/>
    </row>
    <row r="47" spans="1:19" x14ac:dyDescent="0.3">
      <c r="K47" s="6"/>
      <c r="L47" s="6"/>
    </row>
    <row r="48" spans="1:19" x14ac:dyDescent="0.3">
      <c r="K48" s="6"/>
      <c r="L48" s="6"/>
    </row>
    <row r="49" spans="1:19" x14ac:dyDescent="0.3">
      <c r="K49" s="6"/>
      <c r="L49" s="6"/>
    </row>
    <row r="50" spans="1:19" x14ac:dyDescent="0.3">
      <c r="K50" s="6"/>
      <c r="L50" s="6"/>
    </row>
    <row r="51" spans="1:19" x14ac:dyDescent="0.3">
      <c r="A51" s="6"/>
      <c r="K51" s="6"/>
      <c r="L51" s="6"/>
    </row>
    <row r="52" spans="1:19" x14ac:dyDescent="0.3">
      <c r="A52" s="6"/>
      <c r="S52" s="24"/>
    </row>
    <row r="61" spans="1:19" x14ac:dyDescent="0.3">
      <c r="K61" s="25"/>
      <c r="L61" s="25"/>
    </row>
    <row r="62" spans="1:19" x14ac:dyDescent="0.3">
      <c r="K62" s="6"/>
      <c r="L62" s="6"/>
    </row>
    <row r="63" spans="1:19" x14ac:dyDescent="0.3">
      <c r="K63" s="6"/>
      <c r="L63" s="6"/>
    </row>
    <row r="64" spans="1:19" x14ac:dyDescent="0.3">
      <c r="K64" s="6"/>
      <c r="L64" s="6"/>
    </row>
    <row r="65" spans="11:18" x14ac:dyDescent="0.3">
      <c r="K65" s="6"/>
      <c r="L65" s="6"/>
    </row>
    <row r="66" spans="11:18" x14ac:dyDescent="0.3">
      <c r="K66" s="6"/>
      <c r="L66" s="6"/>
    </row>
    <row r="67" spans="11:18" x14ac:dyDescent="0.3">
      <c r="K67" s="6"/>
      <c r="L67" s="6"/>
    </row>
    <row r="69" spans="11:18" x14ac:dyDescent="0.3">
      <c r="K69" s="6"/>
      <c r="L69" s="6"/>
    </row>
    <row r="70" spans="11:18" x14ac:dyDescent="0.3">
      <c r="K70" s="6"/>
      <c r="L70" s="6"/>
    </row>
    <row r="71" spans="11:18" x14ac:dyDescent="0.3">
      <c r="K71" s="6"/>
      <c r="L71" s="6"/>
    </row>
    <row r="72" spans="11:18" x14ac:dyDescent="0.3">
      <c r="K72" s="6"/>
      <c r="L72" s="6"/>
    </row>
    <row r="73" spans="11:18" x14ac:dyDescent="0.3">
      <c r="K73" s="6"/>
      <c r="L73" s="6"/>
    </row>
    <row r="74" spans="11:18" x14ac:dyDescent="0.3">
      <c r="K74" s="6"/>
      <c r="L74" s="6"/>
    </row>
    <row r="75" spans="11:18" ht="15.5" customHeight="1" x14ac:dyDescent="0.3">
      <c r="K75" s="6"/>
      <c r="L75" s="6"/>
    </row>
    <row r="76" spans="11:18" ht="39" customHeight="1" x14ac:dyDescent="0.3">
      <c r="K76" s="4"/>
      <c r="L76" s="4"/>
      <c r="M76" s="4"/>
      <c r="N76" s="4"/>
      <c r="O76" s="4"/>
      <c r="P76" s="4"/>
      <c r="Q76" s="4"/>
      <c r="R76" s="4"/>
    </row>
    <row r="84" spans="18:18" x14ac:dyDescent="0.3">
      <c r="R84" s="14"/>
    </row>
    <row r="129" spans="2:8" ht="17" customHeight="1" x14ac:dyDescent="0.3"/>
    <row r="130" spans="2:8" ht="17" customHeight="1" x14ac:dyDescent="0.3"/>
    <row r="131" spans="2:8" ht="17" customHeight="1" x14ac:dyDescent="0.3"/>
    <row r="132" spans="2:8" ht="17" customHeight="1" x14ac:dyDescent="0.3"/>
    <row r="133" spans="2:8" ht="17" customHeight="1" x14ac:dyDescent="0.3">
      <c r="B133" s="4"/>
      <c r="C133" s="4"/>
      <c r="D133" s="4"/>
      <c r="E133" s="4"/>
      <c r="F133" s="4"/>
      <c r="G133" s="4"/>
      <c r="H133" s="9"/>
    </row>
    <row r="134" spans="2:8" ht="17" customHeight="1" x14ac:dyDescent="0.3">
      <c r="B134" s="4"/>
    </row>
    <row r="135" spans="2:8" ht="17" customHeight="1" x14ac:dyDescent="0.3">
      <c r="B135" s="4"/>
    </row>
    <row r="136" spans="2:8" ht="17" customHeight="1" x14ac:dyDescent="0.3">
      <c r="B136" s="4"/>
    </row>
    <row r="137" spans="2:8" ht="17" customHeight="1" x14ac:dyDescent="0.3">
      <c r="B137" s="4"/>
    </row>
    <row r="138" spans="2:8" ht="17" customHeight="1" x14ac:dyDescent="0.3">
      <c r="B138" s="4"/>
    </row>
    <row r="139" spans="2:8" ht="17" customHeight="1" x14ac:dyDescent="0.3">
      <c r="B139" s="4"/>
    </row>
    <row r="140" spans="2:8" ht="17" customHeight="1" x14ac:dyDescent="0.3">
      <c r="B140" s="4"/>
    </row>
    <row r="141" spans="2:8" x14ac:dyDescent="0.3">
      <c r="B141" s="4"/>
      <c r="C141" s="4"/>
      <c r="D141" s="4"/>
      <c r="E141" s="4"/>
      <c r="F141" s="4"/>
      <c r="G141" s="4"/>
      <c r="H141" s="6"/>
    </row>
    <row r="142" spans="2:8" x14ac:dyDescent="0.3">
      <c r="B142" s="4"/>
    </row>
    <row r="143" spans="2:8" x14ac:dyDescent="0.3">
      <c r="B143" s="4"/>
    </row>
    <row r="144" spans="2:8" x14ac:dyDescent="0.3">
      <c r="B144" s="4"/>
    </row>
    <row r="145" spans="2:8" x14ac:dyDescent="0.3">
      <c r="B145" s="4"/>
    </row>
    <row r="146" spans="2:8" x14ac:dyDescent="0.3">
      <c r="B146" s="4"/>
    </row>
    <row r="147" spans="2:8" x14ac:dyDescent="0.3">
      <c r="B147" s="4"/>
    </row>
    <row r="148" spans="2:8" x14ac:dyDescent="0.3">
      <c r="B148" s="4"/>
    </row>
    <row r="149" spans="2:8" x14ac:dyDescent="0.3">
      <c r="B149" s="4"/>
      <c r="C149" s="4"/>
      <c r="D149" s="4"/>
      <c r="E149" s="4"/>
      <c r="F149" s="4"/>
      <c r="G149" s="4"/>
      <c r="H149" s="6"/>
    </row>
    <row r="150" spans="2:8" x14ac:dyDescent="0.3">
      <c r="B150" s="4"/>
    </row>
    <row r="151" spans="2:8" x14ac:dyDescent="0.3">
      <c r="B151" s="4"/>
    </row>
    <row r="152" spans="2:8" x14ac:dyDescent="0.3">
      <c r="B152" s="4"/>
    </row>
    <row r="153" spans="2:8" x14ac:dyDescent="0.3">
      <c r="B153" s="4"/>
    </row>
    <row r="154" spans="2:8" x14ac:dyDescent="0.3">
      <c r="B154" s="4"/>
    </row>
    <row r="155" spans="2:8" x14ac:dyDescent="0.3">
      <c r="B155" s="4"/>
    </row>
    <row r="156" spans="2:8" x14ac:dyDescent="0.3">
      <c r="B156" s="4"/>
    </row>
    <row r="157" spans="2:8" x14ac:dyDescent="0.3">
      <c r="B157" s="4"/>
      <c r="C157" s="4"/>
      <c r="D157" s="4"/>
      <c r="E157" s="4"/>
      <c r="F157" s="4"/>
      <c r="G157" s="4"/>
      <c r="H157" s="6"/>
    </row>
    <row r="158" spans="2:8" x14ac:dyDescent="0.3">
      <c r="B158" s="4"/>
    </row>
    <row r="159" spans="2:8" x14ac:dyDescent="0.3">
      <c r="B159" s="4"/>
    </row>
    <row r="160" spans="2:8" x14ac:dyDescent="0.3">
      <c r="B160" s="4"/>
    </row>
    <row r="161" spans="2:8" x14ac:dyDescent="0.3">
      <c r="B161" s="4"/>
    </row>
    <row r="162" spans="2:8" x14ac:dyDescent="0.3">
      <c r="B162" s="4"/>
    </row>
    <row r="163" spans="2:8" x14ac:dyDescent="0.3">
      <c r="B163" s="4"/>
    </row>
    <row r="164" spans="2:8" x14ac:dyDescent="0.3">
      <c r="B164" s="4"/>
    </row>
    <row r="165" spans="2:8" x14ac:dyDescent="0.3">
      <c r="B165" s="4"/>
      <c r="C165" s="4"/>
      <c r="D165" s="4"/>
      <c r="E165" s="4"/>
      <c r="F165" s="4"/>
      <c r="G165" s="4"/>
      <c r="H165" s="5"/>
    </row>
    <row r="166" spans="2:8" x14ac:dyDescent="0.3">
      <c r="B166" s="4"/>
    </row>
    <row r="167" spans="2:8" x14ac:dyDescent="0.3">
      <c r="B167" s="4"/>
    </row>
    <row r="168" spans="2:8" x14ac:dyDescent="0.3">
      <c r="B168" s="4"/>
    </row>
    <row r="169" spans="2:8" x14ac:dyDescent="0.3">
      <c r="B169" s="4"/>
    </row>
    <row r="170" spans="2:8" x14ac:dyDescent="0.3">
      <c r="B170" s="4"/>
    </row>
    <row r="171" spans="2:8" x14ac:dyDescent="0.3">
      <c r="B171" s="4"/>
    </row>
    <row r="172" spans="2:8" x14ac:dyDescent="0.3">
      <c r="B172" s="4"/>
    </row>
    <row r="173" spans="2:8" x14ac:dyDescent="0.3">
      <c r="B173" s="4"/>
      <c r="C173" s="4"/>
      <c r="D173" s="4"/>
      <c r="E173" s="4"/>
      <c r="F173" s="4"/>
      <c r="G173" s="4"/>
      <c r="H173" s="6"/>
    </row>
    <row r="174" spans="2:8" x14ac:dyDescent="0.3">
      <c r="B174" s="4"/>
    </row>
    <row r="175" spans="2:8" x14ac:dyDescent="0.3">
      <c r="B175" s="4"/>
    </row>
    <row r="176" spans="2:8" x14ac:dyDescent="0.3">
      <c r="B176" s="4"/>
    </row>
    <row r="177" spans="2:10" x14ac:dyDescent="0.3">
      <c r="B177" s="4"/>
    </row>
    <row r="178" spans="2:10" x14ac:dyDescent="0.3">
      <c r="B178" s="4"/>
    </row>
    <row r="179" spans="2:10" x14ac:dyDescent="0.3">
      <c r="B179" s="4"/>
    </row>
    <row r="180" spans="2:10" x14ac:dyDescent="0.3">
      <c r="B180" s="4"/>
    </row>
    <row r="181" spans="2:10" x14ac:dyDescent="0.3">
      <c r="B181" s="4"/>
      <c r="C181" s="4"/>
      <c r="D181" s="4"/>
      <c r="E181" s="4"/>
      <c r="F181" s="4"/>
      <c r="G181" s="4"/>
      <c r="H181" s="6"/>
    </row>
    <row r="182" spans="2:10" x14ac:dyDescent="0.3">
      <c r="B182" s="4"/>
    </row>
    <row r="183" spans="2:10" x14ac:dyDescent="0.3">
      <c r="B183" s="4"/>
    </row>
    <row r="184" spans="2:10" x14ac:dyDescent="0.3">
      <c r="B184" s="4"/>
      <c r="J184" s="21"/>
    </row>
    <row r="185" spans="2:10" x14ac:dyDescent="0.3">
      <c r="B185" s="4"/>
    </row>
    <row r="186" spans="2:10" x14ac:dyDescent="0.3">
      <c r="B186" s="4"/>
    </row>
    <row r="187" spans="2:10" x14ac:dyDescent="0.3">
      <c r="B187" s="4"/>
    </row>
    <row r="188" spans="2:10" x14ac:dyDescent="0.3">
      <c r="B188" s="4"/>
    </row>
    <row r="189" spans="2:10" x14ac:dyDescent="0.3">
      <c r="B189" s="4"/>
      <c r="C189" s="4"/>
      <c r="D189" s="4"/>
      <c r="E189" s="4"/>
      <c r="F189" s="4"/>
      <c r="G189" s="4"/>
      <c r="H189" s="6"/>
    </row>
    <row r="190" spans="2:10" x14ac:dyDescent="0.3">
      <c r="B190" s="4"/>
    </row>
    <row r="191" spans="2:10" x14ac:dyDescent="0.3">
      <c r="B191" s="4"/>
    </row>
    <row r="192" spans="2:10" x14ac:dyDescent="0.3">
      <c r="B192" s="4"/>
    </row>
    <row r="193" spans="2:2" x14ac:dyDescent="0.3">
      <c r="B193" s="4"/>
    </row>
    <row r="194" spans="2:2" x14ac:dyDescent="0.3">
      <c r="B194" s="4"/>
    </row>
    <row r="195" spans="2:2" x14ac:dyDescent="0.3">
      <c r="B195" s="4"/>
    </row>
    <row r="196" spans="2:2" x14ac:dyDescent="0.3">
      <c r="B196" s="4"/>
    </row>
  </sheetData>
  <pageMargins left="0.7" right="0.7" top="0.75" bottom="0.75" header="0.3" footer="0.3"/>
  <pageSetup paperSize="9" scale="31"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BT548"/>
  <sheetViews>
    <sheetView zoomScale="110" zoomScaleNormal="110" workbookViewId="0">
      <pane xSplit="3" ySplit="3" topLeftCell="D4" activePane="bottomRight" state="frozen"/>
      <selection pane="topRight" activeCell="D1" sqref="D1"/>
      <selection pane="bottomLeft" activeCell="A4" sqref="A4"/>
      <selection pane="bottomRight" activeCell="L52" sqref="L52"/>
    </sheetView>
  </sheetViews>
  <sheetFormatPr defaultColWidth="9.1328125" defaultRowHeight="10.15" x14ac:dyDescent="0.3"/>
  <cols>
    <col min="1" max="1" width="26.46484375" style="1" bestFit="1" customWidth="1"/>
    <col min="2" max="2" width="67.6640625" style="1" customWidth="1"/>
    <col min="3" max="3" width="10.46484375" style="1" bestFit="1" customWidth="1"/>
    <col min="4" max="14" width="11.46484375" style="1" customWidth="1"/>
    <col min="15" max="15" width="16.6640625" style="1" customWidth="1"/>
    <col min="16" max="16" width="11.46484375" style="4" customWidth="1"/>
    <col min="17" max="17" width="31.46484375" style="1" customWidth="1"/>
    <col min="18" max="18" width="16.46484375" style="1" customWidth="1"/>
    <col min="19" max="19" width="13.46484375" style="1" customWidth="1"/>
    <col min="20" max="20" width="15.46484375" style="1" customWidth="1"/>
    <col min="21" max="21" width="13.796875" style="1" customWidth="1"/>
    <col min="22" max="22" width="15.1328125" style="1" customWidth="1"/>
    <col min="23" max="23" width="15.46484375" style="1" bestFit="1" customWidth="1"/>
    <col min="24" max="24" width="14.46484375" style="1" customWidth="1"/>
    <col min="25" max="25" width="13.1328125" style="1" customWidth="1"/>
    <col min="26" max="26" width="21.796875" style="1" customWidth="1"/>
    <col min="27" max="28" width="11.46484375" style="1" customWidth="1"/>
    <col min="29" max="29" width="13.46484375" style="1" customWidth="1"/>
    <col min="30" max="30" width="11.46484375" style="1" customWidth="1"/>
    <col min="31" max="31" width="23.46484375" style="1" customWidth="1"/>
    <col min="32" max="34" width="21.46484375" style="1" customWidth="1"/>
    <col min="35" max="35" width="22.46484375" style="1" customWidth="1"/>
    <col min="36" max="40" width="16" style="1" customWidth="1"/>
    <col min="41" max="41" width="23.1328125" style="1" customWidth="1"/>
    <col min="42" max="42" width="16.46484375" style="1" customWidth="1"/>
    <col min="43" max="43" width="11.46484375" style="1" customWidth="1"/>
    <col min="44" max="44" width="23.1328125" style="1" bestFit="1" customWidth="1"/>
    <col min="45" max="45" width="8.796875" style="1" customWidth="1"/>
    <col min="46" max="46" width="12.46484375" style="1" customWidth="1"/>
    <col min="47" max="16384" width="9.1328125" style="1"/>
  </cols>
  <sheetData>
    <row r="1" spans="1:72" ht="15" x14ac:dyDescent="0.4">
      <c r="D1" s="2" t="s">
        <v>8</v>
      </c>
      <c r="E1" s="3"/>
      <c r="F1" s="3"/>
      <c r="G1" s="3"/>
      <c r="H1" s="3"/>
      <c r="I1" s="3"/>
      <c r="J1" s="3"/>
      <c r="K1" s="3"/>
      <c r="R1" s="35" t="s">
        <v>27</v>
      </c>
      <c r="S1" s="4"/>
      <c r="T1" s="5"/>
      <c r="W1" s="4"/>
      <c r="AI1" s="5"/>
      <c r="AV1" s="4"/>
    </row>
    <row r="2" spans="1:72" x14ac:dyDescent="0.3">
      <c r="A2" s="7"/>
      <c r="C2" s="7" t="s">
        <v>53</v>
      </c>
      <c r="D2" s="2" t="s">
        <v>1</v>
      </c>
      <c r="E2" s="2" t="s">
        <v>2</v>
      </c>
      <c r="F2" s="2" t="s">
        <v>3</v>
      </c>
      <c r="G2" s="2" t="s">
        <v>4</v>
      </c>
      <c r="H2" s="2" t="s">
        <v>5</v>
      </c>
      <c r="I2" s="2" t="s">
        <v>6</v>
      </c>
      <c r="J2" s="2" t="s">
        <v>7</v>
      </c>
      <c r="K2" s="2" t="s">
        <v>9</v>
      </c>
      <c r="L2" s="7" t="s">
        <v>0</v>
      </c>
      <c r="M2" s="7"/>
      <c r="N2" s="7"/>
      <c r="O2" s="4"/>
      <c r="Q2" s="4"/>
      <c r="R2" s="5" t="s">
        <v>263</v>
      </c>
      <c r="T2" s="6"/>
      <c r="W2" s="4"/>
      <c r="X2" s="4"/>
      <c r="Y2" s="4"/>
      <c r="Z2" s="4"/>
      <c r="AA2" s="4"/>
      <c r="AB2" s="4"/>
      <c r="AC2" s="4"/>
      <c r="AD2" s="4"/>
      <c r="AI2" s="5"/>
      <c r="AV2" s="4"/>
    </row>
    <row r="3" spans="1:72" x14ac:dyDescent="0.3">
      <c r="A3" s="7" t="s">
        <v>29</v>
      </c>
      <c r="B3" s="4" t="s">
        <v>23</v>
      </c>
      <c r="D3" s="8">
        <v>1</v>
      </c>
      <c r="E3" s="8">
        <f t="shared" ref="E3:L3" si="0">D3+1</f>
        <v>2</v>
      </c>
      <c r="F3" s="8">
        <f t="shared" si="0"/>
        <v>3</v>
      </c>
      <c r="G3" s="8">
        <f t="shared" si="0"/>
        <v>4</v>
      </c>
      <c r="H3" s="8">
        <f t="shared" si="0"/>
        <v>5</v>
      </c>
      <c r="I3" s="8">
        <f t="shared" si="0"/>
        <v>6</v>
      </c>
      <c r="J3" s="8">
        <f t="shared" si="0"/>
        <v>7</v>
      </c>
      <c r="K3" s="8">
        <f t="shared" si="0"/>
        <v>8</v>
      </c>
      <c r="L3" s="8">
        <f t="shared" si="0"/>
        <v>9</v>
      </c>
      <c r="M3" s="8"/>
      <c r="N3" s="8"/>
      <c r="P3" s="4" t="s">
        <v>28</v>
      </c>
      <c r="Q3" s="8"/>
      <c r="R3" s="5" t="s">
        <v>26</v>
      </c>
      <c r="T3" s="6"/>
      <c r="U3" s="9"/>
      <c r="W3" s="4"/>
      <c r="Y3" s="4"/>
      <c r="Z3" s="4"/>
      <c r="AA3" s="4"/>
      <c r="AB3" s="4"/>
      <c r="AC3" s="4"/>
      <c r="AD3" s="4"/>
      <c r="AE3" s="4"/>
      <c r="AF3" s="4"/>
      <c r="AG3" s="10"/>
      <c r="AH3" s="4"/>
      <c r="AI3" s="5"/>
      <c r="AJ3" s="4"/>
      <c r="AK3" s="4"/>
      <c r="AL3" s="4"/>
      <c r="AM3" s="4"/>
      <c r="AN3" s="4"/>
      <c r="AO3" s="4"/>
      <c r="AP3" s="4"/>
      <c r="AQ3" s="10"/>
      <c r="AS3" s="4"/>
      <c r="AT3" s="4"/>
      <c r="AV3" s="4"/>
      <c r="AW3" s="4"/>
      <c r="AX3" s="4"/>
      <c r="AY3" s="4"/>
      <c r="AZ3" s="4"/>
      <c r="BA3" s="4"/>
      <c r="BB3" s="4"/>
      <c r="BC3" s="4"/>
      <c r="BD3" s="4"/>
      <c r="BE3" s="4"/>
      <c r="BG3" s="9"/>
      <c r="BH3" s="4"/>
      <c r="BI3" s="4"/>
      <c r="BJ3" s="4"/>
      <c r="BK3" s="4"/>
      <c r="BL3" s="4"/>
      <c r="BM3" s="4"/>
      <c r="BN3" s="4"/>
      <c r="BO3" s="4"/>
      <c r="BP3" s="4"/>
      <c r="BQ3" s="4"/>
      <c r="BR3" s="4"/>
      <c r="BS3" s="10"/>
      <c r="BT3" s="4"/>
    </row>
    <row r="4" spans="1:72" x14ac:dyDescent="0.3">
      <c r="A4" s="11" t="s">
        <v>18</v>
      </c>
      <c r="C4" s="12"/>
      <c r="D4" s="32"/>
      <c r="E4" s="32"/>
      <c r="F4" s="32"/>
      <c r="G4" s="32"/>
      <c r="H4" s="32"/>
      <c r="I4" s="32"/>
      <c r="J4" s="32"/>
      <c r="K4" s="33"/>
      <c r="L4" s="4"/>
      <c r="M4" s="4"/>
      <c r="N4" s="4"/>
      <c r="Q4" s="4"/>
      <c r="R4" s="5" t="s">
        <v>261</v>
      </c>
      <c r="S4" s="4"/>
      <c r="T4" s="4"/>
      <c r="U4" s="4"/>
      <c r="V4" s="4"/>
      <c r="W4" s="4"/>
      <c r="X4" s="4"/>
      <c r="Y4" s="4"/>
      <c r="Z4" s="10"/>
      <c r="AB4" s="4"/>
      <c r="AC4" s="4"/>
      <c r="AE4" s="4"/>
      <c r="AF4" s="4"/>
      <c r="AG4" s="4"/>
      <c r="AH4" s="4"/>
      <c r="AI4" s="4"/>
      <c r="AJ4" s="4"/>
      <c r="AK4" s="4"/>
      <c r="AL4" s="4"/>
      <c r="AM4" s="4"/>
      <c r="AN4" s="4"/>
      <c r="AP4" s="9"/>
      <c r="AQ4" s="4"/>
      <c r="AR4" s="4"/>
      <c r="AS4" s="4"/>
    </row>
    <row r="5" spans="1:72" x14ac:dyDescent="0.3">
      <c r="A5" s="11" t="s">
        <v>32</v>
      </c>
      <c r="B5" s="389" t="s">
        <v>31</v>
      </c>
      <c r="C5" s="12">
        <v>1</v>
      </c>
      <c r="D5" s="37">
        <v>1E-10</v>
      </c>
      <c r="E5" s="37">
        <v>9.9999999999999995E-8</v>
      </c>
      <c r="F5" s="37">
        <v>9.9999999999999995E-8</v>
      </c>
      <c r="G5" s="37">
        <v>0.01</v>
      </c>
      <c r="H5" s="37">
        <v>1.2E-2</v>
      </c>
      <c r="I5" s="37">
        <v>1.2500000000000001E-2</v>
      </c>
      <c r="J5" s="37">
        <v>3.9E-2</v>
      </c>
      <c r="K5" s="33"/>
      <c r="L5" s="4"/>
      <c r="M5" s="4"/>
      <c r="N5" s="4"/>
      <c r="P5" s="4" t="s">
        <v>19</v>
      </c>
      <c r="Q5" s="4"/>
      <c r="R5" s="5" t="s">
        <v>262</v>
      </c>
      <c r="S5" s="4"/>
      <c r="T5" s="4"/>
      <c r="U5" s="4"/>
      <c r="V5" s="4"/>
      <c r="W5" s="4"/>
      <c r="X5" s="4"/>
      <c r="Y5" s="4"/>
      <c r="Z5" s="10"/>
      <c r="AB5" s="4"/>
      <c r="AC5" s="4"/>
      <c r="AE5" s="4"/>
      <c r="AF5" s="4"/>
      <c r="AG5" s="4"/>
      <c r="AH5" s="4"/>
      <c r="AI5" s="4"/>
      <c r="AJ5" s="4"/>
      <c r="AK5" s="4"/>
      <c r="AL5" s="4"/>
      <c r="AM5" s="4"/>
      <c r="AN5" s="4"/>
      <c r="AP5" s="9"/>
      <c r="AQ5" s="4"/>
      <c r="AR5" s="4"/>
      <c r="AS5" s="4"/>
    </row>
    <row r="6" spans="1:72" x14ac:dyDescent="0.3">
      <c r="A6" s="11" t="s">
        <v>34</v>
      </c>
      <c r="B6" s="389" t="s">
        <v>21</v>
      </c>
      <c r="C6" s="12">
        <f>C5+1</f>
        <v>2</v>
      </c>
      <c r="D6" s="37">
        <v>0</v>
      </c>
      <c r="E6" s="37">
        <v>1E-8</v>
      </c>
      <c r="F6" s="37">
        <v>1E-8</v>
      </c>
      <c r="G6" s="37">
        <v>5.0000000000000001E-3</v>
      </c>
      <c r="H6" s="37">
        <v>5.0000000000000001E-3</v>
      </c>
      <c r="I6" s="37">
        <v>5.0000000000000001E-3</v>
      </c>
      <c r="J6" s="37">
        <v>5.0000000000000001E-3</v>
      </c>
      <c r="K6" s="33"/>
      <c r="L6" s="4"/>
      <c r="M6" s="4"/>
      <c r="N6" s="4"/>
      <c r="O6" s="4"/>
      <c r="Q6" s="4"/>
      <c r="R6" s="5"/>
      <c r="S6" s="4"/>
      <c r="T6" s="4"/>
      <c r="U6" s="4"/>
      <c r="V6" s="4"/>
      <c r="W6" s="4"/>
      <c r="X6" s="4"/>
      <c r="Y6" s="4"/>
      <c r="Z6" s="10"/>
      <c r="AB6" s="4"/>
      <c r="AC6" s="4"/>
      <c r="AE6" s="4"/>
      <c r="AF6" s="4"/>
      <c r="AG6" s="4"/>
      <c r="AH6" s="4"/>
      <c r="AI6" s="4"/>
      <c r="AJ6" s="4"/>
      <c r="AK6" s="4"/>
      <c r="AL6" s="4"/>
      <c r="AM6" s="4"/>
      <c r="AN6" s="4"/>
      <c r="AP6" s="9"/>
      <c r="AQ6" s="4"/>
      <c r="AR6" s="4"/>
      <c r="AS6" s="4"/>
    </row>
    <row r="7" spans="1:72" x14ac:dyDescent="0.3">
      <c r="A7" s="11" t="s">
        <v>33</v>
      </c>
      <c r="B7" s="389" t="s">
        <v>20</v>
      </c>
      <c r="C7" s="12">
        <f t="shared" ref="C7:C70" si="1">C6+1</f>
        <v>3</v>
      </c>
      <c r="D7" s="37">
        <v>0.15</v>
      </c>
      <c r="E7" s="37">
        <v>0.15</v>
      </c>
      <c r="F7" s="37">
        <v>0.15</v>
      </c>
      <c r="G7" s="37">
        <v>0.15</v>
      </c>
      <c r="H7" s="37">
        <v>0.15</v>
      </c>
      <c r="I7" s="37">
        <v>0.15</v>
      </c>
      <c r="J7" s="37">
        <v>0.15</v>
      </c>
      <c r="K7" s="33"/>
      <c r="L7" s="4"/>
      <c r="M7" s="4"/>
      <c r="N7" s="4"/>
      <c r="O7" s="4"/>
      <c r="Q7" s="4"/>
      <c r="S7" s="4"/>
      <c r="T7" s="4"/>
      <c r="U7" s="4"/>
      <c r="V7" s="4"/>
      <c r="W7" s="4"/>
      <c r="X7" s="4"/>
      <c r="Y7" s="4"/>
      <c r="Z7" s="10"/>
      <c r="AB7" s="4"/>
      <c r="AC7" s="4"/>
      <c r="AE7" s="4"/>
      <c r="AF7" s="4"/>
      <c r="AG7" s="4"/>
      <c r="AH7" s="4"/>
      <c r="AI7" s="4"/>
      <c r="AJ7" s="4"/>
      <c r="AK7" s="4"/>
      <c r="AL7" s="4"/>
      <c r="AM7" s="4"/>
      <c r="AN7" s="4"/>
      <c r="AP7" s="9"/>
      <c r="AQ7" s="4"/>
      <c r="AR7" s="4"/>
      <c r="AS7" s="4"/>
    </row>
    <row r="8" spans="1:72" x14ac:dyDescent="0.3">
      <c r="A8" s="11" t="s">
        <v>35</v>
      </c>
      <c r="B8" s="389" t="s">
        <v>22</v>
      </c>
      <c r="C8" s="12">
        <f t="shared" si="1"/>
        <v>4</v>
      </c>
      <c r="D8" s="37">
        <v>0.5</v>
      </c>
      <c r="E8" s="37">
        <v>0.5</v>
      </c>
      <c r="F8" s="37">
        <v>0.5</v>
      </c>
      <c r="G8" s="37">
        <v>0.5</v>
      </c>
      <c r="H8" s="37">
        <v>0.5</v>
      </c>
      <c r="I8" s="37">
        <v>0.5</v>
      </c>
      <c r="J8" s="37">
        <v>0.5</v>
      </c>
      <c r="K8" s="33"/>
      <c r="L8" s="4"/>
      <c r="M8" s="4"/>
      <c r="N8" s="4"/>
      <c r="O8" s="4"/>
      <c r="Q8" s="4"/>
      <c r="R8" s="5"/>
      <c r="S8" s="4"/>
      <c r="T8" s="4"/>
      <c r="U8" s="4"/>
      <c r="V8" s="4"/>
      <c r="W8" s="4"/>
      <c r="X8" s="4"/>
      <c r="Y8" s="4"/>
      <c r="Z8" s="10"/>
      <c r="AB8" s="4"/>
      <c r="AC8" s="4"/>
      <c r="AE8" s="4"/>
      <c r="AF8" s="4"/>
      <c r="AG8" s="4"/>
      <c r="AH8" s="4"/>
      <c r="AI8" s="4"/>
      <c r="AJ8" s="4"/>
      <c r="AK8" s="4"/>
      <c r="AL8" s="4"/>
      <c r="AM8" s="4"/>
      <c r="AN8" s="4"/>
      <c r="AP8" s="9"/>
      <c r="AQ8" s="4"/>
      <c r="AR8" s="4"/>
      <c r="AS8" s="4"/>
    </row>
    <row r="9" spans="1:72" x14ac:dyDescent="0.3">
      <c r="C9" s="12">
        <f t="shared" si="1"/>
        <v>5</v>
      </c>
      <c r="D9" s="28"/>
      <c r="E9" s="28"/>
      <c r="F9" s="28"/>
      <c r="G9" s="28"/>
      <c r="H9" s="28"/>
      <c r="I9" s="28"/>
      <c r="J9" s="28"/>
      <c r="K9" s="33"/>
      <c r="L9" s="4"/>
      <c r="M9" s="4"/>
      <c r="N9" s="4"/>
      <c r="O9" s="4"/>
      <c r="Q9" s="4"/>
      <c r="R9" s="5"/>
      <c r="S9" s="4"/>
      <c r="T9" s="4"/>
      <c r="U9" s="4"/>
      <c r="V9" s="4"/>
      <c r="W9" s="4"/>
      <c r="X9" s="4"/>
      <c r="Y9" s="4"/>
      <c r="Z9" s="10"/>
      <c r="AB9" s="4"/>
      <c r="AC9" s="4"/>
      <c r="AE9" s="4"/>
      <c r="AF9" s="4"/>
      <c r="AG9" s="4"/>
      <c r="AH9" s="4"/>
      <c r="AI9" s="4"/>
      <c r="AJ9" s="4"/>
      <c r="AK9" s="4"/>
      <c r="AL9" s="4"/>
      <c r="AM9" s="4"/>
      <c r="AN9" s="4"/>
      <c r="AP9" s="9"/>
      <c r="AQ9" s="4"/>
      <c r="AR9" s="4"/>
      <c r="AS9" s="4"/>
    </row>
    <row r="10" spans="1:72" x14ac:dyDescent="0.3">
      <c r="C10" s="12">
        <f t="shared" si="1"/>
        <v>6</v>
      </c>
      <c r="D10" s="28"/>
      <c r="E10" s="28"/>
      <c r="F10" s="28"/>
      <c r="G10" s="28"/>
      <c r="H10" s="28"/>
      <c r="I10" s="28"/>
      <c r="J10" s="28"/>
      <c r="K10" s="33"/>
      <c r="L10" s="4"/>
      <c r="M10" s="4"/>
      <c r="N10" s="4"/>
      <c r="O10" s="4"/>
      <c r="Q10" s="4"/>
      <c r="R10" s="5"/>
      <c r="S10" s="4"/>
      <c r="T10" s="4"/>
      <c r="U10" s="4"/>
      <c r="V10" s="4"/>
      <c r="W10" s="4"/>
      <c r="X10" s="4"/>
      <c r="Y10" s="4"/>
      <c r="Z10" s="10"/>
      <c r="AB10" s="4"/>
      <c r="AC10" s="4"/>
      <c r="AE10" s="4"/>
      <c r="AF10" s="4"/>
      <c r="AG10" s="4"/>
      <c r="AH10" s="4"/>
      <c r="AI10" s="4"/>
      <c r="AJ10" s="4"/>
      <c r="AK10" s="4"/>
      <c r="AL10" s="4"/>
      <c r="AM10" s="4"/>
      <c r="AN10" s="4"/>
      <c r="AP10" s="9"/>
      <c r="AQ10" s="4"/>
      <c r="AR10" s="4"/>
      <c r="AS10" s="4"/>
    </row>
    <row r="11" spans="1:72" x14ac:dyDescent="0.3">
      <c r="C11" s="12">
        <f t="shared" si="1"/>
        <v>7</v>
      </c>
      <c r="D11" s="28"/>
      <c r="E11" s="28"/>
      <c r="F11" s="28"/>
      <c r="G11" s="28"/>
      <c r="H11" s="28"/>
      <c r="I11" s="28"/>
      <c r="J11" s="28"/>
      <c r="K11" s="33"/>
      <c r="L11" s="4"/>
      <c r="M11" s="4"/>
      <c r="N11" s="4"/>
      <c r="O11" s="4" t="s">
        <v>55</v>
      </c>
      <c r="Q11" s="4"/>
      <c r="R11" s="5"/>
      <c r="S11" s="4"/>
      <c r="T11" s="4"/>
      <c r="U11" s="4"/>
      <c r="V11" s="4"/>
      <c r="W11" s="4"/>
      <c r="X11" s="4"/>
      <c r="Y11" s="4"/>
      <c r="Z11" s="10"/>
      <c r="AB11" s="4"/>
      <c r="AC11" s="4"/>
      <c r="AE11" s="4"/>
      <c r="AF11" s="4"/>
      <c r="AG11" s="4"/>
      <c r="AH11" s="4"/>
      <c r="AI11" s="4"/>
      <c r="AJ11" s="4"/>
      <c r="AK11" s="4"/>
      <c r="AL11" s="4"/>
      <c r="AM11" s="4"/>
      <c r="AN11" s="4"/>
      <c r="AP11" s="9"/>
      <c r="AQ11" s="4"/>
      <c r="AR11" s="4"/>
      <c r="AS11" s="4"/>
    </row>
    <row r="12" spans="1:72" x14ac:dyDescent="0.3">
      <c r="A12" s="4" t="s">
        <v>38</v>
      </c>
      <c r="B12" s="389" t="s">
        <v>39</v>
      </c>
      <c r="C12" s="12">
        <f t="shared" si="1"/>
        <v>8</v>
      </c>
      <c r="D12" s="37">
        <v>0.01</v>
      </c>
      <c r="E12" s="37">
        <v>0.26</v>
      </c>
      <c r="F12" s="37">
        <v>0.73</v>
      </c>
      <c r="G12" s="37">
        <v>0</v>
      </c>
      <c r="H12" s="37">
        <v>0</v>
      </c>
      <c r="I12" s="37">
        <v>0</v>
      </c>
      <c r="J12" s="37">
        <v>0</v>
      </c>
      <c r="K12" s="28"/>
      <c r="O12" s="1">
        <f>SUM(D12:J12)</f>
        <v>1</v>
      </c>
      <c r="Q12" s="4"/>
      <c r="R12" s="5"/>
      <c r="S12" s="4"/>
      <c r="T12" s="4"/>
      <c r="U12" s="4"/>
      <c r="V12" s="4" t="s">
        <v>10</v>
      </c>
      <c r="W12" s="4"/>
      <c r="X12" s="4"/>
      <c r="Y12" s="4"/>
      <c r="Z12" s="4"/>
      <c r="AA12" s="4"/>
      <c r="AB12" s="4"/>
      <c r="AC12" s="4"/>
      <c r="AD12" s="4"/>
      <c r="AE12" s="4"/>
      <c r="AF12" s="4"/>
      <c r="AG12" s="4"/>
      <c r="AH12" s="4"/>
      <c r="AI12" s="4"/>
      <c r="AJ12" s="4"/>
      <c r="AK12" s="4"/>
      <c r="AL12" s="4"/>
      <c r="AM12" s="4"/>
      <c r="AN12" s="4"/>
      <c r="AP12" s="9"/>
      <c r="AQ12" s="4"/>
      <c r="AR12" s="4"/>
      <c r="AS12" s="4"/>
    </row>
    <row r="13" spans="1:72" x14ac:dyDescent="0.3">
      <c r="C13" s="12">
        <f t="shared" si="1"/>
        <v>9</v>
      </c>
      <c r="D13" s="32"/>
      <c r="E13" s="32"/>
      <c r="F13" s="32"/>
      <c r="G13" s="32"/>
      <c r="H13" s="32"/>
      <c r="I13" s="32"/>
      <c r="J13" s="32"/>
      <c r="K13" s="33"/>
      <c r="L13" s="4"/>
      <c r="M13" s="4"/>
      <c r="N13" s="4"/>
      <c r="O13" s="4"/>
      <c r="Q13" s="4"/>
      <c r="R13" s="5"/>
      <c r="S13" s="4"/>
      <c r="T13" s="4"/>
      <c r="U13" s="4"/>
      <c r="V13" s="4" t="s">
        <v>11</v>
      </c>
      <c r="W13" s="4"/>
      <c r="X13" s="4"/>
      <c r="Y13" s="4"/>
      <c r="Z13" s="4"/>
      <c r="AA13" s="4"/>
      <c r="AB13" s="4"/>
      <c r="AC13" s="4"/>
      <c r="AD13" s="4"/>
      <c r="AE13" s="4"/>
      <c r="AF13" s="4"/>
      <c r="AG13" s="4"/>
      <c r="AH13" s="4"/>
      <c r="AI13" s="4"/>
      <c r="AJ13" s="4"/>
      <c r="AK13" s="4"/>
      <c r="AL13" s="4"/>
      <c r="AM13" s="4"/>
      <c r="AN13" s="4"/>
      <c r="AP13" s="9"/>
      <c r="AQ13" s="4"/>
      <c r="AR13" s="4"/>
      <c r="AS13" s="4"/>
    </row>
    <row r="14" spans="1:72" x14ac:dyDescent="0.3">
      <c r="A14" s="4" t="s">
        <v>37</v>
      </c>
      <c r="B14" s="1" t="s">
        <v>36</v>
      </c>
      <c r="C14" s="12">
        <f t="shared" si="1"/>
        <v>10</v>
      </c>
      <c r="D14" s="32"/>
      <c r="E14" s="32"/>
      <c r="F14" s="32"/>
      <c r="G14" s="32"/>
      <c r="H14" s="32"/>
      <c r="I14" s="32"/>
      <c r="J14" s="32"/>
      <c r="K14" s="33"/>
      <c r="L14" s="4"/>
      <c r="M14" s="4"/>
      <c r="N14" s="4"/>
      <c r="O14" s="4"/>
      <c r="Q14" s="4"/>
      <c r="R14" s="5"/>
      <c r="S14" s="4"/>
      <c r="T14" s="4"/>
      <c r="U14" s="4"/>
      <c r="W14" s="4" t="s">
        <v>0</v>
      </c>
      <c r="X14" s="4" t="s">
        <v>1</v>
      </c>
      <c r="Y14" s="4" t="s">
        <v>2</v>
      </c>
      <c r="Z14" s="10" t="s">
        <v>3</v>
      </c>
      <c r="AA14" s="1" t="s">
        <v>4</v>
      </c>
      <c r="AB14" s="4" t="s">
        <v>5</v>
      </c>
      <c r="AC14" s="4" t="s">
        <v>6</v>
      </c>
      <c r="AD14" s="1" t="s">
        <v>7</v>
      </c>
      <c r="AE14" s="4"/>
      <c r="AF14" s="4"/>
      <c r="AG14" s="4"/>
      <c r="AH14" s="4"/>
      <c r="AI14" s="4"/>
      <c r="AJ14" s="4"/>
      <c r="AK14" s="4"/>
      <c r="AL14" s="4"/>
      <c r="AM14" s="4"/>
      <c r="AN14" s="4"/>
      <c r="AP14" s="9"/>
      <c r="AQ14" s="4"/>
      <c r="AR14" s="4"/>
      <c r="AS14" s="4"/>
    </row>
    <row r="15" spans="1:72" x14ac:dyDescent="0.3">
      <c r="A15" s="4" t="s">
        <v>46</v>
      </c>
      <c r="B15" s="389"/>
      <c r="C15" s="12">
        <f t="shared" si="1"/>
        <v>11</v>
      </c>
      <c r="D15" s="37">
        <v>0</v>
      </c>
      <c r="E15" s="37">
        <v>0</v>
      </c>
      <c r="F15" s="37">
        <v>0</v>
      </c>
      <c r="G15" s="37">
        <v>0</v>
      </c>
      <c r="H15" s="37">
        <v>0</v>
      </c>
      <c r="I15" s="37">
        <v>0</v>
      </c>
      <c r="J15" s="37">
        <v>0</v>
      </c>
      <c r="K15" s="28"/>
      <c r="P15" s="4" t="s">
        <v>57</v>
      </c>
      <c r="Q15" s="4"/>
      <c r="R15" s="5"/>
      <c r="S15" s="4"/>
      <c r="T15" s="4"/>
      <c r="U15" s="4"/>
      <c r="V15" s="4" t="s">
        <v>1</v>
      </c>
      <c r="W15" s="16">
        <f>SUM(X15:AD15)</f>
        <v>0</v>
      </c>
      <c r="X15" s="17">
        <v>0</v>
      </c>
      <c r="Y15" s="18">
        <v>0</v>
      </c>
      <c r="Z15" s="18">
        <v>0</v>
      </c>
      <c r="AA15" s="18">
        <v>0</v>
      </c>
      <c r="AB15" s="18">
        <v>0</v>
      </c>
      <c r="AC15" s="18">
        <v>0</v>
      </c>
      <c r="AD15" s="18">
        <v>0</v>
      </c>
      <c r="AE15" s="4"/>
      <c r="AF15" s="4"/>
      <c r="AG15" s="4"/>
      <c r="AH15" s="4"/>
      <c r="AI15" s="4"/>
      <c r="AJ15" s="4"/>
      <c r="AK15" s="4"/>
      <c r="AL15" s="4"/>
      <c r="AM15" s="4"/>
      <c r="AN15" s="4"/>
      <c r="AP15" s="9"/>
      <c r="AQ15" s="4"/>
      <c r="AR15" s="4"/>
      <c r="AS15" s="4"/>
    </row>
    <row r="16" spans="1:72" x14ac:dyDescent="0.3">
      <c r="A16" s="4" t="s">
        <v>47</v>
      </c>
      <c r="B16" s="389"/>
      <c r="C16" s="12">
        <f t="shared" si="1"/>
        <v>12</v>
      </c>
      <c r="D16" s="37">
        <f t="shared" ref="D16:J21" si="2">X16/$W16</f>
        <v>1</v>
      </c>
      <c r="E16" s="37">
        <f t="shared" si="2"/>
        <v>0</v>
      </c>
      <c r="F16" s="37">
        <f t="shared" si="2"/>
        <v>0</v>
      </c>
      <c r="G16" s="37">
        <f t="shared" si="2"/>
        <v>0</v>
      </c>
      <c r="H16" s="37">
        <f t="shared" si="2"/>
        <v>0</v>
      </c>
      <c r="I16" s="37">
        <f t="shared" si="2"/>
        <v>0</v>
      </c>
      <c r="J16" s="37">
        <f t="shared" si="2"/>
        <v>0</v>
      </c>
      <c r="K16" s="28"/>
      <c r="O16" s="1">
        <f t="shared" ref="O16:O21" si="3">SUM(D16:J16)</f>
        <v>1</v>
      </c>
      <c r="Q16" s="4"/>
      <c r="R16" s="5"/>
      <c r="S16" s="4"/>
      <c r="T16" s="4"/>
      <c r="U16" s="4"/>
      <c r="V16" s="4" t="s">
        <v>2</v>
      </c>
      <c r="W16" s="16">
        <f t="shared" ref="W16:W21" si="4">SUM(X16:AD16)</f>
        <v>2638.384224350727</v>
      </c>
      <c r="X16" s="17">
        <v>2638.384224350727</v>
      </c>
      <c r="Y16" s="18">
        <v>0</v>
      </c>
      <c r="Z16" s="18">
        <v>0</v>
      </c>
      <c r="AA16" s="18">
        <v>0</v>
      </c>
      <c r="AB16" s="18">
        <v>0</v>
      </c>
      <c r="AC16" s="18">
        <v>0</v>
      </c>
      <c r="AD16" s="18">
        <v>0</v>
      </c>
      <c r="AE16" s="4"/>
      <c r="AF16" s="4"/>
      <c r="AG16" s="4"/>
      <c r="AH16" s="4"/>
      <c r="AI16" s="4"/>
      <c r="AJ16" s="4"/>
      <c r="AK16" s="4"/>
      <c r="AL16" s="4"/>
      <c r="AM16" s="4"/>
      <c r="AN16" s="4"/>
      <c r="AP16" s="9"/>
      <c r="AQ16" s="4"/>
      <c r="AR16" s="4"/>
      <c r="AS16" s="4"/>
    </row>
    <row r="17" spans="1:45" x14ac:dyDescent="0.3">
      <c r="A17" s="4" t="s">
        <v>48</v>
      </c>
      <c r="B17" s="389"/>
      <c r="C17" s="12">
        <f t="shared" si="1"/>
        <v>13</v>
      </c>
      <c r="D17" s="37">
        <f t="shared" si="2"/>
        <v>0.30111853771934688</v>
      </c>
      <c r="E17" s="37">
        <f t="shared" si="2"/>
        <v>0.69888146228065307</v>
      </c>
      <c r="F17" s="37">
        <f t="shared" si="2"/>
        <v>0</v>
      </c>
      <c r="G17" s="37">
        <f t="shared" si="2"/>
        <v>0</v>
      </c>
      <c r="H17" s="37">
        <f t="shared" si="2"/>
        <v>0</v>
      </c>
      <c r="I17" s="37">
        <f t="shared" si="2"/>
        <v>0</v>
      </c>
      <c r="J17" s="37">
        <f t="shared" si="2"/>
        <v>0</v>
      </c>
      <c r="K17" s="28"/>
      <c r="O17" s="1">
        <f t="shared" si="3"/>
        <v>1</v>
      </c>
      <c r="Q17" s="4"/>
      <c r="R17" s="5"/>
      <c r="S17" s="4"/>
      <c r="T17" s="4"/>
      <c r="U17" s="4"/>
      <c r="V17" s="4" t="s">
        <v>3</v>
      </c>
      <c r="W17" s="16">
        <f t="shared" si="4"/>
        <v>30582.149527124857</v>
      </c>
      <c r="X17" s="17">
        <v>9208.852145922252</v>
      </c>
      <c r="Y17" s="17">
        <v>21373.297381202603</v>
      </c>
      <c r="Z17" s="18">
        <v>0</v>
      </c>
      <c r="AA17" s="18">
        <v>0</v>
      </c>
      <c r="AB17" s="18">
        <v>0</v>
      </c>
      <c r="AC17" s="18">
        <v>0</v>
      </c>
      <c r="AD17" s="18">
        <v>0</v>
      </c>
      <c r="AE17" s="4"/>
      <c r="AF17" s="4"/>
      <c r="AG17" s="4"/>
      <c r="AH17" s="4"/>
      <c r="AI17" s="4"/>
      <c r="AJ17" s="4"/>
      <c r="AK17" s="4"/>
      <c r="AL17" s="4"/>
      <c r="AM17" s="4"/>
      <c r="AN17" s="4"/>
      <c r="AP17" s="9"/>
      <c r="AQ17" s="4"/>
      <c r="AR17" s="4"/>
      <c r="AS17" s="4"/>
    </row>
    <row r="18" spans="1:45" x14ac:dyDescent="0.3">
      <c r="A18" s="4" t="s">
        <v>49</v>
      </c>
      <c r="B18" s="389"/>
      <c r="C18" s="12">
        <f t="shared" si="1"/>
        <v>14</v>
      </c>
      <c r="D18" s="37">
        <f t="shared" si="2"/>
        <v>0.1508162339663594</v>
      </c>
      <c r="E18" s="37">
        <f t="shared" si="2"/>
        <v>0.42934150162717599</v>
      </c>
      <c r="F18" s="37">
        <f t="shared" si="2"/>
        <v>0.41984226440646472</v>
      </c>
      <c r="G18" s="37">
        <f t="shared" si="2"/>
        <v>0</v>
      </c>
      <c r="H18" s="37">
        <f t="shared" si="2"/>
        <v>0</v>
      </c>
      <c r="I18" s="37">
        <f t="shared" si="2"/>
        <v>0</v>
      </c>
      <c r="J18" s="37">
        <f t="shared" si="2"/>
        <v>0</v>
      </c>
      <c r="K18" s="28"/>
      <c r="O18" s="1">
        <f t="shared" si="3"/>
        <v>1.0000000000000002</v>
      </c>
      <c r="Q18" s="4"/>
      <c r="R18" s="5"/>
      <c r="S18" s="4"/>
      <c r="T18" s="4"/>
      <c r="U18" s="4"/>
      <c r="V18" s="4" t="s">
        <v>4</v>
      </c>
      <c r="W18" s="16">
        <f t="shared" si="4"/>
        <v>242842.84556438663</v>
      </c>
      <c r="X18" s="17">
        <v>36624.643413695019</v>
      </c>
      <c r="Y18" s="17">
        <v>104262.51197403015</v>
      </c>
      <c r="Z18" s="17">
        <v>101955.69017666149</v>
      </c>
      <c r="AA18" s="17">
        <v>0</v>
      </c>
      <c r="AB18" s="17">
        <v>0</v>
      </c>
      <c r="AC18" s="17">
        <v>0</v>
      </c>
      <c r="AD18" s="17">
        <v>0</v>
      </c>
      <c r="AE18" s="4"/>
      <c r="AF18" s="4"/>
      <c r="AG18" s="4"/>
      <c r="AH18" s="4"/>
      <c r="AI18" s="4"/>
      <c r="AJ18" s="4"/>
      <c r="AK18" s="4"/>
      <c r="AL18" s="4"/>
      <c r="AM18" s="4"/>
      <c r="AN18" s="4"/>
      <c r="AP18" s="9"/>
      <c r="AQ18" s="4"/>
      <c r="AR18" s="4"/>
      <c r="AS18" s="4"/>
    </row>
    <row r="19" spans="1:45" x14ac:dyDescent="0.3">
      <c r="A19" s="4" t="s">
        <v>50</v>
      </c>
      <c r="B19" s="389"/>
      <c r="C19" s="12">
        <f t="shared" si="1"/>
        <v>15</v>
      </c>
      <c r="D19" s="37">
        <f t="shared" si="2"/>
        <v>5.2033303473752082E-2</v>
      </c>
      <c r="E19" s="37">
        <f t="shared" si="2"/>
        <v>0.17276580495447888</v>
      </c>
      <c r="F19" s="37">
        <f t="shared" si="2"/>
        <v>0.57206607730286496</v>
      </c>
      <c r="G19" s="37">
        <f t="shared" si="2"/>
        <v>0.20313481426890401</v>
      </c>
      <c r="H19" s="37">
        <f t="shared" si="2"/>
        <v>0</v>
      </c>
      <c r="I19" s="37">
        <f t="shared" si="2"/>
        <v>0</v>
      </c>
      <c r="J19" s="37">
        <f t="shared" si="2"/>
        <v>0</v>
      </c>
      <c r="K19" s="28"/>
      <c r="O19" s="1">
        <f t="shared" si="3"/>
        <v>1</v>
      </c>
      <c r="Q19" s="4"/>
      <c r="R19" s="5"/>
      <c r="S19" s="4"/>
      <c r="T19" s="4"/>
      <c r="U19" s="4"/>
      <c r="V19" s="4" t="s">
        <v>5</v>
      </c>
      <c r="W19" s="16">
        <f t="shared" si="4"/>
        <v>935031.09737392911</v>
      </c>
      <c r="X19" s="17">
        <v>48652.75684705309</v>
      </c>
      <c r="Y19" s="17">
        <v>161541.4001952766</v>
      </c>
      <c r="Z19" s="17">
        <v>534899.57203089679</v>
      </c>
      <c r="AA19" s="17">
        <v>189937.3683007026</v>
      </c>
      <c r="AB19" s="17">
        <v>0</v>
      </c>
      <c r="AC19" s="17">
        <v>0</v>
      </c>
      <c r="AD19" s="17">
        <v>0</v>
      </c>
      <c r="AE19" s="4"/>
      <c r="AF19" s="4"/>
      <c r="AG19" s="4"/>
      <c r="AH19" s="4"/>
      <c r="AI19" s="4"/>
      <c r="AJ19" s="4"/>
      <c r="AK19" s="4"/>
      <c r="AL19" s="4"/>
      <c r="AM19" s="4"/>
      <c r="AN19" s="4"/>
      <c r="AP19" s="9"/>
      <c r="AQ19" s="4"/>
      <c r="AR19" s="4"/>
      <c r="AS19" s="4"/>
    </row>
    <row r="20" spans="1:45" x14ac:dyDescent="0.3">
      <c r="A20" s="4" t="s">
        <v>51</v>
      </c>
      <c r="B20" s="389"/>
      <c r="C20" s="12">
        <f t="shared" si="1"/>
        <v>16</v>
      </c>
      <c r="D20" s="37">
        <f t="shared" si="2"/>
        <v>3.3940484635591898E-2</v>
      </c>
      <c r="E20" s="37">
        <f t="shared" si="2"/>
        <v>9.165382773483309E-2</v>
      </c>
      <c r="F20" s="37">
        <f t="shared" si="2"/>
        <v>0.2713254946869233</v>
      </c>
      <c r="G20" s="37">
        <f t="shared" si="2"/>
        <v>0.31232558341012451</v>
      </c>
      <c r="H20" s="37">
        <f t="shared" si="2"/>
        <v>0.2907546095325273</v>
      </c>
      <c r="I20" s="37">
        <f t="shared" si="2"/>
        <v>0</v>
      </c>
      <c r="J20" s="37">
        <f t="shared" si="2"/>
        <v>0</v>
      </c>
      <c r="K20" s="28"/>
      <c r="O20" s="1">
        <f t="shared" si="3"/>
        <v>1</v>
      </c>
      <c r="Q20" s="4"/>
      <c r="R20" s="5"/>
      <c r="S20" s="4"/>
      <c r="T20" s="4"/>
      <c r="U20" s="4"/>
      <c r="V20" s="4" t="s">
        <v>6</v>
      </c>
      <c r="W20" s="16">
        <f t="shared" si="4"/>
        <v>377859.29355021217</v>
      </c>
      <c r="X20" s="17">
        <v>12824.727547156584</v>
      </c>
      <c r="Y20" s="17">
        <v>34632.250599056875</v>
      </c>
      <c r="Z20" s="17">
        <v>102522.85974456268</v>
      </c>
      <c r="AA20" s="17">
        <v>118015.12430500751</v>
      </c>
      <c r="AB20" s="17">
        <v>109864.33135442855</v>
      </c>
      <c r="AC20" s="17">
        <v>0</v>
      </c>
      <c r="AD20" s="17">
        <v>0</v>
      </c>
      <c r="AE20" s="4"/>
      <c r="AF20" s="4"/>
      <c r="AG20" s="4"/>
      <c r="AH20" s="4"/>
      <c r="AI20" s="4"/>
      <c r="AJ20" s="4"/>
      <c r="AK20" s="4"/>
      <c r="AL20" s="4"/>
      <c r="AM20" s="4"/>
      <c r="AN20" s="4"/>
      <c r="AP20" s="9"/>
      <c r="AQ20" s="4"/>
      <c r="AR20" s="4"/>
      <c r="AS20" s="4"/>
    </row>
    <row r="21" spans="1:45" x14ac:dyDescent="0.3">
      <c r="A21" s="4" t="s">
        <v>52</v>
      </c>
      <c r="B21" s="389"/>
      <c r="C21" s="12">
        <f t="shared" si="1"/>
        <v>17</v>
      </c>
      <c r="D21" s="37">
        <f t="shared" si="2"/>
        <v>2.5225387000010698E-2</v>
      </c>
      <c r="E21" s="37">
        <f t="shared" si="2"/>
        <v>4.1309312203792387E-2</v>
      </c>
      <c r="F21" s="37">
        <f t="shared" si="2"/>
        <v>0.11315310466522405</v>
      </c>
      <c r="G21" s="37">
        <f t="shared" si="2"/>
        <v>0.25966458963686068</v>
      </c>
      <c r="H21" s="37">
        <f t="shared" si="2"/>
        <v>0.18206844604364897</v>
      </c>
      <c r="I21" s="37">
        <f t="shared" si="2"/>
        <v>0.37857916045046325</v>
      </c>
      <c r="J21" s="37">
        <f t="shared" si="2"/>
        <v>0</v>
      </c>
      <c r="K21" s="28"/>
      <c r="O21" s="1">
        <f t="shared" si="3"/>
        <v>1</v>
      </c>
      <c r="Q21" s="4"/>
      <c r="R21" s="5"/>
      <c r="S21" s="4"/>
      <c r="T21" s="4"/>
      <c r="U21" s="4"/>
      <c r="V21" s="4" t="s">
        <v>7</v>
      </c>
      <c r="W21" s="16">
        <f t="shared" si="4"/>
        <v>355752.78923758282</v>
      </c>
      <c r="X21" s="17">
        <v>8974.0017848512671</v>
      </c>
      <c r="Y21" s="17">
        <v>14695.903037985261</v>
      </c>
      <c r="Z21" s="17">
        <v>40254.532595545599</v>
      </c>
      <c r="AA21" s="17">
        <v>92376.402029545527</v>
      </c>
      <c r="AB21" s="17">
        <v>64771.357512180468</v>
      </c>
      <c r="AC21" s="17">
        <v>134680.5922774747</v>
      </c>
      <c r="AD21" s="17">
        <v>0</v>
      </c>
      <c r="AE21" s="4"/>
      <c r="AF21" s="4"/>
      <c r="AG21" s="4"/>
      <c r="AH21" s="4"/>
      <c r="AI21" s="4"/>
      <c r="AJ21" s="4"/>
      <c r="AK21" s="4"/>
      <c r="AL21" s="4"/>
      <c r="AM21" s="4"/>
      <c r="AN21" s="4"/>
      <c r="AP21" s="9"/>
      <c r="AQ21" s="4"/>
      <c r="AR21" s="4"/>
      <c r="AS21" s="4"/>
    </row>
    <row r="22" spans="1:45" x14ac:dyDescent="0.3">
      <c r="C22" s="12">
        <f t="shared" si="1"/>
        <v>18</v>
      </c>
      <c r="D22" s="32"/>
      <c r="E22" s="32"/>
      <c r="F22" s="32"/>
      <c r="G22" s="32"/>
      <c r="H22" s="32"/>
      <c r="I22" s="32"/>
      <c r="J22" s="32"/>
      <c r="K22" s="33"/>
      <c r="L22" s="4"/>
      <c r="M22" s="4"/>
      <c r="N22" s="4"/>
      <c r="O22" s="4"/>
      <c r="Q22" s="4"/>
      <c r="R22" s="5"/>
      <c r="S22" s="4"/>
      <c r="T22" s="4"/>
      <c r="U22" s="4"/>
      <c r="V22" s="4" t="s">
        <v>13</v>
      </c>
      <c r="W22" s="16">
        <f t="shared" ref="W22:AD22" si="5">SUM(W15:W21)</f>
        <v>1944706.5594775863</v>
      </c>
      <c r="X22" s="16">
        <f t="shared" si="5"/>
        <v>118923.36596302893</v>
      </c>
      <c r="Y22" s="16">
        <f t="shared" si="5"/>
        <v>336505.3631875515</v>
      </c>
      <c r="Z22" s="16">
        <f t="shared" si="5"/>
        <v>779632.65454766655</v>
      </c>
      <c r="AA22" s="16">
        <f t="shared" si="5"/>
        <v>400328.89463525562</v>
      </c>
      <c r="AB22" s="16">
        <f t="shared" si="5"/>
        <v>174635.68886660901</v>
      </c>
      <c r="AC22" s="16">
        <f t="shared" si="5"/>
        <v>134680.5922774747</v>
      </c>
      <c r="AD22" s="16">
        <f t="shared" si="5"/>
        <v>0</v>
      </c>
      <c r="AE22" s="4"/>
      <c r="AF22" s="4"/>
      <c r="AG22" s="4"/>
      <c r="AH22" s="4"/>
      <c r="AI22" s="4"/>
      <c r="AJ22" s="4"/>
      <c r="AK22" s="4"/>
      <c r="AL22" s="4"/>
      <c r="AM22" s="4"/>
      <c r="AN22" s="4"/>
      <c r="AP22" s="9"/>
      <c r="AQ22" s="4"/>
      <c r="AR22" s="4"/>
      <c r="AS22" s="4"/>
    </row>
    <row r="23" spans="1:45" x14ac:dyDescent="0.3">
      <c r="A23" s="4" t="s">
        <v>40</v>
      </c>
      <c r="B23" s="1" t="s">
        <v>41</v>
      </c>
      <c r="C23" s="12">
        <f t="shared" si="1"/>
        <v>19</v>
      </c>
      <c r="D23" s="32"/>
      <c r="E23" s="32"/>
      <c r="F23" s="32"/>
      <c r="G23" s="32"/>
      <c r="H23" s="32"/>
      <c r="I23" s="32"/>
      <c r="J23" s="32"/>
      <c r="K23" s="33"/>
      <c r="L23" s="4"/>
      <c r="M23" s="4"/>
      <c r="N23" s="4"/>
      <c r="O23" s="1" t="s">
        <v>12</v>
      </c>
      <c r="P23" s="4" t="s">
        <v>62</v>
      </c>
      <c r="Q23" s="4"/>
      <c r="R23" s="5"/>
      <c r="S23" s="4"/>
      <c r="T23" s="4"/>
      <c r="U23" s="4"/>
      <c r="V23" s="4"/>
      <c r="W23" s="16"/>
      <c r="X23" s="16"/>
      <c r="Y23" s="16"/>
      <c r="Z23" s="16"/>
      <c r="AA23" s="16"/>
      <c r="AB23" s="16"/>
      <c r="AC23" s="16"/>
      <c r="AD23" s="16"/>
      <c r="AE23" s="4"/>
      <c r="AF23" s="4"/>
      <c r="AG23" s="4"/>
      <c r="AH23" s="4"/>
      <c r="AI23" s="4"/>
      <c r="AJ23" s="4"/>
      <c r="AK23" s="4"/>
      <c r="AL23" s="4"/>
      <c r="AM23" s="4"/>
      <c r="AN23" s="4"/>
      <c r="AP23" s="9"/>
      <c r="AQ23" s="4"/>
      <c r="AR23" s="4"/>
      <c r="AS23" s="4"/>
    </row>
    <row r="24" spans="1:45" x14ac:dyDescent="0.3">
      <c r="A24" s="4" t="s">
        <v>46</v>
      </c>
      <c r="B24" s="389"/>
      <c r="C24" s="12">
        <f t="shared" si="1"/>
        <v>20</v>
      </c>
      <c r="D24" s="39">
        <v>0</v>
      </c>
      <c r="E24" s="39">
        <v>1E-4</v>
      </c>
      <c r="F24" s="39">
        <f>E24</f>
        <v>1E-4</v>
      </c>
      <c r="G24" s="39">
        <f>F24</f>
        <v>1E-4</v>
      </c>
      <c r="H24" s="39">
        <f>G24</f>
        <v>1E-4</v>
      </c>
      <c r="I24" s="39">
        <v>0</v>
      </c>
      <c r="J24" s="39">
        <v>0</v>
      </c>
      <c r="K24" s="39">
        <v>0</v>
      </c>
      <c r="O24" s="15">
        <v>0.04</v>
      </c>
      <c r="Q24" s="4"/>
      <c r="R24" s="5"/>
      <c r="S24" s="4"/>
      <c r="T24" s="4"/>
      <c r="U24" s="4"/>
      <c r="V24" s="4"/>
      <c r="W24" s="16"/>
      <c r="X24" s="16"/>
      <c r="Y24" s="16"/>
      <c r="Z24" s="16"/>
      <c r="AA24" s="16"/>
      <c r="AB24" s="16"/>
      <c r="AC24" s="16"/>
      <c r="AD24" s="16"/>
      <c r="AE24" s="4"/>
      <c r="AF24" s="4"/>
      <c r="AG24" s="4"/>
      <c r="AH24" s="4"/>
      <c r="AI24" s="4"/>
      <c r="AJ24" s="4"/>
      <c r="AK24" s="4"/>
      <c r="AL24" s="4"/>
      <c r="AM24" s="4"/>
      <c r="AN24" s="4"/>
      <c r="AP24" s="9"/>
      <c r="AQ24" s="4"/>
      <c r="AR24" s="4"/>
      <c r="AS24" s="4"/>
    </row>
    <row r="25" spans="1:45" x14ac:dyDescent="0.3">
      <c r="A25" s="4" t="s">
        <v>47</v>
      </c>
      <c r="B25" s="389"/>
      <c r="C25" s="12">
        <f t="shared" si="1"/>
        <v>21</v>
      </c>
      <c r="D25" s="39">
        <v>0</v>
      </c>
      <c r="E25" s="39">
        <v>0</v>
      </c>
      <c r="F25" s="39">
        <v>1E-4</v>
      </c>
      <c r="G25" s="39">
        <f>F25</f>
        <v>1E-4</v>
      </c>
      <c r="H25" s="39">
        <f>G25</f>
        <v>1E-4</v>
      </c>
      <c r="I25" s="39">
        <v>0</v>
      </c>
      <c r="J25" s="39">
        <f>I25</f>
        <v>0</v>
      </c>
      <c r="K25" s="39">
        <v>0</v>
      </c>
      <c r="O25" s="15">
        <v>0.04</v>
      </c>
      <c r="Q25" s="4"/>
      <c r="R25" s="5"/>
      <c r="S25" s="4"/>
      <c r="T25" s="4"/>
      <c r="U25" s="4"/>
      <c r="V25" s="4"/>
      <c r="W25" s="16"/>
      <c r="X25" s="16"/>
      <c r="Y25" s="16"/>
      <c r="Z25" s="16"/>
      <c r="AA25" s="16"/>
      <c r="AB25" s="16"/>
      <c r="AC25" s="16"/>
      <c r="AD25" s="16"/>
      <c r="AE25" s="4"/>
      <c r="AF25" s="4"/>
      <c r="AG25" s="4"/>
      <c r="AH25" s="4"/>
      <c r="AI25" s="4"/>
      <c r="AJ25" s="4"/>
      <c r="AK25" s="4"/>
      <c r="AL25" s="4"/>
      <c r="AM25" s="4"/>
      <c r="AN25" s="4"/>
      <c r="AP25" s="9"/>
      <c r="AQ25" s="4"/>
      <c r="AR25" s="4"/>
      <c r="AS25" s="4"/>
    </row>
    <row r="26" spans="1:45" x14ac:dyDescent="0.3">
      <c r="A26" s="4" t="s">
        <v>48</v>
      </c>
      <c r="B26" s="389"/>
      <c r="C26" s="12">
        <f t="shared" si="1"/>
        <v>22</v>
      </c>
      <c r="D26" s="39">
        <v>0</v>
      </c>
      <c r="E26" s="39">
        <v>0</v>
      </c>
      <c r="F26" s="39">
        <v>0</v>
      </c>
      <c r="G26" s="39">
        <v>1E-4</v>
      </c>
      <c r="H26" s="39">
        <f>G26</f>
        <v>1E-4</v>
      </c>
      <c r="I26" s="39">
        <v>0</v>
      </c>
      <c r="J26" s="39">
        <v>0</v>
      </c>
      <c r="K26" s="39">
        <v>0</v>
      </c>
      <c r="O26" s="15">
        <v>0.04</v>
      </c>
      <c r="Q26" s="4"/>
      <c r="R26" s="5"/>
      <c r="S26" s="4"/>
      <c r="T26" s="4"/>
      <c r="U26" s="4"/>
      <c r="V26" s="4"/>
      <c r="W26" s="16"/>
      <c r="X26" s="16"/>
      <c r="Y26" s="16"/>
      <c r="Z26" s="16"/>
      <c r="AA26" s="16"/>
      <c r="AB26" s="16"/>
      <c r="AC26" s="16"/>
      <c r="AD26" s="16"/>
      <c r="AE26" s="4"/>
      <c r="AF26" s="4"/>
      <c r="AG26" s="4"/>
      <c r="AH26" s="4"/>
      <c r="AI26" s="4"/>
      <c r="AJ26" s="4"/>
      <c r="AK26" s="4"/>
      <c r="AL26" s="4"/>
      <c r="AM26" s="4"/>
      <c r="AN26" s="4"/>
      <c r="AP26" s="9"/>
      <c r="AQ26" s="4"/>
      <c r="AR26" s="4"/>
      <c r="AS26" s="4"/>
    </row>
    <row r="27" spans="1:45" x14ac:dyDescent="0.3">
      <c r="A27" s="4" t="s">
        <v>49</v>
      </c>
      <c r="B27" s="389"/>
      <c r="C27" s="12">
        <f t="shared" si="1"/>
        <v>23</v>
      </c>
      <c r="D27" s="39">
        <v>0</v>
      </c>
      <c r="E27" s="39">
        <v>0</v>
      </c>
      <c r="F27" s="39">
        <v>0</v>
      </c>
      <c r="G27" s="39">
        <v>0</v>
      </c>
      <c r="H27" s="39">
        <v>1E-4</v>
      </c>
      <c r="I27" s="39">
        <v>0</v>
      </c>
      <c r="J27" s="39">
        <v>0</v>
      </c>
      <c r="K27" s="39">
        <v>0</v>
      </c>
      <c r="O27" s="15">
        <v>0.04</v>
      </c>
      <c r="Q27" s="4"/>
      <c r="R27" s="5"/>
      <c r="S27" s="4"/>
      <c r="T27" s="4"/>
      <c r="U27" s="4"/>
      <c r="V27" s="4"/>
      <c r="W27" s="16"/>
      <c r="X27" s="16"/>
      <c r="Y27" s="16"/>
      <c r="Z27" s="16"/>
      <c r="AA27" s="16"/>
      <c r="AB27" s="16"/>
      <c r="AC27" s="16"/>
      <c r="AD27" s="16"/>
      <c r="AE27" s="4"/>
      <c r="AF27" s="4"/>
      <c r="AG27" s="4"/>
      <c r="AH27" s="4"/>
      <c r="AI27" s="4"/>
      <c r="AJ27" s="4"/>
      <c r="AK27" s="4"/>
      <c r="AL27" s="4"/>
      <c r="AM27" s="4"/>
      <c r="AN27" s="4"/>
      <c r="AP27" s="9"/>
      <c r="AQ27" s="4"/>
      <c r="AR27" s="4"/>
      <c r="AS27" s="4"/>
    </row>
    <row r="28" spans="1:45" x14ac:dyDescent="0.3">
      <c r="A28" s="4" t="s">
        <v>50</v>
      </c>
      <c r="B28" s="389"/>
      <c r="C28" s="12">
        <f t="shared" si="1"/>
        <v>24</v>
      </c>
      <c r="D28" s="39">
        <v>0</v>
      </c>
      <c r="E28" s="39">
        <v>0</v>
      </c>
      <c r="F28" s="39">
        <v>0</v>
      </c>
      <c r="G28" s="39">
        <v>0</v>
      </c>
      <c r="H28" s="39">
        <v>0</v>
      </c>
      <c r="I28" s="39">
        <v>1E-4</v>
      </c>
      <c r="J28" s="39">
        <v>0</v>
      </c>
      <c r="K28" s="39">
        <v>1E-3</v>
      </c>
      <c r="O28" s="15">
        <v>1E-3</v>
      </c>
      <c r="Q28" s="4"/>
      <c r="R28" s="5"/>
      <c r="S28" s="4"/>
      <c r="T28" s="4"/>
      <c r="U28" s="4"/>
      <c r="V28" s="4"/>
      <c r="W28" s="16"/>
      <c r="X28" s="16"/>
      <c r="Y28" s="16"/>
      <c r="Z28" s="16"/>
      <c r="AA28" s="16"/>
      <c r="AB28" s="16"/>
      <c r="AC28" s="16"/>
      <c r="AD28" s="16"/>
      <c r="AE28" s="4"/>
      <c r="AF28" s="4"/>
      <c r="AG28" s="4"/>
      <c r="AH28" s="4"/>
      <c r="AI28" s="4"/>
      <c r="AJ28" s="4"/>
      <c r="AK28" s="4"/>
      <c r="AL28" s="4"/>
      <c r="AM28" s="4"/>
      <c r="AN28" s="4"/>
      <c r="AP28" s="9"/>
      <c r="AQ28" s="4"/>
      <c r="AR28" s="4"/>
      <c r="AS28" s="4"/>
    </row>
    <row r="29" spans="1:45" x14ac:dyDescent="0.3">
      <c r="A29" s="4" t="s">
        <v>51</v>
      </c>
      <c r="B29" s="389"/>
      <c r="C29" s="12">
        <f t="shared" si="1"/>
        <v>25</v>
      </c>
      <c r="D29" s="39">
        <v>0</v>
      </c>
      <c r="E29" s="39">
        <v>0</v>
      </c>
      <c r="F29" s="39">
        <v>0</v>
      </c>
      <c r="G29" s="39">
        <v>0</v>
      </c>
      <c r="H29" s="39">
        <v>0</v>
      </c>
      <c r="I29" s="39">
        <v>0</v>
      </c>
      <c r="J29" s="39">
        <v>1E-4</v>
      </c>
      <c r="K29" s="39">
        <v>2E-3</v>
      </c>
      <c r="O29" s="15">
        <v>2E-3</v>
      </c>
      <c r="Q29" s="4"/>
      <c r="R29" s="5"/>
      <c r="S29" s="4"/>
      <c r="T29" s="4"/>
      <c r="U29" s="4"/>
      <c r="V29" s="4"/>
      <c r="W29" s="16"/>
      <c r="X29" s="16"/>
      <c r="Y29" s="16"/>
      <c r="Z29" s="16"/>
      <c r="AA29" s="16"/>
      <c r="AB29" s="16"/>
      <c r="AC29" s="16"/>
      <c r="AD29" s="16"/>
      <c r="AE29" s="4"/>
      <c r="AF29" s="4"/>
      <c r="AG29" s="4"/>
      <c r="AH29" s="4"/>
      <c r="AI29" s="4"/>
      <c r="AJ29" s="4"/>
      <c r="AK29" s="4"/>
      <c r="AL29" s="4"/>
      <c r="AM29" s="4"/>
      <c r="AN29" s="4"/>
      <c r="AP29" s="9"/>
      <c r="AQ29" s="4"/>
      <c r="AR29" s="4"/>
      <c r="AS29" s="4"/>
    </row>
    <row r="30" spans="1:45" x14ac:dyDescent="0.3">
      <c r="A30" s="4" t="s">
        <v>52</v>
      </c>
      <c r="B30" s="389"/>
      <c r="C30" s="12">
        <f t="shared" si="1"/>
        <v>26</v>
      </c>
      <c r="D30" s="39">
        <v>0</v>
      </c>
      <c r="E30" s="39">
        <v>0</v>
      </c>
      <c r="F30" s="39">
        <v>0</v>
      </c>
      <c r="G30" s="39">
        <v>0</v>
      </c>
      <c r="H30" s="39">
        <v>0</v>
      </c>
      <c r="I30" s="39">
        <v>0</v>
      </c>
      <c r="J30" s="39">
        <v>0</v>
      </c>
      <c r="K30" s="39">
        <v>3.3999999999999998E-3</v>
      </c>
      <c r="O30" s="15">
        <v>3.3999999999999998E-3</v>
      </c>
      <c r="Q30" s="4"/>
      <c r="R30" s="5"/>
      <c r="S30" s="4"/>
      <c r="T30" s="4"/>
      <c r="U30" s="4"/>
      <c r="V30" s="4"/>
      <c r="W30" s="16"/>
      <c r="X30" s="16"/>
      <c r="Y30" s="16"/>
      <c r="Z30" s="16"/>
      <c r="AA30" s="16"/>
      <c r="AB30" s="16"/>
      <c r="AC30" s="16"/>
      <c r="AD30" s="16"/>
      <c r="AE30" s="4"/>
      <c r="AF30" s="4"/>
      <c r="AG30" s="4"/>
      <c r="AH30" s="4"/>
      <c r="AI30" s="4"/>
      <c r="AJ30" s="4"/>
      <c r="AK30" s="4"/>
      <c r="AL30" s="4"/>
      <c r="AM30" s="4"/>
      <c r="AN30" s="4"/>
      <c r="AP30" s="9"/>
      <c r="AQ30" s="4"/>
      <c r="AR30" s="4"/>
      <c r="AS30" s="4"/>
    </row>
    <row r="31" spans="1:45" x14ac:dyDescent="0.3">
      <c r="C31" s="12">
        <f t="shared" si="1"/>
        <v>27</v>
      </c>
      <c r="D31" s="32"/>
      <c r="E31" s="32"/>
      <c r="F31" s="32"/>
      <c r="G31" s="32"/>
      <c r="H31" s="32"/>
      <c r="I31" s="32"/>
      <c r="J31" s="32"/>
      <c r="K31" s="33"/>
      <c r="L31" s="4"/>
      <c r="M31" s="4"/>
      <c r="N31" s="4"/>
      <c r="O31" s="4"/>
      <c r="Q31" s="4"/>
      <c r="R31" s="5"/>
      <c r="S31" s="4"/>
      <c r="T31" s="4"/>
      <c r="U31" s="4"/>
      <c r="V31" s="4"/>
      <c r="W31" s="16"/>
      <c r="X31" s="16"/>
      <c r="Y31" s="16"/>
      <c r="Z31" s="16"/>
      <c r="AA31" s="16"/>
      <c r="AB31" s="16"/>
      <c r="AC31" s="16"/>
      <c r="AD31" s="16"/>
      <c r="AE31" s="4"/>
      <c r="AF31" s="4"/>
      <c r="AG31" s="4"/>
      <c r="AH31" s="4"/>
      <c r="AI31" s="4"/>
      <c r="AJ31" s="4"/>
      <c r="AK31" s="4"/>
      <c r="AL31" s="4"/>
      <c r="AM31" s="4"/>
      <c r="AN31" s="4"/>
      <c r="AP31" s="9"/>
      <c r="AQ31" s="4"/>
      <c r="AR31" s="4"/>
      <c r="AS31" s="4"/>
    </row>
    <row r="32" spans="1:45" ht="20.25" x14ac:dyDescent="0.3">
      <c r="A32" s="11" t="s">
        <v>42</v>
      </c>
      <c r="B32" s="1" t="s">
        <v>255</v>
      </c>
      <c r="C32" s="12">
        <f t="shared" si="1"/>
        <v>28</v>
      </c>
      <c r="D32" s="32"/>
      <c r="E32" s="32"/>
      <c r="F32" s="32"/>
      <c r="G32" s="32"/>
      <c r="H32" s="32"/>
      <c r="I32" s="32"/>
      <c r="J32" s="32"/>
      <c r="K32" s="33"/>
      <c r="L32" s="4"/>
      <c r="M32" s="4"/>
      <c r="N32" s="4"/>
      <c r="O32" s="36" t="s">
        <v>54</v>
      </c>
      <c r="Q32" s="4"/>
      <c r="R32" s="5"/>
      <c r="S32" s="4"/>
      <c r="T32" s="4"/>
      <c r="U32" s="4"/>
      <c r="V32" s="4"/>
      <c r="W32" s="4"/>
      <c r="X32" s="4"/>
      <c r="Y32" s="4"/>
      <c r="Z32" s="10"/>
      <c r="AB32" s="4"/>
      <c r="AC32" s="4"/>
      <c r="AE32" s="4"/>
      <c r="AF32" s="4"/>
      <c r="AG32" s="4"/>
      <c r="AH32" s="4"/>
      <c r="AI32" s="4"/>
      <c r="AJ32" s="4"/>
      <c r="AK32" s="4"/>
      <c r="AL32" s="4"/>
      <c r="AM32" s="4"/>
      <c r="AN32" s="4"/>
      <c r="AP32" s="9"/>
      <c r="AQ32" s="4"/>
      <c r="AR32" s="4"/>
      <c r="AS32" s="4"/>
    </row>
    <row r="33" spans="1:45" x14ac:dyDescent="0.3">
      <c r="A33" s="4" t="s">
        <v>46</v>
      </c>
      <c r="B33" s="389"/>
      <c r="C33" s="12">
        <f t="shared" si="1"/>
        <v>29</v>
      </c>
      <c r="D33" s="28">
        <f>$O$33*D34</f>
        <v>167.57</v>
      </c>
      <c r="E33" s="37">
        <v>0</v>
      </c>
      <c r="F33" s="37">
        <v>0</v>
      </c>
      <c r="G33" s="37">
        <v>0</v>
      </c>
      <c r="H33" s="37">
        <v>0</v>
      </c>
      <c r="I33" s="37">
        <v>0</v>
      </c>
      <c r="J33" s="37">
        <v>0</v>
      </c>
      <c r="K33" s="28"/>
      <c r="O33" s="38">
        <v>0.01</v>
      </c>
      <c r="R33" s="5"/>
      <c r="S33" s="4"/>
      <c r="T33" s="4"/>
      <c r="U33" s="4"/>
      <c r="V33" s="4"/>
      <c r="W33" s="4"/>
      <c r="Y33" s="4"/>
      <c r="Z33" s="10"/>
      <c r="AB33" s="4"/>
      <c r="AC33" s="4"/>
      <c r="AE33" s="4"/>
      <c r="AF33" s="4"/>
      <c r="AG33" s="4"/>
      <c r="AH33" s="4"/>
      <c r="AI33" s="4"/>
      <c r="AJ33" s="4"/>
      <c r="AK33" s="4"/>
      <c r="AL33" s="4"/>
      <c r="AM33" s="4"/>
      <c r="AN33" s="4"/>
      <c r="AP33" s="9"/>
      <c r="AQ33" s="4"/>
      <c r="AR33" s="4"/>
      <c r="AS33" s="4"/>
    </row>
    <row r="34" spans="1:45" x14ac:dyDescent="0.3">
      <c r="A34" s="4" t="s">
        <v>47</v>
      </c>
      <c r="B34" s="389"/>
      <c r="C34" s="12">
        <f t="shared" si="1"/>
        <v>30</v>
      </c>
      <c r="D34" s="28">
        <f>D39-E39</f>
        <v>16757</v>
      </c>
      <c r="E34" s="28">
        <f>$O$33*E35</f>
        <v>109.17</v>
      </c>
      <c r="F34" s="37">
        <v>0</v>
      </c>
      <c r="G34" s="37">
        <v>0</v>
      </c>
      <c r="H34" s="37">
        <v>0</v>
      </c>
      <c r="I34" s="37">
        <v>0</v>
      </c>
      <c r="J34" s="37">
        <v>0</v>
      </c>
      <c r="K34" s="28"/>
      <c r="O34" s="6"/>
      <c r="R34" s="5"/>
      <c r="T34" s="4"/>
      <c r="U34" s="4"/>
      <c r="V34" s="4"/>
      <c r="W34" s="4"/>
      <c r="X34" s="4"/>
      <c r="Y34" s="4"/>
      <c r="Z34" s="4"/>
      <c r="AA34" s="4"/>
      <c r="AB34" s="4"/>
      <c r="AC34" s="4"/>
      <c r="AD34" s="4"/>
      <c r="AE34" s="4"/>
      <c r="AF34" s="4"/>
      <c r="AG34" s="4"/>
      <c r="AH34" s="4"/>
      <c r="AI34" s="4"/>
      <c r="AJ34" s="4"/>
      <c r="AK34" s="4"/>
      <c r="AL34" s="4"/>
      <c r="AM34" s="4"/>
      <c r="AN34" s="4"/>
      <c r="AP34" s="9"/>
      <c r="AQ34" s="4"/>
      <c r="AR34" s="4"/>
      <c r="AS34" s="4"/>
    </row>
    <row r="35" spans="1:45" x14ac:dyDescent="0.3">
      <c r="A35" s="4" t="s">
        <v>48</v>
      </c>
      <c r="B35" s="389"/>
      <c r="C35" s="12">
        <f t="shared" si="1"/>
        <v>31</v>
      </c>
      <c r="D35" s="28">
        <f>D39-$F$39</f>
        <v>27674</v>
      </c>
      <c r="E35" s="28">
        <f>E39-$F$39</f>
        <v>10917</v>
      </c>
      <c r="F35" s="28">
        <f>$O$33*F36</f>
        <v>32.47</v>
      </c>
      <c r="G35" s="37">
        <v>0</v>
      </c>
      <c r="H35" s="37">
        <v>0</v>
      </c>
      <c r="I35" s="37">
        <v>0</v>
      </c>
      <c r="J35" s="37">
        <v>0</v>
      </c>
      <c r="K35" s="28"/>
      <c r="R35" s="5"/>
      <c r="S35" s="4"/>
      <c r="T35" s="4"/>
      <c r="U35" s="4"/>
      <c r="V35" s="4"/>
      <c r="W35" s="4"/>
      <c r="X35" s="4"/>
      <c r="Y35" s="4"/>
      <c r="Z35" s="4"/>
      <c r="AA35" s="4"/>
      <c r="AB35" s="4"/>
      <c r="AC35" s="4"/>
      <c r="AD35" s="4"/>
      <c r="AE35" s="4"/>
      <c r="AF35" s="4"/>
      <c r="AG35" s="4"/>
      <c r="AH35" s="4"/>
      <c r="AI35" s="4"/>
      <c r="AJ35" s="4"/>
      <c r="AK35" s="4"/>
      <c r="AL35" s="4"/>
      <c r="AM35" s="4"/>
      <c r="AN35" s="4"/>
      <c r="AP35" s="9"/>
      <c r="AQ35" s="4"/>
      <c r="AR35" s="4"/>
      <c r="AS35" s="4"/>
    </row>
    <row r="36" spans="1:45" x14ac:dyDescent="0.3">
      <c r="A36" s="4" t="s">
        <v>49</v>
      </c>
      <c r="B36" s="389"/>
      <c r="C36" s="12">
        <f t="shared" si="1"/>
        <v>32</v>
      </c>
      <c r="D36" s="28">
        <f>D39-$G$39</f>
        <v>30921</v>
      </c>
      <c r="E36" s="28">
        <f>E39-$G$39</f>
        <v>14164</v>
      </c>
      <c r="F36" s="28">
        <f>F39-$G$39</f>
        <v>3247</v>
      </c>
      <c r="G36" s="28">
        <f>$O$33*G37</f>
        <v>124.77</v>
      </c>
      <c r="H36" s="37">
        <v>0</v>
      </c>
      <c r="I36" s="37">
        <v>0</v>
      </c>
      <c r="J36" s="37">
        <v>0</v>
      </c>
      <c r="K36" s="28"/>
      <c r="R36" s="5"/>
      <c r="S36" s="4"/>
      <c r="T36" s="4"/>
      <c r="U36" s="4"/>
      <c r="V36" s="4"/>
      <c r="W36" s="4"/>
      <c r="X36" s="4"/>
      <c r="Y36" s="4"/>
      <c r="Z36" s="4"/>
      <c r="AA36" s="4"/>
      <c r="AB36" s="4"/>
      <c r="AC36" s="4"/>
      <c r="AD36" s="4"/>
      <c r="AE36" s="4"/>
      <c r="AF36" s="4"/>
      <c r="AG36" s="4"/>
      <c r="AH36" s="4"/>
      <c r="AI36" s="4"/>
      <c r="AJ36" s="4"/>
      <c r="AK36" s="4"/>
      <c r="AL36" s="4"/>
      <c r="AM36" s="4"/>
      <c r="AN36" s="4"/>
      <c r="AP36" s="9"/>
      <c r="AQ36" s="4"/>
      <c r="AR36" s="4"/>
      <c r="AS36" s="4"/>
    </row>
    <row r="37" spans="1:45" x14ac:dyDescent="0.3">
      <c r="A37" s="4" t="s">
        <v>50</v>
      </c>
      <c r="B37" s="389"/>
      <c r="C37" s="12">
        <f t="shared" si="1"/>
        <v>33</v>
      </c>
      <c r="D37" s="28">
        <f>D39-$H$39</f>
        <v>43398</v>
      </c>
      <c r="E37" s="28">
        <f>E39-$H$39</f>
        <v>26641</v>
      </c>
      <c r="F37" s="28">
        <f>F39-$H$39</f>
        <v>15724</v>
      </c>
      <c r="G37" s="28">
        <f>G39-$H$39</f>
        <v>12477</v>
      </c>
      <c r="H37" s="28">
        <f>$O$33*H38</f>
        <v>80.930000000000007</v>
      </c>
      <c r="I37" s="37">
        <v>0</v>
      </c>
      <c r="J37" s="37">
        <v>0</v>
      </c>
      <c r="K37" s="28"/>
      <c r="R37" s="5"/>
      <c r="S37" s="4"/>
      <c r="T37" s="4"/>
      <c r="U37" s="4"/>
      <c r="V37" s="4"/>
      <c r="W37" s="4"/>
      <c r="X37" s="4"/>
      <c r="Y37" s="4"/>
      <c r="Z37" s="4"/>
      <c r="AA37" s="4"/>
      <c r="AB37" s="4"/>
      <c r="AC37" s="4"/>
      <c r="AD37" s="4"/>
      <c r="AE37" s="4"/>
      <c r="AF37" s="4"/>
      <c r="AG37" s="4"/>
      <c r="AH37" s="4"/>
      <c r="AI37" s="4"/>
      <c r="AJ37" s="4"/>
      <c r="AK37" s="4"/>
      <c r="AL37" s="4"/>
      <c r="AM37" s="4"/>
      <c r="AN37" s="4"/>
      <c r="AP37" s="9"/>
      <c r="AQ37" s="4"/>
      <c r="AR37" s="4"/>
      <c r="AS37" s="4"/>
    </row>
    <row r="38" spans="1:45" x14ac:dyDescent="0.3">
      <c r="A38" s="4" t="s">
        <v>51</v>
      </c>
      <c r="B38" s="389"/>
      <c r="C38" s="12">
        <f t="shared" si="1"/>
        <v>34</v>
      </c>
      <c r="D38" s="28">
        <f>D39-$I$39</f>
        <v>51491</v>
      </c>
      <c r="E38" s="28">
        <f>E39-$I$39</f>
        <v>34734</v>
      </c>
      <c r="F38" s="28">
        <f>F39-$I$39</f>
        <v>23817</v>
      </c>
      <c r="G38" s="28">
        <f>G39-$I$39</f>
        <v>20570</v>
      </c>
      <c r="H38" s="28">
        <f>H39-I39</f>
        <v>8093</v>
      </c>
      <c r="I38" s="28">
        <f>$O$33*I39</f>
        <v>48.480000000000004</v>
      </c>
      <c r="J38" s="37">
        <v>0</v>
      </c>
      <c r="K38" s="28"/>
      <c r="R38" s="5"/>
      <c r="S38" s="4"/>
      <c r="T38" s="4"/>
      <c r="U38" s="4"/>
      <c r="V38" s="4"/>
      <c r="W38" s="4"/>
      <c r="X38" s="4"/>
      <c r="Y38" s="4"/>
      <c r="Z38" s="4"/>
      <c r="AA38" s="4"/>
      <c r="AB38" s="4"/>
      <c r="AC38" s="4"/>
      <c r="AD38" s="4"/>
      <c r="AE38" s="4"/>
      <c r="AF38" s="4"/>
      <c r="AG38" s="4"/>
      <c r="AH38" s="4"/>
      <c r="AI38" s="4"/>
      <c r="AJ38" s="4"/>
      <c r="AK38" s="4"/>
      <c r="AL38" s="4"/>
      <c r="AM38" s="4"/>
      <c r="AN38" s="4"/>
      <c r="AP38" s="9"/>
      <c r="AQ38" s="4"/>
      <c r="AR38" s="4"/>
      <c r="AS38" s="4"/>
    </row>
    <row r="39" spans="1:45" x14ac:dyDescent="0.3">
      <c r="A39" s="4" t="s">
        <v>52</v>
      </c>
      <c r="B39" s="389"/>
      <c r="C39" s="12">
        <f t="shared" si="1"/>
        <v>35</v>
      </c>
      <c r="D39" s="37">
        <v>56339</v>
      </c>
      <c r="E39" s="37">
        <v>39582</v>
      </c>
      <c r="F39" s="37">
        <v>28665</v>
      </c>
      <c r="G39" s="37">
        <v>25418</v>
      </c>
      <c r="H39" s="37">
        <v>12941</v>
      </c>
      <c r="I39" s="37">
        <v>4848</v>
      </c>
      <c r="J39" s="28">
        <f>$O$33*J41</f>
        <v>35</v>
      </c>
      <c r="K39" s="28"/>
      <c r="R39" s="5"/>
      <c r="S39" s="4"/>
      <c r="T39" s="4"/>
      <c r="U39" s="4"/>
      <c r="AE39" s="4"/>
      <c r="AF39" s="4"/>
      <c r="AG39" s="4"/>
      <c r="AH39" s="4"/>
      <c r="AI39" s="4"/>
      <c r="AJ39" s="4"/>
      <c r="AK39" s="4"/>
      <c r="AL39" s="4"/>
      <c r="AM39" s="4"/>
      <c r="AN39" s="4"/>
      <c r="AP39" s="9"/>
      <c r="AQ39" s="4"/>
      <c r="AR39" s="4"/>
      <c r="AS39" s="4"/>
    </row>
    <row r="40" spans="1:45" x14ac:dyDescent="0.3">
      <c r="A40" s="4"/>
      <c r="C40" s="12">
        <f t="shared" si="1"/>
        <v>36</v>
      </c>
      <c r="D40" s="28"/>
      <c r="E40" s="28"/>
      <c r="F40" s="28"/>
      <c r="G40" s="28"/>
      <c r="H40" s="28"/>
      <c r="I40" s="28"/>
      <c r="J40" s="28"/>
      <c r="K40" s="28"/>
      <c r="R40" s="5"/>
      <c r="S40" s="4"/>
      <c r="T40" s="4"/>
      <c r="U40" s="4"/>
      <c r="AE40" s="4"/>
      <c r="AF40" s="4"/>
      <c r="AG40" s="4"/>
      <c r="AH40" s="4"/>
      <c r="AI40" s="4"/>
      <c r="AJ40" s="4"/>
      <c r="AK40" s="4"/>
      <c r="AL40" s="4"/>
      <c r="AM40" s="4"/>
      <c r="AN40" s="4"/>
      <c r="AP40" s="9"/>
      <c r="AQ40" s="4"/>
      <c r="AR40" s="4"/>
      <c r="AS40" s="4"/>
    </row>
    <row r="41" spans="1:45" x14ac:dyDescent="0.3">
      <c r="A41" s="4" t="s">
        <v>43</v>
      </c>
      <c r="B41" s="389" t="s">
        <v>44</v>
      </c>
      <c r="C41" s="12">
        <f t="shared" si="1"/>
        <v>37</v>
      </c>
      <c r="D41" s="37">
        <v>3500</v>
      </c>
      <c r="E41" s="37">
        <v>3500</v>
      </c>
      <c r="F41" s="37">
        <v>3500</v>
      </c>
      <c r="G41" s="37">
        <v>3500</v>
      </c>
      <c r="H41" s="37">
        <v>3500</v>
      </c>
      <c r="I41" s="37">
        <v>3500</v>
      </c>
      <c r="J41" s="37">
        <v>3500</v>
      </c>
      <c r="K41" s="28"/>
      <c r="R41" s="5"/>
      <c r="S41" s="4"/>
      <c r="T41" s="4"/>
      <c r="U41" s="4"/>
      <c r="AE41" s="4"/>
      <c r="AF41" s="4"/>
      <c r="AG41" s="4"/>
      <c r="AH41" s="4"/>
      <c r="AI41" s="4"/>
      <c r="AJ41" s="4"/>
      <c r="AK41" s="4"/>
      <c r="AL41" s="4"/>
      <c r="AM41" s="4"/>
      <c r="AN41" s="4"/>
      <c r="AP41" s="9"/>
      <c r="AQ41" s="4"/>
      <c r="AR41" s="4"/>
      <c r="AS41" s="4"/>
    </row>
    <row r="42" spans="1:45" x14ac:dyDescent="0.3">
      <c r="C42" s="12">
        <f t="shared" si="1"/>
        <v>38</v>
      </c>
      <c r="D42" s="28"/>
      <c r="E42" s="28"/>
      <c r="F42" s="28"/>
      <c r="G42" s="28"/>
      <c r="H42" s="28"/>
      <c r="I42" s="28"/>
      <c r="J42" s="28"/>
      <c r="K42" s="28"/>
      <c r="Q42" s="15"/>
      <c r="V42" s="4"/>
      <c r="AE42" s="20"/>
      <c r="AF42" s="20"/>
      <c r="AG42" s="20"/>
      <c r="AH42" s="20"/>
      <c r="AI42" s="20"/>
      <c r="AJ42" s="20"/>
      <c r="AK42" s="20"/>
      <c r="AL42" s="20"/>
      <c r="AM42" s="20"/>
      <c r="AN42" s="20"/>
      <c r="AP42" s="20"/>
    </row>
    <row r="43" spans="1:45" x14ac:dyDescent="0.3">
      <c r="A43" s="4" t="s">
        <v>45</v>
      </c>
      <c r="B43" s="389" t="s">
        <v>259</v>
      </c>
      <c r="C43" s="12">
        <f t="shared" si="1"/>
        <v>39</v>
      </c>
      <c r="D43" s="37">
        <f t="array" ref="D43:J43">TRANSPOSE('Parc par classe'!K4:K10)</f>
        <v>3.4765420508671405</v>
      </c>
      <c r="E43" s="37">
        <v>68.804762809250363</v>
      </c>
      <c r="F43" s="37">
        <v>408.28039701504173</v>
      </c>
      <c r="G43" s="37">
        <v>954.3815593576486</v>
      </c>
      <c r="H43" s="37">
        <v>878.79999725123298</v>
      </c>
      <c r="I43" s="37">
        <v>139.85209267006388</v>
      </c>
      <c r="J43" s="37">
        <v>3.87456711387272</v>
      </c>
      <c r="K43" s="28"/>
      <c r="L43" s="32">
        <f>SUM(D43:J43)</f>
        <v>2457.4699182679774</v>
      </c>
      <c r="P43" s="34" t="s">
        <v>25</v>
      </c>
      <c r="Q43" s="15"/>
      <c r="V43" s="4"/>
      <c r="AE43" s="20"/>
      <c r="AF43" s="20"/>
      <c r="AG43" s="20"/>
      <c r="AH43" s="20"/>
      <c r="AI43" s="20"/>
      <c r="AJ43" s="20"/>
      <c r="AK43" s="20"/>
      <c r="AL43" s="20"/>
      <c r="AM43" s="20"/>
      <c r="AN43" s="20"/>
      <c r="AP43" s="20"/>
    </row>
    <row r="44" spans="1:45" x14ac:dyDescent="0.3">
      <c r="C44" s="12">
        <f t="shared" si="1"/>
        <v>40</v>
      </c>
      <c r="D44" s="28"/>
      <c r="E44" s="28"/>
      <c r="F44" s="28"/>
      <c r="G44" s="28"/>
      <c r="H44" s="28"/>
      <c r="I44" s="28"/>
      <c r="J44" s="28"/>
      <c r="K44" s="28"/>
      <c r="P44" s="34"/>
      <c r="Q44" s="15"/>
      <c r="V44" s="4"/>
      <c r="AE44" s="20"/>
      <c r="AF44" s="20"/>
      <c r="AG44" s="20"/>
      <c r="AH44" s="20"/>
      <c r="AI44" s="20"/>
      <c r="AJ44" s="20"/>
      <c r="AK44" s="20"/>
      <c r="AL44" s="20"/>
      <c r="AM44" s="20"/>
      <c r="AN44" s="20"/>
      <c r="AP44" s="20"/>
    </row>
    <row r="45" spans="1:45" x14ac:dyDescent="0.3">
      <c r="A45" s="4" t="s">
        <v>30</v>
      </c>
      <c r="B45" s="1" t="s">
        <v>267</v>
      </c>
      <c r="C45" s="12">
        <f t="shared" si="1"/>
        <v>41</v>
      </c>
      <c r="D45" s="28"/>
      <c r="E45" s="28"/>
      <c r="F45" s="28"/>
      <c r="G45" s="28"/>
      <c r="H45" s="28"/>
      <c r="I45" s="28"/>
      <c r="J45" s="28"/>
      <c r="L45" s="28" t="s">
        <v>260</v>
      </c>
      <c r="P45" s="34" t="s">
        <v>56</v>
      </c>
      <c r="Q45" s="15"/>
      <c r="V45" s="4"/>
      <c r="AE45" s="20"/>
      <c r="AF45" s="20"/>
      <c r="AG45" s="20"/>
      <c r="AH45" s="20"/>
      <c r="AI45" s="20"/>
      <c r="AJ45" s="20"/>
      <c r="AK45" s="20"/>
      <c r="AL45" s="20"/>
      <c r="AM45" s="20"/>
      <c r="AN45" s="20"/>
      <c r="AP45" s="20"/>
    </row>
    <row r="46" spans="1:45" x14ac:dyDescent="0.3">
      <c r="A46" s="4" t="s">
        <v>14</v>
      </c>
      <c r="B46" s="389"/>
      <c r="C46" s="12">
        <f t="shared" si="1"/>
        <v>42</v>
      </c>
      <c r="D46" s="37">
        <f>'Conso par classe et par vecteur'!X68</f>
        <v>0</v>
      </c>
      <c r="E46" s="37">
        <f>'Conso par classe et par vecteur'!Y68</f>
        <v>0</v>
      </c>
      <c r="F46" s="37">
        <f>'Conso par classe et par vecteur'!Z68</f>
        <v>0</v>
      </c>
      <c r="G46" s="37">
        <f>'Conso par classe et par vecteur'!AA68</f>
        <v>0</v>
      </c>
      <c r="H46" s="37">
        <f>'Conso par classe et par vecteur'!AB68</f>
        <v>0.16796591567099195</v>
      </c>
      <c r="I46" s="37">
        <f>'Conso par classe et par vecteur'!AC68</f>
        <v>2.7994319278498658E-2</v>
      </c>
      <c r="J46" s="37">
        <f>'Conso par classe et par vecteur'!AD68</f>
        <v>2.7994319278498658E-2</v>
      </c>
      <c r="L46" s="28">
        <f>SUM(D46:J46)</f>
        <v>0.22395455422798927</v>
      </c>
      <c r="M46" s="28"/>
      <c r="N46" s="15"/>
      <c r="P46" s="34"/>
      <c r="Q46" s="15"/>
      <c r="V46" s="4"/>
      <c r="AE46" s="20"/>
      <c r="AF46" s="20"/>
      <c r="AG46" s="20"/>
      <c r="AH46" s="20"/>
      <c r="AI46" s="20"/>
      <c r="AJ46" s="20"/>
      <c r="AK46" s="20"/>
      <c r="AL46" s="20"/>
      <c r="AM46" s="20"/>
      <c r="AN46" s="20"/>
      <c r="AP46" s="20"/>
    </row>
    <row r="47" spans="1:45" x14ac:dyDescent="0.3">
      <c r="A47" s="4" t="s">
        <v>16</v>
      </c>
      <c r="B47" s="389"/>
      <c r="C47" s="12">
        <f t="shared" si="1"/>
        <v>43</v>
      </c>
      <c r="D47" s="37">
        <f>'Conso par classe et par vecteur'!X69</f>
        <v>6.4435931176520811E-4</v>
      </c>
      <c r="E47" s="37">
        <f>'Conso par classe et par vecteur'!Y69</f>
        <v>2.4847023091632905E-2</v>
      </c>
      <c r="F47" s="37">
        <f>'Conso par classe et par vecteur'!Z69</f>
        <v>0.47672449262090832</v>
      </c>
      <c r="G47" s="37">
        <f>'Conso par classe et par vecteur'!AA69</f>
        <v>1.6954809937191266</v>
      </c>
      <c r="H47" s="37">
        <f>'Conso par classe et par vecteur'!AB69</f>
        <v>2.9064789904347537</v>
      </c>
      <c r="I47" s="37">
        <f>'Conso par classe et par vecteur'!AC69</f>
        <v>2.0939041457474539E-2</v>
      </c>
      <c r="J47" s="37">
        <f>'Conso par classe et par vecteur'!AD69</f>
        <v>2.5063953776464942E-4</v>
      </c>
      <c r="L47" s="28">
        <f t="shared" ref="L47:L51" si="6">SUM(D47:J47)</f>
        <v>5.1253655401734255</v>
      </c>
      <c r="O47" s="15"/>
      <c r="P47" s="34"/>
      <c r="Q47" s="15"/>
      <c r="V47" s="4"/>
      <c r="AE47" s="20"/>
      <c r="AF47" s="20"/>
      <c r="AG47" s="20"/>
      <c r="AH47" s="20"/>
      <c r="AI47" s="20"/>
      <c r="AJ47" s="20"/>
      <c r="AK47" s="20"/>
      <c r="AL47" s="20"/>
      <c r="AM47" s="20"/>
      <c r="AN47" s="20"/>
      <c r="AP47" s="20"/>
    </row>
    <row r="48" spans="1:45" x14ac:dyDescent="0.3">
      <c r="A48" s="4" t="s">
        <v>15</v>
      </c>
      <c r="B48" s="389"/>
      <c r="C48" s="12">
        <f t="shared" si="1"/>
        <v>44</v>
      </c>
      <c r="D48" s="37">
        <f>'Conso par classe et par vecteur'!X70</f>
        <v>8.0773833481984883E-4</v>
      </c>
      <c r="E48" s="37">
        <f>'Conso par classe et par vecteur'!Y70</f>
        <v>0.13638863485197683</v>
      </c>
      <c r="F48" s="37">
        <f>'Conso par classe et par vecteur'!Z70</f>
        <v>0.6621196610189819</v>
      </c>
      <c r="G48" s="37">
        <f>'Conso par classe et par vecteur'!AA70</f>
        <v>3.4290509379990568</v>
      </c>
      <c r="H48" s="37">
        <f>'Conso par classe et par vecteur'!AB70</f>
        <v>4.5170993943343527</v>
      </c>
      <c r="I48" s="37">
        <f>'Conso par classe et par vecteur'!AC70</f>
        <v>3.443097395541705</v>
      </c>
      <c r="J48" s="37">
        <f>'Conso par classe et par vecteur'!AD70</f>
        <v>0.12684803482837897</v>
      </c>
      <c r="L48" s="28">
        <f t="shared" si="6"/>
        <v>12.315411796909272</v>
      </c>
      <c r="O48" s="15"/>
      <c r="P48" s="34"/>
      <c r="Q48" s="15"/>
      <c r="V48" s="4"/>
      <c r="AE48" s="20"/>
      <c r="AF48" s="20"/>
      <c r="AG48" s="20"/>
      <c r="AH48" s="20"/>
      <c r="AI48" s="20"/>
      <c r="AJ48" s="20"/>
      <c r="AK48" s="20"/>
      <c r="AL48" s="20"/>
      <c r="AM48" s="20"/>
      <c r="AN48" s="20"/>
      <c r="AP48" s="20"/>
    </row>
    <row r="49" spans="1:42" x14ac:dyDescent="0.3">
      <c r="A49" s="4" t="s">
        <v>17</v>
      </c>
      <c r="B49" s="389"/>
      <c r="C49" s="12">
        <f t="shared" si="1"/>
        <v>45</v>
      </c>
      <c r="D49" s="37">
        <f>'Conso par classe et par vecteur'!X71</f>
        <v>8.2057041250508597E-3</v>
      </c>
      <c r="E49" s="37">
        <f>'Conso par classe et par vecteur'!Y71</f>
        <v>0.13948072124967975</v>
      </c>
      <c r="F49" s="37">
        <f>'Conso par classe et par vecteur'!Z71</f>
        <v>1.3007746657781549</v>
      </c>
      <c r="G49" s="37">
        <f>'Conso par classe et par vecteur'!AA71</f>
        <v>5.8237649300313219</v>
      </c>
      <c r="H49" s="37">
        <f>'Conso par classe et par vecteur'!AB71</f>
        <v>4.0383072681522663</v>
      </c>
      <c r="I49" s="37">
        <f>'Conso par classe et par vecteur'!AC71</f>
        <v>4.3505009867067373E-2</v>
      </c>
      <c r="J49" s="37">
        <f>'Conso par classe et par vecteur'!AD71</f>
        <v>1.3207823298100265E-4</v>
      </c>
      <c r="L49" s="28">
        <f t="shared" si="6"/>
        <v>11.354170377436521</v>
      </c>
      <c r="O49" s="15"/>
      <c r="P49" s="34"/>
      <c r="Q49" s="15"/>
      <c r="V49" s="4"/>
      <c r="AE49" s="20"/>
      <c r="AF49" s="20"/>
      <c r="AG49" s="20"/>
      <c r="AH49" s="20"/>
      <c r="AI49" s="20"/>
      <c r="AJ49" s="20"/>
      <c r="AK49" s="20"/>
      <c r="AL49" s="20"/>
      <c r="AM49" s="20"/>
      <c r="AN49" s="20"/>
      <c r="AP49" s="20"/>
    </row>
    <row r="50" spans="1:42" x14ac:dyDescent="0.3">
      <c r="A50" s="4" t="s">
        <v>24</v>
      </c>
      <c r="B50" s="389"/>
      <c r="C50" s="12">
        <f t="shared" si="1"/>
        <v>46</v>
      </c>
      <c r="D50" s="37">
        <f>'Conso par classe et par vecteur'!X72</f>
        <v>9.9952341818470907E-4</v>
      </c>
      <c r="E50" s="37">
        <f>'Conso par classe et par vecteur'!Y72</f>
        <v>1.432586458424465E-2</v>
      </c>
      <c r="F50" s="37">
        <f>'Conso par classe et par vecteur'!Z72</f>
        <v>0.50647947066933952</v>
      </c>
      <c r="G50" s="37">
        <f>'Conso par classe et par vecteur'!AA72</f>
        <v>0.82623157665848479</v>
      </c>
      <c r="H50" s="37">
        <f>'Conso par classe et par vecteur'!AB72</f>
        <v>4.3950662273804092E-2</v>
      </c>
      <c r="I50" s="37">
        <f>'Conso par classe et par vecteur'!AC72</f>
        <v>1.6027970364061384E-2</v>
      </c>
      <c r="J50" s="37">
        <f>'Conso par classe et par vecteur'!AD72</f>
        <v>0</v>
      </c>
      <c r="L50" s="28">
        <f t="shared" si="6"/>
        <v>1.4080150679681191</v>
      </c>
      <c r="O50" s="15"/>
      <c r="P50" s="34"/>
      <c r="Q50" s="15"/>
      <c r="V50" s="4"/>
      <c r="AE50" s="20"/>
      <c r="AF50" s="20"/>
      <c r="AG50" s="20"/>
      <c r="AH50" s="20"/>
      <c r="AI50" s="20"/>
      <c r="AJ50" s="20"/>
      <c r="AK50" s="20"/>
      <c r="AL50" s="20"/>
      <c r="AM50" s="20"/>
      <c r="AN50" s="20"/>
      <c r="AP50" s="20"/>
    </row>
    <row r="51" spans="1:42" x14ac:dyDescent="0.3">
      <c r="A51" s="4" t="s">
        <v>264</v>
      </c>
      <c r="B51" s="389"/>
      <c r="C51" s="12">
        <f t="shared" si="1"/>
        <v>47</v>
      </c>
      <c r="D51" s="37">
        <f>'Conso par classe et par vecteur'!X73</f>
        <v>2.3977467285853454E-4</v>
      </c>
      <c r="E51" s="37">
        <f>'Conso par classe et par vecteur'!Y73</f>
        <v>4.588768642748061E-2</v>
      </c>
      <c r="F51" s="37">
        <f>'Conso par classe et par vecteur'!Z73</f>
        <v>0.68012986547292065</v>
      </c>
      <c r="G51" s="37">
        <f>'Conso par classe et par vecteur'!AA73</f>
        <v>1.7320130155399789</v>
      </c>
      <c r="H51" s="37">
        <f>'Conso par classe et par vecteur'!AB73</f>
        <v>4.4084505887906911</v>
      </c>
      <c r="I51" s="37">
        <f>'Conso par classe et par vecteur'!AC73</f>
        <v>0.46760512527541709</v>
      </c>
      <c r="J51" s="37">
        <f>'Conso par classe et par vecteur'!AD73</f>
        <v>9.0256638101759851E-3</v>
      </c>
      <c r="L51" s="28">
        <f t="shared" si="6"/>
        <v>7.3433517199895233</v>
      </c>
      <c r="O51" s="15"/>
      <c r="P51" s="34"/>
      <c r="Q51" s="15"/>
      <c r="V51" s="4"/>
      <c r="AE51" s="20"/>
      <c r="AF51" s="20"/>
      <c r="AG51" s="20"/>
      <c r="AH51" s="20"/>
      <c r="AI51" s="20"/>
      <c r="AJ51" s="20"/>
      <c r="AK51" s="20"/>
      <c r="AL51" s="20"/>
      <c r="AM51" s="20"/>
      <c r="AN51" s="20"/>
      <c r="AP51" s="20"/>
    </row>
    <row r="52" spans="1:42" x14ac:dyDescent="0.3">
      <c r="A52" s="4"/>
      <c r="C52" s="12">
        <f t="shared" si="1"/>
        <v>48</v>
      </c>
      <c r="K52" s="28"/>
      <c r="L52" s="32">
        <f>SUM(L46:L51)</f>
        <v>37.770269056704848</v>
      </c>
      <c r="M52" s="28"/>
      <c r="N52" s="28"/>
      <c r="O52" s="15"/>
      <c r="P52" s="34"/>
      <c r="Q52" s="15"/>
      <c r="V52" s="4"/>
      <c r="AE52" s="20"/>
      <c r="AF52" s="20"/>
      <c r="AG52" s="20"/>
      <c r="AH52" s="20"/>
      <c r="AI52" s="20"/>
      <c r="AJ52" s="20"/>
      <c r="AK52" s="20"/>
      <c r="AL52" s="20"/>
      <c r="AM52" s="20"/>
      <c r="AN52" s="20"/>
      <c r="AP52" s="20"/>
    </row>
    <row r="53" spans="1:42" x14ac:dyDescent="0.3">
      <c r="A53" s="4"/>
      <c r="C53" s="12">
        <f t="shared" si="1"/>
        <v>49</v>
      </c>
      <c r="K53" s="28"/>
      <c r="O53" s="15"/>
      <c r="P53" s="34"/>
      <c r="Q53" s="15"/>
      <c r="V53" s="4"/>
      <c r="AE53" s="20"/>
      <c r="AF53" s="20"/>
      <c r="AG53" s="20"/>
      <c r="AH53" s="20"/>
      <c r="AI53" s="20"/>
      <c r="AJ53" s="20"/>
      <c r="AK53" s="20"/>
      <c r="AL53" s="20"/>
      <c r="AM53" s="20"/>
      <c r="AN53" s="20"/>
      <c r="AP53" s="20"/>
    </row>
    <row r="54" spans="1:42" x14ac:dyDescent="0.3">
      <c r="A54" s="4"/>
      <c r="C54" s="12">
        <f t="shared" si="1"/>
        <v>50</v>
      </c>
      <c r="K54" s="28"/>
      <c r="O54" s="15"/>
      <c r="P54" s="34"/>
      <c r="Q54" s="15"/>
      <c r="V54" s="4"/>
      <c r="AE54" s="20"/>
      <c r="AF54" s="20"/>
      <c r="AG54" s="20"/>
      <c r="AH54" s="20"/>
      <c r="AI54" s="20"/>
      <c r="AJ54" s="20"/>
      <c r="AK54" s="20"/>
      <c r="AL54" s="20"/>
      <c r="AM54" s="20"/>
      <c r="AN54" s="20"/>
      <c r="AP54" s="20"/>
    </row>
    <row r="55" spans="1:42" x14ac:dyDescent="0.3">
      <c r="A55" s="4"/>
      <c r="C55" s="12">
        <f t="shared" si="1"/>
        <v>51</v>
      </c>
      <c r="K55" s="28"/>
      <c r="O55" s="15"/>
      <c r="P55" s="34"/>
      <c r="Q55" s="15"/>
      <c r="V55" s="4"/>
      <c r="AE55" s="20"/>
      <c r="AF55" s="20"/>
      <c r="AG55" s="20"/>
      <c r="AH55" s="20"/>
      <c r="AI55" s="20"/>
      <c r="AJ55" s="20"/>
      <c r="AK55" s="20"/>
      <c r="AL55" s="20"/>
      <c r="AM55" s="20"/>
      <c r="AN55" s="20"/>
      <c r="AP55" s="20"/>
    </row>
    <row r="56" spans="1:42" x14ac:dyDescent="0.3">
      <c r="A56" s="4"/>
      <c r="C56" s="12">
        <f t="shared" si="1"/>
        <v>52</v>
      </c>
      <c r="K56" s="28"/>
      <c r="P56" s="34"/>
      <c r="Q56" s="15"/>
      <c r="V56" s="4"/>
      <c r="AE56" s="20"/>
      <c r="AF56" s="20"/>
      <c r="AG56" s="20"/>
      <c r="AH56" s="20"/>
      <c r="AI56" s="20"/>
      <c r="AJ56" s="20"/>
      <c r="AK56" s="20"/>
      <c r="AL56" s="20"/>
      <c r="AM56" s="20"/>
      <c r="AN56" s="20"/>
      <c r="AP56" s="20"/>
    </row>
    <row r="57" spans="1:42" x14ac:dyDescent="0.3">
      <c r="A57" s="4"/>
      <c r="C57" s="12">
        <f t="shared" si="1"/>
        <v>53</v>
      </c>
      <c r="K57" s="28"/>
      <c r="O57" s="15"/>
      <c r="P57" s="34"/>
      <c r="Q57" s="15"/>
      <c r="V57" s="4"/>
      <c r="AE57" s="20"/>
      <c r="AF57" s="20"/>
      <c r="AG57" s="20"/>
      <c r="AH57" s="20"/>
      <c r="AI57" s="20"/>
      <c r="AJ57" s="20"/>
      <c r="AK57" s="20"/>
      <c r="AL57" s="20"/>
      <c r="AM57" s="20"/>
      <c r="AN57" s="20"/>
      <c r="AP57" s="20"/>
    </row>
    <row r="58" spans="1:42" x14ac:dyDescent="0.3">
      <c r="A58" s="4"/>
      <c r="C58" s="12">
        <f t="shared" si="1"/>
        <v>54</v>
      </c>
      <c r="D58" s="28"/>
      <c r="E58" s="28"/>
      <c r="F58" s="28"/>
      <c r="G58" s="28"/>
      <c r="H58" s="28"/>
      <c r="I58" s="28"/>
      <c r="J58" s="28"/>
      <c r="K58" s="28"/>
      <c r="O58" s="15"/>
      <c r="P58" s="34"/>
      <c r="Q58" s="15"/>
      <c r="V58" s="4"/>
      <c r="AE58" s="20"/>
      <c r="AF58" s="20"/>
      <c r="AG58" s="20"/>
      <c r="AH58" s="20"/>
      <c r="AI58" s="20"/>
      <c r="AJ58" s="20"/>
      <c r="AK58" s="20"/>
      <c r="AL58" s="20"/>
      <c r="AM58" s="20"/>
      <c r="AN58" s="20"/>
      <c r="AP58" s="20"/>
    </row>
    <row r="59" spans="1:42" x14ac:dyDescent="0.3">
      <c r="A59" s="4"/>
      <c r="C59" s="12">
        <f t="shared" si="1"/>
        <v>55</v>
      </c>
      <c r="D59" s="28"/>
      <c r="E59" s="28"/>
      <c r="F59" s="28"/>
      <c r="G59" s="28"/>
      <c r="H59" s="28"/>
      <c r="I59" s="28"/>
      <c r="J59" s="28"/>
      <c r="K59" s="28"/>
      <c r="O59" s="15"/>
      <c r="P59" s="34"/>
      <c r="Q59" s="15"/>
      <c r="V59" s="4"/>
      <c r="AE59" s="20"/>
      <c r="AF59" s="20"/>
      <c r="AG59" s="20"/>
      <c r="AH59" s="20"/>
      <c r="AI59" s="20"/>
      <c r="AJ59" s="20"/>
      <c r="AK59" s="20"/>
      <c r="AL59" s="20"/>
      <c r="AM59" s="20"/>
      <c r="AN59" s="20"/>
      <c r="AP59" s="20"/>
    </row>
    <row r="60" spans="1:42" x14ac:dyDescent="0.3">
      <c r="A60" s="4"/>
      <c r="C60" s="12">
        <f t="shared" si="1"/>
        <v>56</v>
      </c>
      <c r="D60" s="28"/>
      <c r="E60" s="28"/>
      <c r="F60" s="28"/>
      <c r="G60" s="28"/>
      <c r="H60" s="28"/>
      <c r="I60" s="28"/>
      <c r="J60" s="28"/>
      <c r="K60" s="28"/>
      <c r="O60" s="15"/>
      <c r="P60" s="34"/>
      <c r="Q60" s="15"/>
      <c r="V60" s="4"/>
      <c r="AE60" s="20"/>
      <c r="AF60" s="20"/>
      <c r="AG60" s="20"/>
      <c r="AH60" s="20"/>
      <c r="AI60" s="20"/>
      <c r="AJ60" s="20"/>
      <c r="AK60" s="20"/>
      <c r="AL60" s="20"/>
      <c r="AM60" s="20"/>
      <c r="AN60" s="20"/>
      <c r="AP60" s="20"/>
    </row>
    <row r="61" spans="1:42" x14ac:dyDescent="0.3">
      <c r="A61" s="4"/>
      <c r="C61" s="12">
        <f t="shared" si="1"/>
        <v>57</v>
      </c>
      <c r="D61" s="28"/>
      <c r="E61" s="28"/>
      <c r="F61" s="28"/>
      <c r="G61" s="28"/>
      <c r="H61" s="28"/>
      <c r="I61" s="28"/>
      <c r="J61" s="28"/>
      <c r="K61" s="28"/>
      <c r="O61" s="15"/>
      <c r="P61" s="34"/>
      <c r="Q61" s="15"/>
      <c r="V61" s="4"/>
      <c r="AE61" s="20"/>
      <c r="AF61" s="20"/>
      <c r="AG61" s="20"/>
      <c r="AH61" s="20"/>
      <c r="AI61" s="20"/>
      <c r="AJ61" s="20"/>
      <c r="AK61" s="20"/>
      <c r="AL61" s="20"/>
      <c r="AM61" s="20"/>
      <c r="AN61" s="20"/>
      <c r="AP61" s="20"/>
    </row>
    <row r="62" spans="1:42" x14ac:dyDescent="0.3">
      <c r="A62" s="4"/>
      <c r="C62" s="12">
        <f t="shared" si="1"/>
        <v>58</v>
      </c>
      <c r="D62" s="28"/>
      <c r="E62" s="28"/>
      <c r="F62" s="28"/>
      <c r="G62" s="28"/>
      <c r="H62" s="28"/>
      <c r="I62" s="28"/>
      <c r="J62" s="28"/>
      <c r="K62" s="28"/>
      <c r="O62" s="15"/>
      <c r="P62" s="34"/>
      <c r="Q62" s="15"/>
      <c r="V62" s="4"/>
      <c r="AE62" s="20"/>
      <c r="AF62" s="20"/>
      <c r="AG62" s="20"/>
      <c r="AH62" s="20"/>
      <c r="AI62" s="20"/>
      <c r="AJ62" s="20"/>
      <c r="AK62" s="20"/>
      <c r="AL62" s="20"/>
      <c r="AM62" s="20"/>
      <c r="AN62" s="20"/>
      <c r="AP62" s="20"/>
    </row>
    <row r="63" spans="1:42" x14ac:dyDescent="0.3">
      <c r="A63" s="4"/>
      <c r="C63" s="12">
        <f t="shared" si="1"/>
        <v>59</v>
      </c>
      <c r="P63" s="34"/>
      <c r="Q63" s="15"/>
      <c r="V63" s="4"/>
      <c r="AE63" s="20"/>
      <c r="AF63" s="20"/>
      <c r="AG63" s="20"/>
      <c r="AH63" s="20"/>
      <c r="AI63" s="20"/>
      <c r="AJ63" s="20"/>
      <c r="AK63" s="20"/>
      <c r="AL63" s="20"/>
      <c r="AM63" s="20"/>
      <c r="AN63" s="20"/>
      <c r="AP63" s="20"/>
    </row>
    <row r="64" spans="1:42" x14ac:dyDescent="0.3">
      <c r="A64" s="4"/>
      <c r="C64" s="12">
        <f t="shared" si="1"/>
        <v>60</v>
      </c>
      <c r="D64" s="28"/>
      <c r="E64" s="28"/>
      <c r="F64" s="28"/>
      <c r="G64" s="28"/>
      <c r="H64" s="28"/>
      <c r="I64" s="28"/>
      <c r="J64" s="28"/>
      <c r="K64" s="28"/>
      <c r="O64" s="15"/>
      <c r="P64" s="34"/>
      <c r="Q64" s="15"/>
      <c r="V64" s="4"/>
      <c r="AE64" s="20"/>
      <c r="AF64" s="20"/>
      <c r="AG64" s="20"/>
      <c r="AH64" s="20"/>
      <c r="AI64" s="20"/>
      <c r="AJ64" s="20"/>
      <c r="AK64" s="20"/>
      <c r="AL64" s="20"/>
      <c r="AM64" s="20"/>
      <c r="AN64" s="20"/>
      <c r="AP64" s="20"/>
    </row>
    <row r="65" spans="1:42" x14ac:dyDescent="0.3">
      <c r="A65" s="4"/>
      <c r="C65" s="12">
        <f t="shared" si="1"/>
        <v>61</v>
      </c>
      <c r="D65" s="28"/>
      <c r="E65" s="28"/>
      <c r="F65" s="28"/>
      <c r="G65" s="28"/>
      <c r="H65" s="28"/>
      <c r="I65" s="28"/>
      <c r="J65" s="28"/>
      <c r="K65" s="28"/>
      <c r="O65" s="15"/>
      <c r="P65" s="34"/>
      <c r="Q65" s="15"/>
      <c r="V65" s="4"/>
      <c r="AE65" s="20"/>
      <c r="AF65" s="20"/>
      <c r="AG65" s="20"/>
      <c r="AH65" s="20"/>
      <c r="AI65" s="20"/>
      <c r="AJ65" s="20"/>
      <c r="AK65" s="20"/>
      <c r="AL65" s="20"/>
      <c r="AM65" s="20"/>
      <c r="AN65" s="20"/>
      <c r="AP65" s="20"/>
    </row>
    <row r="66" spans="1:42" x14ac:dyDescent="0.3">
      <c r="A66" s="30" t="s">
        <v>59</v>
      </c>
      <c r="B66" s="31"/>
      <c r="C66" s="12">
        <f t="shared" si="1"/>
        <v>62</v>
      </c>
      <c r="D66" s="29">
        <f t="array" ref="D66:J66">D43:J43*TRANSPOSE(K24:K30)</f>
        <v>0</v>
      </c>
      <c r="E66" s="29">
        <v>0</v>
      </c>
      <c r="F66" s="29">
        <v>0</v>
      </c>
      <c r="G66" s="29">
        <v>0</v>
      </c>
      <c r="H66" s="29">
        <v>0.87879999725123303</v>
      </c>
      <c r="I66" s="29">
        <v>0.27970418534012775</v>
      </c>
      <c r="J66" s="29">
        <v>1.3173528187167247E-2</v>
      </c>
      <c r="K66" s="29"/>
      <c r="L66" s="8"/>
      <c r="M66" s="8"/>
      <c r="N66" s="8"/>
      <c r="O66" s="40">
        <f>SUM(D66:J66)</f>
        <v>1.1716777107785281</v>
      </c>
      <c r="P66" s="34" t="s">
        <v>60</v>
      </c>
      <c r="Q66" s="15"/>
      <c r="V66" s="4"/>
      <c r="AE66" s="20"/>
      <c r="AF66" s="20"/>
      <c r="AG66" s="20"/>
      <c r="AH66" s="20"/>
      <c r="AI66" s="20"/>
      <c r="AJ66" s="20"/>
      <c r="AK66" s="20"/>
      <c r="AL66" s="20"/>
      <c r="AM66" s="20"/>
      <c r="AN66" s="20"/>
      <c r="AP66" s="20"/>
    </row>
    <row r="67" spans="1:42" x14ac:dyDescent="0.3">
      <c r="A67" s="30" t="s">
        <v>58</v>
      </c>
      <c r="B67" s="31"/>
      <c r="C67" s="12">
        <f t="shared" si="1"/>
        <v>63</v>
      </c>
      <c r="D67" s="29">
        <f t="shared" ref="D67:J67" si="7">$O$66*D12</f>
        <v>1.1716777107785282E-2</v>
      </c>
      <c r="E67" s="29">
        <f t="shared" si="7"/>
        <v>0.30463620480241732</v>
      </c>
      <c r="F67" s="29">
        <f t="shared" si="7"/>
        <v>0.85532472886832556</v>
      </c>
      <c r="G67" s="29">
        <f t="shared" si="7"/>
        <v>0</v>
      </c>
      <c r="H67" s="29">
        <f t="shared" si="7"/>
        <v>0</v>
      </c>
      <c r="I67" s="29">
        <f t="shared" si="7"/>
        <v>0</v>
      </c>
      <c r="J67" s="29">
        <f t="shared" si="7"/>
        <v>0</v>
      </c>
      <c r="K67" s="28"/>
      <c r="O67" s="40">
        <f>SUM(D67:J67)</f>
        <v>1.1716777107785281</v>
      </c>
      <c r="P67" s="34" t="s">
        <v>61</v>
      </c>
      <c r="Q67" s="15"/>
      <c r="V67" s="4"/>
      <c r="AE67" s="20"/>
      <c r="AF67" s="20"/>
      <c r="AG67" s="20"/>
      <c r="AH67" s="20"/>
      <c r="AI67" s="20"/>
      <c r="AJ67" s="20"/>
      <c r="AK67" s="20"/>
      <c r="AL67" s="20"/>
      <c r="AM67" s="20"/>
      <c r="AN67" s="20"/>
      <c r="AP67" s="20"/>
    </row>
    <row r="68" spans="1:42" x14ac:dyDescent="0.3">
      <c r="A68" s="4"/>
      <c r="C68" s="12">
        <f t="shared" si="1"/>
        <v>64</v>
      </c>
      <c r="D68" s="28"/>
      <c r="E68" s="28"/>
      <c r="F68" s="28"/>
      <c r="G68" s="28"/>
      <c r="H68" s="28"/>
      <c r="I68" s="28"/>
      <c r="J68" s="28"/>
      <c r="K68" s="28"/>
      <c r="O68" s="15"/>
      <c r="P68" s="34"/>
      <c r="Q68" s="15"/>
      <c r="V68" s="4"/>
      <c r="AE68" s="20"/>
      <c r="AF68" s="20"/>
      <c r="AG68" s="20"/>
      <c r="AH68" s="20"/>
      <c r="AI68" s="20"/>
      <c r="AJ68" s="20"/>
      <c r="AK68" s="20"/>
      <c r="AL68" s="20"/>
      <c r="AM68" s="20"/>
      <c r="AN68" s="20"/>
      <c r="AP68" s="20"/>
    </row>
    <row r="69" spans="1:42" x14ac:dyDescent="0.3">
      <c r="A69" s="4"/>
      <c r="C69" s="12">
        <f t="shared" si="1"/>
        <v>65</v>
      </c>
      <c r="D69" s="28"/>
      <c r="E69" s="28"/>
      <c r="F69" s="28"/>
      <c r="G69" s="28"/>
      <c r="H69" s="28"/>
      <c r="I69" s="28"/>
      <c r="J69" s="28"/>
      <c r="K69" s="28"/>
      <c r="O69" s="15"/>
      <c r="P69" s="34"/>
      <c r="Q69" s="15"/>
      <c r="V69" s="4"/>
      <c r="AE69" s="20"/>
      <c r="AF69" s="20"/>
      <c r="AG69" s="20"/>
      <c r="AH69" s="20"/>
      <c r="AI69" s="20"/>
      <c r="AJ69" s="20"/>
      <c r="AK69" s="20"/>
      <c r="AL69" s="20"/>
      <c r="AM69" s="20"/>
      <c r="AN69" s="20"/>
      <c r="AP69" s="20"/>
    </row>
    <row r="70" spans="1:42" x14ac:dyDescent="0.3">
      <c r="A70" s="4"/>
      <c r="C70" s="12">
        <f t="shared" si="1"/>
        <v>66</v>
      </c>
      <c r="D70" s="28"/>
      <c r="E70" s="28"/>
      <c r="F70" s="28"/>
      <c r="G70" s="28"/>
      <c r="H70" s="28"/>
      <c r="I70" s="28"/>
      <c r="J70" s="28"/>
      <c r="K70" s="28"/>
      <c r="O70" s="15"/>
      <c r="P70" s="34"/>
      <c r="Q70" s="15"/>
      <c r="V70" s="4"/>
      <c r="AE70" s="20"/>
      <c r="AF70" s="20"/>
      <c r="AG70" s="20"/>
      <c r="AH70" s="20"/>
      <c r="AI70" s="20"/>
      <c r="AJ70" s="20"/>
      <c r="AK70" s="20"/>
      <c r="AL70" s="20"/>
      <c r="AM70" s="20"/>
      <c r="AN70" s="20"/>
      <c r="AP70" s="20"/>
    </row>
    <row r="71" spans="1:42" x14ac:dyDescent="0.3">
      <c r="A71" s="4"/>
      <c r="C71" s="12">
        <f>C70+1</f>
        <v>67</v>
      </c>
      <c r="D71" s="28"/>
      <c r="E71" s="28"/>
      <c r="F71" s="28"/>
      <c r="G71" s="28"/>
      <c r="H71" s="28"/>
      <c r="I71" s="28"/>
      <c r="J71" s="28"/>
      <c r="K71" s="28"/>
      <c r="O71" s="15"/>
      <c r="P71" s="34"/>
      <c r="Q71" s="15"/>
      <c r="V71" s="4"/>
      <c r="AE71" s="20"/>
      <c r="AF71" s="20"/>
      <c r="AG71" s="20"/>
      <c r="AH71" s="20"/>
      <c r="AI71" s="20"/>
      <c r="AJ71" s="20"/>
      <c r="AK71" s="20"/>
      <c r="AL71" s="20"/>
      <c r="AM71" s="20"/>
      <c r="AN71" s="20"/>
      <c r="AP71" s="20"/>
    </row>
    <row r="72" spans="1:42" x14ac:dyDescent="0.3">
      <c r="A72" s="4"/>
      <c r="C72" s="12">
        <f>C71+1</f>
        <v>68</v>
      </c>
      <c r="D72" s="28"/>
      <c r="E72" s="28"/>
      <c r="F72" s="28"/>
      <c r="G72" s="28"/>
      <c r="H72" s="28"/>
      <c r="I72" s="28"/>
      <c r="J72" s="28"/>
      <c r="K72" s="28"/>
      <c r="O72" s="15"/>
      <c r="P72" s="34"/>
      <c r="Q72" s="15"/>
      <c r="V72" s="4"/>
      <c r="AE72" s="20"/>
      <c r="AF72" s="20"/>
      <c r="AG72" s="20"/>
      <c r="AH72" s="20"/>
      <c r="AI72" s="20"/>
      <c r="AJ72" s="20"/>
      <c r="AK72" s="20"/>
      <c r="AL72" s="20"/>
      <c r="AM72" s="20"/>
      <c r="AN72" s="20"/>
      <c r="AP72" s="20"/>
    </row>
    <row r="73" spans="1:42" x14ac:dyDescent="0.3">
      <c r="A73" s="4"/>
      <c r="C73" s="12">
        <f>C72+1</f>
        <v>69</v>
      </c>
      <c r="D73" s="28"/>
      <c r="E73" s="28"/>
      <c r="F73" s="28"/>
      <c r="G73" s="28"/>
      <c r="H73" s="28"/>
      <c r="I73" s="28"/>
      <c r="J73" s="28"/>
      <c r="K73" s="28"/>
      <c r="O73" s="15"/>
      <c r="P73" s="34"/>
      <c r="Q73" s="15"/>
      <c r="V73" s="4"/>
      <c r="AE73" s="20"/>
      <c r="AF73" s="20"/>
      <c r="AG73" s="20"/>
      <c r="AH73" s="20"/>
      <c r="AI73" s="20"/>
      <c r="AJ73" s="20"/>
      <c r="AK73" s="20"/>
      <c r="AL73" s="20"/>
      <c r="AM73" s="20"/>
      <c r="AN73" s="20"/>
      <c r="AP73" s="20"/>
    </row>
    <row r="74" spans="1:42" x14ac:dyDescent="0.3">
      <c r="A74" s="4"/>
      <c r="C74" s="12"/>
      <c r="D74" s="15"/>
      <c r="E74" s="15"/>
      <c r="F74" s="15"/>
      <c r="G74" s="15"/>
      <c r="H74" s="15"/>
      <c r="I74" s="14"/>
      <c r="J74" s="14"/>
      <c r="K74" s="15"/>
      <c r="O74" s="15"/>
      <c r="P74" s="34"/>
      <c r="Q74" s="15"/>
      <c r="V74" s="4"/>
      <c r="AE74" s="20"/>
      <c r="AF74" s="20"/>
      <c r="AG74" s="20"/>
      <c r="AH74" s="20"/>
      <c r="AI74" s="20"/>
      <c r="AJ74" s="20"/>
      <c r="AK74" s="20"/>
      <c r="AL74" s="20"/>
      <c r="AM74" s="20"/>
      <c r="AN74" s="20"/>
      <c r="AP74" s="20"/>
    </row>
    <row r="75" spans="1:42" x14ac:dyDescent="0.3">
      <c r="A75" s="4"/>
      <c r="C75" s="12"/>
      <c r="D75" s="15"/>
      <c r="E75" s="15"/>
      <c r="F75" s="15"/>
      <c r="G75" s="15"/>
      <c r="H75" s="15"/>
      <c r="I75" s="14"/>
      <c r="J75" s="14"/>
      <c r="K75" s="15"/>
      <c r="O75" s="15"/>
      <c r="P75" s="34"/>
      <c r="Q75" s="15"/>
      <c r="V75" s="4"/>
      <c r="AE75" s="20"/>
      <c r="AF75" s="20"/>
      <c r="AG75" s="20"/>
      <c r="AH75" s="20"/>
      <c r="AI75" s="20"/>
      <c r="AJ75" s="20"/>
      <c r="AK75" s="20"/>
      <c r="AL75" s="20"/>
      <c r="AM75" s="20"/>
      <c r="AN75" s="20"/>
      <c r="AP75" s="20"/>
    </row>
    <row r="76" spans="1:42" x14ac:dyDescent="0.3">
      <c r="A76" s="4"/>
      <c r="C76" s="12"/>
      <c r="D76" s="15"/>
      <c r="E76" s="15"/>
      <c r="F76" s="15"/>
      <c r="G76" s="15"/>
      <c r="H76" s="15"/>
      <c r="I76" s="14"/>
      <c r="J76" s="14"/>
      <c r="K76" s="15"/>
      <c r="O76" s="15"/>
      <c r="P76" s="34"/>
      <c r="Q76" s="15"/>
      <c r="V76" s="4"/>
      <c r="AE76" s="20"/>
      <c r="AF76" s="20"/>
      <c r="AG76" s="20"/>
      <c r="AH76" s="20"/>
      <c r="AI76" s="20"/>
      <c r="AJ76" s="20"/>
      <c r="AK76" s="20"/>
      <c r="AL76" s="20"/>
      <c r="AM76" s="20"/>
      <c r="AN76" s="20"/>
      <c r="AP76" s="20"/>
    </row>
    <row r="77" spans="1:42" x14ac:dyDescent="0.3">
      <c r="A77" s="4"/>
      <c r="C77" s="12"/>
      <c r="D77" s="15"/>
      <c r="E77" s="15"/>
      <c r="F77" s="15"/>
      <c r="G77" s="15"/>
      <c r="H77" s="15"/>
      <c r="I77" s="14"/>
      <c r="J77" s="14"/>
      <c r="K77" s="15"/>
      <c r="O77" s="15"/>
      <c r="P77" s="34"/>
      <c r="Q77" s="15"/>
      <c r="V77" s="4"/>
      <c r="AE77" s="20"/>
      <c r="AF77" s="20"/>
      <c r="AG77" s="20"/>
      <c r="AH77" s="20"/>
      <c r="AI77" s="20"/>
      <c r="AJ77" s="20"/>
      <c r="AK77" s="20"/>
      <c r="AL77" s="20"/>
      <c r="AM77" s="20"/>
      <c r="AN77" s="20"/>
      <c r="AP77" s="20"/>
    </row>
    <row r="78" spans="1:42" x14ac:dyDescent="0.3">
      <c r="A78" s="4"/>
      <c r="C78" s="12"/>
      <c r="D78" s="15"/>
      <c r="E78" s="15"/>
      <c r="F78" s="15"/>
      <c r="G78" s="15"/>
      <c r="H78" s="15"/>
      <c r="I78" s="14"/>
      <c r="J78" s="14"/>
      <c r="K78" s="15"/>
      <c r="O78" s="15"/>
      <c r="P78" s="34"/>
      <c r="Q78" s="15"/>
      <c r="V78" s="4"/>
      <c r="AE78" s="20"/>
      <c r="AF78" s="20"/>
      <c r="AG78" s="20"/>
      <c r="AH78" s="20"/>
      <c r="AI78" s="20"/>
      <c r="AJ78" s="20"/>
      <c r="AK78" s="20"/>
      <c r="AL78" s="20"/>
      <c r="AM78" s="20"/>
      <c r="AN78" s="20"/>
      <c r="AP78" s="20"/>
    </row>
    <row r="79" spans="1:42" x14ac:dyDescent="0.3">
      <c r="A79" s="4"/>
      <c r="C79" s="12"/>
      <c r="D79" s="15"/>
      <c r="E79" s="15"/>
      <c r="F79" s="15"/>
      <c r="G79" s="15"/>
      <c r="H79" s="15"/>
      <c r="I79" s="14"/>
      <c r="J79" s="14"/>
      <c r="K79" s="15"/>
      <c r="O79" s="15"/>
      <c r="P79" s="34"/>
      <c r="Q79" s="15"/>
      <c r="V79" s="4"/>
      <c r="AE79" s="20"/>
      <c r="AF79" s="20"/>
      <c r="AG79" s="20"/>
      <c r="AH79" s="20"/>
      <c r="AI79" s="20"/>
      <c r="AJ79" s="20"/>
      <c r="AK79" s="20"/>
      <c r="AL79" s="20"/>
      <c r="AM79" s="20"/>
      <c r="AN79" s="20"/>
      <c r="AP79" s="20"/>
    </row>
    <row r="80" spans="1:42" x14ac:dyDescent="0.3">
      <c r="A80" s="4"/>
      <c r="C80" s="12"/>
      <c r="D80" s="15"/>
      <c r="E80" s="15"/>
      <c r="F80" s="15"/>
      <c r="G80" s="15"/>
      <c r="H80" s="15"/>
      <c r="I80" s="14"/>
      <c r="J80" s="14"/>
      <c r="K80" s="15"/>
      <c r="O80" s="15"/>
      <c r="P80" s="34"/>
      <c r="Q80" s="15"/>
      <c r="V80" s="4"/>
      <c r="AE80" s="20"/>
      <c r="AF80" s="20"/>
      <c r="AG80" s="20"/>
      <c r="AH80" s="20"/>
      <c r="AI80" s="20"/>
      <c r="AJ80" s="20"/>
      <c r="AK80" s="20"/>
      <c r="AL80" s="20"/>
      <c r="AM80" s="20"/>
      <c r="AN80" s="20"/>
      <c r="AP80" s="20"/>
    </row>
    <row r="81" spans="1:42" x14ac:dyDescent="0.3">
      <c r="A81" s="4"/>
      <c r="C81" s="12"/>
      <c r="D81" s="15"/>
      <c r="E81" s="15"/>
      <c r="F81" s="15"/>
      <c r="G81" s="15"/>
      <c r="H81" s="15"/>
      <c r="I81" s="14"/>
      <c r="J81" s="14"/>
      <c r="K81" s="15"/>
      <c r="O81" s="15"/>
      <c r="P81" s="34"/>
      <c r="Q81" s="15"/>
      <c r="V81" s="4"/>
      <c r="AE81" s="20"/>
      <c r="AF81" s="20"/>
      <c r="AG81" s="20"/>
      <c r="AH81" s="20"/>
      <c r="AI81" s="20"/>
      <c r="AJ81" s="20"/>
      <c r="AK81" s="20"/>
      <c r="AL81" s="20"/>
      <c r="AM81" s="20"/>
      <c r="AN81" s="20"/>
      <c r="AP81" s="20"/>
    </row>
    <row r="82" spans="1:42" x14ac:dyDescent="0.3">
      <c r="A82" s="4"/>
      <c r="C82" s="12"/>
      <c r="D82" s="15"/>
      <c r="E82" s="15"/>
      <c r="F82" s="15"/>
      <c r="G82" s="15"/>
      <c r="H82" s="15"/>
      <c r="I82" s="14"/>
      <c r="J82" s="14"/>
      <c r="K82" s="15"/>
      <c r="O82" s="15"/>
      <c r="P82" s="34"/>
      <c r="Q82" s="15"/>
      <c r="V82" s="4"/>
      <c r="AE82" s="20"/>
      <c r="AF82" s="20"/>
      <c r="AG82" s="20"/>
      <c r="AH82" s="20"/>
      <c r="AI82" s="20"/>
      <c r="AJ82" s="20"/>
      <c r="AK82" s="20"/>
      <c r="AL82" s="20"/>
      <c r="AM82" s="20"/>
      <c r="AN82" s="20"/>
      <c r="AP82" s="20"/>
    </row>
    <row r="83" spans="1:42" x14ac:dyDescent="0.3">
      <c r="A83" s="4"/>
      <c r="C83" s="12"/>
      <c r="D83" s="15"/>
      <c r="E83" s="15"/>
      <c r="F83" s="15"/>
      <c r="G83" s="15"/>
      <c r="H83" s="15"/>
      <c r="I83" s="14"/>
      <c r="J83" s="14"/>
      <c r="K83" s="15"/>
      <c r="O83" s="15"/>
      <c r="P83" s="34"/>
      <c r="Q83" s="15"/>
      <c r="V83" s="4"/>
      <c r="AE83" s="20"/>
      <c r="AF83" s="20"/>
      <c r="AG83" s="20"/>
      <c r="AH83" s="20"/>
      <c r="AI83" s="20"/>
      <c r="AJ83" s="20"/>
      <c r="AK83" s="20"/>
      <c r="AL83" s="20"/>
      <c r="AM83" s="20"/>
      <c r="AN83" s="20"/>
      <c r="AP83" s="20"/>
    </row>
    <row r="84" spans="1:42" x14ac:dyDescent="0.3">
      <c r="A84" s="4"/>
      <c r="C84" s="12"/>
      <c r="D84" s="15"/>
      <c r="E84" s="15"/>
      <c r="F84" s="15"/>
      <c r="G84" s="15"/>
      <c r="H84" s="15"/>
      <c r="I84" s="14"/>
      <c r="J84" s="14"/>
      <c r="K84" s="15"/>
      <c r="O84" s="15"/>
      <c r="P84" s="34"/>
      <c r="Q84" s="15"/>
      <c r="V84" s="4"/>
      <c r="AE84" s="20"/>
      <c r="AF84" s="20"/>
      <c r="AG84" s="20"/>
      <c r="AH84" s="20"/>
      <c r="AI84" s="20"/>
      <c r="AJ84" s="20"/>
      <c r="AK84" s="20"/>
      <c r="AL84" s="20"/>
      <c r="AM84" s="20"/>
      <c r="AN84" s="20"/>
      <c r="AP84" s="20"/>
    </row>
    <row r="85" spans="1:42" x14ac:dyDescent="0.3">
      <c r="A85" s="4"/>
      <c r="C85" s="12"/>
      <c r="D85" s="15"/>
      <c r="E85" s="15"/>
      <c r="F85" s="15"/>
      <c r="G85" s="15"/>
      <c r="H85" s="15"/>
      <c r="I85" s="14"/>
      <c r="J85" s="14"/>
      <c r="K85" s="15"/>
      <c r="O85" s="15"/>
      <c r="P85" s="34"/>
      <c r="Q85" s="15"/>
      <c r="V85" s="4"/>
      <c r="AE85" s="20"/>
      <c r="AF85" s="20"/>
      <c r="AG85" s="20"/>
      <c r="AH85" s="20"/>
      <c r="AI85" s="20"/>
      <c r="AJ85" s="20"/>
      <c r="AK85" s="20"/>
      <c r="AL85" s="20"/>
      <c r="AM85" s="20"/>
      <c r="AN85" s="20"/>
      <c r="AP85" s="20"/>
    </row>
    <row r="86" spans="1:42" x14ac:dyDescent="0.3">
      <c r="A86" s="4"/>
      <c r="C86" s="12"/>
      <c r="D86" s="4"/>
      <c r="E86" s="4"/>
      <c r="F86" s="4"/>
      <c r="G86" s="4"/>
      <c r="H86" s="4"/>
      <c r="I86" s="4"/>
      <c r="J86" s="4"/>
      <c r="K86" s="10"/>
      <c r="L86" s="4"/>
      <c r="M86" s="4"/>
      <c r="N86" s="4"/>
      <c r="O86" s="4"/>
      <c r="Q86" s="4"/>
      <c r="V86" s="4"/>
      <c r="AE86" s="19"/>
      <c r="AF86" s="19"/>
      <c r="AG86" s="19"/>
      <c r="AH86" s="19"/>
      <c r="AI86" s="19"/>
    </row>
    <row r="87" spans="1:42" x14ac:dyDescent="0.3">
      <c r="A87" s="4"/>
      <c r="C87" s="12"/>
      <c r="D87" s="13"/>
      <c r="E87" s="13"/>
      <c r="F87" s="13"/>
      <c r="G87" s="13"/>
      <c r="H87" s="13"/>
      <c r="I87" s="13"/>
      <c r="J87" s="13"/>
      <c r="K87" s="27"/>
      <c r="V87" s="4"/>
    </row>
    <row r="88" spans="1:42" x14ac:dyDescent="0.3">
      <c r="A88" s="4"/>
      <c r="C88" s="12"/>
      <c r="D88" s="13"/>
      <c r="E88" s="13"/>
      <c r="F88" s="13"/>
      <c r="G88" s="13"/>
      <c r="H88" s="13"/>
      <c r="I88" s="13"/>
      <c r="J88" s="13"/>
      <c r="K88" s="27"/>
      <c r="V88" s="4"/>
    </row>
    <row r="89" spans="1:42" x14ac:dyDescent="0.3">
      <c r="A89" s="4"/>
      <c r="C89" s="12"/>
      <c r="D89" s="13"/>
      <c r="E89" s="13"/>
      <c r="F89" s="13"/>
      <c r="G89" s="13"/>
      <c r="H89" s="13"/>
      <c r="I89" s="13"/>
      <c r="J89" s="13"/>
      <c r="K89" s="27"/>
      <c r="V89" s="4"/>
    </row>
    <row r="90" spans="1:42" x14ac:dyDescent="0.3">
      <c r="A90" s="4"/>
      <c r="C90" s="12"/>
      <c r="D90" s="13"/>
      <c r="E90" s="13"/>
      <c r="F90" s="13"/>
      <c r="G90" s="13"/>
      <c r="H90" s="13"/>
      <c r="I90" s="13"/>
      <c r="J90" s="13"/>
      <c r="K90" s="27"/>
      <c r="V90" s="4"/>
    </row>
    <row r="91" spans="1:42" x14ac:dyDescent="0.3">
      <c r="A91" s="4"/>
      <c r="C91" s="12"/>
      <c r="D91" s="13"/>
      <c r="E91" s="13"/>
      <c r="F91" s="13"/>
      <c r="G91" s="13"/>
      <c r="H91" s="13"/>
      <c r="I91" s="13"/>
      <c r="J91" s="13"/>
      <c r="K91" s="27"/>
      <c r="V91" s="4"/>
      <c r="AE91" s="4"/>
      <c r="AF91" s="4"/>
      <c r="AG91" s="4"/>
      <c r="AH91" s="4"/>
      <c r="AI91" s="4"/>
      <c r="AJ91" s="4"/>
      <c r="AK91" s="4"/>
      <c r="AL91" s="4"/>
      <c r="AM91" s="4"/>
      <c r="AN91" s="4"/>
      <c r="AO91" s="4"/>
    </row>
    <row r="92" spans="1:42" x14ac:dyDescent="0.3">
      <c r="A92" s="4"/>
      <c r="C92" s="12"/>
      <c r="D92" s="13"/>
      <c r="E92" s="13"/>
      <c r="F92" s="13"/>
      <c r="G92" s="13"/>
      <c r="H92" s="13"/>
      <c r="I92" s="13"/>
      <c r="J92" s="13"/>
      <c r="K92" s="27"/>
      <c r="V92" s="4"/>
    </row>
    <row r="93" spans="1:42" x14ac:dyDescent="0.3">
      <c r="A93" s="4"/>
      <c r="C93" s="12"/>
      <c r="D93" s="13"/>
      <c r="E93" s="13"/>
      <c r="F93" s="13"/>
      <c r="G93" s="13"/>
      <c r="H93" s="13"/>
      <c r="I93" s="13"/>
      <c r="J93" s="13"/>
      <c r="K93" s="27"/>
      <c r="AC93" s="4"/>
    </row>
    <row r="94" spans="1:42" x14ac:dyDescent="0.3">
      <c r="C94" s="12"/>
      <c r="AC94" s="4"/>
    </row>
    <row r="95" spans="1:42" x14ac:dyDescent="0.3">
      <c r="C95" s="12"/>
      <c r="AC95" s="4"/>
    </row>
    <row r="96" spans="1:42" x14ac:dyDescent="0.3">
      <c r="C96" s="12"/>
      <c r="D96" s="14"/>
      <c r="E96" s="14"/>
      <c r="F96" s="14"/>
      <c r="G96" s="14"/>
      <c r="H96" s="14"/>
      <c r="I96" s="14"/>
      <c r="J96" s="14"/>
      <c r="AC96" s="4"/>
    </row>
    <row r="97" spans="2:44" x14ac:dyDescent="0.3">
      <c r="C97" s="12"/>
      <c r="D97" s="14"/>
      <c r="E97" s="14"/>
      <c r="F97" s="14"/>
      <c r="G97" s="14"/>
      <c r="H97" s="14"/>
      <c r="I97" s="14"/>
      <c r="J97" s="14"/>
      <c r="AC97" s="4"/>
    </row>
    <row r="98" spans="2:44" x14ac:dyDescent="0.3">
      <c r="C98" s="12"/>
      <c r="D98" s="14"/>
      <c r="E98" s="14"/>
      <c r="F98" s="14"/>
      <c r="G98" s="14"/>
      <c r="H98" s="14"/>
      <c r="I98" s="14"/>
      <c r="J98" s="14"/>
      <c r="AC98" s="4"/>
    </row>
    <row r="99" spans="2:44" x14ac:dyDescent="0.3">
      <c r="C99" s="12"/>
      <c r="D99" s="14"/>
      <c r="E99" s="14"/>
      <c r="F99" s="14"/>
      <c r="G99" s="14"/>
      <c r="H99" s="14"/>
      <c r="I99" s="14"/>
      <c r="J99" s="14"/>
      <c r="AC99" s="4"/>
      <c r="AE99" s="4"/>
      <c r="AF99" s="4"/>
      <c r="AG99" s="4"/>
      <c r="AH99" s="4"/>
      <c r="AI99" s="4"/>
      <c r="AJ99" s="4"/>
      <c r="AK99" s="4"/>
      <c r="AL99" s="4"/>
      <c r="AM99" s="4"/>
      <c r="AN99" s="4"/>
      <c r="AO99" s="4"/>
    </row>
    <row r="100" spans="2:44" x14ac:dyDescent="0.3">
      <c r="C100" s="12"/>
      <c r="D100" s="14"/>
      <c r="E100" s="14"/>
      <c r="F100" s="14"/>
      <c r="G100" s="14"/>
      <c r="H100" s="14"/>
      <c r="I100" s="14"/>
      <c r="J100" s="14"/>
      <c r="AC100" s="4"/>
    </row>
    <row r="101" spans="2:44" x14ac:dyDescent="0.3">
      <c r="C101" s="12"/>
      <c r="D101" s="14"/>
      <c r="E101" s="14"/>
      <c r="F101" s="14"/>
      <c r="G101" s="14"/>
      <c r="H101" s="14"/>
      <c r="I101" s="14"/>
      <c r="J101" s="14"/>
      <c r="AC101" s="4"/>
    </row>
    <row r="102" spans="2:44" x14ac:dyDescent="0.3">
      <c r="C102" s="12"/>
      <c r="D102" s="14"/>
      <c r="E102" s="14"/>
      <c r="F102" s="14"/>
      <c r="G102" s="14"/>
      <c r="H102" s="14"/>
      <c r="I102" s="14"/>
      <c r="J102" s="14"/>
      <c r="AC102" s="4"/>
    </row>
    <row r="103" spans="2:44" x14ac:dyDescent="0.3">
      <c r="C103" s="12"/>
      <c r="AC103" s="4"/>
    </row>
    <row r="104" spans="2:44" x14ac:dyDescent="0.3">
      <c r="C104" s="12"/>
      <c r="AC104" s="4"/>
    </row>
    <row r="105" spans="2:44" x14ac:dyDescent="0.3">
      <c r="C105" s="12"/>
      <c r="AC105" s="4"/>
    </row>
    <row r="106" spans="2:44" x14ac:dyDescent="0.3">
      <c r="C106" s="12"/>
      <c r="AC106" s="4"/>
    </row>
    <row r="107" spans="2:44" x14ac:dyDescent="0.3">
      <c r="C107" s="12"/>
      <c r="AC107" s="4"/>
      <c r="AE107" s="4"/>
      <c r="AF107" s="4"/>
      <c r="AG107" s="4"/>
      <c r="AH107" s="4"/>
      <c r="AI107" s="4"/>
      <c r="AJ107" s="4"/>
      <c r="AK107" s="4"/>
      <c r="AL107" s="4"/>
      <c r="AM107" s="4"/>
      <c r="AN107" s="4"/>
      <c r="AO107" s="4"/>
    </row>
    <row r="108" spans="2:44" x14ac:dyDescent="0.3">
      <c r="C108" s="12"/>
      <c r="AC108" s="4"/>
      <c r="AR108" s="21"/>
    </row>
    <row r="109" spans="2:44" x14ac:dyDescent="0.3">
      <c r="C109" s="12"/>
      <c r="AC109" s="4"/>
    </row>
    <row r="110" spans="2:44" x14ac:dyDescent="0.3">
      <c r="C110" s="12"/>
      <c r="AC110" s="4"/>
    </row>
    <row r="111" spans="2:44" x14ac:dyDescent="0.3">
      <c r="C111" s="12"/>
      <c r="AC111" s="4"/>
    </row>
    <row r="112" spans="2:44" x14ac:dyDescent="0.3">
      <c r="C112" s="12"/>
      <c r="AC112" s="4"/>
    </row>
    <row r="113" spans="3:41" x14ac:dyDescent="0.3">
      <c r="C113" s="12"/>
      <c r="AC113" s="4"/>
    </row>
    <row r="114" spans="3:41" x14ac:dyDescent="0.3">
      <c r="C114" s="12"/>
      <c r="AC114" s="4"/>
    </row>
    <row r="115" spans="3:41" x14ac:dyDescent="0.3">
      <c r="C115" s="12"/>
      <c r="AC115" s="4"/>
      <c r="AE115" s="4"/>
      <c r="AF115" s="4"/>
      <c r="AG115" s="4"/>
      <c r="AH115" s="4"/>
      <c r="AI115" s="4"/>
      <c r="AJ115" s="4"/>
      <c r="AK115" s="4"/>
      <c r="AL115" s="4"/>
      <c r="AM115" s="4"/>
      <c r="AN115" s="4"/>
      <c r="AO115" s="4"/>
    </row>
    <row r="116" spans="3:41" x14ac:dyDescent="0.3">
      <c r="C116" s="12"/>
      <c r="AC116" s="4"/>
    </row>
    <row r="117" spans="3:41" x14ac:dyDescent="0.3">
      <c r="C117" s="12"/>
      <c r="AC117" s="4"/>
    </row>
    <row r="118" spans="3:41" x14ac:dyDescent="0.3">
      <c r="C118" s="12"/>
      <c r="AC118" s="4"/>
    </row>
    <row r="119" spans="3:41" x14ac:dyDescent="0.3">
      <c r="C119" s="12"/>
      <c r="AC119" s="4"/>
    </row>
    <row r="120" spans="3:41" x14ac:dyDescent="0.3">
      <c r="C120" s="12"/>
      <c r="AC120" s="4"/>
    </row>
    <row r="121" spans="3:41" x14ac:dyDescent="0.3">
      <c r="C121" s="12"/>
      <c r="AC121" s="4"/>
    </row>
    <row r="122" spans="3:41" x14ac:dyDescent="0.3">
      <c r="C122" s="12"/>
      <c r="AC122" s="4"/>
    </row>
    <row r="123" spans="3:41" x14ac:dyDescent="0.3">
      <c r="C123" s="12"/>
      <c r="AC123" s="4"/>
    </row>
    <row r="124" spans="3:41" x14ac:dyDescent="0.3">
      <c r="C124" s="12"/>
      <c r="AC124" s="4"/>
      <c r="AE124" s="6"/>
    </row>
    <row r="125" spans="3:41" x14ac:dyDescent="0.3">
      <c r="C125" s="12"/>
      <c r="AC125" s="4"/>
    </row>
    <row r="126" spans="3:41" x14ac:dyDescent="0.3">
      <c r="C126" s="12"/>
      <c r="AC126" s="4"/>
    </row>
    <row r="127" spans="3:41" x14ac:dyDescent="0.3">
      <c r="C127" s="12"/>
      <c r="L127" s="4"/>
      <c r="M127" s="4"/>
      <c r="N127" s="4"/>
      <c r="O127" s="4"/>
      <c r="Q127" s="4"/>
      <c r="AC127" s="4"/>
    </row>
    <row r="128" spans="3:41" x14ac:dyDescent="0.3">
      <c r="C128" s="12"/>
      <c r="AC128" s="4"/>
    </row>
    <row r="129" spans="2:29" x14ac:dyDescent="0.3">
      <c r="C129" s="12"/>
      <c r="AC129" s="4"/>
    </row>
    <row r="130" spans="2:29" x14ac:dyDescent="0.3">
      <c r="C130" s="12"/>
      <c r="AC130" s="4"/>
    </row>
    <row r="131" spans="2:29" x14ac:dyDescent="0.3">
      <c r="C131" s="12"/>
      <c r="AC131" s="4"/>
    </row>
    <row r="132" spans="2:29" x14ac:dyDescent="0.3">
      <c r="C132" s="12"/>
      <c r="AC132" s="4"/>
    </row>
    <row r="133" spans="2:29" x14ac:dyDescent="0.3">
      <c r="C133" s="12"/>
      <c r="AC133" s="4"/>
    </row>
    <row r="134" spans="2:29" x14ac:dyDescent="0.3">
      <c r="C134" s="12"/>
      <c r="AC134" s="4"/>
    </row>
    <row r="135" spans="2:29" x14ac:dyDescent="0.3">
      <c r="C135" s="12"/>
      <c r="AC135" s="4"/>
    </row>
    <row r="136" spans="2:29" x14ac:dyDescent="0.3">
      <c r="C136" s="12"/>
      <c r="AC136" s="4"/>
    </row>
    <row r="137" spans="2:29" x14ac:dyDescent="0.3">
      <c r="B137" s="14"/>
      <c r="C137" s="12"/>
      <c r="AC137" s="4"/>
    </row>
    <row r="138" spans="2:29" x14ac:dyDescent="0.3">
      <c r="C138" s="12"/>
      <c r="AC138" s="4"/>
    </row>
    <row r="139" spans="2:29" x14ac:dyDescent="0.3">
      <c r="C139" s="12"/>
      <c r="AC139" s="4"/>
    </row>
    <row r="140" spans="2:29" x14ac:dyDescent="0.3">
      <c r="C140" s="12"/>
      <c r="AC140" s="4"/>
    </row>
    <row r="141" spans="2:29" x14ac:dyDescent="0.3">
      <c r="C141" s="12"/>
      <c r="AC141" s="4"/>
    </row>
    <row r="142" spans="2:29" ht="12.75" customHeight="1" x14ac:dyDescent="0.3">
      <c r="C142" s="12"/>
      <c r="AC142" s="4"/>
    </row>
    <row r="143" spans="2:29" x14ac:dyDescent="0.3">
      <c r="C143" s="12"/>
      <c r="AC143" s="4"/>
    </row>
    <row r="144" spans="2:29" x14ac:dyDescent="0.3">
      <c r="C144" s="12"/>
      <c r="AC144" s="4"/>
    </row>
    <row r="145" spans="2:43" x14ac:dyDescent="0.3">
      <c r="C145" s="12"/>
      <c r="AC145" s="4"/>
    </row>
    <row r="146" spans="2:43" x14ac:dyDescent="0.3">
      <c r="C146" s="12"/>
      <c r="AC146" s="4"/>
    </row>
    <row r="147" spans="2:43" x14ac:dyDescent="0.3">
      <c r="C147" s="12"/>
      <c r="AC147" s="4"/>
    </row>
    <row r="148" spans="2:43" x14ac:dyDescent="0.3">
      <c r="C148" s="12"/>
      <c r="AC148" s="4"/>
      <c r="AE148" s="22"/>
      <c r="AF148" s="22"/>
      <c r="AG148" s="22"/>
      <c r="AH148" s="22"/>
      <c r="AI148" s="22"/>
      <c r="AJ148" s="23"/>
      <c r="AK148" s="23"/>
      <c r="AL148" s="23"/>
      <c r="AM148" s="23"/>
      <c r="AN148" s="23"/>
      <c r="AO148" s="23"/>
      <c r="AP148" s="23"/>
      <c r="AQ148" s="23"/>
    </row>
    <row r="149" spans="2:43" x14ac:dyDescent="0.3">
      <c r="C149" s="12"/>
      <c r="AC149" s="4"/>
      <c r="AE149" s="23"/>
      <c r="AF149" s="23"/>
      <c r="AG149" s="23"/>
      <c r="AH149" s="23"/>
      <c r="AI149" s="23"/>
      <c r="AJ149" s="23"/>
      <c r="AK149" s="23"/>
      <c r="AL149" s="23"/>
      <c r="AM149" s="23"/>
      <c r="AN149" s="23"/>
      <c r="AO149" s="23"/>
      <c r="AP149" s="23"/>
      <c r="AQ149" s="23"/>
    </row>
    <row r="150" spans="2:43" x14ac:dyDescent="0.3">
      <c r="C150" s="12"/>
      <c r="AC150" s="4"/>
      <c r="AE150" s="23"/>
      <c r="AF150" s="23"/>
      <c r="AG150" s="23"/>
      <c r="AH150" s="23"/>
      <c r="AI150" s="23"/>
      <c r="AJ150" s="23"/>
      <c r="AK150" s="23"/>
      <c r="AL150" s="23"/>
      <c r="AM150" s="23"/>
      <c r="AN150" s="23"/>
      <c r="AO150" s="23"/>
      <c r="AP150" s="23"/>
      <c r="AQ150" s="23"/>
    </row>
    <row r="151" spans="2:43" x14ac:dyDescent="0.3">
      <c r="C151" s="12"/>
      <c r="AC151" s="4"/>
      <c r="AE151" s="23"/>
      <c r="AF151" s="23"/>
      <c r="AG151" s="23"/>
      <c r="AH151" s="23"/>
      <c r="AI151" s="23"/>
      <c r="AJ151" s="23"/>
      <c r="AK151" s="23"/>
      <c r="AL151" s="23"/>
      <c r="AM151" s="23"/>
      <c r="AN151" s="23"/>
      <c r="AO151" s="23"/>
      <c r="AP151" s="23"/>
      <c r="AQ151" s="23"/>
    </row>
    <row r="152" spans="2:43" x14ac:dyDescent="0.3">
      <c r="C152" s="12"/>
      <c r="AC152" s="4"/>
      <c r="AE152" s="23"/>
      <c r="AF152" s="23"/>
      <c r="AG152" s="23"/>
      <c r="AH152" s="23"/>
      <c r="AI152" s="23"/>
      <c r="AJ152" s="23"/>
      <c r="AK152" s="23"/>
      <c r="AL152" s="23"/>
      <c r="AM152" s="23"/>
      <c r="AN152" s="23"/>
      <c r="AO152" s="23"/>
      <c r="AP152" s="23"/>
      <c r="AQ152" s="23"/>
    </row>
    <row r="153" spans="2:43" x14ac:dyDescent="0.3">
      <c r="B153" s="6"/>
      <c r="C153" s="12"/>
      <c r="AC153" s="4"/>
      <c r="AE153" s="23"/>
      <c r="AF153" s="23"/>
      <c r="AG153" s="23"/>
      <c r="AH153" s="23"/>
      <c r="AI153" s="23"/>
      <c r="AJ153" s="23"/>
      <c r="AK153" s="23"/>
      <c r="AL153" s="23"/>
      <c r="AM153" s="23"/>
      <c r="AN153" s="23"/>
      <c r="AO153" s="23"/>
      <c r="AP153" s="23"/>
      <c r="AQ153" s="23"/>
    </row>
    <row r="154" spans="2:43" x14ac:dyDescent="0.3">
      <c r="B154" s="6"/>
      <c r="C154" s="12"/>
      <c r="AC154" s="4"/>
      <c r="AE154" s="23"/>
      <c r="AF154" s="23"/>
      <c r="AG154" s="23"/>
      <c r="AH154" s="23"/>
      <c r="AI154" s="23"/>
      <c r="AJ154" s="23"/>
      <c r="AK154" s="23"/>
      <c r="AL154" s="23"/>
      <c r="AM154" s="23"/>
      <c r="AN154" s="23"/>
      <c r="AO154" s="23"/>
      <c r="AP154" s="23"/>
      <c r="AQ154" s="23"/>
    </row>
    <row r="155" spans="2:43" x14ac:dyDescent="0.3">
      <c r="B155" s="6"/>
      <c r="C155" s="12"/>
      <c r="AC155" s="4"/>
    </row>
    <row r="156" spans="2:43" x14ac:dyDescent="0.3">
      <c r="B156" s="6"/>
      <c r="C156" s="12"/>
      <c r="AC156" s="4"/>
    </row>
    <row r="157" spans="2:43" x14ac:dyDescent="0.3">
      <c r="B157" s="6"/>
      <c r="C157" s="12"/>
      <c r="AC157" s="4"/>
    </row>
    <row r="158" spans="2:43" x14ac:dyDescent="0.3">
      <c r="B158" s="6"/>
      <c r="C158" s="12"/>
      <c r="AC158" s="4"/>
    </row>
    <row r="159" spans="2:43" x14ac:dyDescent="0.3">
      <c r="C159" s="12"/>
      <c r="AC159" s="4"/>
    </row>
    <row r="160" spans="2:43" x14ac:dyDescent="0.3">
      <c r="C160" s="12"/>
      <c r="AC160" s="4"/>
    </row>
    <row r="161" spans="2:35" x14ac:dyDescent="0.3">
      <c r="C161" s="12"/>
      <c r="AC161" s="4"/>
    </row>
    <row r="162" spans="2:35" x14ac:dyDescent="0.3">
      <c r="C162" s="12"/>
      <c r="AC162" s="4"/>
    </row>
    <row r="163" spans="2:35" x14ac:dyDescent="0.3">
      <c r="C163" s="12"/>
      <c r="AC163" s="4"/>
    </row>
    <row r="164" spans="2:35" x14ac:dyDescent="0.3">
      <c r="C164" s="12"/>
      <c r="AC164" s="4"/>
    </row>
    <row r="165" spans="2:35" x14ac:dyDescent="0.3">
      <c r="C165" s="12"/>
      <c r="AC165" s="4"/>
    </row>
    <row r="166" spans="2:35" x14ac:dyDescent="0.3">
      <c r="C166" s="12"/>
      <c r="AC166" s="4"/>
    </row>
    <row r="167" spans="2:35" x14ac:dyDescent="0.3">
      <c r="C167" s="12"/>
      <c r="AC167" s="4"/>
    </row>
    <row r="168" spans="2:35" x14ac:dyDescent="0.3">
      <c r="C168" s="12"/>
      <c r="AC168" s="4"/>
    </row>
    <row r="169" spans="2:35" x14ac:dyDescent="0.3">
      <c r="B169" s="14"/>
      <c r="C169" s="12"/>
      <c r="AC169" s="4"/>
    </row>
    <row r="170" spans="2:35" x14ac:dyDescent="0.3">
      <c r="B170" s="14"/>
      <c r="C170" s="12"/>
      <c r="AC170" s="4"/>
    </row>
    <row r="171" spans="2:35" x14ac:dyDescent="0.3">
      <c r="C171" s="12"/>
      <c r="AC171" s="4"/>
      <c r="AE171" s="6"/>
      <c r="AF171" s="6"/>
      <c r="AG171" s="6"/>
      <c r="AH171" s="6"/>
      <c r="AI171" s="6"/>
    </row>
    <row r="172" spans="2:35" x14ac:dyDescent="0.3">
      <c r="C172" s="12"/>
      <c r="AC172" s="4"/>
      <c r="AE172" s="6"/>
      <c r="AF172" s="6"/>
      <c r="AG172" s="6"/>
      <c r="AH172" s="6"/>
      <c r="AI172" s="6"/>
    </row>
    <row r="173" spans="2:35" x14ac:dyDescent="0.3">
      <c r="C173" s="12"/>
      <c r="AC173" s="4"/>
      <c r="AE173" s="6"/>
      <c r="AF173" s="6"/>
      <c r="AG173" s="6"/>
      <c r="AH173" s="6"/>
      <c r="AI173" s="6"/>
    </row>
    <row r="174" spans="2:35" x14ac:dyDescent="0.3">
      <c r="C174" s="12"/>
      <c r="AC174" s="4"/>
      <c r="AE174" s="6"/>
      <c r="AF174" s="6"/>
      <c r="AG174" s="6"/>
      <c r="AH174" s="6"/>
      <c r="AI174" s="6"/>
    </row>
    <row r="175" spans="2:35" x14ac:dyDescent="0.3">
      <c r="C175" s="12"/>
      <c r="AC175" s="4"/>
      <c r="AE175" s="6"/>
      <c r="AF175" s="6"/>
      <c r="AG175" s="6"/>
      <c r="AH175" s="6"/>
      <c r="AI175" s="6"/>
    </row>
    <row r="176" spans="2:35" x14ac:dyDescent="0.3">
      <c r="C176" s="12"/>
      <c r="AC176" s="4"/>
      <c r="AE176" s="6"/>
      <c r="AF176" s="6"/>
      <c r="AG176" s="6"/>
      <c r="AH176" s="6"/>
      <c r="AI176" s="6"/>
    </row>
    <row r="177" spans="2:42" x14ac:dyDescent="0.3">
      <c r="C177" s="12"/>
      <c r="AC177" s="4"/>
      <c r="AE177" s="6"/>
      <c r="AF177" s="6"/>
      <c r="AG177" s="6"/>
      <c r="AH177" s="6"/>
      <c r="AI177" s="6"/>
    </row>
    <row r="178" spans="2:42" x14ac:dyDescent="0.3">
      <c r="B178" s="6"/>
      <c r="C178" s="12"/>
      <c r="AC178" s="4"/>
      <c r="AE178" s="6"/>
      <c r="AF178" s="6"/>
      <c r="AG178" s="6"/>
      <c r="AH178" s="6"/>
      <c r="AI178" s="6"/>
    </row>
    <row r="179" spans="2:42" x14ac:dyDescent="0.3">
      <c r="B179" s="6"/>
      <c r="C179" s="12"/>
      <c r="AC179" s="4"/>
      <c r="AP179" s="24"/>
    </row>
    <row r="180" spans="2:42" x14ac:dyDescent="0.3">
      <c r="C180" s="12"/>
      <c r="AC180" s="4"/>
    </row>
    <row r="181" spans="2:42" x14ac:dyDescent="0.3">
      <c r="C181" s="12"/>
      <c r="AC181" s="4"/>
    </row>
    <row r="182" spans="2:42" x14ac:dyDescent="0.3">
      <c r="C182" s="12"/>
      <c r="AC182" s="4"/>
    </row>
    <row r="183" spans="2:42" x14ac:dyDescent="0.3">
      <c r="C183" s="12"/>
      <c r="AC183" s="4"/>
    </row>
    <row r="184" spans="2:42" x14ac:dyDescent="0.3">
      <c r="C184" s="12"/>
      <c r="AC184" s="4"/>
    </row>
    <row r="185" spans="2:42" x14ac:dyDescent="0.3">
      <c r="C185" s="12"/>
      <c r="AC185" s="4"/>
    </row>
    <row r="186" spans="2:42" x14ac:dyDescent="0.3">
      <c r="C186" s="12"/>
      <c r="AC186" s="4"/>
    </row>
    <row r="187" spans="2:42" x14ac:dyDescent="0.3">
      <c r="C187" s="12"/>
      <c r="AC187" s="4"/>
    </row>
    <row r="188" spans="2:42" x14ac:dyDescent="0.3">
      <c r="C188" s="12"/>
      <c r="AC188" s="4"/>
      <c r="AE188" s="25"/>
      <c r="AF188" s="25"/>
      <c r="AG188" s="25"/>
      <c r="AH188" s="25"/>
      <c r="AI188" s="25"/>
    </row>
    <row r="189" spans="2:42" x14ac:dyDescent="0.3">
      <c r="C189" s="12"/>
      <c r="AC189" s="4"/>
      <c r="AE189" s="6"/>
      <c r="AF189" s="6"/>
      <c r="AG189" s="6"/>
      <c r="AH189" s="6"/>
      <c r="AI189" s="6"/>
    </row>
    <row r="190" spans="2:42" x14ac:dyDescent="0.3">
      <c r="C190" s="12"/>
      <c r="AC190" s="4"/>
      <c r="AE190" s="6"/>
      <c r="AF190" s="6"/>
      <c r="AG190" s="6"/>
      <c r="AH190" s="6"/>
      <c r="AI190" s="6"/>
    </row>
    <row r="191" spans="2:42" x14ac:dyDescent="0.3">
      <c r="C191" s="12"/>
      <c r="AC191" s="4"/>
      <c r="AE191" s="6"/>
      <c r="AF191" s="6"/>
      <c r="AG191" s="6"/>
      <c r="AH191" s="6"/>
      <c r="AI191" s="6"/>
    </row>
    <row r="192" spans="2:42" x14ac:dyDescent="0.3">
      <c r="C192" s="12"/>
      <c r="AC192" s="4"/>
      <c r="AE192" s="6"/>
      <c r="AF192" s="6"/>
      <c r="AG192" s="6"/>
      <c r="AH192" s="6"/>
      <c r="AI192" s="6"/>
    </row>
    <row r="193" spans="3:41" x14ac:dyDescent="0.3">
      <c r="C193" s="12"/>
      <c r="AC193" s="4"/>
      <c r="AE193" s="6"/>
      <c r="AF193" s="6"/>
      <c r="AG193" s="6"/>
      <c r="AH193" s="6"/>
      <c r="AI193" s="6"/>
    </row>
    <row r="194" spans="3:41" x14ac:dyDescent="0.3">
      <c r="C194" s="12"/>
      <c r="AC194" s="4"/>
      <c r="AE194" s="6"/>
      <c r="AF194" s="6"/>
      <c r="AG194" s="6"/>
      <c r="AH194" s="6"/>
      <c r="AI194" s="6"/>
    </row>
    <row r="195" spans="3:41" x14ac:dyDescent="0.3">
      <c r="C195" s="12"/>
      <c r="AC195" s="4"/>
    </row>
    <row r="196" spans="3:41" x14ac:dyDescent="0.3">
      <c r="C196" s="12"/>
      <c r="AC196" s="4"/>
      <c r="AE196" s="6"/>
      <c r="AF196" s="6"/>
      <c r="AG196" s="6"/>
      <c r="AH196" s="6"/>
      <c r="AI196" s="6"/>
    </row>
    <row r="197" spans="3:41" x14ac:dyDescent="0.3">
      <c r="C197" s="12"/>
      <c r="AC197" s="4"/>
      <c r="AE197" s="6"/>
      <c r="AF197" s="6"/>
      <c r="AG197" s="6"/>
      <c r="AH197" s="6"/>
      <c r="AI197" s="6"/>
    </row>
    <row r="198" spans="3:41" x14ac:dyDescent="0.3">
      <c r="C198" s="12"/>
      <c r="AC198" s="4"/>
      <c r="AE198" s="6"/>
      <c r="AF198" s="6"/>
      <c r="AG198" s="6"/>
      <c r="AH198" s="6"/>
      <c r="AI198" s="6"/>
    </row>
    <row r="199" spans="3:41" x14ac:dyDescent="0.3">
      <c r="C199" s="12"/>
      <c r="AC199" s="4"/>
      <c r="AE199" s="6"/>
      <c r="AF199" s="6"/>
      <c r="AG199" s="6"/>
      <c r="AH199" s="6"/>
      <c r="AI199" s="6"/>
    </row>
    <row r="200" spans="3:41" x14ac:dyDescent="0.3">
      <c r="C200" s="12"/>
      <c r="AC200" s="4"/>
      <c r="AE200" s="6"/>
      <c r="AF200" s="6"/>
      <c r="AG200" s="6"/>
      <c r="AH200" s="6"/>
      <c r="AI200" s="6"/>
    </row>
    <row r="201" spans="3:41" x14ac:dyDescent="0.3">
      <c r="C201" s="12"/>
      <c r="AC201" s="4"/>
      <c r="AE201" s="6"/>
      <c r="AF201" s="6"/>
      <c r="AG201" s="6"/>
      <c r="AH201" s="6"/>
      <c r="AI201" s="6"/>
    </row>
    <row r="202" spans="3:41" ht="15.5" customHeight="1" x14ac:dyDescent="0.3">
      <c r="C202" s="12"/>
      <c r="AC202" s="4"/>
      <c r="AE202" s="6"/>
      <c r="AF202" s="6"/>
      <c r="AG202" s="6"/>
      <c r="AH202" s="6"/>
      <c r="AI202" s="6"/>
    </row>
    <row r="203" spans="3:41" ht="39" customHeight="1" x14ac:dyDescent="0.3">
      <c r="C203" s="12"/>
      <c r="AC203" s="11"/>
      <c r="AE203" s="4"/>
      <c r="AF203" s="4"/>
      <c r="AG203" s="4"/>
      <c r="AH203" s="4"/>
      <c r="AI203" s="4"/>
      <c r="AJ203" s="4"/>
      <c r="AK203" s="4"/>
      <c r="AL203" s="4"/>
      <c r="AM203" s="4"/>
      <c r="AN203" s="4"/>
      <c r="AO203" s="4"/>
    </row>
    <row r="204" spans="3:41" x14ac:dyDescent="0.3">
      <c r="C204" s="12"/>
      <c r="AC204" s="7"/>
    </row>
    <row r="205" spans="3:41" x14ac:dyDescent="0.3">
      <c r="C205" s="12"/>
      <c r="AC205" s="7"/>
    </row>
    <row r="206" spans="3:41" x14ac:dyDescent="0.3">
      <c r="C206" s="12"/>
      <c r="AC206" s="7"/>
    </row>
    <row r="207" spans="3:41" x14ac:dyDescent="0.3">
      <c r="C207" s="12"/>
      <c r="AC207" s="7"/>
    </row>
    <row r="208" spans="3:41" x14ac:dyDescent="0.3">
      <c r="C208" s="12"/>
      <c r="AC208" s="7"/>
    </row>
    <row r="209" spans="3:41" x14ac:dyDescent="0.3">
      <c r="C209" s="12"/>
      <c r="AC209" s="7"/>
    </row>
    <row r="210" spans="3:41" x14ac:dyDescent="0.3">
      <c r="C210" s="12"/>
      <c r="AC210" s="7"/>
      <c r="AE210" s="6"/>
    </row>
    <row r="211" spans="3:41" x14ac:dyDescent="0.3">
      <c r="C211" s="12"/>
      <c r="AC211" s="7"/>
      <c r="AO211" s="14"/>
    </row>
    <row r="212" spans="3:41" x14ac:dyDescent="0.3">
      <c r="C212" s="12"/>
      <c r="AC212" s="7"/>
    </row>
    <row r="213" spans="3:41" x14ac:dyDescent="0.3">
      <c r="C213" s="12"/>
      <c r="AC213" s="7"/>
    </row>
    <row r="214" spans="3:41" x14ac:dyDescent="0.3">
      <c r="C214" s="12"/>
      <c r="AC214" s="7"/>
    </row>
    <row r="215" spans="3:41" x14ac:dyDescent="0.3">
      <c r="C215" s="12"/>
      <c r="AC215" s="7"/>
    </row>
    <row r="216" spans="3:41" x14ac:dyDescent="0.3">
      <c r="C216" s="12"/>
      <c r="AC216" s="7"/>
    </row>
    <row r="217" spans="3:41" x14ac:dyDescent="0.3">
      <c r="C217" s="12"/>
      <c r="AC217" s="4"/>
      <c r="AE217" s="6"/>
    </row>
    <row r="218" spans="3:41" x14ac:dyDescent="0.3">
      <c r="C218" s="12"/>
      <c r="AC218" s="4"/>
    </row>
    <row r="219" spans="3:41" x14ac:dyDescent="0.3">
      <c r="C219" s="12"/>
      <c r="AC219" s="4"/>
    </row>
    <row r="220" spans="3:41" x14ac:dyDescent="0.3">
      <c r="C220" s="12"/>
      <c r="AC220" s="4"/>
    </row>
    <row r="221" spans="3:41" x14ac:dyDescent="0.3">
      <c r="C221" s="12"/>
      <c r="AC221" s="4"/>
    </row>
    <row r="222" spans="3:41" x14ac:dyDescent="0.3">
      <c r="C222" s="12"/>
      <c r="AC222" s="4"/>
    </row>
    <row r="223" spans="3:41" x14ac:dyDescent="0.3">
      <c r="C223" s="12"/>
      <c r="AC223" s="4"/>
    </row>
    <row r="224" spans="3:41" x14ac:dyDescent="0.3">
      <c r="C224" s="12"/>
      <c r="AC224" s="4"/>
      <c r="AE224" s="6"/>
    </row>
    <row r="225" spans="3:29" x14ac:dyDescent="0.3">
      <c r="C225" s="12"/>
      <c r="AC225" s="4"/>
    </row>
    <row r="226" spans="3:29" x14ac:dyDescent="0.3">
      <c r="C226" s="12"/>
      <c r="AC226" s="4"/>
    </row>
    <row r="227" spans="3:29" x14ac:dyDescent="0.3">
      <c r="C227" s="12"/>
      <c r="AC227" s="4"/>
    </row>
    <row r="228" spans="3:29" x14ac:dyDescent="0.3">
      <c r="C228" s="12"/>
      <c r="AC228" s="4"/>
    </row>
    <row r="229" spans="3:29" x14ac:dyDescent="0.3">
      <c r="C229" s="12"/>
      <c r="AC229" s="4"/>
    </row>
    <row r="230" spans="3:29" x14ac:dyDescent="0.3">
      <c r="C230" s="12"/>
      <c r="AC230" s="4"/>
    </row>
    <row r="231" spans="3:29" x14ac:dyDescent="0.3">
      <c r="C231" s="12"/>
    </row>
    <row r="232" spans="3:29" x14ac:dyDescent="0.3">
      <c r="C232" s="12"/>
    </row>
    <row r="233" spans="3:29" x14ac:dyDescent="0.3">
      <c r="C233" s="12"/>
    </row>
    <row r="234" spans="3:29" x14ac:dyDescent="0.3">
      <c r="C234" s="12"/>
    </row>
    <row r="235" spans="3:29" x14ac:dyDescent="0.3">
      <c r="C235" s="12"/>
    </row>
    <row r="236" spans="3:29" x14ac:dyDescent="0.3">
      <c r="C236" s="12"/>
    </row>
    <row r="237" spans="3:29" x14ac:dyDescent="0.3">
      <c r="C237" s="12"/>
    </row>
    <row r="238" spans="3:29" x14ac:dyDescent="0.3">
      <c r="C238" s="12"/>
      <c r="S238" s="26"/>
    </row>
    <row r="239" spans="3:29" x14ac:dyDescent="0.3">
      <c r="C239" s="12"/>
    </row>
    <row r="240" spans="3:29" x14ac:dyDescent="0.3">
      <c r="C240" s="12"/>
    </row>
    <row r="241" spans="3:3" x14ac:dyDescent="0.3">
      <c r="C241" s="12"/>
    </row>
    <row r="242" spans="3:3" x14ac:dyDescent="0.3">
      <c r="C242" s="12"/>
    </row>
    <row r="243" spans="3:3" x14ac:dyDescent="0.3">
      <c r="C243" s="12"/>
    </row>
    <row r="244" spans="3:3" x14ac:dyDescent="0.3">
      <c r="C244" s="12"/>
    </row>
    <row r="245" spans="3:3" x14ac:dyDescent="0.3">
      <c r="C245" s="12"/>
    </row>
    <row r="246" spans="3:3" x14ac:dyDescent="0.3">
      <c r="C246" s="12"/>
    </row>
    <row r="247" spans="3:3" x14ac:dyDescent="0.3">
      <c r="C247" s="12"/>
    </row>
    <row r="248" spans="3:3" x14ac:dyDescent="0.3">
      <c r="C248" s="12"/>
    </row>
    <row r="249" spans="3:3" x14ac:dyDescent="0.3">
      <c r="C249" s="12"/>
    </row>
    <row r="250" spans="3:3" x14ac:dyDescent="0.3">
      <c r="C250" s="12"/>
    </row>
    <row r="251" spans="3:3" x14ac:dyDescent="0.3">
      <c r="C251" s="12"/>
    </row>
    <row r="252" spans="3:3" x14ac:dyDescent="0.3">
      <c r="C252" s="12"/>
    </row>
    <row r="253" spans="3:3" x14ac:dyDescent="0.3">
      <c r="C253" s="12"/>
    </row>
    <row r="254" spans="3:3" x14ac:dyDescent="0.3">
      <c r="C254" s="12"/>
    </row>
    <row r="255" spans="3:3" x14ac:dyDescent="0.3">
      <c r="C255" s="12"/>
    </row>
    <row r="256" spans="3:3" ht="17" customHeight="1" x14ac:dyDescent="0.3">
      <c r="C256" s="12"/>
    </row>
    <row r="257" spans="1:9" ht="17" customHeight="1" x14ac:dyDescent="0.3">
      <c r="C257" s="12"/>
    </row>
    <row r="258" spans="1:9" ht="17" customHeight="1" x14ac:dyDescent="0.3">
      <c r="C258" s="12"/>
    </row>
    <row r="259" spans="1:9" ht="17" customHeight="1" x14ac:dyDescent="0.3">
      <c r="C259" s="12"/>
    </row>
    <row r="260" spans="1:9" ht="17" customHeight="1" x14ac:dyDescent="0.3">
      <c r="A260" s="4"/>
      <c r="C260" s="12"/>
      <c r="D260" s="4"/>
      <c r="E260" s="4"/>
      <c r="F260" s="4"/>
      <c r="G260" s="4"/>
      <c r="H260" s="4"/>
      <c r="I260" s="9"/>
    </row>
    <row r="261" spans="1:9" ht="17" customHeight="1" x14ac:dyDescent="0.3">
      <c r="A261" s="4"/>
      <c r="C261" s="12"/>
    </row>
    <row r="262" spans="1:9" ht="17" customHeight="1" x14ac:dyDescent="0.3">
      <c r="A262" s="4"/>
      <c r="C262" s="12"/>
    </row>
    <row r="263" spans="1:9" ht="17" customHeight="1" x14ac:dyDescent="0.3">
      <c r="A263" s="4"/>
      <c r="C263" s="12"/>
    </row>
    <row r="264" spans="1:9" ht="17" customHeight="1" x14ac:dyDescent="0.3">
      <c r="A264" s="4"/>
      <c r="C264" s="12"/>
    </row>
    <row r="265" spans="1:9" ht="17" customHeight="1" x14ac:dyDescent="0.3">
      <c r="A265" s="4"/>
      <c r="C265" s="12"/>
    </row>
    <row r="266" spans="1:9" ht="17" customHeight="1" x14ac:dyDescent="0.3">
      <c r="A266" s="4"/>
      <c r="C266" s="12"/>
    </row>
    <row r="267" spans="1:9" ht="17" customHeight="1" x14ac:dyDescent="0.3">
      <c r="A267" s="4"/>
      <c r="C267" s="12"/>
    </row>
    <row r="268" spans="1:9" x14ac:dyDescent="0.3">
      <c r="A268" s="4"/>
      <c r="C268" s="12"/>
      <c r="D268" s="4"/>
      <c r="E268" s="4"/>
      <c r="F268" s="4"/>
      <c r="G268" s="4"/>
      <c r="H268" s="4"/>
      <c r="I268" s="6"/>
    </row>
    <row r="269" spans="1:9" x14ac:dyDescent="0.3">
      <c r="A269" s="4"/>
      <c r="C269" s="12"/>
    </row>
    <row r="270" spans="1:9" x14ac:dyDescent="0.3">
      <c r="A270" s="4"/>
      <c r="C270" s="12"/>
    </row>
    <row r="271" spans="1:9" x14ac:dyDescent="0.3">
      <c r="A271" s="4"/>
      <c r="C271" s="12"/>
    </row>
    <row r="272" spans="1:9" x14ac:dyDescent="0.3">
      <c r="A272" s="4"/>
      <c r="C272" s="12"/>
    </row>
    <row r="273" spans="1:9" x14ac:dyDescent="0.3">
      <c r="A273" s="4"/>
      <c r="C273" s="12"/>
    </row>
    <row r="274" spans="1:9" x14ac:dyDescent="0.3">
      <c r="A274" s="4"/>
      <c r="C274" s="12"/>
    </row>
    <row r="275" spans="1:9" x14ac:dyDescent="0.3">
      <c r="A275" s="4"/>
      <c r="C275" s="12"/>
    </row>
    <row r="276" spans="1:9" x14ac:dyDescent="0.3">
      <c r="A276" s="4"/>
      <c r="C276" s="12"/>
      <c r="D276" s="4"/>
      <c r="E276" s="4"/>
      <c r="F276" s="4"/>
      <c r="G276" s="4"/>
      <c r="H276" s="4"/>
      <c r="I276" s="6"/>
    </row>
    <row r="277" spans="1:9" x14ac:dyDescent="0.3">
      <c r="A277" s="4"/>
      <c r="C277" s="12"/>
    </row>
    <row r="278" spans="1:9" x14ac:dyDescent="0.3">
      <c r="A278" s="4"/>
      <c r="C278" s="12"/>
    </row>
    <row r="279" spans="1:9" x14ac:dyDescent="0.3">
      <c r="A279" s="4"/>
      <c r="C279" s="12"/>
    </row>
    <row r="280" spans="1:9" x14ac:dyDescent="0.3">
      <c r="A280" s="4"/>
      <c r="C280" s="12"/>
    </row>
    <row r="281" spans="1:9" x14ac:dyDescent="0.3">
      <c r="A281" s="4"/>
      <c r="C281" s="12"/>
    </row>
    <row r="282" spans="1:9" x14ac:dyDescent="0.3">
      <c r="A282" s="4"/>
      <c r="C282" s="12"/>
    </row>
    <row r="283" spans="1:9" x14ac:dyDescent="0.3">
      <c r="A283" s="4"/>
      <c r="C283" s="12"/>
    </row>
    <row r="284" spans="1:9" x14ac:dyDescent="0.3">
      <c r="A284" s="4"/>
      <c r="C284" s="12"/>
      <c r="D284" s="4"/>
      <c r="E284" s="4"/>
      <c r="F284" s="4"/>
      <c r="G284" s="4"/>
      <c r="H284" s="4"/>
      <c r="I284" s="6"/>
    </row>
    <row r="285" spans="1:9" x14ac:dyDescent="0.3">
      <c r="A285" s="4"/>
      <c r="C285" s="12"/>
    </row>
    <row r="286" spans="1:9" x14ac:dyDescent="0.3">
      <c r="A286" s="4"/>
      <c r="C286" s="12"/>
    </row>
    <row r="287" spans="1:9" x14ac:dyDescent="0.3">
      <c r="A287" s="4"/>
      <c r="C287" s="12"/>
    </row>
    <row r="288" spans="1:9" x14ac:dyDescent="0.3">
      <c r="A288" s="4"/>
      <c r="C288" s="12"/>
    </row>
    <row r="289" spans="1:9" x14ac:dyDescent="0.3">
      <c r="A289" s="4"/>
      <c r="C289" s="12"/>
    </row>
    <row r="290" spans="1:9" x14ac:dyDescent="0.3">
      <c r="A290" s="4"/>
      <c r="C290" s="12"/>
    </row>
    <row r="291" spans="1:9" x14ac:dyDescent="0.3">
      <c r="A291" s="4"/>
      <c r="C291" s="12"/>
    </row>
    <row r="292" spans="1:9" x14ac:dyDescent="0.3">
      <c r="A292" s="4"/>
      <c r="C292" s="12"/>
      <c r="D292" s="4"/>
      <c r="E292" s="4"/>
      <c r="F292" s="4"/>
      <c r="G292" s="4"/>
      <c r="H292" s="4"/>
      <c r="I292" s="5"/>
    </row>
    <row r="293" spans="1:9" x14ac:dyDescent="0.3">
      <c r="A293" s="4"/>
      <c r="C293" s="12"/>
    </row>
    <row r="294" spans="1:9" x14ac:dyDescent="0.3">
      <c r="A294" s="4"/>
      <c r="C294" s="12"/>
    </row>
    <row r="295" spans="1:9" x14ac:dyDescent="0.3">
      <c r="A295" s="4"/>
      <c r="C295" s="12"/>
    </row>
    <row r="296" spans="1:9" x14ac:dyDescent="0.3">
      <c r="A296" s="4"/>
      <c r="C296" s="12"/>
    </row>
    <row r="297" spans="1:9" x14ac:dyDescent="0.3">
      <c r="A297" s="4"/>
      <c r="C297" s="12"/>
    </row>
    <row r="298" spans="1:9" x14ac:dyDescent="0.3">
      <c r="A298" s="4"/>
      <c r="C298" s="12"/>
    </row>
    <row r="299" spans="1:9" x14ac:dyDescent="0.3">
      <c r="A299" s="4"/>
      <c r="C299" s="12"/>
    </row>
    <row r="300" spans="1:9" x14ac:dyDescent="0.3">
      <c r="A300" s="4"/>
      <c r="C300" s="12"/>
      <c r="D300" s="4"/>
      <c r="E300" s="4"/>
      <c r="F300" s="4"/>
      <c r="G300" s="4"/>
      <c r="H300" s="4"/>
      <c r="I300" s="6"/>
    </row>
    <row r="301" spans="1:9" x14ac:dyDescent="0.3">
      <c r="A301" s="4"/>
      <c r="C301" s="12"/>
    </row>
    <row r="302" spans="1:9" x14ac:dyDescent="0.3">
      <c r="A302" s="4"/>
      <c r="C302" s="12"/>
    </row>
    <row r="303" spans="1:9" x14ac:dyDescent="0.3">
      <c r="A303" s="4"/>
      <c r="C303" s="12"/>
    </row>
    <row r="304" spans="1:9" x14ac:dyDescent="0.3">
      <c r="A304" s="4"/>
      <c r="C304" s="12"/>
    </row>
    <row r="305" spans="1:11" x14ac:dyDescent="0.3">
      <c r="A305" s="4"/>
      <c r="C305" s="12"/>
    </row>
    <row r="306" spans="1:11" x14ac:dyDescent="0.3">
      <c r="A306" s="4"/>
      <c r="C306" s="12"/>
    </row>
    <row r="307" spans="1:11" x14ac:dyDescent="0.3">
      <c r="A307" s="4"/>
      <c r="C307" s="12"/>
    </row>
    <row r="308" spans="1:11" x14ac:dyDescent="0.3">
      <c r="A308" s="4"/>
      <c r="C308" s="12"/>
      <c r="D308" s="4"/>
      <c r="E308" s="4"/>
      <c r="F308" s="4"/>
      <c r="G308" s="4"/>
      <c r="H308" s="4"/>
      <c r="I308" s="6"/>
    </row>
    <row r="309" spans="1:11" x14ac:dyDescent="0.3">
      <c r="A309" s="4"/>
      <c r="C309" s="12"/>
    </row>
    <row r="310" spans="1:11" x14ac:dyDescent="0.3">
      <c r="A310" s="4"/>
      <c r="C310" s="12"/>
    </row>
    <row r="311" spans="1:11" x14ac:dyDescent="0.3">
      <c r="A311" s="4"/>
      <c r="C311" s="12"/>
      <c r="K311" s="21"/>
    </row>
    <row r="312" spans="1:11" x14ac:dyDescent="0.3">
      <c r="A312" s="4"/>
      <c r="C312" s="12"/>
    </row>
    <row r="313" spans="1:11" x14ac:dyDescent="0.3">
      <c r="A313" s="4"/>
      <c r="C313" s="12"/>
    </row>
    <row r="314" spans="1:11" x14ac:dyDescent="0.3">
      <c r="A314" s="4"/>
      <c r="C314" s="12"/>
    </row>
    <row r="315" spans="1:11" x14ac:dyDescent="0.3">
      <c r="A315" s="4"/>
      <c r="C315" s="12"/>
    </row>
    <row r="316" spans="1:11" x14ac:dyDescent="0.3">
      <c r="A316" s="4"/>
      <c r="C316" s="12"/>
      <c r="D316" s="4"/>
      <c r="E316" s="4"/>
      <c r="F316" s="4"/>
      <c r="G316" s="4"/>
      <c r="H316" s="4"/>
      <c r="I316" s="6"/>
    </row>
    <row r="317" spans="1:11" x14ac:dyDescent="0.3">
      <c r="A317" s="4"/>
      <c r="C317" s="12"/>
    </row>
    <row r="318" spans="1:11" x14ac:dyDescent="0.3">
      <c r="A318" s="4"/>
      <c r="C318" s="12"/>
    </row>
    <row r="319" spans="1:11" x14ac:dyDescent="0.3">
      <c r="A319" s="4"/>
      <c r="C319" s="12"/>
    </row>
    <row r="320" spans="1:11" x14ac:dyDescent="0.3">
      <c r="A320" s="4"/>
      <c r="C320" s="12"/>
    </row>
    <row r="321" spans="1:3" x14ac:dyDescent="0.3">
      <c r="A321" s="4"/>
      <c r="C321" s="12"/>
    </row>
    <row r="322" spans="1:3" x14ac:dyDescent="0.3">
      <c r="A322" s="4"/>
      <c r="C322" s="12"/>
    </row>
    <row r="323" spans="1:3" x14ac:dyDescent="0.3">
      <c r="A323" s="4"/>
      <c r="C323" s="12"/>
    </row>
    <row r="324" spans="1:3" x14ac:dyDescent="0.3">
      <c r="C324" s="12"/>
    </row>
    <row r="325" spans="1:3" x14ac:dyDescent="0.3">
      <c r="C325" s="12"/>
    </row>
    <row r="326" spans="1:3" x14ac:dyDescent="0.3">
      <c r="C326" s="12"/>
    </row>
    <row r="327" spans="1:3" x14ac:dyDescent="0.3">
      <c r="C327" s="12"/>
    </row>
    <row r="328" spans="1:3" x14ac:dyDescent="0.3">
      <c r="C328" s="12"/>
    </row>
    <row r="329" spans="1:3" x14ac:dyDescent="0.3">
      <c r="C329" s="12"/>
    </row>
    <row r="330" spans="1:3" x14ac:dyDescent="0.3">
      <c r="C330" s="12"/>
    </row>
    <row r="331" spans="1:3" x14ac:dyDescent="0.3">
      <c r="C331" s="12"/>
    </row>
    <row r="332" spans="1:3" x14ac:dyDescent="0.3">
      <c r="C332" s="12"/>
    </row>
    <row r="333" spans="1:3" x14ac:dyDescent="0.3">
      <c r="C333" s="12"/>
    </row>
    <row r="334" spans="1:3" x14ac:dyDescent="0.3">
      <c r="C334" s="12"/>
    </row>
    <row r="335" spans="1:3" x14ac:dyDescent="0.3">
      <c r="C335" s="12"/>
    </row>
    <row r="336" spans="1:3" x14ac:dyDescent="0.3">
      <c r="C336" s="12"/>
    </row>
    <row r="337" spans="3:3" x14ac:dyDescent="0.3">
      <c r="C337" s="12"/>
    </row>
    <row r="338" spans="3:3" x14ac:dyDescent="0.3">
      <c r="C338" s="12"/>
    </row>
    <row r="339" spans="3:3" x14ac:dyDescent="0.3">
      <c r="C339" s="12"/>
    </row>
    <row r="340" spans="3:3" x14ac:dyDescent="0.3">
      <c r="C340" s="12"/>
    </row>
    <row r="341" spans="3:3" x14ac:dyDescent="0.3">
      <c r="C341" s="12"/>
    </row>
    <row r="342" spans="3:3" x14ac:dyDescent="0.3">
      <c r="C342" s="12"/>
    </row>
    <row r="343" spans="3:3" x14ac:dyDescent="0.3">
      <c r="C343" s="12"/>
    </row>
    <row r="344" spans="3:3" x14ac:dyDescent="0.3">
      <c r="C344" s="12"/>
    </row>
    <row r="345" spans="3:3" x14ac:dyDescent="0.3">
      <c r="C345" s="12"/>
    </row>
    <row r="346" spans="3:3" x14ac:dyDescent="0.3">
      <c r="C346" s="12"/>
    </row>
    <row r="347" spans="3:3" x14ac:dyDescent="0.3">
      <c r="C347" s="12"/>
    </row>
    <row r="348" spans="3:3" x14ac:dyDescent="0.3">
      <c r="C348" s="12"/>
    </row>
    <row r="349" spans="3:3" x14ac:dyDescent="0.3">
      <c r="C349" s="12"/>
    </row>
    <row r="350" spans="3:3" x14ac:dyDescent="0.3">
      <c r="C350" s="12"/>
    </row>
    <row r="351" spans="3:3" x14ac:dyDescent="0.3">
      <c r="C351" s="12"/>
    </row>
    <row r="352" spans="3:3" x14ac:dyDescent="0.3">
      <c r="C352" s="12"/>
    </row>
    <row r="353" spans="3:3" x14ac:dyDescent="0.3">
      <c r="C353" s="12"/>
    </row>
    <row r="354" spans="3:3" x14ac:dyDescent="0.3">
      <c r="C354" s="12"/>
    </row>
    <row r="355" spans="3:3" x14ac:dyDescent="0.3">
      <c r="C355" s="12"/>
    </row>
    <row r="356" spans="3:3" x14ac:dyDescent="0.3">
      <c r="C356" s="12"/>
    </row>
    <row r="357" spans="3:3" x14ac:dyDescent="0.3">
      <c r="C357" s="12"/>
    </row>
    <row r="358" spans="3:3" x14ac:dyDescent="0.3">
      <c r="C358" s="12"/>
    </row>
    <row r="359" spans="3:3" x14ac:dyDescent="0.3">
      <c r="C359" s="12"/>
    </row>
    <row r="360" spans="3:3" x14ac:dyDescent="0.3">
      <c r="C360" s="12"/>
    </row>
    <row r="361" spans="3:3" x14ac:dyDescent="0.3">
      <c r="C361" s="12"/>
    </row>
    <row r="362" spans="3:3" x14ac:dyDescent="0.3">
      <c r="C362" s="12"/>
    </row>
    <row r="363" spans="3:3" x14ac:dyDescent="0.3">
      <c r="C363" s="12"/>
    </row>
    <row r="364" spans="3:3" x14ac:dyDescent="0.3">
      <c r="C364" s="12"/>
    </row>
    <row r="365" spans="3:3" x14ac:dyDescent="0.3">
      <c r="C365" s="12"/>
    </row>
    <row r="366" spans="3:3" x14ac:dyDescent="0.3">
      <c r="C366" s="12"/>
    </row>
    <row r="367" spans="3:3" x14ac:dyDescent="0.3">
      <c r="C367" s="12"/>
    </row>
    <row r="368" spans="3:3" x14ac:dyDescent="0.3">
      <c r="C368" s="12"/>
    </row>
    <row r="369" spans="3:3" x14ac:dyDescent="0.3">
      <c r="C369" s="12"/>
    </row>
    <row r="370" spans="3:3" x14ac:dyDescent="0.3">
      <c r="C370" s="12"/>
    </row>
    <row r="371" spans="3:3" x14ac:dyDescent="0.3">
      <c r="C371" s="12"/>
    </row>
    <row r="372" spans="3:3" x14ac:dyDescent="0.3">
      <c r="C372" s="12"/>
    </row>
    <row r="373" spans="3:3" x14ac:dyDescent="0.3">
      <c r="C373" s="12"/>
    </row>
    <row r="374" spans="3:3" x14ac:dyDescent="0.3">
      <c r="C374" s="12"/>
    </row>
    <row r="375" spans="3:3" x14ac:dyDescent="0.3">
      <c r="C375" s="12"/>
    </row>
    <row r="376" spans="3:3" x14ac:dyDescent="0.3">
      <c r="C376" s="12"/>
    </row>
    <row r="377" spans="3:3" x14ac:dyDescent="0.3">
      <c r="C377" s="12"/>
    </row>
    <row r="378" spans="3:3" x14ac:dyDescent="0.3">
      <c r="C378" s="12"/>
    </row>
    <row r="379" spans="3:3" x14ac:dyDescent="0.3">
      <c r="C379" s="12"/>
    </row>
    <row r="380" spans="3:3" x14ac:dyDescent="0.3">
      <c r="C380" s="12"/>
    </row>
    <row r="381" spans="3:3" x14ac:dyDescent="0.3">
      <c r="C381" s="12"/>
    </row>
    <row r="382" spans="3:3" x14ac:dyDescent="0.3">
      <c r="C382" s="12"/>
    </row>
    <row r="383" spans="3:3" x14ac:dyDescent="0.3">
      <c r="C383" s="12"/>
    </row>
    <row r="384" spans="3:3" x14ac:dyDescent="0.3">
      <c r="C384" s="12"/>
    </row>
    <row r="385" spans="3:3" x14ac:dyDescent="0.3">
      <c r="C385" s="12"/>
    </row>
    <row r="386" spans="3:3" x14ac:dyDescent="0.3">
      <c r="C386" s="12"/>
    </row>
    <row r="387" spans="3:3" x14ac:dyDescent="0.3">
      <c r="C387" s="12"/>
    </row>
    <row r="388" spans="3:3" x14ac:dyDescent="0.3">
      <c r="C388" s="12"/>
    </row>
    <row r="389" spans="3:3" x14ac:dyDescent="0.3">
      <c r="C389" s="12"/>
    </row>
    <row r="390" spans="3:3" x14ac:dyDescent="0.3">
      <c r="C390" s="12"/>
    </row>
    <row r="391" spans="3:3" x14ac:dyDescent="0.3">
      <c r="C391" s="12"/>
    </row>
    <row r="392" spans="3:3" x14ac:dyDescent="0.3">
      <c r="C392" s="12"/>
    </row>
    <row r="393" spans="3:3" x14ac:dyDescent="0.3">
      <c r="C393" s="12"/>
    </row>
    <row r="394" spans="3:3" x14ac:dyDescent="0.3">
      <c r="C394" s="12"/>
    </row>
    <row r="395" spans="3:3" x14ac:dyDescent="0.3">
      <c r="C395" s="12"/>
    </row>
    <row r="396" spans="3:3" x14ac:dyDescent="0.3">
      <c r="C396" s="12"/>
    </row>
    <row r="397" spans="3:3" x14ac:dyDescent="0.3">
      <c r="C397" s="12"/>
    </row>
    <row r="398" spans="3:3" x14ac:dyDescent="0.3">
      <c r="C398" s="12"/>
    </row>
    <row r="399" spans="3:3" x14ac:dyDescent="0.3">
      <c r="C399" s="12"/>
    </row>
    <row r="400" spans="3:3" x14ac:dyDescent="0.3">
      <c r="C400" s="12"/>
    </row>
    <row r="401" spans="3:3" x14ac:dyDescent="0.3">
      <c r="C401" s="12"/>
    </row>
    <row r="402" spans="3:3" x14ac:dyDescent="0.3">
      <c r="C402" s="12"/>
    </row>
    <row r="403" spans="3:3" x14ac:dyDescent="0.3">
      <c r="C403" s="12"/>
    </row>
    <row r="404" spans="3:3" x14ac:dyDescent="0.3">
      <c r="C404" s="12"/>
    </row>
    <row r="405" spans="3:3" x14ac:dyDescent="0.3">
      <c r="C405" s="12"/>
    </row>
    <row r="406" spans="3:3" x14ac:dyDescent="0.3">
      <c r="C406" s="12"/>
    </row>
    <row r="407" spans="3:3" x14ac:dyDescent="0.3">
      <c r="C407" s="12"/>
    </row>
    <row r="408" spans="3:3" x14ac:dyDescent="0.3">
      <c r="C408" s="12"/>
    </row>
    <row r="409" spans="3:3" x14ac:dyDescent="0.3">
      <c r="C409" s="12"/>
    </row>
    <row r="410" spans="3:3" x14ac:dyDescent="0.3">
      <c r="C410" s="12"/>
    </row>
    <row r="411" spans="3:3" x14ac:dyDescent="0.3">
      <c r="C411" s="12"/>
    </row>
    <row r="412" spans="3:3" x14ac:dyDescent="0.3">
      <c r="C412" s="12"/>
    </row>
    <row r="413" spans="3:3" x14ac:dyDescent="0.3">
      <c r="C413" s="12"/>
    </row>
    <row r="414" spans="3:3" x14ac:dyDescent="0.3">
      <c r="C414" s="12"/>
    </row>
    <row r="415" spans="3:3" x14ac:dyDescent="0.3">
      <c r="C415" s="12"/>
    </row>
    <row r="416" spans="3:3" x14ac:dyDescent="0.3">
      <c r="C416" s="12"/>
    </row>
    <row r="417" spans="3:3" x14ac:dyDescent="0.3">
      <c r="C417" s="12"/>
    </row>
    <row r="418" spans="3:3" x14ac:dyDescent="0.3">
      <c r="C418" s="12"/>
    </row>
    <row r="419" spans="3:3" x14ac:dyDescent="0.3">
      <c r="C419" s="12"/>
    </row>
    <row r="420" spans="3:3" x14ac:dyDescent="0.3">
      <c r="C420" s="12"/>
    </row>
    <row r="421" spans="3:3" x14ac:dyDescent="0.3">
      <c r="C421" s="12"/>
    </row>
    <row r="422" spans="3:3" x14ac:dyDescent="0.3">
      <c r="C422" s="12"/>
    </row>
    <row r="423" spans="3:3" x14ac:dyDescent="0.3">
      <c r="C423" s="12"/>
    </row>
    <row r="424" spans="3:3" x14ac:dyDescent="0.3">
      <c r="C424" s="12"/>
    </row>
    <row r="425" spans="3:3" x14ac:dyDescent="0.3">
      <c r="C425" s="12"/>
    </row>
    <row r="426" spans="3:3" x14ac:dyDescent="0.3">
      <c r="C426" s="12"/>
    </row>
    <row r="427" spans="3:3" x14ac:dyDescent="0.3">
      <c r="C427" s="12"/>
    </row>
    <row r="428" spans="3:3" x14ac:dyDescent="0.3">
      <c r="C428" s="12"/>
    </row>
    <row r="429" spans="3:3" x14ac:dyDescent="0.3">
      <c r="C429" s="12"/>
    </row>
    <row r="430" spans="3:3" x14ac:dyDescent="0.3">
      <c r="C430" s="12"/>
    </row>
    <row r="431" spans="3:3" x14ac:dyDescent="0.3">
      <c r="C431" s="12"/>
    </row>
    <row r="432" spans="3:3" x14ac:dyDescent="0.3">
      <c r="C432" s="12"/>
    </row>
    <row r="433" spans="3:3" x14ac:dyDescent="0.3">
      <c r="C433" s="12"/>
    </row>
    <row r="434" spans="3:3" x14ac:dyDescent="0.3">
      <c r="C434" s="12"/>
    </row>
    <row r="435" spans="3:3" x14ac:dyDescent="0.3">
      <c r="C435" s="12"/>
    </row>
    <row r="436" spans="3:3" x14ac:dyDescent="0.3">
      <c r="C436" s="12"/>
    </row>
    <row r="437" spans="3:3" x14ac:dyDescent="0.3">
      <c r="C437" s="12"/>
    </row>
    <row r="438" spans="3:3" x14ac:dyDescent="0.3">
      <c r="C438" s="12"/>
    </row>
    <row r="439" spans="3:3" x14ac:dyDescent="0.3">
      <c r="C439" s="12"/>
    </row>
    <row r="440" spans="3:3" x14ac:dyDescent="0.3">
      <c r="C440" s="12"/>
    </row>
    <row r="441" spans="3:3" x14ac:dyDescent="0.3">
      <c r="C441" s="12"/>
    </row>
    <row r="442" spans="3:3" x14ac:dyDescent="0.3">
      <c r="C442" s="12"/>
    </row>
    <row r="443" spans="3:3" x14ac:dyDescent="0.3">
      <c r="C443" s="12"/>
    </row>
    <row r="444" spans="3:3" x14ac:dyDescent="0.3">
      <c r="C444" s="12"/>
    </row>
    <row r="445" spans="3:3" x14ac:dyDescent="0.3">
      <c r="C445" s="12"/>
    </row>
    <row r="446" spans="3:3" x14ac:dyDescent="0.3">
      <c r="C446" s="12"/>
    </row>
    <row r="447" spans="3:3" x14ac:dyDescent="0.3">
      <c r="C447" s="12"/>
    </row>
    <row r="448" spans="3:3" x14ac:dyDescent="0.3">
      <c r="C448" s="12"/>
    </row>
    <row r="449" spans="3:3" x14ac:dyDescent="0.3">
      <c r="C449" s="12"/>
    </row>
    <row r="450" spans="3:3" x14ac:dyDescent="0.3">
      <c r="C450" s="12"/>
    </row>
    <row r="451" spans="3:3" x14ac:dyDescent="0.3">
      <c r="C451" s="12"/>
    </row>
    <row r="452" spans="3:3" x14ac:dyDescent="0.3">
      <c r="C452" s="12"/>
    </row>
    <row r="453" spans="3:3" x14ac:dyDescent="0.3">
      <c r="C453" s="12"/>
    </row>
    <row r="454" spans="3:3" x14ac:dyDescent="0.3">
      <c r="C454" s="12"/>
    </row>
    <row r="455" spans="3:3" x14ac:dyDescent="0.3">
      <c r="C455" s="12"/>
    </row>
    <row r="456" spans="3:3" x14ac:dyDescent="0.3">
      <c r="C456" s="12"/>
    </row>
    <row r="457" spans="3:3" x14ac:dyDescent="0.3">
      <c r="C457" s="12"/>
    </row>
    <row r="458" spans="3:3" x14ac:dyDescent="0.3">
      <c r="C458" s="12"/>
    </row>
    <row r="459" spans="3:3" x14ac:dyDescent="0.3">
      <c r="C459" s="12"/>
    </row>
    <row r="460" spans="3:3" x14ac:dyDescent="0.3">
      <c r="C460" s="12"/>
    </row>
    <row r="461" spans="3:3" x14ac:dyDescent="0.3">
      <c r="C461" s="12"/>
    </row>
    <row r="462" spans="3:3" x14ac:dyDescent="0.3">
      <c r="C462" s="12"/>
    </row>
    <row r="463" spans="3:3" x14ac:dyDescent="0.3">
      <c r="C463" s="12"/>
    </row>
    <row r="464" spans="3:3" x14ac:dyDescent="0.3">
      <c r="C464" s="12"/>
    </row>
    <row r="465" spans="3:3" x14ac:dyDescent="0.3">
      <c r="C465" s="12"/>
    </row>
    <row r="466" spans="3:3" x14ac:dyDescent="0.3">
      <c r="C466" s="12"/>
    </row>
    <row r="467" spans="3:3" x14ac:dyDescent="0.3">
      <c r="C467" s="12"/>
    </row>
    <row r="468" spans="3:3" x14ac:dyDescent="0.3">
      <c r="C468" s="12"/>
    </row>
    <row r="469" spans="3:3" x14ac:dyDescent="0.3">
      <c r="C469" s="12"/>
    </row>
    <row r="470" spans="3:3" x14ac:dyDescent="0.3">
      <c r="C470" s="12"/>
    </row>
    <row r="471" spans="3:3" x14ac:dyDescent="0.3">
      <c r="C471" s="12"/>
    </row>
    <row r="472" spans="3:3" x14ac:dyDescent="0.3">
      <c r="C472" s="12"/>
    </row>
    <row r="473" spans="3:3" x14ac:dyDescent="0.3">
      <c r="C473" s="12"/>
    </row>
    <row r="474" spans="3:3" x14ac:dyDescent="0.3">
      <c r="C474" s="12"/>
    </row>
    <row r="475" spans="3:3" x14ac:dyDescent="0.3">
      <c r="C475" s="12"/>
    </row>
    <row r="476" spans="3:3" x14ac:dyDescent="0.3">
      <c r="C476" s="12"/>
    </row>
    <row r="477" spans="3:3" x14ac:dyDescent="0.3">
      <c r="C477" s="12"/>
    </row>
    <row r="478" spans="3:3" x14ac:dyDescent="0.3">
      <c r="C478" s="12"/>
    </row>
    <row r="479" spans="3:3" x14ac:dyDescent="0.3">
      <c r="C479" s="12"/>
    </row>
    <row r="480" spans="3:3" x14ac:dyDescent="0.3">
      <c r="C480" s="12"/>
    </row>
    <row r="481" spans="3:3" x14ac:dyDescent="0.3">
      <c r="C481" s="12"/>
    </row>
    <row r="482" spans="3:3" x14ac:dyDescent="0.3">
      <c r="C482" s="12"/>
    </row>
    <row r="483" spans="3:3" x14ac:dyDescent="0.3">
      <c r="C483" s="12"/>
    </row>
    <row r="484" spans="3:3" x14ac:dyDescent="0.3">
      <c r="C484" s="12"/>
    </row>
    <row r="485" spans="3:3" x14ac:dyDescent="0.3">
      <c r="C485" s="12"/>
    </row>
    <row r="486" spans="3:3" x14ac:dyDescent="0.3">
      <c r="C486" s="12"/>
    </row>
    <row r="487" spans="3:3" x14ac:dyDescent="0.3">
      <c r="C487" s="12"/>
    </row>
    <row r="488" spans="3:3" x14ac:dyDescent="0.3">
      <c r="C488" s="12"/>
    </row>
    <row r="489" spans="3:3" x14ac:dyDescent="0.3">
      <c r="C489" s="12"/>
    </row>
    <row r="490" spans="3:3" x14ac:dyDescent="0.3">
      <c r="C490" s="12"/>
    </row>
    <row r="491" spans="3:3" x14ac:dyDescent="0.3">
      <c r="C491" s="12"/>
    </row>
    <row r="492" spans="3:3" x14ac:dyDescent="0.3">
      <c r="C492" s="12"/>
    </row>
    <row r="493" spans="3:3" x14ac:dyDescent="0.3">
      <c r="C493" s="12"/>
    </row>
    <row r="494" spans="3:3" x14ac:dyDescent="0.3">
      <c r="C494" s="12"/>
    </row>
    <row r="495" spans="3:3" x14ac:dyDescent="0.3">
      <c r="C495" s="12"/>
    </row>
    <row r="496" spans="3:3" x14ac:dyDescent="0.3">
      <c r="C496" s="12"/>
    </row>
    <row r="497" spans="3:3" x14ac:dyDescent="0.3">
      <c r="C497" s="12"/>
    </row>
    <row r="498" spans="3:3" x14ac:dyDescent="0.3">
      <c r="C498" s="12"/>
    </row>
    <row r="499" spans="3:3" x14ac:dyDescent="0.3">
      <c r="C499" s="12"/>
    </row>
    <row r="500" spans="3:3" x14ac:dyDescent="0.3">
      <c r="C500" s="12"/>
    </row>
    <row r="501" spans="3:3" x14ac:dyDescent="0.3">
      <c r="C501" s="12"/>
    </row>
    <row r="502" spans="3:3" x14ac:dyDescent="0.3">
      <c r="C502" s="12"/>
    </row>
    <row r="503" spans="3:3" x14ac:dyDescent="0.3">
      <c r="C503" s="12"/>
    </row>
    <row r="504" spans="3:3" x14ac:dyDescent="0.3">
      <c r="C504" s="12"/>
    </row>
    <row r="505" spans="3:3" x14ac:dyDescent="0.3">
      <c r="C505" s="12"/>
    </row>
    <row r="506" spans="3:3" x14ac:dyDescent="0.3">
      <c r="C506" s="12"/>
    </row>
    <row r="507" spans="3:3" x14ac:dyDescent="0.3">
      <c r="C507" s="12"/>
    </row>
    <row r="508" spans="3:3" x14ac:dyDescent="0.3">
      <c r="C508" s="12"/>
    </row>
    <row r="509" spans="3:3" x14ac:dyDescent="0.3">
      <c r="C509" s="12"/>
    </row>
    <row r="510" spans="3:3" x14ac:dyDescent="0.3">
      <c r="C510" s="12"/>
    </row>
    <row r="511" spans="3:3" x14ac:dyDescent="0.3">
      <c r="C511" s="12"/>
    </row>
    <row r="512" spans="3:3" x14ac:dyDescent="0.3">
      <c r="C512" s="12"/>
    </row>
    <row r="513" spans="3:3" x14ac:dyDescent="0.3">
      <c r="C513" s="12"/>
    </row>
    <row r="514" spans="3:3" x14ac:dyDescent="0.3">
      <c r="C514" s="12"/>
    </row>
    <row r="515" spans="3:3" x14ac:dyDescent="0.3">
      <c r="C515" s="12"/>
    </row>
    <row r="516" spans="3:3" x14ac:dyDescent="0.3">
      <c r="C516" s="12"/>
    </row>
    <row r="517" spans="3:3" x14ac:dyDescent="0.3">
      <c r="C517" s="12"/>
    </row>
    <row r="518" spans="3:3" x14ac:dyDescent="0.3">
      <c r="C518" s="12"/>
    </row>
    <row r="519" spans="3:3" x14ac:dyDescent="0.3">
      <c r="C519" s="12"/>
    </row>
    <row r="520" spans="3:3" x14ac:dyDescent="0.3">
      <c r="C520" s="12"/>
    </row>
    <row r="521" spans="3:3" x14ac:dyDescent="0.3">
      <c r="C521" s="12"/>
    </row>
    <row r="522" spans="3:3" x14ac:dyDescent="0.3">
      <c r="C522" s="12"/>
    </row>
    <row r="523" spans="3:3" x14ac:dyDescent="0.3">
      <c r="C523" s="12"/>
    </row>
    <row r="524" spans="3:3" x14ac:dyDescent="0.3">
      <c r="C524" s="12"/>
    </row>
    <row r="525" spans="3:3" x14ac:dyDescent="0.3">
      <c r="C525" s="12"/>
    </row>
    <row r="526" spans="3:3" x14ac:dyDescent="0.3">
      <c r="C526" s="12"/>
    </row>
    <row r="527" spans="3:3" x14ac:dyDescent="0.3">
      <c r="C527" s="12"/>
    </row>
    <row r="528" spans="3:3" x14ac:dyDescent="0.3">
      <c r="C528" s="12"/>
    </row>
    <row r="529" spans="3:3" x14ac:dyDescent="0.3">
      <c r="C529" s="12"/>
    </row>
    <row r="530" spans="3:3" x14ac:dyDescent="0.3">
      <c r="C530" s="12"/>
    </row>
    <row r="531" spans="3:3" x14ac:dyDescent="0.3">
      <c r="C531" s="12"/>
    </row>
    <row r="532" spans="3:3" x14ac:dyDescent="0.3">
      <c r="C532" s="12"/>
    </row>
    <row r="533" spans="3:3" x14ac:dyDescent="0.3">
      <c r="C533" s="12"/>
    </row>
    <row r="534" spans="3:3" x14ac:dyDescent="0.3">
      <c r="C534" s="12"/>
    </row>
    <row r="535" spans="3:3" x14ac:dyDescent="0.3">
      <c r="C535" s="12"/>
    </row>
    <row r="536" spans="3:3" x14ac:dyDescent="0.3">
      <c r="C536" s="12"/>
    </row>
    <row r="537" spans="3:3" x14ac:dyDescent="0.3">
      <c r="C537" s="12"/>
    </row>
    <row r="538" spans="3:3" x14ac:dyDescent="0.3">
      <c r="C538" s="12"/>
    </row>
    <row r="539" spans="3:3" x14ac:dyDescent="0.3">
      <c r="C539" s="12"/>
    </row>
    <row r="540" spans="3:3" x14ac:dyDescent="0.3">
      <c r="C540" s="12"/>
    </row>
    <row r="541" spans="3:3" x14ac:dyDescent="0.3">
      <c r="C541" s="12"/>
    </row>
    <row r="542" spans="3:3" x14ac:dyDescent="0.3">
      <c r="C542" s="12"/>
    </row>
    <row r="543" spans="3:3" x14ac:dyDescent="0.3">
      <c r="C543" s="12"/>
    </row>
    <row r="544" spans="3:3" x14ac:dyDescent="0.3">
      <c r="C544" s="12"/>
    </row>
    <row r="545" spans="3:3" x14ac:dyDescent="0.3">
      <c r="C545" s="12"/>
    </row>
    <row r="546" spans="3:3" x14ac:dyDescent="0.3">
      <c r="C546" s="12"/>
    </row>
    <row r="547" spans="3:3" x14ac:dyDescent="0.3">
      <c r="C547" s="12"/>
    </row>
    <row r="548" spans="3:3" x14ac:dyDescent="0.3">
      <c r="C548" s="12"/>
    </row>
  </sheetData>
  <pageMargins left="0.7" right="0.7" top="0.75" bottom="0.75" header="0.3" footer="0.3"/>
  <pageSetup paperSize="9" scale="31" orientation="landscape"/>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8"/>
  <sheetViews>
    <sheetView workbookViewId="0">
      <pane xSplit="2" ySplit="1" topLeftCell="C2" activePane="bottomRight" state="frozen"/>
      <selection pane="topRight" activeCell="C1" sqref="C1"/>
      <selection pane="bottomLeft" activeCell="A2" sqref="A2"/>
      <selection pane="bottomRight"/>
    </sheetView>
  </sheetViews>
  <sheetFormatPr defaultColWidth="8.796875" defaultRowHeight="14.25" x14ac:dyDescent="0.45"/>
  <cols>
    <col min="1" max="1" width="8.796875" customWidth="1"/>
    <col min="2" max="2" width="16.6640625" bestFit="1" customWidth="1"/>
  </cols>
  <sheetData>
    <row r="1" spans="1:38" x14ac:dyDescent="0.45">
      <c r="A1">
        <f>SUM(A2:A300)</f>
        <v>7</v>
      </c>
      <c r="C1">
        <v>2015</v>
      </c>
      <c r="D1">
        <f t="shared" ref="D1:AL1" si="0">C1+1</f>
        <v>2016</v>
      </c>
      <c r="E1">
        <f t="shared" si="0"/>
        <v>2017</v>
      </c>
      <c r="F1">
        <f t="shared" si="0"/>
        <v>2018</v>
      </c>
      <c r="G1">
        <f t="shared" si="0"/>
        <v>2019</v>
      </c>
      <c r="H1">
        <f t="shared" si="0"/>
        <v>2020</v>
      </c>
      <c r="I1">
        <f t="shared" si="0"/>
        <v>2021</v>
      </c>
      <c r="J1">
        <f t="shared" si="0"/>
        <v>2022</v>
      </c>
      <c r="K1">
        <f t="shared" si="0"/>
        <v>2023</v>
      </c>
      <c r="L1">
        <f t="shared" si="0"/>
        <v>2024</v>
      </c>
      <c r="M1">
        <f t="shared" si="0"/>
        <v>2025</v>
      </c>
      <c r="N1">
        <f t="shared" si="0"/>
        <v>2026</v>
      </c>
      <c r="O1">
        <f t="shared" si="0"/>
        <v>2027</v>
      </c>
      <c r="P1">
        <f t="shared" si="0"/>
        <v>2028</v>
      </c>
      <c r="Q1">
        <f t="shared" si="0"/>
        <v>2029</v>
      </c>
      <c r="R1">
        <f t="shared" si="0"/>
        <v>2030</v>
      </c>
      <c r="S1">
        <f t="shared" si="0"/>
        <v>2031</v>
      </c>
      <c r="T1">
        <f t="shared" si="0"/>
        <v>2032</v>
      </c>
      <c r="U1">
        <f t="shared" si="0"/>
        <v>2033</v>
      </c>
      <c r="V1">
        <f t="shared" si="0"/>
        <v>2034</v>
      </c>
      <c r="W1">
        <f t="shared" si="0"/>
        <v>2035</v>
      </c>
      <c r="X1">
        <f t="shared" si="0"/>
        <v>2036</v>
      </c>
      <c r="Y1">
        <f t="shared" si="0"/>
        <v>2037</v>
      </c>
      <c r="Z1">
        <f t="shared" si="0"/>
        <v>2038</v>
      </c>
      <c r="AA1">
        <f t="shared" si="0"/>
        <v>2039</v>
      </c>
      <c r="AB1">
        <f t="shared" si="0"/>
        <v>2040</v>
      </c>
      <c r="AC1">
        <f t="shared" si="0"/>
        <v>2041</v>
      </c>
      <c r="AD1">
        <f t="shared" si="0"/>
        <v>2042</v>
      </c>
      <c r="AE1">
        <f t="shared" si="0"/>
        <v>2043</v>
      </c>
      <c r="AF1">
        <f t="shared" si="0"/>
        <v>2044</v>
      </c>
      <c r="AG1">
        <f t="shared" si="0"/>
        <v>2045</v>
      </c>
      <c r="AH1">
        <f t="shared" si="0"/>
        <v>2046</v>
      </c>
      <c r="AI1">
        <f t="shared" si="0"/>
        <v>2047</v>
      </c>
      <c r="AJ1">
        <f t="shared" si="0"/>
        <v>2048</v>
      </c>
      <c r="AK1">
        <f t="shared" si="0"/>
        <v>2049</v>
      </c>
      <c r="AL1">
        <f t="shared" si="0"/>
        <v>2050</v>
      </c>
    </row>
    <row r="2" spans="1:38" x14ac:dyDescent="0.45">
      <c r="A2">
        <v>1</v>
      </c>
      <c r="B2" t="s">
        <v>274</v>
      </c>
      <c r="C2">
        <f t="array" ref="C2:C8">TRANSPOSE(BUILDING_AJT!C7:I7)</f>
        <v>0.01</v>
      </c>
    </row>
    <row r="3" spans="1:38" x14ac:dyDescent="0.45">
      <c r="A3">
        <v>1</v>
      </c>
      <c r="B3" t="s">
        <v>273</v>
      </c>
      <c r="C3">
        <v>0.26</v>
      </c>
    </row>
    <row r="4" spans="1:38" x14ac:dyDescent="0.45">
      <c r="A4">
        <v>1</v>
      </c>
      <c r="B4" t="s">
        <v>272</v>
      </c>
      <c r="C4">
        <v>0.73</v>
      </c>
    </row>
    <row r="5" spans="1:38" x14ac:dyDescent="0.45">
      <c r="A5">
        <v>1</v>
      </c>
      <c r="B5" t="s">
        <v>271</v>
      </c>
      <c r="C5">
        <v>0</v>
      </c>
    </row>
    <row r="6" spans="1:38" x14ac:dyDescent="0.45">
      <c r="A6">
        <v>1</v>
      </c>
      <c r="B6" t="s">
        <v>270</v>
      </c>
      <c r="C6">
        <v>0</v>
      </c>
    </row>
    <row r="7" spans="1:38" x14ac:dyDescent="0.45">
      <c r="A7">
        <v>1</v>
      </c>
      <c r="B7" t="s">
        <v>269</v>
      </c>
      <c r="C7">
        <v>0</v>
      </c>
    </row>
    <row r="8" spans="1:38" x14ac:dyDescent="0.45">
      <c r="A8">
        <v>1</v>
      </c>
      <c r="B8" t="s">
        <v>268</v>
      </c>
      <c r="C8">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K93"/>
  <sheetViews>
    <sheetView topLeftCell="P32" workbookViewId="0">
      <selection activeCell="AN65" sqref="AN65"/>
    </sheetView>
  </sheetViews>
  <sheetFormatPr defaultColWidth="8.796875" defaultRowHeight="14.25" x14ac:dyDescent="0.45"/>
  <cols>
    <col min="1" max="1" width="17" customWidth="1"/>
    <col min="2" max="2" width="12" bestFit="1" customWidth="1"/>
    <col min="3" max="3" width="11" bestFit="1" customWidth="1"/>
    <col min="4" max="4" width="12" bestFit="1" customWidth="1"/>
    <col min="5" max="5" width="11" bestFit="1" customWidth="1"/>
    <col min="6" max="6" width="12" bestFit="1" customWidth="1"/>
    <col min="7" max="8" width="13.46484375" bestFit="1" customWidth="1"/>
    <col min="9" max="9" width="17.46484375" bestFit="1" customWidth="1"/>
    <col min="13" max="13" width="18.796875" customWidth="1"/>
    <col min="14" max="14" width="9.796875" bestFit="1" customWidth="1"/>
    <col min="15" max="18" width="9" bestFit="1" customWidth="1"/>
    <col min="19" max="19" width="9" customWidth="1"/>
    <col min="23" max="23" width="18.6640625" customWidth="1"/>
    <col min="28" max="29" width="12.1328125" customWidth="1"/>
    <col min="30" max="30" width="9.46484375" customWidth="1"/>
    <col min="31" max="31" width="11.46484375" bestFit="1" customWidth="1"/>
  </cols>
  <sheetData>
    <row r="1" spans="1:37" x14ac:dyDescent="0.45">
      <c r="B1" s="337" t="s">
        <v>237</v>
      </c>
      <c r="C1" s="328"/>
      <c r="V1" s="377"/>
      <c r="W1" s="377"/>
      <c r="X1" s="377"/>
      <c r="Y1" s="377"/>
      <c r="Z1" s="377"/>
      <c r="AA1" s="377"/>
      <c r="AB1" s="377"/>
      <c r="AC1" s="377"/>
      <c r="AD1" s="377"/>
      <c r="AE1" s="377"/>
      <c r="AF1" s="377"/>
      <c r="AG1" s="377"/>
      <c r="AH1" s="377"/>
      <c r="AI1" s="377"/>
      <c r="AJ1" s="377"/>
    </row>
    <row r="2" spans="1:37" ht="19.899999999999999" thickBot="1" x14ac:dyDescent="0.65">
      <c r="M2" s="351" t="s">
        <v>244</v>
      </c>
      <c r="V2" s="377"/>
      <c r="W2" s="351" t="s">
        <v>249</v>
      </c>
      <c r="AJ2" s="377"/>
    </row>
    <row r="3" spans="1:37" ht="14.65" thickTop="1" x14ac:dyDescent="0.45">
      <c r="A3" s="42" t="s">
        <v>63</v>
      </c>
      <c r="B3" s="42" t="s">
        <v>65</v>
      </c>
      <c r="C3" s="42" t="s">
        <v>66</v>
      </c>
      <c r="D3" s="42" t="s">
        <v>67</v>
      </c>
      <c r="E3" s="42" t="s">
        <v>68</v>
      </c>
      <c r="F3" s="42" t="s">
        <v>69</v>
      </c>
      <c r="G3" s="42" t="s">
        <v>70</v>
      </c>
      <c r="H3" s="42" t="s">
        <v>71</v>
      </c>
      <c r="I3" s="42" t="s">
        <v>72</v>
      </c>
      <c r="J3" s="43" t="s">
        <v>241</v>
      </c>
      <c r="K3" s="43"/>
      <c r="M3" s="342" t="s">
        <v>63</v>
      </c>
      <c r="N3" s="325" t="s">
        <v>14</v>
      </c>
      <c r="O3" s="325" t="s">
        <v>16</v>
      </c>
      <c r="P3" s="325" t="s">
        <v>15</v>
      </c>
      <c r="Q3" s="325" t="s">
        <v>17</v>
      </c>
      <c r="R3" s="325" t="s">
        <v>24</v>
      </c>
      <c r="S3" s="325" t="s">
        <v>264</v>
      </c>
      <c r="T3" s="343" t="s">
        <v>13</v>
      </c>
      <c r="U3" s="343" t="s">
        <v>242</v>
      </c>
      <c r="V3" s="377"/>
      <c r="W3" s="342" t="s">
        <v>63</v>
      </c>
      <c r="X3" s="325" t="s">
        <v>14</v>
      </c>
      <c r="Y3" s="325" t="s">
        <v>16</v>
      </c>
      <c r="Z3" s="325" t="s">
        <v>15</v>
      </c>
      <c r="AA3" s="325" t="s">
        <v>17</v>
      </c>
      <c r="AB3" s="325" t="s">
        <v>24</v>
      </c>
      <c r="AC3" s="325" t="s">
        <v>264</v>
      </c>
      <c r="AD3" s="343" t="s">
        <v>13</v>
      </c>
      <c r="AE3" s="343" t="s">
        <v>243</v>
      </c>
      <c r="AF3" s="384"/>
      <c r="AG3" s="380"/>
      <c r="AH3" s="377"/>
      <c r="AI3" s="377"/>
      <c r="AJ3" s="377"/>
      <c r="AK3" s="377"/>
    </row>
    <row r="4" spans="1:37" x14ac:dyDescent="0.45">
      <c r="A4" s="43" t="s">
        <v>1</v>
      </c>
      <c r="B4" s="44">
        <v>0.11369600000000001</v>
      </c>
      <c r="C4" s="44">
        <v>1.0261279E-2</v>
      </c>
      <c r="D4" s="44">
        <v>1.3523680000000001E-3</v>
      </c>
      <c r="E4" s="44">
        <v>2.9707890000000002E-3</v>
      </c>
      <c r="F4" s="44">
        <v>9.6105749999999997E-3</v>
      </c>
      <c r="G4" s="44">
        <v>8.24532E-4</v>
      </c>
      <c r="H4" s="44">
        <v>0</v>
      </c>
      <c r="I4" s="44">
        <v>1.923908E-3</v>
      </c>
      <c r="J4" s="45">
        <f>SUM(B4:I4)</f>
        <v>0.140639451</v>
      </c>
      <c r="M4" s="343" t="s">
        <v>1</v>
      </c>
      <c r="N4" s="344">
        <f>0</f>
        <v>0</v>
      </c>
      <c r="O4" s="344">
        <f>C4</f>
        <v>1.0261279E-2</v>
      </c>
      <c r="P4" s="344">
        <f>D4+G4+I4</f>
        <v>4.1008080000000001E-3</v>
      </c>
      <c r="Q4" s="344">
        <f>B4</f>
        <v>0.11369600000000001</v>
      </c>
      <c r="R4" s="344">
        <f>F4</f>
        <v>9.6105749999999997E-3</v>
      </c>
      <c r="S4" s="344">
        <f>E4+H4</f>
        <v>2.9707890000000002E-3</v>
      </c>
      <c r="T4" s="345">
        <f>SUM(N4:S4)</f>
        <v>0.14063945100000003</v>
      </c>
      <c r="U4" s="352">
        <f>T4/$T$11</f>
        <v>3.4641405756738903E-4</v>
      </c>
      <c r="V4" s="377"/>
      <c r="W4" s="343" t="s">
        <v>1</v>
      </c>
      <c r="X4" s="344">
        <f t="shared" ref="X4:Y10" si="0">$AE4*N17</f>
        <v>0</v>
      </c>
      <c r="Y4" s="344">
        <f t="shared" si="0"/>
        <v>1.1102473607980853E-2</v>
      </c>
      <c r="Z4" s="344">
        <f t="shared" ref="Z4:AC10" si="1">$AE4*P17</f>
        <v>4.4369822311036223E-3</v>
      </c>
      <c r="AA4" s="344">
        <f t="shared" si="1"/>
        <v>0.12301652058510359</v>
      </c>
      <c r="AB4" s="344">
        <f t="shared" si="1"/>
        <v>1.0398426482217334E-2</v>
      </c>
      <c r="AC4" s="344">
        <f t="shared" si="1"/>
        <v>3.2143270314918667E-3</v>
      </c>
      <c r="AD4" s="345">
        <f>SUM(X4:AC4)</f>
        <v>0.15216872993789726</v>
      </c>
      <c r="AE4" s="350">
        <f>$T$13*'Conso par classe et par vecteur'!U4</f>
        <v>0.15216872993789729</v>
      </c>
      <c r="AF4" s="383"/>
      <c r="AG4" s="380"/>
      <c r="AH4" s="377"/>
      <c r="AI4" s="377"/>
      <c r="AJ4" s="377"/>
      <c r="AK4" s="377"/>
    </row>
    <row r="5" spans="1:37" x14ac:dyDescent="0.45">
      <c r="A5" s="43" t="s">
        <v>2</v>
      </c>
      <c r="B5" s="44">
        <v>1.9326068599999999</v>
      </c>
      <c r="C5" s="44">
        <v>0.39568332699999997</v>
      </c>
      <c r="D5" s="44">
        <v>0.63273290900000001</v>
      </c>
      <c r="E5" s="44">
        <v>0.521172941</v>
      </c>
      <c r="F5" s="44">
        <v>0.137745443</v>
      </c>
      <c r="G5" s="44">
        <v>2.8966044E-2</v>
      </c>
      <c r="H5" s="44">
        <v>4.7371820000000002E-2</v>
      </c>
      <c r="I5" s="44">
        <v>3.0732717999999999E-2</v>
      </c>
      <c r="J5" s="45">
        <f t="shared" ref="J5:J11" si="2">SUM(B5:I5)</f>
        <v>3.727012062</v>
      </c>
      <c r="M5" s="343" t="s">
        <v>2</v>
      </c>
      <c r="N5" s="344">
        <f>0</f>
        <v>0</v>
      </c>
      <c r="O5" s="344">
        <f t="shared" ref="O5:O10" si="3">C5</f>
        <v>0.39568332699999997</v>
      </c>
      <c r="P5" s="344">
        <f t="shared" ref="P5:P10" si="4">D5+G5+I5</f>
        <v>0.69243167100000003</v>
      </c>
      <c r="Q5" s="344">
        <f t="shared" ref="Q5:Q10" si="5">B5</f>
        <v>1.9326068599999999</v>
      </c>
      <c r="R5" s="344">
        <f t="shared" ref="R5:R10" si="6">F5</f>
        <v>0.137745443</v>
      </c>
      <c r="S5" s="344">
        <f t="shared" ref="S5:S10" si="7">E5+H5</f>
        <v>0.56854476099999995</v>
      </c>
      <c r="T5" s="345">
        <f t="shared" ref="T5:T10" si="8">SUM(N5:S5)</f>
        <v>3.727012062</v>
      </c>
      <c r="U5" s="352">
        <f t="shared" ref="U5:U10" si="9">T5/$T$11</f>
        <v>9.1801365962387114E-3</v>
      </c>
      <c r="V5" s="377"/>
      <c r="W5" s="343" t="s">
        <v>2</v>
      </c>
      <c r="X5" s="344">
        <f t="shared" si="0"/>
        <v>0</v>
      </c>
      <c r="Y5" s="344">
        <f t="shared" si="0"/>
        <v>0.42812048041336348</v>
      </c>
      <c r="Z5" s="344">
        <f t="shared" si="1"/>
        <v>0.74919552938844969</v>
      </c>
      <c r="AA5" s="344">
        <f t="shared" si="1"/>
        <v>2.0910372535190542</v>
      </c>
      <c r="AB5" s="344">
        <f t="shared" si="1"/>
        <v>0.14903747822538799</v>
      </c>
      <c r="AC5" s="344">
        <f t="shared" si="1"/>
        <v>0.61515267287423736</v>
      </c>
      <c r="AD5" s="345">
        <f t="shared" ref="AD5:AD10" si="10">SUM(X5:AC5)</f>
        <v>4.032543414420493</v>
      </c>
      <c r="AE5" s="350">
        <f>$T$13*'Conso par classe et par vecteur'!U5</f>
        <v>4.032543414420493</v>
      </c>
      <c r="AF5" s="383"/>
      <c r="AG5" s="380"/>
      <c r="AH5" s="377"/>
      <c r="AI5" s="377"/>
      <c r="AJ5" s="377"/>
      <c r="AK5" s="377"/>
    </row>
    <row r="6" spans="1:37" x14ac:dyDescent="0.45">
      <c r="A6" s="43" t="s">
        <v>3</v>
      </c>
      <c r="B6" s="44">
        <v>18.023179259999999</v>
      </c>
      <c r="C6" s="44">
        <v>7.5917317180000001</v>
      </c>
      <c r="D6" s="44">
        <v>2.4777377880000002</v>
      </c>
      <c r="E6" s="44">
        <v>7.007353191</v>
      </c>
      <c r="F6" s="44">
        <v>4.8698798349999999</v>
      </c>
      <c r="G6" s="44">
        <v>0.59937284099999999</v>
      </c>
      <c r="H6" s="44">
        <v>1.41940139</v>
      </c>
      <c r="I6" s="44">
        <v>0.28440570100000001</v>
      </c>
      <c r="J6" s="45">
        <f t="shared" si="2"/>
        <v>42.273061723999987</v>
      </c>
      <c r="M6" s="343" t="s">
        <v>3</v>
      </c>
      <c r="N6" s="344">
        <f>0</f>
        <v>0</v>
      </c>
      <c r="O6" s="344">
        <f t="shared" si="3"/>
        <v>7.5917317180000001</v>
      </c>
      <c r="P6" s="344">
        <f t="shared" si="4"/>
        <v>3.3615163300000002</v>
      </c>
      <c r="Q6" s="344">
        <f t="shared" si="5"/>
        <v>18.023179259999999</v>
      </c>
      <c r="R6" s="344">
        <f t="shared" si="6"/>
        <v>4.8698798349999999</v>
      </c>
      <c r="S6" s="344">
        <f t="shared" si="7"/>
        <v>8.4267545810000009</v>
      </c>
      <c r="T6" s="345">
        <f t="shared" si="8"/>
        <v>42.273061724000002</v>
      </c>
      <c r="U6" s="352">
        <f t="shared" si="9"/>
        <v>0.10412428897783114</v>
      </c>
      <c r="V6" s="377"/>
      <c r="W6" s="343" t="s">
        <v>3</v>
      </c>
      <c r="X6" s="344">
        <f t="shared" si="0"/>
        <v>0</v>
      </c>
      <c r="Y6" s="344">
        <f t="shared" si="0"/>
        <v>8.2140833552977313</v>
      </c>
      <c r="Z6" s="344">
        <f t="shared" si="1"/>
        <v>3.6370852343671447</v>
      </c>
      <c r="AA6" s="344">
        <f t="shared" si="1"/>
        <v>19.500675507025768</v>
      </c>
      <c r="AB6" s="344">
        <f t="shared" si="1"/>
        <v>5.2691006980831192</v>
      </c>
      <c r="AC6" s="344">
        <f t="shared" si="1"/>
        <v>9.1175593545876943</v>
      </c>
      <c r="AD6" s="345">
        <f t="shared" si="10"/>
        <v>45.738504149361461</v>
      </c>
      <c r="AE6" s="350">
        <f>$T$13*'Conso par classe et par vecteur'!U6</f>
        <v>45.738504149361461</v>
      </c>
      <c r="AF6" s="383"/>
      <c r="AG6" s="380"/>
      <c r="AH6" s="377"/>
      <c r="AI6" s="377"/>
      <c r="AJ6" s="377"/>
      <c r="AK6" s="377"/>
    </row>
    <row r="7" spans="1:37" x14ac:dyDescent="0.45">
      <c r="A7" s="43" t="s">
        <v>4</v>
      </c>
      <c r="B7" s="44">
        <v>80.692499679999997</v>
      </c>
      <c r="C7" s="44">
        <v>27.000158449000001</v>
      </c>
      <c r="D7" s="44">
        <v>13.737479521999999</v>
      </c>
      <c r="E7" s="44">
        <v>17.759581865000001</v>
      </c>
      <c r="F7" s="44">
        <v>7.9443466660000004</v>
      </c>
      <c r="G7" s="44">
        <v>1.990829905</v>
      </c>
      <c r="H7" s="44">
        <v>3.6999207300000001</v>
      </c>
      <c r="I7" s="44">
        <v>1.6806445779999999</v>
      </c>
      <c r="J7" s="45">
        <f t="shared" si="2"/>
        <v>154.505461395</v>
      </c>
      <c r="M7" s="343" t="s">
        <v>4</v>
      </c>
      <c r="N7" s="344">
        <f>0</f>
        <v>0</v>
      </c>
      <c r="O7" s="344">
        <f t="shared" si="3"/>
        <v>27.000158449000001</v>
      </c>
      <c r="P7" s="344">
        <f t="shared" si="4"/>
        <v>17.408954004999998</v>
      </c>
      <c r="Q7" s="344">
        <f t="shared" si="5"/>
        <v>80.692499679999997</v>
      </c>
      <c r="R7" s="344">
        <f t="shared" si="6"/>
        <v>7.9443466660000004</v>
      </c>
      <c r="S7" s="344">
        <f t="shared" si="7"/>
        <v>21.459502595</v>
      </c>
      <c r="T7" s="345">
        <f t="shared" si="8"/>
        <v>154.505461395</v>
      </c>
      <c r="U7" s="352">
        <f t="shared" si="9"/>
        <v>0.38056792327896333</v>
      </c>
      <c r="V7" s="377"/>
      <c r="W7" s="343" t="s">
        <v>4</v>
      </c>
      <c r="X7" s="344">
        <f t="shared" si="0"/>
        <v>0</v>
      </c>
      <c r="Y7" s="344">
        <f t="shared" si="0"/>
        <v>29.213565540058287</v>
      </c>
      <c r="Z7" s="344">
        <f t="shared" si="1"/>
        <v>18.836097564744616</v>
      </c>
      <c r="AA7" s="344">
        <f t="shared" si="1"/>
        <v>87.30747385966248</v>
      </c>
      <c r="AB7" s="344">
        <f t="shared" si="1"/>
        <v>8.5956048161165572</v>
      </c>
      <c r="AC7" s="344">
        <f t="shared" si="1"/>
        <v>23.218700242083287</v>
      </c>
      <c r="AD7" s="345">
        <f t="shared" si="10"/>
        <v>167.17144202266522</v>
      </c>
      <c r="AE7" s="350">
        <f>$T$13*'Conso par classe et par vecteur'!U7</f>
        <v>167.17144202266522</v>
      </c>
      <c r="AF7" s="383"/>
      <c r="AG7" s="380"/>
      <c r="AH7" s="377"/>
      <c r="AI7" s="377"/>
      <c r="AJ7" s="377"/>
      <c r="AK7" s="377"/>
    </row>
    <row r="8" spans="1:37" x14ac:dyDescent="0.45">
      <c r="A8" s="43" t="s">
        <v>5</v>
      </c>
      <c r="B8" s="44">
        <v>55.953684920000001</v>
      </c>
      <c r="C8" s="44">
        <v>46.285032719999997</v>
      </c>
      <c r="D8" s="44">
        <v>16.68844485</v>
      </c>
      <c r="E8" s="44">
        <v>46.556544698000003</v>
      </c>
      <c r="F8" s="44">
        <v>0.42259253600000002</v>
      </c>
      <c r="G8" s="44">
        <v>3.8677041700000001</v>
      </c>
      <c r="H8" s="44">
        <v>8.0638051500000003</v>
      </c>
      <c r="I8" s="44">
        <v>2.376719874</v>
      </c>
      <c r="J8" s="45">
        <f t="shared" si="2"/>
        <v>180.21452891800001</v>
      </c>
      <c r="M8" s="343" t="s">
        <v>5</v>
      </c>
      <c r="N8" s="344">
        <f>0</f>
        <v>0</v>
      </c>
      <c r="O8" s="344">
        <f t="shared" si="3"/>
        <v>46.285032719999997</v>
      </c>
      <c r="P8" s="344">
        <f t="shared" si="4"/>
        <v>22.932868893999999</v>
      </c>
      <c r="Q8" s="344">
        <f t="shared" si="5"/>
        <v>55.953684920000001</v>
      </c>
      <c r="R8" s="344">
        <f t="shared" si="6"/>
        <v>0.42259253600000002</v>
      </c>
      <c r="S8" s="344">
        <f t="shared" si="7"/>
        <v>54.620349848000004</v>
      </c>
      <c r="T8" s="345">
        <f t="shared" si="8"/>
        <v>180.21452891799998</v>
      </c>
      <c r="U8" s="352">
        <f t="shared" si="9"/>
        <v>0.44389284621908776</v>
      </c>
      <c r="V8" s="377"/>
      <c r="W8" s="343" t="s">
        <v>5</v>
      </c>
      <c r="X8" s="344">
        <f t="shared" si="0"/>
        <v>0</v>
      </c>
      <c r="Y8" s="344">
        <f t="shared" si="0"/>
        <v>50.079366735699338</v>
      </c>
      <c r="Z8" s="344">
        <f t="shared" si="1"/>
        <v>24.812849514268155</v>
      </c>
      <c r="AA8" s="344">
        <f t="shared" si="1"/>
        <v>60.540631445025149</v>
      </c>
      <c r="AB8" s="344">
        <f t="shared" si="1"/>
        <v>0.45723564069057065</v>
      </c>
      <c r="AC8" s="344">
        <f t="shared" si="1"/>
        <v>59.097992818059126</v>
      </c>
      <c r="AD8" s="345">
        <f t="shared" si="10"/>
        <v>194.98807615374233</v>
      </c>
      <c r="AE8" s="350">
        <f>$T$13*'Conso par classe et par vecteur'!U8</f>
        <v>194.98807615374233</v>
      </c>
      <c r="AF8" s="383"/>
      <c r="AG8" s="381"/>
      <c r="AH8" s="377"/>
      <c r="AI8" s="377"/>
      <c r="AJ8" s="377"/>
      <c r="AK8" s="377"/>
    </row>
    <row r="9" spans="1:37" x14ac:dyDescent="0.45">
      <c r="A9" s="43" t="s">
        <v>6</v>
      </c>
      <c r="B9" s="44">
        <v>0.60279355999999995</v>
      </c>
      <c r="C9" s="44">
        <v>0.33344958699999999</v>
      </c>
      <c r="D9" s="44">
        <v>16.964916844000001</v>
      </c>
      <c r="E9" s="44">
        <v>5.3742453250000004</v>
      </c>
      <c r="F9" s="44">
        <v>0.15411145800000001</v>
      </c>
      <c r="G9" s="44">
        <v>0.27122795100000002</v>
      </c>
      <c r="H9" s="44">
        <v>0.41934473999999999</v>
      </c>
      <c r="I9" s="44">
        <v>0.244121692</v>
      </c>
      <c r="J9" s="45">
        <f t="shared" si="2"/>
        <v>24.364211157</v>
      </c>
      <c r="M9" s="343" t="s">
        <v>6</v>
      </c>
      <c r="N9" s="344">
        <f>0</f>
        <v>0</v>
      </c>
      <c r="O9" s="344">
        <f t="shared" si="3"/>
        <v>0.33344958699999999</v>
      </c>
      <c r="P9" s="344">
        <f t="shared" si="4"/>
        <v>17.480266487000002</v>
      </c>
      <c r="Q9" s="344">
        <f t="shared" si="5"/>
        <v>0.60279355999999995</v>
      </c>
      <c r="R9" s="344">
        <f t="shared" si="6"/>
        <v>0.15411145800000001</v>
      </c>
      <c r="S9" s="344">
        <f t="shared" si="7"/>
        <v>5.7935900650000001</v>
      </c>
      <c r="T9" s="345">
        <f t="shared" si="8"/>
        <v>24.364211157</v>
      </c>
      <c r="U9" s="352">
        <f t="shared" si="9"/>
        <v>6.0012359166028158E-2</v>
      </c>
      <c r="V9" s="377"/>
      <c r="W9" s="343" t="s">
        <v>6</v>
      </c>
      <c r="X9" s="344">
        <f t="shared" si="0"/>
        <v>0</v>
      </c>
      <c r="Y9" s="344">
        <f t="shared" si="0"/>
        <v>0.36078497030044843</v>
      </c>
      <c r="Z9" s="344">
        <f t="shared" si="1"/>
        <v>18.913256069968437</v>
      </c>
      <c r="AA9" s="344">
        <f t="shared" si="1"/>
        <v>0.65220910482609651</v>
      </c>
      <c r="AB9" s="344">
        <f t="shared" si="1"/>
        <v>0.16674513919097703</v>
      </c>
      <c r="AC9" s="344">
        <f t="shared" si="1"/>
        <v>6.2685344382627717</v>
      </c>
      <c r="AD9" s="345">
        <f t="shared" si="10"/>
        <v>26.361529722548728</v>
      </c>
      <c r="AE9" s="350">
        <f>$T$13*'Conso par classe et par vecteur'!U9</f>
        <v>26.361529722548731</v>
      </c>
      <c r="AF9" s="383"/>
      <c r="AG9" s="381"/>
      <c r="AH9" s="377"/>
      <c r="AI9" s="377"/>
      <c r="AJ9" s="377"/>
      <c r="AK9" s="377"/>
    </row>
    <row r="10" spans="1:37" x14ac:dyDescent="0.45">
      <c r="A10" s="43" t="s">
        <v>7</v>
      </c>
      <c r="B10" s="44">
        <v>1.83004E-3</v>
      </c>
      <c r="C10" s="44">
        <v>3.9913789999999998E-3</v>
      </c>
      <c r="D10" s="44">
        <v>0.63441789599999998</v>
      </c>
      <c r="E10" s="44">
        <v>9.9675172000000006E-2</v>
      </c>
      <c r="F10" s="44">
        <v>0</v>
      </c>
      <c r="G10" s="44">
        <v>5.9849320000000001E-3</v>
      </c>
      <c r="H10" s="44">
        <v>1.2152079999999999E-2</v>
      </c>
      <c r="I10" s="44">
        <v>3.592156E-3</v>
      </c>
      <c r="J10" s="45">
        <f t="shared" si="2"/>
        <v>0.76164365499999997</v>
      </c>
      <c r="M10" s="343" t="s">
        <v>7</v>
      </c>
      <c r="N10" s="344">
        <f>0</f>
        <v>0</v>
      </c>
      <c r="O10" s="344">
        <f t="shared" si="3"/>
        <v>3.9913789999999998E-3</v>
      </c>
      <c r="P10" s="344">
        <f t="shared" si="4"/>
        <v>0.64399498399999999</v>
      </c>
      <c r="Q10" s="344">
        <f t="shared" si="5"/>
        <v>1.83004E-3</v>
      </c>
      <c r="R10" s="344">
        <f t="shared" si="6"/>
        <v>0</v>
      </c>
      <c r="S10" s="344">
        <f t="shared" si="7"/>
        <v>0.111827252</v>
      </c>
      <c r="T10" s="345">
        <f t="shared" si="8"/>
        <v>0.76164365499999997</v>
      </c>
      <c r="U10" s="352">
        <f t="shared" si="9"/>
        <v>1.876031704283363E-3</v>
      </c>
      <c r="V10" s="377"/>
      <c r="W10" s="343" t="s">
        <v>7</v>
      </c>
      <c r="X10" s="344">
        <f t="shared" si="0"/>
        <v>0</v>
      </c>
      <c r="Y10" s="344">
        <f t="shared" si="0"/>
        <v>4.3185825087641615E-3</v>
      </c>
      <c r="Z10" s="344">
        <f t="shared" si="1"/>
        <v>0.696788121006363</v>
      </c>
      <c r="AA10" s="344">
        <f t="shared" si="1"/>
        <v>1.9800622126685454E-3</v>
      </c>
      <c r="AB10" s="344">
        <f t="shared" si="1"/>
        <v>0</v>
      </c>
      <c r="AC10" s="344">
        <f t="shared" si="1"/>
        <v>0.12099457718506865</v>
      </c>
      <c r="AD10" s="345">
        <f t="shared" si="10"/>
        <v>0.82408134291286439</v>
      </c>
      <c r="AE10" s="350">
        <f>$T$13*'Conso par classe et par vecteur'!U10</f>
        <v>0.82408134291286428</v>
      </c>
      <c r="AF10" s="383"/>
      <c r="AG10" s="377"/>
      <c r="AH10" s="377"/>
      <c r="AI10" s="377"/>
      <c r="AJ10" s="377"/>
      <c r="AK10" s="377"/>
    </row>
    <row r="11" spans="1:37" x14ac:dyDescent="0.45">
      <c r="A11" s="43" t="s">
        <v>13</v>
      </c>
      <c r="B11" s="45">
        <f>SUM(B4:B10)</f>
        <v>157.32029032</v>
      </c>
      <c r="C11" s="45">
        <f t="shared" ref="C11:I11" si="11">SUM(C4:C10)</f>
        <v>81.620308459</v>
      </c>
      <c r="D11" s="45">
        <f t="shared" si="11"/>
        <v>51.137082177000003</v>
      </c>
      <c r="E11" s="45">
        <f t="shared" si="11"/>
        <v>77.321543981000005</v>
      </c>
      <c r="F11" s="45">
        <f t="shared" si="11"/>
        <v>13.538286512999999</v>
      </c>
      <c r="G11" s="45">
        <f t="shared" si="11"/>
        <v>6.7649103750000004</v>
      </c>
      <c r="H11" s="45">
        <f t="shared" si="11"/>
        <v>13.66199591</v>
      </c>
      <c r="I11" s="45">
        <f t="shared" si="11"/>
        <v>4.6221406270000003</v>
      </c>
      <c r="J11" s="45">
        <f t="shared" si="2"/>
        <v>405.98655836199998</v>
      </c>
      <c r="M11" s="343" t="s">
        <v>13</v>
      </c>
      <c r="N11" s="345">
        <f t="shared" ref="N11:S11" si="12">SUM(N4:N10)</f>
        <v>0</v>
      </c>
      <c r="O11" s="345">
        <f t="shared" si="12"/>
        <v>81.620308459</v>
      </c>
      <c r="P11" s="345">
        <f t="shared" si="12"/>
        <v>62.524133178999996</v>
      </c>
      <c r="Q11" s="345">
        <f t="shared" si="12"/>
        <v>157.32029032</v>
      </c>
      <c r="R11" s="345">
        <f t="shared" si="12"/>
        <v>13.538286512999999</v>
      </c>
      <c r="S11" s="345">
        <f t="shared" si="12"/>
        <v>90.983539891000007</v>
      </c>
      <c r="T11" s="345">
        <f>SUM(N11:S11)</f>
        <v>405.98655836200004</v>
      </c>
      <c r="U11" s="345">
        <f>SUM(U4:U10)</f>
        <v>1</v>
      </c>
      <c r="V11" s="377"/>
      <c r="W11" s="343" t="s">
        <v>13</v>
      </c>
      <c r="X11" s="349">
        <f t="shared" ref="X11:AC11" si="13">SUM(X4:X10)</f>
        <v>0</v>
      </c>
      <c r="Y11" s="349">
        <f t="shared" si="13"/>
        <v>88.311342137885902</v>
      </c>
      <c r="Z11" s="349">
        <f t="shared" si="13"/>
        <v>67.649709015974267</v>
      </c>
      <c r="AA11" s="349">
        <f t="shared" si="13"/>
        <v>170.21702375285633</v>
      </c>
      <c r="AB11" s="349">
        <f t="shared" si="13"/>
        <v>14.648122198788828</v>
      </c>
      <c r="AC11" s="349">
        <f t="shared" si="13"/>
        <v>98.442148430083691</v>
      </c>
      <c r="AD11" s="345">
        <f>SUM(X11:AC11)</f>
        <v>439.26834553558905</v>
      </c>
      <c r="AE11" s="385">
        <f>SUM(AE4:AE10)</f>
        <v>439.26834553558899</v>
      </c>
      <c r="AF11" s="383"/>
      <c r="AG11" s="377"/>
      <c r="AH11" s="377"/>
      <c r="AI11" s="377"/>
      <c r="AJ11" s="377"/>
      <c r="AK11" s="377"/>
    </row>
    <row r="12" spans="1:37" ht="23" customHeight="1" x14ac:dyDescent="0.45">
      <c r="A12" s="340"/>
      <c r="M12" s="340" t="s">
        <v>245</v>
      </c>
      <c r="N12" s="362">
        <f>('Conso par classe et par vecteur'!N11-N13)/N13</f>
        <v>-1</v>
      </c>
      <c r="O12" s="362">
        <f>('Conso par classe et par vecteur'!O11-O13)/O13</f>
        <v>0.36928407499602756</v>
      </c>
      <c r="P12" s="362">
        <f>('Conso par classe et par vecteur'!P11-P13)/P13</f>
        <v>-0.56346515910422623</v>
      </c>
      <c r="Q12" s="362">
        <f>('Conso par classe et par vecteur'!Q11-Q13)/Q13</f>
        <v>0.19137779805574032</v>
      </c>
      <c r="R12" s="362">
        <f>('Conso par classe et par vecteur'!R11-R13)/R13</f>
        <v>-0.1732454977510183</v>
      </c>
      <c r="S12" s="362">
        <f>('Conso par classe et par vecteur'!S11-S13)/S13</f>
        <v>6.5341070952931429E-2</v>
      </c>
      <c r="T12" s="362">
        <f>('Conso par classe et par vecteur'!T11-T13)/T13</f>
        <v>-7.5766413655437306E-2</v>
      </c>
      <c r="U12" s="363"/>
      <c r="V12" s="378"/>
      <c r="W12" s="369" t="s">
        <v>245</v>
      </c>
      <c r="X12" s="370">
        <f t="shared" ref="X12:AD12" si="14">(X11-N13)/N13</f>
        <v>-1</v>
      </c>
      <c r="Y12" s="370">
        <f t="shared" si="14"/>
        <v>0.48153464148785624</v>
      </c>
      <c r="Z12" s="370">
        <f t="shared" si="14"/>
        <v>-0.52767909828692416</v>
      </c>
      <c r="AA12" s="370">
        <f t="shared" si="14"/>
        <v>0.28904404217526891</v>
      </c>
      <c r="AB12" s="370">
        <f t="shared" si="14"/>
        <v>-0.10547018149504889</v>
      </c>
      <c r="AC12" s="370">
        <f t="shared" si="14"/>
        <v>0.15267513179916256</v>
      </c>
      <c r="AD12" s="370">
        <f t="shared" si="14"/>
        <v>0</v>
      </c>
      <c r="AF12" s="377"/>
      <c r="AG12" s="377"/>
      <c r="AH12" s="377"/>
      <c r="AI12" s="377"/>
      <c r="AJ12" s="377"/>
      <c r="AK12" s="377"/>
    </row>
    <row r="13" spans="1:37" ht="24" customHeight="1" x14ac:dyDescent="0.45">
      <c r="A13" s="340"/>
      <c r="M13" s="369" t="s">
        <v>266</v>
      </c>
      <c r="N13" s="390">
        <f t="array" ref="N13:S13">TRANSPOSE('Parc et conso par vecteur_CEREN'!S22:S27)</f>
        <v>2.6045921558884366</v>
      </c>
      <c r="O13" s="390">
        <v>59.608017028341465</v>
      </c>
      <c r="P13" s="390">
        <v>143.22827715354828</v>
      </c>
      <c r="Q13" s="390">
        <v>132.04903648258144</v>
      </c>
      <c r="R13" s="390">
        <v>16.375219579902414</v>
      </c>
      <c r="S13" s="390">
        <v>85.40320313532699</v>
      </c>
      <c r="T13" s="391">
        <f>SUM(N13:S13)</f>
        <v>439.26834553558905</v>
      </c>
      <c r="U13" s="363"/>
      <c r="V13" s="378"/>
      <c r="W13" s="369"/>
      <c r="X13" s="370"/>
      <c r="Y13" s="370"/>
      <c r="Z13" s="370"/>
      <c r="AA13" s="370"/>
      <c r="AB13" s="370"/>
      <c r="AC13" s="370"/>
      <c r="AD13" s="373"/>
      <c r="AF13" s="377"/>
      <c r="AG13" s="377"/>
      <c r="AH13" s="377"/>
      <c r="AI13" s="377"/>
      <c r="AJ13" s="377"/>
      <c r="AK13" s="377"/>
    </row>
    <row r="14" spans="1:37" x14ac:dyDescent="0.45">
      <c r="A14" s="340"/>
      <c r="M14" s="340"/>
      <c r="N14" s="341"/>
      <c r="O14" s="341"/>
      <c r="P14" s="341"/>
      <c r="Q14" s="341"/>
      <c r="R14" s="341"/>
      <c r="S14" s="341"/>
      <c r="T14" s="348"/>
      <c r="U14" s="348"/>
      <c r="V14" s="377"/>
      <c r="W14" s="377"/>
      <c r="X14" s="379"/>
      <c r="Y14" s="379"/>
      <c r="Z14" s="379"/>
      <c r="AA14" s="379"/>
      <c r="AB14" s="379"/>
      <c r="AC14" s="379"/>
      <c r="AD14" s="377"/>
      <c r="AE14" s="377"/>
      <c r="AF14" s="377"/>
      <c r="AG14" s="377"/>
      <c r="AH14" s="377"/>
      <c r="AI14" s="377"/>
      <c r="AJ14" s="377"/>
    </row>
    <row r="15" spans="1:37" ht="19.899999999999999" thickBot="1" x14ac:dyDescent="0.65">
      <c r="M15" s="351" t="s">
        <v>247</v>
      </c>
      <c r="V15" s="377"/>
      <c r="W15" s="351" t="s">
        <v>249</v>
      </c>
      <c r="AG15" s="377"/>
      <c r="AH15" s="377"/>
      <c r="AJ15" s="377"/>
    </row>
    <row r="16" spans="1:37" ht="14.65" thickTop="1" x14ac:dyDescent="0.45">
      <c r="A16" s="42" t="s">
        <v>63</v>
      </c>
      <c r="B16" s="42" t="s">
        <v>65</v>
      </c>
      <c r="C16" s="42" t="s">
        <v>66</v>
      </c>
      <c r="D16" s="42" t="s">
        <v>67</v>
      </c>
      <c r="E16" s="42" t="s">
        <v>68</v>
      </c>
      <c r="F16" s="42" t="s">
        <v>69</v>
      </c>
      <c r="G16" s="42" t="s">
        <v>70</v>
      </c>
      <c r="H16" s="42" t="s">
        <v>71</v>
      </c>
      <c r="I16" s="42" t="s">
        <v>72</v>
      </c>
      <c r="M16" s="342" t="s">
        <v>63</v>
      </c>
      <c r="N16" s="325" t="s">
        <v>14</v>
      </c>
      <c r="O16" s="325" t="s">
        <v>16</v>
      </c>
      <c r="P16" s="325" t="s">
        <v>15</v>
      </c>
      <c r="Q16" s="325" t="s">
        <v>17</v>
      </c>
      <c r="R16" s="325" t="s">
        <v>24</v>
      </c>
      <c r="S16" s="325" t="s">
        <v>265</v>
      </c>
      <c r="T16" s="343" t="s">
        <v>13</v>
      </c>
      <c r="U16" s="43"/>
      <c r="V16" s="377"/>
      <c r="X16" s="343" t="s">
        <v>1</v>
      </c>
      <c r="Y16" s="343" t="s">
        <v>2</v>
      </c>
      <c r="Z16" s="343" t="s">
        <v>3</v>
      </c>
      <c r="AA16" s="343" t="s">
        <v>4</v>
      </c>
      <c r="AB16" s="343" t="s">
        <v>5</v>
      </c>
      <c r="AC16" s="343" t="s">
        <v>6</v>
      </c>
      <c r="AD16" s="343" t="s">
        <v>7</v>
      </c>
      <c r="AE16" s="343" t="s">
        <v>13</v>
      </c>
      <c r="AF16" s="377"/>
      <c r="AG16" s="377"/>
      <c r="AH16" s="377"/>
      <c r="AI16" s="377"/>
      <c r="AJ16" s="377"/>
    </row>
    <row r="17" spans="1:36" x14ac:dyDescent="0.45">
      <c r="A17" s="43" t="s">
        <v>1</v>
      </c>
      <c r="B17" s="46">
        <f t="shared" ref="B17:I23" si="15">B4/SUM($B4:$I4)</f>
        <v>0.80842181330756191</v>
      </c>
      <c r="C17" s="46">
        <f t="shared" si="15"/>
        <v>7.2961597382799795E-2</v>
      </c>
      <c r="D17" s="46">
        <f t="shared" si="15"/>
        <v>9.6158509606241293E-3</v>
      </c>
      <c r="E17" s="46">
        <f t="shared" si="15"/>
        <v>2.1123439965646626E-2</v>
      </c>
      <c r="F17" s="46">
        <f t="shared" si="15"/>
        <v>6.8334844395830291E-2</v>
      </c>
      <c r="G17" s="46">
        <f t="shared" si="15"/>
        <v>5.862736196261176E-3</v>
      </c>
      <c r="H17" s="46">
        <f t="shared" si="15"/>
        <v>0</v>
      </c>
      <c r="I17" s="46">
        <f t="shared" si="15"/>
        <v>1.3679717791276077E-2</v>
      </c>
      <c r="M17" s="343" t="s">
        <v>1</v>
      </c>
      <c r="N17" s="346">
        <f t="shared" ref="N17:N23" si="16">N4/$T4</f>
        <v>0</v>
      </c>
      <c r="O17" s="346">
        <f t="shared" ref="O17:S23" si="17">O4/$T4</f>
        <v>7.2961597382799781E-2</v>
      </c>
      <c r="P17" s="346">
        <f t="shared" si="17"/>
        <v>2.9158304948161375E-2</v>
      </c>
      <c r="Q17" s="346">
        <f t="shared" si="17"/>
        <v>0.8084218133075618</v>
      </c>
      <c r="R17" s="346">
        <f t="shared" si="17"/>
        <v>6.8334844395830291E-2</v>
      </c>
      <c r="S17" s="346">
        <f t="shared" si="17"/>
        <v>2.1123439965646619E-2</v>
      </c>
      <c r="T17" s="347">
        <f>SUM(N17:S17)</f>
        <v>0.99999999999999978</v>
      </c>
      <c r="U17" s="341"/>
      <c r="V17" s="377"/>
      <c r="W17" s="375" t="s">
        <v>14</v>
      </c>
      <c r="X17" s="44">
        <f t="array" ref="X17:AD22">TRANSPOSE(X4:AC10)</f>
        <v>0</v>
      </c>
      <c r="Y17" s="44">
        <v>0</v>
      </c>
      <c r="Z17" s="44">
        <v>0</v>
      </c>
      <c r="AA17" s="44">
        <v>0</v>
      </c>
      <c r="AB17" s="44">
        <v>0</v>
      </c>
      <c r="AC17" s="44">
        <v>0</v>
      </c>
      <c r="AD17" s="44">
        <v>0</v>
      </c>
      <c r="AE17" s="364">
        <f t="shared" ref="AE17:AE23" si="18">SUM(X17:AD17)</f>
        <v>0</v>
      </c>
      <c r="AF17" s="377"/>
      <c r="AG17" s="377"/>
      <c r="AH17" s="377"/>
      <c r="AI17" s="377"/>
      <c r="AJ17" s="377"/>
    </row>
    <row r="18" spans="1:36" x14ac:dyDescent="0.45">
      <c r="A18" s="43" t="s">
        <v>2</v>
      </c>
      <c r="B18" s="46">
        <f t="shared" si="15"/>
        <v>0.51854054343009526</v>
      </c>
      <c r="C18" s="46">
        <f t="shared" si="15"/>
        <v>0.10616636609103627</v>
      </c>
      <c r="D18" s="46">
        <f t="shared" si="15"/>
        <v>0.16976948249007304</v>
      </c>
      <c r="E18" s="46">
        <f t="shared" si="15"/>
        <v>0.13983666602901379</v>
      </c>
      <c r="F18" s="46">
        <f t="shared" si="15"/>
        <v>3.6958679153316888E-2</v>
      </c>
      <c r="G18" s="46">
        <f t="shared" si="15"/>
        <v>7.7719211846221277E-3</v>
      </c>
      <c r="H18" s="46">
        <f t="shared" si="15"/>
        <v>1.2710401579591132E-2</v>
      </c>
      <c r="I18" s="46">
        <f t="shared" si="15"/>
        <v>8.2459400422514647E-3</v>
      </c>
      <c r="M18" s="343" t="s">
        <v>2</v>
      </c>
      <c r="N18" s="346">
        <f t="shared" si="16"/>
        <v>0</v>
      </c>
      <c r="O18" s="346">
        <f t="shared" si="17"/>
        <v>0.10616636609103627</v>
      </c>
      <c r="P18" s="346">
        <f t="shared" si="17"/>
        <v>0.18578734371694663</v>
      </c>
      <c r="Q18" s="346">
        <f t="shared" si="17"/>
        <v>0.51854054343009526</v>
      </c>
      <c r="R18" s="346">
        <f t="shared" si="17"/>
        <v>3.6958679153316888E-2</v>
      </c>
      <c r="S18" s="346">
        <f t="shared" si="17"/>
        <v>0.1525470676086049</v>
      </c>
      <c r="T18" s="347">
        <f t="shared" ref="T18:T23" si="19">SUM(N18:S18)</f>
        <v>0.99999999999999989</v>
      </c>
      <c r="U18" s="341"/>
      <c r="V18" s="377"/>
      <c r="W18" s="375" t="s">
        <v>16</v>
      </c>
      <c r="X18" s="44">
        <v>1.1102473607980853E-2</v>
      </c>
      <c r="Y18" s="44">
        <v>0.42812048041336348</v>
      </c>
      <c r="Z18" s="44">
        <v>8.2140833552977313</v>
      </c>
      <c r="AA18" s="44">
        <v>29.213565540058287</v>
      </c>
      <c r="AB18" s="44">
        <v>50.079366735699338</v>
      </c>
      <c r="AC18" s="44">
        <v>0.36078497030044843</v>
      </c>
      <c r="AD18" s="44">
        <v>4.3185825087641615E-3</v>
      </c>
      <c r="AE18" s="364">
        <f t="shared" si="18"/>
        <v>88.311342137885902</v>
      </c>
      <c r="AF18" s="377"/>
      <c r="AG18" s="377"/>
      <c r="AH18" s="377"/>
      <c r="AI18" s="377"/>
      <c r="AJ18" s="377"/>
    </row>
    <row r="19" spans="1:36" x14ac:dyDescent="0.45">
      <c r="A19" s="43" t="s">
        <v>3</v>
      </c>
      <c r="B19" s="46">
        <f t="shared" si="15"/>
        <v>0.42635140500759072</v>
      </c>
      <c r="C19" s="46">
        <f t="shared" si="15"/>
        <v>0.17958793161390277</v>
      </c>
      <c r="D19" s="46">
        <f t="shared" si="15"/>
        <v>5.8612688245225836E-2</v>
      </c>
      <c r="E19" s="46">
        <f t="shared" si="15"/>
        <v>0.16576403281955007</v>
      </c>
      <c r="F19" s="46">
        <f t="shared" si="15"/>
        <v>0.11520054702437577</v>
      </c>
      <c r="G19" s="46">
        <f t="shared" si="15"/>
        <v>1.4178600190194263E-2</v>
      </c>
      <c r="H19" s="46">
        <f t="shared" si="15"/>
        <v>3.3576971530173153E-2</v>
      </c>
      <c r="I19" s="46">
        <f t="shared" si="15"/>
        <v>6.7278235689877258E-3</v>
      </c>
      <c r="M19" s="343" t="s">
        <v>3</v>
      </c>
      <c r="N19" s="346">
        <f t="shared" si="16"/>
        <v>0</v>
      </c>
      <c r="O19" s="346">
        <f t="shared" si="17"/>
        <v>0.17958793161390271</v>
      </c>
      <c r="P19" s="346">
        <f t="shared" si="17"/>
        <v>7.9519112004407796E-2</v>
      </c>
      <c r="Q19" s="346">
        <f t="shared" si="17"/>
        <v>0.42635140500759056</v>
      </c>
      <c r="R19" s="346">
        <f t="shared" si="17"/>
        <v>0.11520054702437572</v>
      </c>
      <c r="S19" s="346">
        <f t="shared" si="17"/>
        <v>0.19934100434972318</v>
      </c>
      <c r="T19" s="347">
        <f t="shared" si="19"/>
        <v>1</v>
      </c>
      <c r="U19" s="341"/>
      <c r="V19" s="377"/>
      <c r="W19" s="375" t="s">
        <v>15</v>
      </c>
      <c r="X19" s="44">
        <v>4.4369822311036223E-3</v>
      </c>
      <c r="Y19" s="44">
        <v>0.74919552938844969</v>
      </c>
      <c r="Z19" s="44">
        <v>3.6370852343671447</v>
      </c>
      <c r="AA19" s="44">
        <v>18.836097564744616</v>
      </c>
      <c r="AB19" s="44">
        <v>24.812849514268155</v>
      </c>
      <c r="AC19" s="44">
        <v>18.913256069968437</v>
      </c>
      <c r="AD19" s="44">
        <v>0.696788121006363</v>
      </c>
      <c r="AE19" s="364">
        <f t="shared" si="18"/>
        <v>67.649709015974267</v>
      </c>
      <c r="AF19" s="377"/>
      <c r="AG19" s="377"/>
      <c r="AH19" s="377"/>
      <c r="AI19" s="377"/>
      <c r="AJ19" s="377"/>
    </row>
    <row r="20" spans="1:36" x14ac:dyDescent="0.45">
      <c r="A20" s="43" t="s">
        <v>4</v>
      </c>
      <c r="B20" s="46">
        <f t="shared" si="15"/>
        <v>0.52226308993509352</v>
      </c>
      <c r="C20" s="46">
        <f t="shared" si="15"/>
        <v>0.17475212982907387</v>
      </c>
      <c r="D20" s="46">
        <f t="shared" si="15"/>
        <v>8.8912582105298718E-2</v>
      </c>
      <c r="E20" s="46">
        <f t="shared" si="15"/>
        <v>0.11494468677451375</v>
      </c>
      <c r="F20" s="46">
        <f t="shared" si="15"/>
        <v>5.1417901958105736E-2</v>
      </c>
      <c r="G20" s="46">
        <f t="shared" si="15"/>
        <v>1.2885174977150846E-2</v>
      </c>
      <c r="H20" s="46">
        <f t="shared" si="15"/>
        <v>2.3946860496671961E-2</v>
      </c>
      <c r="I20" s="46">
        <f t="shared" si="15"/>
        <v>1.0877573924091643E-2</v>
      </c>
      <c r="M20" s="343" t="s">
        <v>4</v>
      </c>
      <c r="N20" s="346">
        <f t="shared" si="16"/>
        <v>0</v>
      </c>
      <c r="O20" s="346">
        <f t="shared" si="17"/>
        <v>0.17475212982907387</v>
      </c>
      <c r="P20" s="346">
        <f t="shared" si="17"/>
        <v>0.1126753310065412</v>
      </c>
      <c r="Q20" s="346">
        <f t="shared" si="17"/>
        <v>0.52226308993509352</v>
      </c>
      <c r="R20" s="346">
        <f t="shared" si="17"/>
        <v>5.1417901958105736E-2</v>
      </c>
      <c r="S20" s="346">
        <f t="shared" si="17"/>
        <v>0.13889154727118572</v>
      </c>
      <c r="T20" s="347">
        <f t="shared" si="19"/>
        <v>1</v>
      </c>
      <c r="U20" s="341"/>
      <c r="V20" s="377"/>
      <c r="W20" s="375" t="s">
        <v>17</v>
      </c>
      <c r="X20" s="44">
        <v>0.12301652058510359</v>
      </c>
      <c r="Y20" s="44">
        <v>2.0910372535190542</v>
      </c>
      <c r="Z20" s="44">
        <v>19.500675507025768</v>
      </c>
      <c r="AA20" s="44">
        <v>87.30747385966248</v>
      </c>
      <c r="AB20" s="44">
        <v>60.540631445025149</v>
      </c>
      <c r="AC20" s="44">
        <v>0.65220910482609651</v>
      </c>
      <c r="AD20" s="44">
        <v>1.9800622126685454E-3</v>
      </c>
      <c r="AE20" s="364">
        <f t="shared" si="18"/>
        <v>170.21702375285633</v>
      </c>
      <c r="AF20" s="377"/>
      <c r="AG20" s="377"/>
      <c r="AH20" s="377"/>
      <c r="AI20" s="377"/>
      <c r="AJ20" s="377"/>
    </row>
    <row r="21" spans="1:36" x14ac:dyDescent="0.45">
      <c r="A21" s="43" t="s">
        <v>5</v>
      </c>
      <c r="B21" s="46">
        <f t="shared" si="15"/>
        <v>0.31048376208035738</v>
      </c>
      <c r="C21" s="46">
        <f t="shared" si="15"/>
        <v>0.25683297011563533</v>
      </c>
      <c r="D21" s="46">
        <f t="shared" si="15"/>
        <v>9.2603215457691887E-2</v>
      </c>
      <c r="E21" s="46">
        <f t="shared" si="15"/>
        <v>0.25833957438128557</v>
      </c>
      <c r="F21" s="46">
        <f t="shared" si="15"/>
        <v>2.3449415457079221E-3</v>
      </c>
      <c r="G21" s="46">
        <f t="shared" si="15"/>
        <v>2.1461666788030485E-2</v>
      </c>
      <c r="H21" s="46">
        <f t="shared" si="15"/>
        <v>4.4745588485094551E-2</v>
      </c>
      <c r="I21" s="46">
        <f t="shared" si="15"/>
        <v>1.3188281146196813E-2</v>
      </c>
      <c r="M21" s="343" t="s">
        <v>5</v>
      </c>
      <c r="N21" s="346">
        <f t="shared" si="16"/>
        <v>0</v>
      </c>
      <c r="O21" s="346">
        <f t="shared" si="17"/>
        <v>0.25683297011563538</v>
      </c>
      <c r="P21" s="346">
        <f t="shared" si="17"/>
        <v>0.12725316339191919</v>
      </c>
      <c r="Q21" s="346">
        <f t="shared" si="17"/>
        <v>0.31048376208035744</v>
      </c>
      <c r="R21" s="346">
        <f t="shared" si="17"/>
        <v>2.3449415457079226E-3</v>
      </c>
      <c r="S21" s="346">
        <f t="shared" si="17"/>
        <v>0.30308516286638015</v>
      </c>
      <c r="T21" s="347">
        <f t="shared" si="19"/>
        <v>1.0000000000000002</v>
      </c>
      <c r="U21" s="341"/>
      <c r="V21" s="377"/>
      <c r="W21" s="375" t="s">
        <v>24</v>
      </c>
      <c r="X21" s="44">
        <v>1.0398426482217334E-2</v>
      </c>
      <c r="Y21" s="44">
        <v>0.14903747822538799</v>
      </c>
      <c r="Z21" s="44">
        <v>5.2691006980831192</v>
      </c>
      <c r="AA21" s="44">
        <v>8.5956048161165572</v>
      </c>
      <c r="AB21" s="44">
        <v>0.45723564069057065</v>
      </c>
      <c r="AC21" s="44">
        <v>0.16674513919097703</v>
      </c>
      <c r="AD21" s="44">
        <v>0</v>
      </c>
      <c r="AE21" s="364">
        <f t="shared" si="18"/>
        <v>14.648122198788828</v>
      </c>
      <c r="AF21" s="377"/>
      <c r="AG21" s="377"/>
      <c r="AH21" s="377"/>
      <c r="AI21" s="377"/>
      <c r="AJ21" s="377"/>
    </row>
    <row r="22" spans="1:36" x14ac:dyDescent="0.45">
      <c r="A22" s="43" t="s">
        <v>6</v>
      </c>
      <c r="B22" s="46">
        <f t="shared" si="15"/>
        <v>2.4740943021535643E-2</v>
      </c>
      <c r="C22" s="46">
        <f t="shared" si="15"/>
        <v>1.3686040760822979E-2</v>
      </c>
      <c r="D22" s="46">
        <f t="shared" si="15"/>
        <v>0.69630478633928061</v>
      </c>
      <c r="E22" s="46">
        <f t="shared" si="15"/>
        <v>0.22057949220555595</v>
      </c>
      <c r="F22" s="46">
        <f t="shared" si="15"/>
        <v>6.3253210623945341E-3</v>
      </c>
      <c r="G22" s="46">
        <f t="shared" si="15"/>
        <v>1.1132227891649775E-2</v>
      </c>
      <c r="H22" s="46">
        <f t="shared" si="15"/>
        <v>1.721150491176561E-2</v>
      </c>
      <c r="I22" s="46">
        <f t="shared" si="15"/>
        <v>1.0019683806995007E-2</v>
      </c>
      <c r="M22" s="343" t="s">
        <v>6</v>
      </c>
      <c r="N22" s="346">
        <f t="shared" si="16"/>
        <v>0</v>
      </c>
      <c r="O22" s="346">
        <f t="shared" si="17"/>
        <v>1.3686040760822979E-2</v>
      </c>
      <c r="P22" s="346">
        <f t="shared" si="17"/>
        <v>0.71745669803792533</v>
      </c>
      <c r="Q22" s="346">
        <f t="shared" si="17"/>
        <v>2.4740943021535643E-2</v>
      </c>
      <c r="R22" s="346">
        <f t="shared" si="17"/>
        <v>6.3253210623945341E-3</v>
      </c>
      <c r="S22" s="346">
        <f t="shared" si="17"/>
        <v>0.23779099711732155</v>
      </c>
      <c r="T22" s="347">
        <f t="shared" si="19"/>
        <v>1</v>
      </c>
      <c r="U22" s="341"/>
      <c r="V22" s="377"/>
      <c r="W22" s="376" t="s">
        <v>264</v>
      </c>
      <c r="X22" s="44">
        <v>3.2143270314918667E-3</v>
      </c>
      <c r="Y22" s="44">
        <v>0.61515267287423736</v>
      </c>
      <c r="Z22" s="44">
        <v>9.1175593545876943</v>
      </c>
      <c r="AA22" s="44">
        <v>23.218700242083287</v>
      </c>
      <c r="AB22" s="44">
        <v>59.097992818059126</v>
      </c>
      <c r="AC22" s="44">
        <v>6.2685344382627717</v>
      </c>
      <c r="AD22" s="44">
        <v>0.12099457718506865</v>
      </c>
      <c r="AE22" s="364">
        <f t="shared" si="18"/>
        <v>98.442148430083691</v>
      </c>
      <c r="AF22" s="377"/>
      <c r="AG22" s="377"/>
      <c r="AH22" s="377"/>
      <c r="AI22" s="377"/>
      <c r="AJ22" s="377"/>
    </row>
    <row r="23" spans="1:36" x14ac:dyDescent="0.45">
      <c r="A23" s="43" t="s">
        <v>7</v>
      </c>
      <c r="B23" s="46">
        <f t="shared" si="15"/>
        <v>2.4027509295012771E-3</v>
      </c>
      <c r="C23" s="46">
        <f t="shared" si="15"/>
        <v>5.2404808650312988E-3</v>
      </c>
      <c r="D23" s="46">
        <f t="shared" si="15"/>
        <v>0.83295894587344788</v>
      </c>
      <c r="E23" s="46">
        <f t="shared" si="15"/>
        <v>0.13086851225721824</v>
      </c>
      <c r="F23" s="46">
        <f t="shared" si="15"/>
        <v>0</v>
      </c>
      <c r="G23" s="46">
        <f t="shared" si="15"/>
        <v>7.8579161799752668E-3</v>
      </c>
      <c r="H23" s="46">
        <f t="shared" si="15"/>
        <v>1.5955072848338768E-2</v>
      </c>
      <c r="I23" s="46">
        <f t="shared" si="15"/>
        <v>4.7163210464872844E-3</v>
      </c>
      <c r="M23" s="343" t="s">
        <v>7</v>
      </c>
      <c r="N23" s="346">
        <f t="shared" si="16"/>
        <v>0</v>
      </c>
      <c r="O23" s="346">
        <f t="shared" si="17"/>
        <v>5.2404808650312988E-3</v>
      </c>
      <c r="P23" s="346">
        <f t="shared" si="17"/>
        <v>0.84553318309991043</v>
      </c>
      <c r="Q23" s="346">
        <f t="shared" si="17"/>
        <v>2.4027509295012771E-3</v>
      </c>
      <c r="R23" s="346">
        <f t="shared" si="17"/>
        <v>0</v>
      </c>
      <c r="S23" s="346">
        <f t="shared" si="17"/>
        <v>0.14682358510555701</v>
      </c>
      <c r="T23" s="347">
        <f t="shared" si="19"/>
        <v>1</v>
      </c>
      <c r="U23" s="341"/>
      <c r="V23" s="377"/>
      <c r="W23" s="376" t="s">
        <v>13</v>
      </c>
      <c r="X23" s="361">
        <f>SUM(X17:X22)</f>
        <v>0.15216872993789726</v>
      </c>
      <c r="Y23" s="361">
        <f t="shared" ref="Y23:AD23" si="20">SUM(Y17:Y22)</f>
        <v>4.032543414420493</v>
      </c>
      <c r="Z23" s="361">
        <f t="shared" si="20"/>
        <v>45.738504149361461</v>
      </c>
      <c r="AA23" s="361">
        <f t="shared" si="20"/>
        <v>167.17144202266522</v>
      </c>
      <c r="AB23" s="361">
        <f t="shared" si="20"/>
        <v>194.98807615374233</v>
      </c>
      <c r="AC23" s="361">
        <f t="shared" si="20"/>
        <v>26.361529722548728</v>
      </c>
      <c r="AD23" s="361">
        <f t="shared" si="20"/>
        <v>0.82408134291286439</v>
      </c>
      <c r="AE23" s="44">
        <f t="shared" si="18"/>
        <v>439.26834553558899</v>
      </c>
      <c r="AF23" s="377"/>
      <c r="AG23" s="377"/>
      <c r="AH23" s="377"/>
      <c r="AI23" s="377"/>
      <c r="AJ23" s="377"/>
    </row>
    <row r="24" spans="1:36" x14ac:dyDescent="0.45">
      <c r="O24" s="341"/>
      <c r="V24" s="377"/>
      <c r="W24" s="377"/>
      <c r="X24" s="377"/>
      <c r="Y24" s="377"/>
      <c r="Z24" s="377"/>
      <c r="AA24" s="377"/>
      <c r="AB24" s="377"/>
      <c r="AC24" s="377"/>
      <c r="AD24" s="377"/>
      <c r="AE24" s="377"/>
      <c r="AF24" s="377"/>
      <c r="AG24" s="377"/>
      <c r="AH24" s="377"/>
      <c r="AI24" s="377"/>
      <c r="AJ24" s="377"/>
    </row>
    <row r="25" spans="1:36" ht="19.899999999999999" thickBot="1" x14ac:dyDescent="0.65">
      <c r="M25" s="351" t="s">
        <v>248</v>
      </c>
      <c r="V25" s="377"/>
      <c r="W25" s="377"/>
      <c r="X25" s="377"/>
      <c r="Y25" s="377"/>
      <c r="Z25" s="377"/>
      <c r="AA25" s="377"/>
      <c r="AB25" s="377"/>
      <c r="AC25" s="377"/>
      <c r="AD25" s="377"/>
      <c r="AE25" s="377"/>
      <c r="AF25" s="377"/>
      <c r="AG25" s="377"/>
      <c r="AH25" s="377"/>
      <c r="AJ25" s="377"/>
    </row>
    <row r="26" spans="1:36" ht="20.25" thickTop="1" thickBot="1" x14ac:dyDescent="0.65">
      <c r="A26" s="397" t="s">
        <v>254</v>
      </c>
      <c r="B26" s="398"/>
      <c r="C26" s="398"/>
      <c r="D26" s="398"/>
      <c r="E26" s="398"/>
      <c r="F26" s="398"/>
      <c r="G26" s="398"/>
      <c r="H26" s="398"/>
      <c r="I26" s="398"/>
      <c r="J26" s="398"/>
      <c r="K26" s="399"/>
      <c r="M26" s="342" t="s">
        <v>63</v>
      </c>
      <c r="N26" s="325" t="s">
        <v>14</v>
      </c>
      <c r="O26" s="325" t="s">
        <v>16</v>
      </c>
      <c r="P26" s="325" t="s">
        <v>15</v>
      </c>
      <c r="Q26" s="325" t="s">
        <v>17</v>
      </c>
      <c r="R26" s="325" t="s">
        <v>24</v>
      </c>
      <c r="S26" s="325" t="s">
        <v>264</v>
      </c>
      <c r="T26" s="43"/>
      <c r="U26" s="43"/>
      <c r="V26" s="377"/>
      <c r="W26" s="351" t="s">
        <v>251</v>
      </c>
      <c r="AG26" s="377"/>
      <c r="AH26" s="377"/>
      <c r="AI26" s="377"/>
      <c r="AJ26" s="377"/>
    </row>
    <row r="27" spans="1:36" ht="14.65" thickTop="1" x14ac:dyDescent="0.45">
      <c r="A27" s="400"/>
      <c r="B27" s="401"/>
      <c r="C27" s="401"/>
      <c r="D27" s="401"/>
      <c r="E27" s="401"/>
      <c r="F27" s="401"/>
      <c r="G27" s="401"/>
      <c r="H27" s="401"/>
      <c r="I27" s="401"/>
      <c r="J27" s="401"/>
      <c r="K27" s="402"/>
      <c r="M27" s="343" t="s">
        <v>1</v>
      </c>
      <c r="N27" s="346">
        <f>0</f>
        <v>0</v>
      </c>
      <c r="O27" s="346">
        <f t="shared" ref="O27:O33" si="21">O4/O$11</f>
        <v>1.2571967925304408E-4</v>
      </c>
      <c r="P27" s="346">
        <f>P4/P$11</f>
        <v>6.5587602602339482E-5</v>
      </c>
      <c r="Q27" s="346">
        <f>Q4/Q$11</f>
        <v>7.2270398032405565E-4</v>
      </c>
      <c r="R27" s="346">
        <f>R4/R$11</f>
        <v>7.0988119440163605E-4</v>
      </c>
      <c r="S27" s="346">
        <f>S4/S$11</f>
        <v>3.2651939060175733E-5</v>
      </c>
      <c r="T27" s="341"/>
      <c r="U27" s="341"/>
      <c r="V27" s="377"/>
      <c r="X27" s="343" t="s">
        <v>1</v>
      </c>
      <c r="Y27" s="343" t="s">
        <v>2</v>
      </c>
      <c r="Z27" s="343" t="s">
        <v>3</v>
      </c>
      <c r="AA27" s="343" t="s">
        <v>4</v>
      </c>
      <c r="AB27" s="343" t="s">
        <v>5</v>
      </c>
      <c r="AC27" s="343" t="s">
        <v>6</v>
      </c>
      <c r="AD27" s="343" t="s">
        <v>7</v>
      </c>
      <c r="AE27" s="343" t="s">
        <v>13</v>
      </c>
      <c r="AF27" s="343" t="s">
        <v>246</v>
      </c>
      <c r="AG27" s="328"/>
      <c r="AH27" s="377"/>
      <c r="AI27" s="377"/>
      <c r="AJ27" s="377"/>
    </row>
    <row r="28" spans="1:36" x14ac:dyDescent="0.45">
      <c r="A28" s="400"/>
      <c r="B28" s="401"/>
      <c r="C28" s="401"/>
      <c r="D28" s="401"/>
      <c r="E28" s="401"/>
      <c r="F28" s="401"/>
      <c r="G28" s="401"/>
      <c r="H28" s="401"/>
      <c r="I28" s="401"/>
      <c r="J28" s="401"/>
      <c r="K28" s="402"/>
      <c r="M28" s="343" t="s">
        <v>2</v>
      </c>
      <c r="N28" s="346">
        <f>0</f>
        <v>0</v>
      </c>
      <c r="O28" s="346">
        <f t="shared" si="21"/>
        <v>4.8478538548866424E-3</v>
      </c>
      <c r="P28" s="346">
        <f t="shared" ref="P28:R33" si="22">P5/P$11</f>
        <v>1.1074630479364524E-2</v>
      </c>
      <c r="Q28" s="346">
        <f t="shared" si="22"/>
        <v>1.2284536572294318E-2</v>
      </c>
      <c r="R28" s="346">
        <f t="shared" si="22"/>
        <v>1.0174510848749683E-2</v>
      </c>
      <c r="S28" s="346">
        <f t="shared" ref="S28:S33" si="23">S5/S$11</f>
        <v>6.2488749248614337E-3</v>
      </c>
      <c r="T28" s="341"/>
      <c r="U28" s="341"/>
      <c r="V28" s="377"/>
      <c r="W28" s="375" t="s">
        <v>14</v>
      </c>
      <c r="X28" s="44">
        <f>X17*$AF$28</f>
        <v>0</v>
      </c>
      <c r="Y28" s="44">
        <f t="shared" ref="Y28:AD28" si="24">Y17*$AF$28</f>
        <v>0</v>
      </c>
      <c r="Z28" s="44">
        <f t="shared" si="24"/>
        <v>0</v>
      </c>
      <c r="AA28" s="44">
        <f t="shared" si="24"/>
        <v>0</v>
      </c>
      <c r="AB28" s="44">
        <f t="shared" si="24"/>
        <v>0</v>
      </c>
      <c r="AC28" s="44">
        <f t="shared" si="24"/>
        <v>0</v>
      </c>
      <c r="AD28" s="44">
        <f t="shared" si="24"/>
        <v>0</v>
      </c>
      <c r="AE28" s="364">
        <f t="shared" ref="AE28:AE34" si="25">SUM(X28:AD28)</f>
        <v>0</v>
      </c>
      <c r="AF28">
        <f>85.9845/1000</f>
        <v>8.5984499999999991E-2</v>
      </c>
      <c r="AG28" s="377"/>
      <c r="AH28" s="377"/>
      <c r="AI28" s="377"/>
      <c r="AJ28" s="377"/>
    </row>
    <row r="29" spans="1:36" x14ac:dyDescent="0.45">
      <c r="A29" s="400"/>
      <c r="B29" s="401"/>
      <c r="C29" s="401"/>
      <c r="D29" s="401"/>
      <c r="E29" s="401"/>
      <c r="F29" s="401"/>
      <c r="G29" s="401"/>
      <c r="H29" s="401"/>
      <c r="I29" s="401"/>
      <c r="J29" s="401"/>
      <c r="K29" s="402"/>
      <c r="M29" s="343" t="s">
        <v>3</v>
      </c>
      <c r="N29" s="346">
        <f>0</f>
        <v>0</v>
      </c>
      <c r="O29" s="346">
        <f t="shared" si="21"/>
        <v>9.3012779066052223E-2</v>
      </c>
      <c r="P29" s="346">
        <f t="shared" si="22"/>
        <v>5.376350153270152E-2</v>
      </c>
      <c r="Q29" s="346">
        <f t="shared" si="22"/>
        <v>0.11456360284703039</v>
      </c>
      <c r="R29" s="346">
        <f t="shared" si="22"/>
        <v>0.35971168362582284</v>
      </c>
      <c r="S29" s="346">
        <f t="shared" si="23"/>
        <v>9.2618451547339345E-2</v>
      </c>
      <c r="T29" s="341"/>
      <c r="U29" s="341"/>
      <c r="V29" s="377"/>
      <c r="W29" s="375" t="s">
        <v>16</v>
      </c>
      <c r="X29" s="44">
        <f t="shared" ref="X29:AD33" si="26">X18*$AF$28</f>
        <v>9.5464064194542952E-4</v>
      </c>
      <c r="Y29" s="44">
        <f t="shared" si="26"/>
        <v>3.681172544810285E-2</v>
      </c>
      <c r="Z29" s="44">
        <f t="shared" si="26"/>
        <v>0.70628385026359775</v>
      </c>
      <c r="AA29" s="44">
        <f t="shared" si="26"/>
        <v>2.5119138261791414</v>
      </c>
      <c r="AB29" s="44">
        <f t="shared" si="26"/>
        <v>4.306049309085739</v>
      </c>
      <c r="AC29" s="44">
        <f t="shared" si="26"/>
        <v>3.1021915278798905E-2</v>
      </c>
      <c r="AD29" s="44">
        <f t="shared" si="26"/>
        <v>3.7133115772483203E-4</v>
      </c>
      <c r="AE29" s="364">
        <f t="shared" si="25"/>
        <v>7.5934065980550498</v>
      </c>
      <c r="AF29" s="377"/>
      <c r="AG29" s="377"/>
      <c r="AH29" s="377"/>
      <c r="AI29" s="377"/>
      <c r="AJ29" s="377"/>
    </row>
    <row r="30" spans="1:36" x14ac:dyDescent="0.45">
      <c r="A30" s="400"/>
      <c r="B30" s="401"/>
      <c r="C30" s="401"/>
      <c r="D30" s="401"/>
      <c r="E30" s="401"/>
      <c r="F30" s="401"/>
      <c r="G30" s="401"/>
      <c r="H30" s="401"/>
      <c r="I30" s="401"/>
      <c r="J30" s="401"/>
      <c r="K30" s="402"/>
      <c r="M30" s="343" t="s">
        <v>4</v>
      </c>
      <c r="N30" s="346">
        <f>0</f>
        <v>0</v>
      </c>
      <c r="O30" s="346">
        <f t="shared" si="21"/>
        <v>0.33080196532904405</v>
      </c>
      <c r="P30" s="346">
        <f t="shared" si="22"/>
        <v>0.27843575144272692</v>
      </c>
      <c r="Q30" s="346">
        <f t="shared" si="22"/>
        <v>0.51291857849909916</v>
      </c>
      <c r="R30" s="346">
        <f t="shared" si="22"/>
        <v>0.5868059195210209</v>
      </c>
      <c r="S30" s="346">
        <f t="shared" si="23"/>
        <v>0.23586137251539002</v>
      </c>
      <c r="T30" s="341"/>
      <c r="U30" s="341"/>
      <c r="V30" s="377"/>
      <c r="W30" s="375" t="s">
        <v>15</v>
      </c>
      <c r="X30" s="44">
        <f t="shared" si="26"/>
        <v>3.8151169865032939E-4</v>
      </c>
      <c r="Y30" s="44">
        <f t="shared" si="26"/>
        <v>6.4419202996701147E-2</v>
      </c>
      <c r="Z30" s="44">
        <f t="shared" si="26"/>
        <v>0.31273295533444173</v>
      </c>
      <c r="AA30" s="44">
        <f t="shared" si="26"/>
        <v>1.6196124310557833</v>
      </c>
      <c r="AB30" s="44">
        <f t="shared" si="26"/>
        <v>2.1335204590595898</v>
      </c>
      <c r="AC30" s="44">
        <f t="shared" si="26"/>
        <v>1.6262468665482008</v>
      </c>
      <c r="AD30" s="44">
        <f t="shared" si="26"/>
        <v>5.9912978190671616E-2</v>
      </c>
      <c r="AE30" s="364">
        <f t="shared" si="25"/>
        <v>5.816826404884039</v>
      </c>
      <c r="AF30" s="377"/>
      <c r="AG30" s="377"/>
      <c r="AH30" s="377"/>
      <c r="AI30" s="377"/>
      <c r="AJ30" s="377"/>
    </row>
    <row r="31" spans="1:36" ht="14.65" thickBot="1" x14ac:dyDescent="0.5">
      <c r="A31" s="403"/>
      <c r="B31" s="404"/>
      <c r="C31" s="404"/>
      <c r="D31" s="404"/>
      <c r="E31" s="404"/>
      <c r="F31" s="404"/>
      <c r="G31" s="404"/>
      <c r="H31" s="404"/>
      <c r="I31" s="404"/>
      <c r="J31" s="404"/>
      <c r="K31" s="405"/>
      <c r="M31" s="343" t="s">
        <v>5</v>
      </c>
      <c r="N31" s="346">
        <f>0</f>
        <v>0</v>
      </c>
      <c r="O31" s="346">
        <f t="shared" si="21"/>
        <v>0.56707740504619841</v>
      </c>
      <c r="P31" s="346">
        <f t="shared" si="22"/>
        <v>0.36678427557477072</v>
      </c>
      <c r="Q31" s="346">
        <f t="shared" si="22"/>
        <v>0.35566731288244169</v>
      </c>
      <c r="R31" s="346">
        <f t="shared" si="22"/>
        <v>3.1214624952294365E-2</v>
      </c>
      <c r="S31" s="346">
        <f t="shared" si="23"/>
        <v>0.60033221298529615</v>
      </c>
      <c r="T31" s="341"/>
      <c r="U31" s="341"/>
      <c r="V31" s="377"/>
      <c r="W31" s="375" t="s">
        <v>17</v>
      </c>
      <c r="X31" s="44">
        <f t="shared" si="26"/>
        <v>1.0577514014249839E-2</v>
      </c>
      <c r="Y31" s="44">
        <f t="shared" si="26"/>
        <v>0.1797967927252091</v>
      </c>
      <c r="Z31" s="44">
        <f t="shared" si="26"/>
        <v>1.676755833133857</v>
      </c>
      <c r="AA31" s="44">
        <f t="shared" si="26"/>
        <v>7.5070894860861479</v>
      </c>
      <c r="AB31" s="44">
        <f t="shared" si="26"/>
        <v>5.2055559244847647</v>
      </c>
      <c r="AC31" s="44">
        <f t="shared" si="26"/>
        <v>5.6079873773919486E-2</v>
      </c>
      <c r="AD31" s="44">
        <f t="shared" si="26"/>
        <v>1.7025465932519852E-4</v>
      </c>
      <c r="AE31" s="364">
        <f t="shared" si="25"/>
        <v>14.636025678877473</v>
      </c>
      <c r="AF31" s="377"/>
      <c r="AG31" s="377"/>
      <c r="AH31" s="377"/>
      <c r="AI31" s="377"/>
      <c r="AJ31" s="377"/>
    </row>
    <row r="32" spans="1:36" x14ac:dyDescent="0.45">
      <c r="M32" s="343" t="s">
        <v>6</v>
      </c>
      <c r="N32" s="346">
        <f>0</f>
        <v>0</v>
      </c>
      <c r="O32" s="346">
        <f t="shared" si="21"/>
        <v>4.0853752368198949E-3</v>
      </c>
      <c r="P32" s="346">
        <f t="shared" si="22"/>
        <v>0.2795763107495764</v>
      </c>
      <c r="Q32" s="346">
        <f t="shared" si="22"/>
        <v>3.8316326442944994E-3</v>
      </c>
      <c r="R32" s="346">
        <f t="shared" si="22"/>
        <v>1.1383379857710655E-2</v>
      </c>
      <c r="S32" s="346">
        <f t="shared" si="23"/>
        <v>6.3677342868180664E-2</v>
      </c>
      <c r="T32" s="341"/>
      <c r="U32" s="341"/>
      <c r="V32" s="377"/>
      <c r="W32" s="375" t="s">
        <v>24</v>
      </c>
      <c r="X32" s="44">
        <f t="shared" si="26"/>
        <v>8.941035018602163E-4</v>
      </c>
      <c r="Y32" s="44">
        <f t="shared" si="26"/>
        <v>1.2814913046470871E-2</v>
      </c>
      <c r="Z32" s="44">
        <f t="shared" si="26"/>
        <v>0.45306098897432789</v>
      </c>
      <c r="AA32" s="44">
        <f t="shared" si="26"/>
        <v>0.73908878231137409</v>
      </c>
      <c r="AB32" s="44">
        <f t="shared" si="26"/>
        <v>3.9315177946958366E-2</v>
      </c>
      <c r="AC32" s="44">
        <f t="shared" si="26"/>
        <v>1.4337497420766563E-2</v>
      </c>
      <c r="AD32" s="44">
        <f t="shared" si="26"/>
        <v>0</v>
      </c>
      <c r="AE32" s="364">
        <f t="shared" si="25"/>
        <v>1.2595114632017579</v>
      </c>
      <c r="AF32" s="377"/>
      <c r="AG32" s="377"/>
      <c r="AH32" s="377"/>
      <c r="AI32" s="377"/>
      <c r="AJ32" s="377"/>
    </row>
    <row r="33" spans="13:37" x14ac:dyDescent="0.45">
      <c r="M33" s="343" t="s">
        <v>7</v>
      </c>
      <c r="N33" s="346">
        <f>0</f>
        <v>0</v>
      </c>
      <c r="O33" s="346">
        <f t="shared" si="21"/>
        <v>4.8901787745692886E-5</v>
      </c>
      <c r="P33" s="346">
        <f t="shared" si="22"/>
        <v>1.0299942618257662E-2</v>
      </c>
      <c r="Q33" s="346">
        <f t="shared" si="22"/>
        <v>1.1632574515833756E-5</v>
      </c>
      <c r="R33" s="346">
        <f t="shared" si="22"/>
        <v>0</v>
      </c>
      <c r="S33" s="346">
        <f t="shared" si="23"/>
        <v>1.2290932198722006E-3</v>
      </c>
      <c r="T33" s="341"/>
      <c r="U33" s="341"/>
      <c r="V33" s="377"/>
      <c r="W33" s="376" t="s">
        <v>264</v>
      </c>
      <c r="X33" s="44">
        <f t="shared" si="26"/>
        <v>2.7638230263931241E-4</v>
      </c>
      <c r="Y33" s="44">
        <f t="shared" si="26"/>
        <v>5.2893595000754856E-2</v>
      </c>
      <c r="Z33" s="44">
        <f t="shared" si="26"/>
        <v>0.78396878232454548</v>
      </c>
      <c r="AA33" s="44">
        <f t="shared" si="26"/>
        <v>1.9964483309654102</v>
      </c>
      <c r="AB33" s="44">
        <f t="shared" si="26"/>
        <v>5.0815113634644042</v>
      </c>
      <c r="AC33" s="44">
        <f t="shared" si="26"/>
        <v>0.53899679940680523</v>
      </c>
      <c r="AD33" s="44">
        <f t="shared" si="26"/>
        <v>1.0403658221969534E-2</v>
      </c>
      <c r="AE33" s="364">
        <f t="shared" si="25"/>
        <v>8.4644989116865279</v>
      </c>
      <c r="AF33" s="377"/>
      <c r="AG33" s="377"/>
      <c r="AH33" s="377"/>
      <c r="AI33" s="377"/>
      <c r="AJ33" s="377"/>
    </row>
    <row r="34" spans="13:37" x14ac:dyDescent="0.45">
      <c r="M34" s="343" t="s">
        <v>13</v>
      </c>
      <c r="N34" s="347">
        <f t="shared" ref="N34:S34" si="27">SUM(N27:N33)</f>
        <v>0</v>
      </c>
      <c r="O34" s="347">
        <f t="shared" si="27"/>
        <v>1</v>
      </c>
      <c r="P34" s="347">
        <f t="shared" si="27"/>
        <v>1.0000000000000002</v>
      </c>
      <c r="Q34" s="347">
        <f t="shared" si="27"/>
        <v>1</v>
      </c>
      <c r="R34" s="347">
        <f t="shared" si="27"/>
        <v>1</v>
      </c>
      <c r="S34" s="347">
        <f t="shared" si="27"/>
        <v>1</v>
      </c>
      <c r="V34" s="377"/>
      <c r="W34" s="376" t="s">
        <v>13</v>
      </c>
      <c r="X34" s="361">
        <f>SUM(X28:X33)</f>
        <v>1.3084152159345126E-2</v>
      </c>
      <c r="Y34" s="361">
        <f t="shared" ref="Y34:AD34" si="28">SUM(Y28:Y33)</f>
        <v>0.34673622921723879</v>
      </c>
      <c r="Z34" s="361">
        <f t="shared" si="28"/>
        <v>3.9328024100307699</v>
      </c>
      <c r="AA34" s="361">
        <f t="shared" si="28"/>
        <v>14.374152856597856</v>
      </c>
      <c r="AB34" s="361">
        <f t="shared" si="28"/>
        <v>16.765952234041457</v>
      </c>
      <c r="AC34" s="361">
        <f t="shared" si="28"/>
        <v>2.266682952428491</v>
      </c>
      <c r="AD34" s="361">
        <f t="shared" si="28"/>
        <v>7.0858222229691181E-2</v>
      </c>
      <c r="AE34" s="44">
        <f t="shared" si="25"/>
        <v>37.770269056704841</v>
      </c>
      <c r="AF34" s="377"/>
      <c r="AG34" s="377"/>
      <c r="AH34" s="377"/>
      <c r="AI34" s="377"/>
      <c r="AJ34" s="377"/>
    </row>
    <row r="35" spans="13:37" x14ac:dyDescent="0.45">
      <c r="V35" s="377"/>
      <c r="W35" s="377"/>
      <c r="X35" s="377"/>
      <c r="Y35" s="377"/>
      <c r="Z35" s="377"/>
      <c r="AA35" s="377"/>
      <c r="AB35" s="377"/>
      <c r="AC35" s="377"/>
      <c r="AD35" s="377"/>
      <c r="AE35" s="377"/>
      <c r="AF35" s="377"/>
      <c r="AG35" s="377"/>
      <c r="AH35" s="377"/>
      <c r="AI35" s="377"/>
      <c r="AJ35" s="377"/>
    </row>
    <row r="36" spans="13:37" x14ac:dyDescent="0.45">
      <c r="W36" s="377"/>
      <c r="X36" s="377"/>
      <c r="Y36" s="377"/>
      <c r="Z36" s="377"/>
      <c r="AA36" s="377"/>
      <c r="AB36" s="377"/>
      <c r="AC36" s="377"/>
      <c r="AD36" s="377"/>
      <c r="AE36" s="377"/>
      <c r="AF36" s="377"/>
      <c r="AG36" s="377"/>
    </row>
    <row r="37" spans="13:37" x14ac:dyDescent="0.45">
      <c r="W37" s="377"/>
      <c r="X37" s="377"/>
      <c r="Y37" s="377"/>
      <c r="Z37" s="377"/>
      <c r="AA37" s="377"/>
      <c r="AB37" s="377"/>
      <c r="AC37" s="377"/>
      <c r="AD37" s="377"/>
      <c r="AE37" s="377"/>
      <c r="AF37" s="377"/>
      <c r="AG37" s="377"/>
    </row>
    <row r="39" spans="13:37" x14ac:dyDescent="0.45">
      <c r="V39" s="377"/>
      <c r="AH39" s="377"/>
      <c r="AI39" s="377"/>
      <c r="AJ39" s="377"/>
    </row>
    <row r="40" spans="13:37" x14ac:dyDescent="0.45">
      <c r="V40" s="377"/>
      <c r="AJ40" s="377"/>
    </row>
    <row r="41" spans="13:37" x14ac:dyDescent="0.45">
      <c r="V41" s="377"/>
      <c r="W41" s="377"/>
      <c r="X41" s="377"/>
      <c r="Y41" s="377"/>
      <c r="Z41" s="377"/>
      <c r="AA41" s="377"/>
      <c r="AB41" s="377"/>
      <c r="AC41" s="377"/>
      <c r="AD41" s="377"/>
      <c r="AE41" s="377"/>
      <c r="AF41" s="377"/>
      <c r="AG41" s="377"/>
      <c r="AH41" s="377"/>
      <c r="AI41" s="377"/>
      <c r="AJ41" s="377"/>
    </row>
    <row r="42" spans="13:37" ht="19.899999999999999" thickBot="1" x14ac:dyDescent="0.65">
      <c r="V42" s="377"/>
      <c r="W42" s="351" t="s">
        <v>250</v>
      </c>
      <c r="AH42" s="377"/>
      <c r="AI42" s="377"/>
      <c r="AJ42" s="377"/>
    </row>
    <row r="43" spans="13:37" ht="43.15" thickTop="1" x14ac:dyDescent="0.45">
      <c r="V43" s="377"/>
      <c r="W43" s="342" t="s">
        <v>63</v>
      </c>
      <c r="X43" s="325" t="s">
        <v>14</v>
      </c>
      <c r="Y43" s="325" t="s">
        <v>16</v>
      </c>
      <c r="Z43" s="325" t="s">
        <v>15</v>
      </c>
      <c r="AA43" s="325" t="s">
        <v>17</v>
      </c>
      <c r="AB43" s="325" t="s">
        <v>24</v>
      </c>
      <c r="AC43" s="325" t="s">
        <v>264</v>
      </c>
      <c r="AD43" s="343" t="s">
        <v>13</v>
      </c>
      <c r="AE43" s="369" t="s">
        <v>252</v>
      </c>
      <c r="AF43" s="377"/>
      <c r="AG43" s="380"/>
      <c r="AH43" s="377"/>
      <c r="AI43" s="377"/>
      <c r="AJ43" s="377"/>
      <c r="AK43" s="377"/>
    </row>
    <row r="44" spans="13:37" x14ac:dyDescent="0.45">
      <c r="V44" s="377"/>
      <c r="W44" s="343" t="s">
        <v>1</v>
      </c>
      <c r="X44" s="344">
        <f>0</f>
        <v>0</v>
      </c>
      <c r="Y44" s="344">
        <f>Y$52*O27</f>
        <v>7.4939007817130783E-3</v>
      </c>
      <c r="Z44" s="344">
        <f t="shared" ref="Z44:AC51" si="29">Z$52*P27</f>
        <v>9.3939993233646633E-3</v>
      </c>
      <c r="AA44" s="344">
        <f t="shared" si="29"/>
        <v>9.5432364263918046E-2</v>
      </c>
      <c r="AB44" s="344">
        <f t="shared" si="29"/>
        <v>1.1624460433970182E-2</v>
      </c>
      <c r="AC44" s="344">
        <f t="shared" si="29"/>
        <v>2.7885801843185059E-3</v>
      </c>
      <c r="AD44" s="344">
        <f>SUM(X44:AC44)</f>
        <v>0.12673330498728447</v>
      </c>
      <c r="AE44" s="374">
        <f>(AD44-T4)/T4</f>
        <v>-9.8877988457986482E-2</v>
      </c>
      <c r="AF44" s="377"/>
      <c r="AG44" s="380"/>
      <c r="AH44" s="377"/>
      <c r="AI44" s="377"/>
      <c r="AJ44" s="377"/>
      <c r="AK44" s="377"/>
    </row>
    <row r="45" spans="13:37" x14ac:dyDescent="0.45">
      <c r="V45" s="377"/>
      <c r="W45" s="343" t="s">
        <v>2</v>
      </c>
      <c r="X45" s="344">
        <f>0</f>
        <v>0</v>
      </c>
      <c r="Y45" s="344">
        <f t="shared" ref="Y45:Y51" si="30">Y$52*O28</f>
        <v>0.28897095513299381</v>
      </c>
      <c r="Z45" s="344">
        <f t="shared" si="29"/>
        <v>1.5862002436715552</v>
      </c>
      <c r="AA45" s="344">
        <f t="shared" si="29"/>
        <v>1.6221612180064984</v>
      </c>
      <c r="AB45" s="344">
        <f t="shared" si="29"/>
        <v>0.16660984926637534</v>
      </c>
      <c r="AC45" s="344">
        <f t="shared" si="29"/>
        <v>0.53367393457519219</v>
      </c>
      <c r="AD45" s="344">
        <f t="shared" ref="AD45:AD50" si="31">SUM(X45:AC45)</f>
        <v>4.1976162006526145</v>
      </c>
      <c r="AE45" s="374">
        <f t="shared" ref="AE45:AE50" si="32">(AD45-T5)/T5</f>
        <v>0.12626847748919748</v>
      </c>
      <c r="AF45" s="377"/>
      <c r="AG45" s="380"/>
      <c r="AH45" s="377"/>
      <c r="AI45" s="377"/>
      <c r="AJ45" s="377"/>
      <c r="AK45" s="377"/>
    </row>
    <row r="46" spans="13:37" x14ac:dyDescent="0.45">
      <c r="V46" s="377"/>
      <c r="W46" s="343" t="s">
        <v>3</v>
      </c>
      <c r="X46" s="344">
        <f>0</f>
        <v>0</v>
      </c>
      <c r="Y46" s="344">
        <f t="shared" si="30"/>
        <v>5.5443073184226037</v>
      </c>
      <c r="Z46" s="344">
        <f t="shared" si="29"/>
        <v>7.7004536982709908</v>
      </c>
      <c r="AA46" s="344">
        <f t="shared" si="29"/>
        <v>15.128013371923487</v>
      </c>
      <c r="AB46" s="344">
        <f t="shared" si="29"/>
        <v>5.8903578048292369</v>
      </c>
      <c r="AC46" s="344">
        <f t="shared" si="29"/>
        <v>7.9099124315768625</v>
      </c>
      <c r="AD46" s="344">
        <f t="shared" si="31"/>
        <v>42.173044625023181</v>
      </c>
      <c r="AE46" s="374">
        <f t="shared" si="32"/>
        <v>-2.3659771707531018E-3</v>
      </c>
      <c r="AF46" s="377"/>
      <c r="AG46" s="380"/>
      <c r="AH46" s="377"/>
      <c r="AI46" s="377"/>
      <c r="AJ46" s="377"/>
      <c r="AK46" s="377"/>
    </row>
    <row r="47" spans="13:37" x14ac:dyDescent="0.45">
      <c r="V47" s="377"/>
      <c r="W47" s="343" t="s">
        <v>4</v>
      </c>
      <c r="X47" s="344">
        <f>0</f>
        <v>0</v>
      </c>
      <c r="Y47" s="344">
        <f t="shared" si="30"/>
        <v>19.718449182342479</v>
      </c>
      <c r="Z47" s="344">
        <f t="shared" si="29"/>
        <v>39.879872977095374</v>
      </c>
      <c r="AA47" s="344">
        <f t="shared" si="29"/>
        <v>67.730404084821359</v>
      </c>
      <c r="AB47" s="344">
        <f t="shared" si="29"/>
        <v>9.6090757829432611</v>
      </c>
      <c r="AC47" s="344">
        <f t="shared" si="29"/>
        <v>20.143316708708884</v>
      </c>
      <c r="AD47" s="344">
        <f t="shared" si="31"/>
        <v>157.08111873591136</v>
      </c>
      <c r="AE47" s="374">
        <f t="shared" si="32"/>
        <v>1.6670332023581882E-2</v>
      </c>
      <c r="AF47" s="377"/>
      <c r="AG47" s="380"/>
      <c r="AH47" s="377"/>
      <c r="AI47" s="377"/>
      <c r="AJ47" s="377"/>
      <c r="AK47" s="377"/>
    </row>
    <row r="48" spans="13:37" x14ac:dyDescent="0.45">
      <c r="V48" s="377"/>
      <c r="W48" s="343" t="s">
        <v>5</v>
      </c>
      <c r="X48" s="386">
        <f>X$52*0.75</f>
        <v>1.9534441169163275</v>
      </c>
      <c r="Y48" s="344">
        <f t="shared" si="30"/>
        <v>33.802359616381487</v>
      </c>
      <c r="Z48" s="344">
        <f t="shared" si="29"/>
        <v>52.533879877586692</v>
      </c>
      <c r="AA48" s="344">
        <f t="shared" si="29"/>
        <v>46.965525974475248</v>
      </c>
      <c r="AB48" s="344">
        <f t="shared" si="29"/>
        <v>0.51114633769812112</v>
      </c>
      <c r="AC48" s="344">
        <f t="shared" si="29"/>
        <v>51.270293934263634</v>
      </c>
      <c r="AD48" s="344">
        <f t="shared" si="31"/>
        <v>187.03664985732149</v>
      </c>
      <c r="AE48" s="374">
        <f t="shared" si="32"/>
        <v>3.7855554600848322E-2</v>
      </c>
      <c r="AF48" s="377"/>
      <c r="AG48" s="381"/>
      <c r="AH48" s="377"/>
      <c r="AI48" s="377"/>
      <c r="AJ48" s="377"/>
      <c r="AK48" s="377"/>
    </row>
    <row r="49" spans="22:37" x14ac:dyDescent="0.45">
      <c r="V49" s="377"/>
      <c r="W49" s="343" t="s">
        <v>6</v>
      </c>
      <c r="X49" s="386">
        <f>X$52*0.125</f>
        <v>0.32557401948605458</v>
      </c>
      <c r="Y49" s="344">
        <f t="shared" si="30"/>
        <v>0.24352111668352483</v>
      </c>
      <c r="Z49" s="344">
        <f t="shared" si="29"/>
        <v>40.043233321606863</v>
      </c>
      <c r="AA49" s="344">
        <f t="shared" si="29"/>
        <v>0.50596339883429431</v>
      </c>
      <c r="AB49" s="344">
        <f t="shared" si="29"/>
        <v>0.18640534473145026</v>
      </c>
      <c r="AC49" s="344">
        <f t="shared" si="29"/>
        <v>5.4382490480890988</v>
      </c>
      <c r="AD49" s="344">
        <f t="shared" si="31"/>
        <v>46.742946249431284</v>
      </c>
      <c r="AE49" s="374">
        <f t="shared" si="32"/>
        <v>0.91850850200835354</v>
      </c>
      <c r="AF49" s="377"/>
      <c r="AG49" s="381"/>
      <c r="AH49" s="377"/>
      <c r="AI49" s="377"/>
      <c r="AJ49" s="377"/>
      <c r="AK49" s="377"/>
    </row>
    <row r="50" spans="22:37" x14ac:dyDescent="0.45">
      <c r="V50" s="377"/>
      <c r="W50" s="343" t="s">
        <v>7</v>
      </c>
      <c r="X50" s="386">
        <f>X$52*0.125</f>
        <v>0.32557401948605458</v>
      </c>
      <c r="Y50" s="344">
        <f t="shared" si="30"/>
        <v>2.9149385966616014E-3</v>
      </c>
      <c r="Z50" s="344">
        <f t="shared" si="29"/>
        <v>1.4752430359934521</v>
      </c>
      <c r="AA50" s="344">
        <f t="shared" si="29"/>
        <v>1.5360702566276788E-3</v>
      </c>
      <c r="AB50" s="344">
        <f t="shared" si="29"/>
        <v>0</v>
      </c>
      <c r="AC50" s="344">
        <f t="shared" si="29"/>
        <v>0.10496849792899868</v>
      </c>
      <c r="AD50" s="344">
        <f t="shared" si="31"/>
        <v>1.9102365622617945</v>
      </c>
      <c r="AE50" s="374">
        <f t="shared" si="32"/>
        <v>1.5080450020446825</v>
      </c>
      <c r="AF50" s="377"/>
      <c r="AG50" s="377"/>
      <c r="AH50" s="377"/>
      <c r="AI50" s="377"/>
      <c r="AJ50" s="377"/>
      <c r="AK50" s="377"/>
    </row>
    <row r="51" spans="22:37" x14ac:dyDescent="0.45">
      <c r="V51" s="377"/>
      <c r="W51" s="343" t="s">
        <v>13</v>
      </c>
      <c r="X51" s="345">
        <f>SUM(X44:X50)</f>
        <v>2.6045921558884366</v>
      </c>
      <c r="Y51" s="344">
        <f t="shared" si="30"/>
        <v>59.608017028341465</v>
      </c>
      <c r="Z51" s="344">
        <f t="shared" si="29"/>
        <v>143.22827715354831</v>
      </c>
      <c r="AA51" s="344">
        <f t="shared" si="29"/>
        <v>132.04903648258144</v>
      </c>
      <c r="AB51" s="344">
        <f t="shared" si="29"/>
        <v>16.375219579902414</v>
      </c>
      <c r="AC51" s="344">
        <f t="shared" si="29"/>
        <v>85.40320313532699</v>
      </c>
      <c r="AD51" s="345">
        <f>SUM(X51:AC51)</f>
        <v>439.26834553558905</v>
      </c>
      <c r="AE51" s="373">
        <f>(AD51-AD52)/AD52</f>
        <v>0</v>
      </c>
      <c r="AF51" s="377"/>
      <c r="AG51" s="377"/>
      <c r="AH51" s="377"/>
      <c r="AI51" s="377"/>
      <c r="AJ51" s="377"/>
      <c r="AK51" s="377"/>
    </row>
    <row r="52" spans="22:37" x14ac:dyDescent="0.45">
      <c r="V52" s="377"/>
      <c r="W52" s="371" t="s">
        <v>243</v>
      </c>
      <c r="X52" s="350">
        <f t="shared" ref="X52:AC52" si="33">N13</f>
        <v>2.6045921558884366</v>
      </c>
      <c r="Y52" s="350">
        <f t="shared" si="33"/>
        <v>59.608017028341465</v>
      </c>
      <c r="Z52" s="350">
        <f t="shared" si="33"/>
        <v>143.22827715354828</v>
      </c>
      <c r="AA52" s="350">
        <f t="shared" si="33"/>
        <v>132.04903648258144</v>
      </c>
      <c r="AB52" s="350">
        <f t="shared" si="33"/>
        <v>16.375219579902414</v>
      </c>
      <c r="AC52" s="350">
        <f t="shared" si="33"/>
        <v>85.40320313532699</v>
      </c>
      <c r="AD52" s="350">
        <f>SUM(X52:AC52)</f>
        <v>439.26834553558905</v>
      </c>
      <c r="AE52" s="382"/>
      <c r="AF52" s="377"/>
      <c r="AG52" s="377"/>
      <c r="AH52" s="377"/>
      <c r="AI52" s="377"/>
      <c r="AJ52" s="377"/>
      <c r="AK52" s="377"/>
    </row>
    <row r="53" spans="22:37" x14ac:dyDescent="0.45">
      <c r="V53" s="377"/>
      <c r="W53" s="372" t="s">
        <v>245</v>
      </c>
      <c r="X53" s="373">
        <f>(X51-X52)/X52</f>
        <v>0</v>
      </c>
      <c r="Y53" s="373">
        <f t="shared" ref="Y53:AD53" si="34">(Y51-Y52)/Y52</f>
        <v>0</v>
      </c>
      <c r="Z53" s="373">
        <f t="shared" si="34"/>
        <v>1.9843644003295826E-16</v>
      </c>
      <c r="AA53" s="373">
        <f t="shared" si="34"/>
        <v>0</v>
      </c>
      <c r="AB53" s="373">
        <f t="shared" si="34"/>
        <v>0</v>
      </c>
      <c r="AC53" s="373"/>
      <c r="AD53" s="373">
        <f t="shared" si="34"/>
        <v>0</v>
      </c>
      <c r="AE53" s="377"/>
      <c r="AF53" s="377"/>
      <c r="AG53" s="377"/>
      <c r="AH53" s="377"/>
      <c r="AK53" s="377"/>
    </row>
    <row r="54" spans="22:37" x14ac:dyDescent="0.45">
      <c r="V54" s="377"/>
      <c r="W54" s="377"/>
      <c r="X54" s="379"/>
      <c r="Y54" s="379"/>
      <c r="Z54" s="379"/>
      <c r="AA54" s="379"/>
      <c r="AB54" s="379"/>
      <c r="AC54" s="379"/>
      <c r="AD54" s="377"/>
      <c r="AE54" s="377"/>
      <c r="AF54" s="377"/>
      <c r="AG54" s="377"/>
      <c r="AH54" s="377"/>
      <c r="AI54" s="377"/>
      <c r="AJ54" s="377"/>
      <c r="AK54" s="377"/>
    </row>
    <row r="55" spans="22:37" ht="19.899999999999999" thickBot="1" x14ac:dyDescent="0.65">
      <c r="V55" s="377"/>
      <c r="W55" s="351" t="s">
        <v>250</v>
      </c>
      <c r="AH55" s="377"/>
      <c r="AI55" s="377"/>
      <c r="AJ55" s="377"/>
      <c r="AK55" s="377"/>
    </row>
    <row r="56" spans="22:37" ht="14.65" thickTop="1" x14ac:dyDescent="0.45">
      <c r="V56" s="377"/>
      <c r="X56" s="343" t="s">
        <v>1</v>
      </c>
      <c r="Y56" s="343" t="s">
        <v>2</v>
      </c>
      <c r="Z56" s="343" t="s">
        <v>3</v>
      </c>
      <c r="AA56" s="343" t="s">
        <v>4</v>
      </c>
      <c r="AB56" s="343" t="s">
        <v>5</v>
      </c>
      <c r="AC56" s="343" t="s">
        <v>6</v>
      </c>
      <c r="AD56" s="343" t="s">
        <v>7</v>
      </c>
      <c r="AE56" s="343" t="s">
        <v>13</v>
      </c>
      <c r="AF56" s="377"/>
      <c r="AG56" s="377"/>
      <c r="AH56" s="377"/>
      <c r="AI56" s="377"/>
      <c r="AJ56" s="377"/>
      <c r="AK56" s="377"/>
    </row>
    <row r="57" spans="22:37" x14ac:dyDescent="0.45">
      <c r="V57" s="377"/>
      <c r="W57" s="325" t="s">
        <v>14</v>
      </c>
      <c r="X57" s="44">
        <f t="array" ref="X57:AD62">TRANSPOSE(X44:AC51)</f>
        <v>0</v>
      </c>
      <c r="Y57" s="44">
        <v>0</v>
      </c>
      <c r="Z57" s="44">
        <v>0</v>
      </c>
      <c r="AA57" s="44">
        <v>0</v>
      </c>
      <c r="AB57" s="44">
        <v>1.9534441169163275</v>
      </c>
      <c r="AC57" s="44">
        <v>0.32557401948605458</v>
      </c>
      <c r="AD57" s="44">
        <v>0.32557401948605458</v>
      </c>
      <c r="AE57" s="364">
        <f t="shared" ref="AE57:AE63" si="35">SUM(X57:AD57)</f>
        <v>2.6045921558884366</v>
      </c>
      <c r="AF57" s="377"/>
      <c r="AG57" s="377"/>
      <c r="AH57" s="377"/>
      <c r="AI57" s="377"/>
      <c r="AJ57" s="377"/>
      <c r="AK57" s="377"/>
    </row>
    <row r="58" spans="22:37" x14ac:dyDescent="0.45">
      <c r="V58" s="377"/>
      <c r="W58" s="325" t="s">
        <v>16</v>
      </c>
      <c r="X58" s="44">
        <v>7.4939007817130783E-3</v>
      </c>
      <c r="Y58" s="44">
        <v>0.28897095513299381</v>
      </c>
      <c r="Z58" s="44">
        <v>5.5443073184226037</v>
      </c>
      <c r="AA58" s="44">
        <v>19.718449182342479</v>
      </c>
      <c r="AB58" s="44">
        <v>33.802359616381487</v>
      </c>
      <c r="AC58" s="44">
        <v>0.24352111668352483</v>
      </c>
      <c r="AD58" s="44">
        <v>2.9149385966616014E-3</v>
      </c>
      <c r="AE58" s="364">
        <f t="shared" si="35"/>
        <v>59.608017028341465</v>
      </c>
      <c r="AF58" s="377"/>
      <c r="AG58" s="377"/>
      <c r="AH58" s="377"/>
      <c r="AI58" s="377"/>
      <c r="AJ58" s="377"/>
      <c r="AK58" s="377"/>
    </row>
    <row r="59" spans="22:37" x14ac:dyDescent="0.45">
      <c r="V59" s="377"/>
      <c r="W59" s="325" t="s">
        <v>15</v>
      </c>
      <c r="X59" s="44">
        <v>9.3939993233646633E-3</v>
      </c>
      <c r="Y59" s="44">
        <v>1.5862002436715552</v>
      </c>
      <c r="Z59" s="44">
        <v>7.7004536982709908</v>
      </c>
      <c r="AA59" s="44">
        <v>39.879872977095374</v>
      </c>
      <c r="AB59" s="44">
        <v>52.533879877586692</v>
      </c>
      <c r="AC59" s="44">
        <v>40.043233321606863</v>
      </c>
      <c r="AD59" s="44">
        <v>1.4752430359934521</v>
      </c>
      <c r="AE59" s="364">
        <f t="shared" si="35"/>
        <v>143.22827715354831</v>
      </c>
      <c r="AF59" s="377"/>
      <c r="AG59" s="377"/>
      <c r="AH59" s="377"/>
      <c r="AI59" s="377"/>
      <c r="AJ59" s="377"/>
      <c r="AK59" s="377"/>
    </row>
    <row r="60" spans="22:37" x14ac:dyDescent="0.45">
      <c r="V60" s="377"/>
      <c r="W60" s="325" t="s">
        <v>17</v>
      </c>
      <c r="X60" s="44">
        <v>9.5432364263918046E-2</v>
      </c>
      <c r="Y60" s="44">
        <v>1.6221612180064984</v>
      </c>
      <c r="Z60" s="44">
        <v>15.128013371923487</v>
      </c>
      <c r="AA60" s="44">
        <v>67.730404084821359</v>
      </c>
      <c r="AB60" s="44">
        <v>46.965525974475248</v>
      </c>
      <c r="AC60" s="44">
        <v>0.50596339883429431</v>
      </c>
      <c r="AD60" s="44">
        <v>1.5360702566276788E-3</v>
      </c>
      <c r="AE60" s="364">
        <f t="shared" si="35"/>
        <v>132.04903648258144</v>
      </c>
      <c r="AF60" s="377"/>
      <c r="AG60" s="377"/>
      <c r="AH60" s="377"/>
      <c r="AI60" s="377"/>
      <c r="AJ60" s="377"/>
      <c r="AK60" s="377"/>
    </row>
    <row r="61" spans="22:37" x14ac:dyDescent="0.45">
      <c r="V61" s="377"/>
      <c r="W61" s="325" t="s">
        <v>24</v>
      </c>
      <c r="X61" s="44">
        <v>1.1624460433970182E-2</v>
      </c>
      <c r="Y61" s="44">
        <v>0.16660984926637534</v>
      </c>
      <c r="Z61" s="44">
        <v>5.8903578048292369</v>
      </c>
      <c r="AA61" s="44">
        <v>9.6090757829432611</v>
      </c>
      <c r="AB61" s="44">
        <v>0.51114633769812112</v>
      </c>
      <c r="AC61" s="44">
        <v>0.18640534473145026</v>
      </c>
      <c r="AD61" s="44">
        <v>0</v>
      </c>
      <c r="AE61" s="364">
        <f t="shared" si="35"/>
        <v>16.375219579902417</v>
      </c>
      <c r="AF61" s="377"/>
      <c r="AG61" s="377"/>
      <c r="AH61" s="377"/>
      <c r="AI61" s="377"/>
      <c r="AJ61" s="377"/>
      <c r="AK61" s="377"/>
    </row>
    <row r="62" spans="22:37" x14ac:dyDescent="0.45">
      <c r="V62" s="377"/>
      <c r="W62" s="360" t="s">
        <v>264</v>
      </c>
      <c r="X62" s="44">
        <v>2.7885801843185059E-3</v>
      </c>
      <c r="Y62" s="44">
        <v>0.53367393457519219</v>
      </c>
      <c r="Z62" s="44">
        <v>7.9099124315768625</v>
      </c>
      <c r="AA62" s="44">
        <v>20.143316708708884</v>
      </c>
      <c r="AB62" s="44">
        <v>51.270293934263634</v>
      </c>
      <c r="AC62" s="44">
        <v>5.4382490480890988</v>
      </c>
      <c r="AD62" s="44">
        <v>0.10496849792899868</v>
      </c>
      <c r="AE62" s="364">
        <f t="shared" si="35"/>
        <v>85.40320313532699</v>
      </c>
      <c r="AF62" s="377"/>
      <c r="AG62" s="377"/>
      <c r="AH62" s="377"/>
      <c r="AI62" s="377"/>
      <c r="AJ62" s="377"/>
      <c r="AK62" s="377"/>
    </row>
    <row r="63" spans="22:37" x14ac:dyDescent="0.45">
      <c r="V63" s="377"/>
      <c r="W63" s="360" t="s">
        <v>13</v>
      </c>
      <c r="X63" s="361">
        <f>SUM(X57:X62)</f>
        <v>0.12673330498728447</v>
      </c>
      <c r="Y63" s="361">
        <f t="shared" ref="Y63:AD63" si="36">SUM(Y57:Y62)</f>
        <v>4.1976162006526145</v>
      </c>
      <c r="Z63" s="361">
        <f t="shared" si="36"/>
        <v>42.173044625023181</v>
      </c>
      <c r="AA63" s="361">
        <f t="shared" si="36"/>
        <v>157.08111873591136</v>
      </c>
      <c r="AB63" s="361">
        <f t="shared" si="36"/>
        <v>187.03664985732149</v>
      </c>
      <c r="AC63" s="361">
        <f t="shared" si="36"/>
        <v>46.742946249431284</v>
      </c>
      <c r="AD63" s="361">
        <f t="shared" si="36"/>
        <v>1.9102365622617945</v>
      </c>
      <c r="AE63" s="44">
        <f t="shared" si="35"/>
        <v>439.26834553558899</v>
      </c>
      <c r="AF63" s="377"/>
      <c r="AG63" s="377"/>
      <c r="AH63" s="377"/>
      <c r="AI63" s="377"/>
      <c r="AJ63" s="377"/>
      <c r="AK63" s="377"/>
    </row>
    <row r="64" spans="22:37" x14ac:dyDescent="0.45">
      <c r="V64" s="377"/>
      <c r="W64" s="377"/>
      <c r="X64" s="377"/>
      <c r="Y64" s="377"/>
      <c r="Z64" s="377"/>
      <c r="AA64" s="377"/>
      <c r="AB64" s="377"/>
      <c r="AC64" s="377"/>
      <c r="AD64" s="377"/>
      <c r="AE64" s="377"/>
      <c r="AF64" s="377"/>
      <c r="AG64" s="377"/>
      <c r="AH64" s="377"/>
      <c r="AI64" s="377"/>
      <c r="AJ64" s="377"/>
      <c r="AK64" s="377"/>
    </row>
    <row r="65" spans="22:37" x14ac:dyDescent="0.45">
      <c r="V65" s="377"/>
      <c r="W65" s="377"/>
      <c r="X65" s="377"/>
      <c r="Y65" s="377"/>
      <c r="Z65" s="377"/>
      <c r="AA65" s="377"/>
      <c r="AB65" s="377"/>
      <c r="AC65" s="377"/>
      <c r="AD65" s="377"/>
      <c r="AE65" s="377"/>
      <c r="AF65" s="377"/>
      <c r="AG65" s="377"/>
      <c r="AH65" s="377"/>
      <c r="AI65" s="377"/>
      <c r="AJ65" s="377"/>
      <c r="AK65" s="377"/>
    </row>
    <row r="66" spans="22:37" ht="19.899999999999999" thickBot="1" x14ac:dyDescent="0.65">
      <c r="V66" s="377"/>
      <c r="W66" s="351" t="s">
        <v>253</v>
      </c>
      <c r="AH66" s="377"/>
      <c r="AI66" s="377"/>
      <c r="AJ66" s="377"/>
      <c r="AK66" s="377"/>
    </row>
    <row r="67" spans="22:37" ht="14.65" thickTop="1" x14ac:dyDescent="0.45">
      <c r="V67" s="377"/>
      <c r="X67" s="343" t="s">
        <v>1</v>
      </c>
      <c r="Y67" s="343" t="s">
        <v>2</v>
      </c>
      <c r="Z67" s="343" t="s">
        <v>3</v>
      </c>
      <c r="AA67" s="343" t="s">
        <v>4</v>
      </c>
      <c r="AB67" s="343" t="s">
        <v>5</v>
      </c>
      <c r="AC67" s="343" t="s">
        <v>6</v>
      </c>
      <c r="AD67" s="343" t="s">
        <v>7</v>
      </c>
      <c r="AE67" s="343" t="s">
        <v>13</v>
      </c>
      <c r="AF67" s="343" t="s">
        <v>246</v>
      </c>
      <c r="AG67" s="328"/>
      <c r="AH67" s="377"/>
      <c r="AI67" s="377"/>
      <c r="AJ67" s="377"/>
      <c r="AK67" s="377"/>
    </row>
    <row r="68" spans="22:37" x14ac:dyDescent="0.45">
      <c r="V68" s="377"/>
      <c r="W68" s="325" t="s">
        <v>14</v>
      </c>
      <c r="X68" s="44">
        <f>X57*$AF$28</f>
        <v>0</v>
      </c>
      <c r="Y68" s="44">
        <f t="shared" ref="Y68:AD68" si="37">Y57*$AF$28</f>
        <v>0</v>
      </c>
      <c r="Z68" s="44">
        <f t="shared" si="37"/>
        <v>0</v>
      </c>
      <c r="AA68" s="44">
        <f t="shared" si="37"/>
        <v>0</v>
      </c>
      <c r="AB68" s="44">
        <f t="shared" si="37"/>
        <v>0.16796591567099195</v>
      </c>
      <c r="AC68" s="44">
        <f t="shared" si="37"/>
        <v>2.7994319278498658E-2</v>
      </c>
      <c r="AD68" s="44">
        <f t="shared" si="37"/>
        <v>2.7994319278498658E-2</v>
      </c>
      <c r="AE68" s="364">
        <f t="shared" ref="AE68:AE74" si="38">SUM(X68:AD68)</f>
        <v>0.22395455422798927</v>
      </c>
      <c r="AF68">
        <f>85.9845/1000</f>
        <v>8.5984499999999991E-2</v>
      </c>
      <c r="AG68" s="377"/>
      <c r="AH68" s="377"/>
      <c r="AI68" s="377"/>
      <c r="AJ68" s="377"/>
      <c r="AK68" s="377"/>
    </row>
    <row r="69" spans="22:37" x14ac:dyDescent="0.45">
      <c r="V69" s="377"/>
      <c r="W69" s="325" t="s">
        <v>16</v>
      </c>
      <c r="X69" s="44">
        <f t="shared" ref="X69:AD73" si="39">X58*$AF$28</f>
        <v>6.4435931176520811E-4</v>
      </c>
      <c r="Y69" s="44">
        <f t="shared" si="39"/>
        <v>2.4847023091632905E-2</v>
      </c>
      <c r="Z69" s="44">
        <f t="shared" si="39"/>
        <v>0.47672449262090832</v>
      </c>
      <c r="AA69" s="44">
        <f t="shared" si="39"/>
        <v>1.6954809937191266</v>
      </c>
      <c r="AB69" s="44">
        <f t="shared" si="39"/>
        <v>2.9064789904347537</v>
      </c>
      <c r="AC69" s="44">
        <f t="shared" si="39"/>
        <v>2.0939041457474539E-2</v>
      </c>
      <c r="AD69" s="44">
        <f t="shared" si="39"/>
        <v>2.5063953776464942E-4</v>
      </c>
      <c r="AE69" s="364">
        <f t="shared" si="38"/>
        <v>5.1253655401734255</v>
      </c>
      <c r="AF69" s="377"/>
      <c r="AG69" s="377"/>
      <c r="AH69" s="377"/>
      <c r="AI69" s="377"/>
      <c r="AJ69" s="377"/>
      <c r="AK69" s="377"/>
    </row>
    <row r="70" spans="22:37" x14ac:dyDescent="0.45">
      <c r="V70" s="377"/>
      <c r="W70" s="325" t="s">
        <v>15</v>
      </c>
      <c r="X70" s="44">
        <f t="shared" si="39"/>
        <v>8.0773833481984883E-4</v>
      </c>
      <c r="Y70" s="44">
        <f t="shared" si="39"/>
        <v>0.13638863485197683</v>
      </c>
      <c r="Z70" s="44">
        <f t="shared" si="39"/>
        <v>0.6621196610189819</v>
      </c>
      <c r="AA70" s="44">
        <f t="shared" si="39"/>
        <v>3.4290509379990568</v>
      </c>
      <c r="AB70" s="44">
        <f t="shared" si="39"/>
        <v>4.5170993943343527</v>
      </c>
      <c r="AC70" s="44">
        <f t="shared" si="39"/>
        <v>3.443097395541705</v>
      </c>
      <c r="AD70" s="44">
        <f t="shared" si="39"/>
        <v>0.12684803482837897</v>
      </c>
      <c r="AE70" s="364">
        <f t="shared" si="38"/>
        <v>12.315411796909272</v>
      </c>
      <c r="AF70" s="377"/>
      <c r="AG70" s="377"/>
      <c r="AH70" s="377"/>
      <c r="AI70" s="377"/>
      <c r="AJ70" s="377"/>
      <c r="AK70" s="377"/>
    </row>
    <row r="71" spans="22:37" x14ac:dyDescent="0.45">
      <c r="V71" s="377"/>
      <c r="W71" s="325" t="s">
        <v>17</v>
      </c>
      <c r="X71" s="44">
        <f t="shared" si="39"/>
        <v>8.2057041250508597E-3</v>
      </c>
      <c r="Y71" s="44">
        <f t="shared" si="39"/>
        <v>0.13948072124967975</v>
      </c>
      <c r="Z71" s="44">
        <f t="shared" si="39"/>
        <v>1.3007746657781549</v>
      </c>
      <c r="AA71" s="44">
        <f t="shared" si="39"/>
        <v>5.8237649300313219</v>
      </c>
      <c r="AB71" s="44">
        <f t="shared" si="39"/>
        <v>4.0383072681522663</v>
      </c>
      <c r="AC71" s="44">
        <f t="shared" si="39"/>
        <v>4.3505009867067373E-2</v>
      </c>
      <c r="AD71" s="44">
        <f t="shared" si="39"/>
        <v>1.3207823298100265E-4</v>
      </c>
      <c r="AE71" s="364">
        <f t="shared" si="38"/>
        <v>11.354170377436521</v>
      </c>
      <c r="AF71" s="377"/>
      <c r="AG71" s="377"/>
      <c r="AH71" s="377"/>
      <c r="AI71" s="377"/>
      <c r="AJ71" s="377"/>
      <c r="AK71" s="377"/>
    </row>
    <row r="72" spans="22:37" x14ac:dyDescent="0.45">
      <c r="V72" s="377"/>
      <c r="W72" s="325" t="s">
        <v>24</v>
      </c>
      <c r="X72" s="44">
        <f t="shared" si="39"/>
        <v>9.9952341818470907E-4</v>
      </c>
      <c r="Y72" s="44">
        <f t="shared" si="39"/>
        <v>1.432586458424465E-2</v>
      </c>
      <c r="Z72" s="44">
        <f t="shared" si="39"/>
        <v>0.50647947066933952</v>
      </c>
      <c r="AA72" s="44">
        <f t="shared" si="39"/>
        <v>0.82623157665848479</v>
      </c>
      <c r="AB72" s="44">
        <f t="shared" si="39"/>
        <v>4.3950662273804092E-2</v>
      </c>
      <c r="AC72" s="44">
        <f t="shared" si="39"/>
        <v>1.6027970364061384E-2</v>
      </c>
      <c r="AD72" s="44">
        <f t="shared" si="39"/>
        <v>0</v>
      </c>
      <c r="AE72" s="364">
        <f t="shared" si="38"/>
        <v>1.4080150679681191</v>
      </c>
      <c r="AF72" s="377"/>
      <c r="AG72" s="377"/>
      <c r="AH72" s="377"/>
      <c r="AI72" s="377"/>
      <c r="AJ72" s="377"/>
      <c r="AK72" s="377"/>
    </row>
    <row r="73" spans="22:37" x14ac:dyDescent="0.45">
      <c r="V73" s="377"/>
      <c r="W73" s="360" t="s">
        <v>264</v>
      </c>
      <c r="X73" s="44">
        <f t="shared" si="39"/>
        <v>2.3977467285853454E-4</v>
      </c>
      <c r="Y73" s="44">
        <f t="shared" si="39"/>
        <v>4.588768642748061E-2</v>
      </c>
      <c r="Z73" s="44">
        <f t="shared" si="39"/>
        <v>0.68012986547292065</v>
      </c>
      <c r="AA73" s="44">
        <f t="shared" si="39"/>
        <v>1.7320130155399789</v>
      </c>
      <c r="AB73" s="44">
        <f t="shared" si="39"/>
        <v>4.4084505887906911</v>
      </c>
      <c r="AC73" s="44">
        <f t="shared" si="39"/>
        <v>0.46760512527541709</v>
      </c>
      <c r="AD73" s="44">
        <f t="shared" si="39"/>
        <v>9.0256638101759851E-3</v>
      </c>
      <c r="AE73" s="364">
        <f t="shared" si="38"/>
        <v>7.3433517199895233</v>
      </c>
      <c r="AF73" s="377"/>
      <c r="AG73" s="377"/>
      <c r="AH73" s="377"/>
      <c r="AI73" s="377"/>
      <c r="AJ73" s="377"/>
      <c r="AK73" s="377"/>
    </row>
    <row r="74" spans="22:37" x14ac:dyDescent="0.45">
      <c r="W74" s="360" t="s">
        <v>13</v>
      </c>
      <c r="X74" s="361">
        <f>SUM(X68:X73)</f>
        <v>1.0897099862679161E-2</v>
      </c>
      <c r="Y74" s="361">
        <f t="shared" ref="Y74:AD74" si="40">SUM(Y68:Y73)</f>
        <v>0.36092993020501474</v>
      </c>
      <c r="Z74" s="361">
        <f t="shared" si="40"/>
        <v>3.6262281555603053</v>
      </c>
      <c r="AA74" s="361">
        <f t="shared" si="40"/>
        <v>13.506541453947968</v>
      </c>
      <c r="AB74" s="361">
        <f t="shared" si="40"/>
        <v>16.082252819656858</v>
      </c>
      <c r="AC74" s="361">
        <f t="shared" si="40"/>
        <v>4.0191688617842241</v>
      </c>
      <c r="AD74" s="361">
        <f t="shared" si="40"/>
        <v>0.1642507356877993</v>
      </c>
      <c r="AE74" s="44">
        <f t="shared" si="38"/>
        <v>37.770269056704848</v>
      </c>
      <c r="AF74" s="377"/>
      <c r="AG74" s="377"/>
      <c r="AH74" s="377"/>
      <c r="AI74" s="377"/>
      <c r="AJ74" s="377"/>
      <c r="AK74" s="377"/>
    </row>
    <row r="75" spans="22:37" x14ac:dyDescent="0.45">
      <c r="W75" s="377"/>
      <c r="X75" s="377"/>
      <c r="Y75" s="377"/>
      <c r="Z75" s="377"/>
      <c r="AA75" s="377"/>
      <c r="AB75" s="377"/>
      <c r="AC75" s="377"/>
      <c r="AD75" s="377"/>
      <c r="AE75" s="377"/>
      <c r="AF75" s="377"/>
      <c r="AG75" s="377"/>
      <c r="AH75" s="377"/>
      <c r="AI75" s="377"/>
      <c r="AJ75" s="377"/>
      <c r="AK75" s="377"/>
    </row>
    <row r="76" spans="22:37" x14ac:dyDescent="0.45">
      <c r="W76" s="377"/>
      <c r="X76" s="377"/>
      <c r="Y76" s="377"/>
      <c r="Z76" s="377"/>
      <c r="AA76" s="377"/>
      <c r="AB76" s="377"/>
      <c r="AC76" s="377"/>
      <c r="AD76" s="377"/>
      <c r="AE76" s="377"/>
      <c r="AF76" s="377"/>
      <c r="AG76" s="377"/>
      <c r="AH76" s="377"/>
      <c r="AI76" s="377"/>
      <c r="AJ76" s="377"/>
      <c r="AK76" s="377"/>
    </row>
    <row r="77" spans="22:37" x14ac:dyDescent="0.45">
      <c r="W77" s="377"/>
      <c r="X77" s="377"/>
      <c r="Y77" s="377"/>
      <c r="Z77" s="377"/>
      <c r="AA77" s="377"/>
      <c r="AB77" s="377"/>
      <c r="AC77" s="377"/>
      <c r="AD77" s="377"/>
      <c r="AE77" s="377"/>
      <c r="AF77" s="377"/>
      <c r="AG77" s="377"/>
    </row>
    <row r="93" spans="4:4" x14ac:dyDescent="0.45">
      <c r="D93" t="e">
        <f>'Conso par classe et par vecteur'!W3:AE3+'Conso par classe et par vecteur'!AG3</f>
        <v>#VALUE!</v>
      </c>
    </row>
  </sheetData>
  <mergeCells count="1">
    <mergeCell ref="A26:K31"/>
  </mergeCells>
  <pageMargins left="0.7" right="0.7" top="0.75" bottom="0.75" header="0.3" footer="0.3"/>
  <pageSetup paperSize="9" orientation="portrait"/>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2"/>
  <sheetViews>
    <sheetView workbookViewId="0">
      <selection activeCell="B12" sqref="B12"/>
    </sheetView>
  </sheetViews>
  <sheetFormatPr defaultColWidth="9.1328125" defaultRowHeight="14.25" x14ac:dyDescent="0.45"/>
  <cols>
    <col min="1" max="1" width="11.46484375" customWidth="1"/>
    <col min="2" max="2" width="16" customWidth="1"/>
    <col min="3" max="3" width="12.796875" bestFit="1" customWidth="1"/>
    <col min="7" max="7" width="14.6640625" customWidth="1"/>
    <col min="8" max="8" width="12.6640625" customWidth="1"/>
    <col min="10" max="10" width="10.33203125" customWidth="1"/>
    <col min="11" max="11" width="12.46484375" customWidth="1"/>
    <col min="12" max="12" width="11.6640625" customWidth="1"/>
  </cols>
  <sheetData>
    <row r="1" spans="1:12" x14ac:dyDescent="0.45">
      <c r="B1" s="337" t="s">
        <v>237</v>
      </c>
      <c r="C1" s="328"/>
      <c r="F1" t="s">
        <v>256</v>
      </c>
    </row>
    <row r="3" spans="1:12" ht="28.5" x14ac:dyDescent="0.45">
      <c r="A3" s="353" t="s">
        <v>63</v>
      </c>
      <c r="B3" s="354" t="s">
        <v>238</v>
      </c>
      <c r="C3" s="355" t="s">
        <v>239</v>
      </c>
      <c r="E3" s="41"/>
      <c r="J3" s="353" t="s">
        <v>63</v>
      </c>
      <c r="K3" s="354" t="s">
        <v>238</v>
      </c>
      <c r="L3" s="355" t="s">
        <v>239</v>
      </c>
    </row>
    <row r="4" spans="1:12" x14ac:dyDescent="0.45">
      <c r="A4" s="356" t="s">
        <v>1</v>
      </c>
      <c r="B4" s="357">
        <v>3.358495</v>
      </c>
      <c r="C4" s="358">
        <v>1.4146834616463604E-3</v>
      </c>
      <c r="G4" t="s">
        <v>258</v>
      </c>
      <c r="H4" t="s">
        <v>257</v>
      </c>
      <c r="J4" s="356" t="s">
        <v>1</v>
      </c>
      <c r="K4" s="357">
        <f>$H$10*C4</f>
        <v>3.4765420508671405</v>
      </c>
      <c r="L4" s="358">
        <v>1.4146834616463604E-3</v>
      </c>
    </row>
    <row r="5" spans="1:12" x14ac:dyDescent="0.45">
      <c r="A5" s="356" t="s">
        <v>2</v>
      </c>
      <c r="B5" s="357">
        <v>66.468475999999995</v>
      </c>
      <c r="C5" s="358">
        <v>2.7998211615035313E-2</v>
      </c>
      <c r="F5" t="str">
        <f>'Parc et conso par vecteur_CEREN'!O22</f>
        <v>Coal</v>
      </c>
      <c r="G5">
        <f>'Parc et conso par vecteur_CEREN'!P22</f>
        <v>163</v>
      </c>
      <c r="H5" s="387">
        <f>'Parc et conso par vecteur_CEREN'!Q22</f>
        <v>17.410691366730877</v>
      </c>
      <c r="J5" s="356" t="s">
        <v>2</v>
      </c>
      <c r="K5" s="357">
        <f t="shared" ref="K5:K10" si="0">$H$10*C5</f>
        <v>68.804762809250363</v>
      </c>
      <c r="L5" s="358">
        <v>2.7998211615035313E-2</v>
      </c>
    </row>
    <row r="6" spans="1:12" x14ac:dyDescent="0.45">
      <c r="A6" s="356" t="s">
        <v>3</v>
      </c>
      <c r="B6" s="357">
        <v>394.41711099999998</v>
      </c>
      <c r="C6" s="358">
        <v>0.16613851261414317</v>
      </c>
      <c r="F6" t="str">
        <f>'Parc et conso par vecteur_CEREN'!O23</f>
        <v>Fuel</v>
      </c>
      <c r="G6">
        <f>'Parc et conso par vecteur_CEREN'!P23</f>
        <v>4011</v>
      </c>
      <c r="H6" s="387">
        <f>'Parc et conso par vecteur_CEREN'!Q23</f>
        <v>453.40217208104752</v>
      </c>
      <c r="J6" s="356" t="s">
        <v>3</v>
      </c>
      <c r="K6" s="357">
        <f t="shared" si="0"/>
        <v>408.28039701504173</v>
      </c>
      <c r="L6" s="358">
        <v>0.16613851261414317</v>
      </c>
    </row>
    <row r="7" spans="1:12" x14ac:dyDescent="0.45">
      <c r="A7" s="356" t="s">
        <v>4</v>
      </c>
      <c r="B7" s="357">
        <v>921.97524099999998</v>
      </c>
      <c r="C7" s="358">
        <v>0.38835940666581825</v>
      </c>
      <c r="F7" t="str">
        <f>'Parc et conso par vecteur_CEREN'!O24</f>
        <v>Electricity</v>
      </c>
      <c r="G7">
        <f>'Parc et conso par vecteur_CEREN'!P24</f>
        <v>10257</v>
      </c>
      <c r="H7" s="387">
        <f>'Parc et conso par vecteur_CEREN'!Q24</f>
        <v>896.56722866074665</v>
      </c>
      <c r="J7" s="356" t="s">
        <v>4</v>
      </c>
      <c r="K7" s="357">
        <f t="shared" si="0"/>
        <v>954.3815593576486</v>
      </c>
      <c r="L7" s="358">
        <v>0.38835940666581825</v>
      </c>
    </row>
    <row r="8" spans="1:12" x14ac:dyDescent="0.45">
      <c r="A8" s="356" t="s">
        <v>5</v>
      </c>
      <c r="B8" s="357">
        <v>848.96007399999996</v>
      </c>
      <c r="C8" s="358">
        <v>0.35760356239502228</v>
      </c>
      <c r="F8" t="str">
        <f>'Parc et conso par vecteur_CEREN'!O25</f>
        <v>Gas</v>
      </c>
      <c r="G8">
        <f>'Parc et conso par vecteur_CEREN'!P25</f>
        <v>11576</v>
      </c>
      <c r="H8" s="387">
        <f>'Parc et conso par vecteur_CEREN'!Q25</f>
        <v>1017.2801427740849</v>
      </c>
      <c r="J8" s="356" t="s">
        <v>5</v>
      </c>
      <c r="K8" s="357">
        <f t="shared" si="0"/>
        <v>878.79999725123298</v>
      </c>
      <c r="L8" s="358">
        <v>0.35760356239502228</v>
      </c>
    </row>
    <row r="9" spans="1:12" x14ac:dyDescent="0.45">
      <c r="A9" s="356" t="s">
        <v>6</v>
      </c>
      <c r="B9" s="357">
        <v>135.10337200000001</v>
      </c>
      <c r="C9" s="358">
        <v>5.6908974401050458E-2</v>
      </c>
      <c r="F9" t="str">
        <f>'Parc et conso par vecteur_CEREN'!O26</f>
        <v>Heat</v>
      </c>
      <c r="G9">
        <f>'Parc et conso par vecteur_CEREN'!P26</f>
        <v>1147</v>
      </c>
      <c r="H9" s="387">
        <f>'Parc et conso par vecteur_CEREN'!Q26</f>
        <v>72.809683385367322</v>
      </c>
      <c r="J9" s="356" t="s">
        <v>6</v>
      </c>
      <c r="K9" s="357">
        <f t="shared" si="0"/>
        <v>139.85209267006388</v>
      </c>
      <c r="L9" s="358">
        <v>5.6908974401050458E-2</v>
      </c>
    </row>
    <row r="10" spans="1:12" x14ac:dyDescent="0.45">
      <c r="A10" s="356" t="s">
        <v>7</v>
      </c>
      <c r="B10" s="357">
        <v>3.7430050000000001</v>
      </c>
      <c r="C10" s="358">
        <v>1.5766488472841659E-3</v>
      </c>
      <c r="F10" t="s">
        <v>13</v>
      </c>
      <c r="G10" s="43">
        <f>SUM(G5:G9)</f>
        <v>27154</v>
      </c>
      <c r="H10" s="388">
        <f>SUM(H5:H9)</f>
        <v>2457.4699182679774</v>
      </c>
      <c r="J10" s="356" t="s">
        <v>7</v>
      </c>
      <c r="K10" s="357">
        <f t="shared" si="0"/>
        <v>3.87456711387272</v>
      </c>
      <c r="L10" s="358">
        <v>1.5766488472841659E-3</v>
      </c>
    </row>
    <row r="11" spans="1:12" x14ac:dyDescent="0.45">
      <c r="A11" s="356" t="s">
        <v>64</v>
      </c>
      <c r="B11" s="359">
        <f>SUM(B4:B10)</f>
        <v>2374.0257739999997</v>
      </c>
      <c r="C11" s="328"/>
      <c r="J11" s="356" t="s">
        <v>64</v>
      </c>
      <c r="K11" s="359">
        <f>SUM(K4:K10)</f>
        <v>2457.4699182679774</v>
      </c>
      <c r="L11" s="328"/>
    </row>
    <row r="12" spans="1:12" ht="42.75" x14ac:dyDescent="0.45">
      <c r="A12" s="339" t="s">
        <v>240</v>
      </c>
      <c r="B12" s="338">
        <f>(B11-K11)/K11</f>
        <v>-3.395530649131568E-2</v>
      </c>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T105"/>
  <sheetViews>
    <sheetView showGridLines="0" workbookViewId="0">
      <pane xSplit="3" ySplit="6" topLeftCell="H7" activePane="bottomRight" state="frozen"/>
      <selection pane="topRight" activeCell="D1" sqref="D1"/>
      <selection pane="bottomLeft" activeCell="A6" sqref="A6"/>
      <selection pane="bottomRight" activeCell="S27" sqref="S27"/>
    </sheetView>
  </sheetViews>
  <sheetFormatPr defaultColWidth="2.796875" defaultRowHeight="14.25" x14ac:dyDescent="0.45"/>
  <cols>
    <col min="1" max="1" width="2.796875" customWidth="1"/>
    <col min="2" max="2" width="19.46484375" customWidth="1"/>
    <col min="3" max="3" width="22.33203125" bestFit="1" customWidth="1"/>
    <col min="4" max="9" width="16.46484375" customWidth="1"/>
    <col min="10" max="10" width="14.796875" customWidth="1"/>
    <col min="11" max="11" width="11.46484375" customWidth="1"/>
    <col min="12" max="13" width="13.46484375" customWidth="1"/>
    <col min="14" max="14" width="19.46484375" customWidth="1"/>
    <col min="15" max="15" width="22.33203125" bestFit="1" customWidth="1"/>
    <col min="16" max="16" width="15.46484375" customWidth="1"/>
    <col min="17" max="17" width="17.1328125" customWidth="1"/>
    <col min="18" max="255" width="11.46484375" customWidth="1"/>
  </cols>
  <sheetData>
    <row r="1" spans="2:20" x14ac:dyDescent="0.45">
      <c r="B1" s="337" t="s">
        <v>147</v>
      </c>
      <c r="F1" s="44"/>
      <c r="G1" s="44"/>
      <c r="H1" s="44"/>
      <c r="I1" s="44"/>
      <c r="K1" s="44"/>
    </row>
    <row r="2" spans="2:20" x14ac:dyDescent="0.45">
      <c r="B2" s="122"/>
      <c r="F2" s="44"/>
      <c r="G2" s="44"/>
      <c r="H2" s="44"/>
      <c r="I2" s="44"/>
      <c r="K2" s="44"/>
    </row>
    <row r="3" spans="2:20" x14ac:dyDescent="0.45">
      <c r="B3" s="47" t="s">
        <v>73</v>
      </c>
      <c r="F3" s="44"/>
      <c r="G3" s="44"/>
      <c r="H3" s="44"/>
      <c r="I3" s="44"/>
      <c r="K3" s="44"/>
      <c r="N3" s="47"/>
    </row>
    <row r="4" spans="2:20" x14ac:dyDescent="0.45">
      <c r="B4" s="48"/>
      <c r="C4" s="48"/>
      <c r="D4" s="48"/>
      <c r="E4" s="48"/>
      <c r="F4" s="49"/>
      <c r="G4" s="49"/>
      <c r="H4" s="49"/>
      <c r="I4" s="49"/>
      <c r="K4" s="44"/>
      <c r="N4" s="48"/>
      <c r="O4" s="48"/>
    </row>
    <row r="5" spans="2:20" x14ac:dyDescent="0.45">
      <c r="C5" s="50"/>
      <c r="D5" s="417">
        <v>2018</v>
      </c>
      <c r="E5" s="418"/>
      <c r="F5" s="417">
        <v>2017</v>
      </c>
      <c r="G5" s="418"/>
      <c r="H5" s="419">
        <v>2016</v>
      </c>
      <c r="I5" s="419"/>
      <c r="J5" s="51">
        <v>2016</v>
      </c>
      <c r="K5" s="51">
        <v>2017</v>
      </c>
      <c r="L5" s="420">
        <v>2015</v>
      </c>
      <c r="M5" s="421"/>
      <c r="O5" s="50"/>
      <c r="P5" s="411">
        <v>2015</v>
      </c>
      <c r="Q5" s="416"/>
      <c r="R5" s="412"/>
      <c r="S5" s="411">
        <v>2015</v>
      </c>
      <c r="T5" s="412"/>
    </row>
    <row r="6" spans="2:20" ht="30" customHeight="1" x14ac:dyDescent="0.45">
      <c r="B6" s="52" t="s">
        <v>74</v>
      </c>
      <c r="C6" s="53" t="s">
        <v>75</v>
      </c>
      <c r="D6" s="54" t="s">
        <v>76</v>
      </c>
      <c r="E6" s="55" t="s">
        <v>77</v>
      </c>
      <c r="F6" s="54" t="s">
        <v>76</v>
      </c>
      <c r="G6" s="55" t="s">
        <v>77</v>
      </c>
      <c r="H6" s="56" t="s">
        <v>76</v>
      </c>
      <c r="I6" s="56" t="s">
        <v>77</v>
      </c>
      <c r="J6" s="51" t="s">
        <v>78</v>
      </c>
      <c r="K6" s="51" t="s">
        <v>78</v>
      </c>
      <c r="L6" s="54" t="s">
        <v>76</v>
      </c>
      <c r="M6" s="55" t="s">
        <v>77</v>
      </c>
      <c r="N6" s="52" t="s">
        <v>74</v>
      </c>
      <c r="O6" s="53" t="s">
        <v>75</v>
      </c>
      <c r="P6" s="54" t="s">
        <v>76</v>
      </c>
      <c r="Q6" s="330" t="s">
        <v>77</v>
      </c>
      <c r="R6" s="55" t="s">
        <v>233</v>
      </c>
      <c r="S6" s="54" t="s">
        <v>234</v>
      </c>
      <c r="T6" s="330" t="s">
        <v>235</v>
      </c>
    </row>
    <row r="7" spans="2:20" x14ac:dyDescent="0.45">
      <c r="B7" s="44" t="s">
        <v>79</v>
      </c>
      <c r="C7" s="57" t="s">
        <v>80</v>
      </c>
      <c r="D7" s="58">
        <v>19.155201360827778</v>
      </c>
      <c r="E7" s="59">
        <v>1.1716282451621924</v>
      </c>
      <c r="F7" s="58">
        <v>19.255201360827776</v>
      </c>
      <c r="G7" s="59">
        <v>1.1765883359332965</v>
      </c>
      <c r="H7" s="60">
        <v>19.274315730896266</v>
      </c>
      <c r="I7" s="60">
        <v>1.1756800003964785</v>
      </c>
      <c r="J7" s="61">
        <f>I7/H7</f>
        <v>6.0997236779300634E-2</v>
      </c>
      <c r="K7" s="50">
        <f>G7/F7</f>
        <v>6.1104961401593737E-2</v>
      </c>
      <c r="L7" s="58">
        <f>C85</f>
        <v>15</v>
      </c>
      <c r="M7" s="59">
        <f>L7*J7</f>
        <v>0.91495855168950957</v>
      </c>
      <c r="N7" s="413"/>
      <c r="O7" s="57"/>
      <c r="P7" s="60"/>
      <c r="Q7" s="332"/>
      <c r="R7" s="50"/>
      <c r="T7" s="332"/>
    </row>
    <row r="8" spans="2:20" x14ac:dyDescent="0.45">
      <c r="B8" s="44" t="s">
        <v>79</v>
      </c>
      <c r="C8" s="57" t="s">
        <v>68</v>
      </c>
      <c r="D8" s="58">
        <v>51.224999999999994</v>
      </c>
      <c r="E8" s="59">
        <v>3.1287995263927249</v>
      </c>
      <c r="F8" s="58">
        <v>51.625</v>
      </c>
      <c r="G8" s="59">
        <v>3.150760193068928</v>
      </c>
      <c r="H8" s="60">
        <v>51.524999999999999</v>
      </c>
      <c r="I8" s="60">
        <v>3.1445770232556653</v>
      </c>
      <c r="J8" s="62">
        <f t="shared" ref="J8:J21" si="0">I8/H8</f>
        <v>6.1030121751686858E-2</v>
      </c>
      <c r="K8" s="63">
        <f t="shared" ref="K8:K32" si="1">G8/F8</f>
        <v>6.1031674442013135E-2</v>
      </c>
      <c r="L8" s="58">
        <f>C87</f>
        <v>52</v>
      </c>
      <c r="M8" s="59">
        <f t="shared" ref="M8:M21" si="2">L8*J8</f>
        <v>3.1735663310877165</v>
      </c>
      <c r="N8" s="414"/>
      <c r="O8" s="57"/>
      <c r="P8" s="60"/>
      <c r="Q8" s="333"/>
      <c r="R8" s="63"/>
      <c r="T8" s="333"/>
    </row>
    <row r="9" spans="2:20" x14ac:dyDescent="0.45">
      <c r="B9" s="44" t="s">
        <v>79</v>
      </c>
      <c r="C9" s="57" t="s">
        <v>81</v>
      </c>
      <c r="D9" s="58">
        <v>1234.4519783329524</v>
      </c>
      <c r="E9" s="59">
        <v>78.354619720737674</v>
      </c>
      <c r="F9" s="58">
        <v>1212.6407462636232</v>
      </c>
      <c r="G9" s="59">
        <v>76.968486893254962</v>
      </c>
      <c r="H9" s="60">
        <v>1181.2000000000003</v>
      </c>
      <c r="I9" s="60">
        <v>74.98064343051081</v>
      </c>
      <c r="J9" s="62">
        <f t="shared" si="0"/>
        <v>6.3478363893083978E-2</v>
      </c>
      <c r="K9" s="63">
        <f t="shared" si="1"/>
        <v>6.3471796680434428E-2</v>
      </c>
      <c r="L9" s="58">
        <f>C84</f>
        <v>1147</v>
      </c>
      <c r="M9" s="59">
        <f t="shared" si="2"/>
        <v>72.809683385367322</v>
      </c>
      <c r="N9" s="414"/>
      <c r="O9" s="57"/>
      <c r="P9" s="60"/>
      <c r="Q9" s="333"/>
      <c r="R9" s="63"/>
      <c r="T9" s="333"/>
    </row>
    <row r="10" spans="2:20" x14ac:dyDescent="0.45">
      <c r="B10" s="44" t="s">
        <v>79</v>
      </c>
      <c r="C10" s="57" t="s">
        <v>82</v>
      </c>
      <c r="D10" s="58">
        <v>4131.4954462632495</v>
      </c>
      <c r="E10" s="59">
        <v>226.19225279553157</v>
      </c>
      <c r="F10" s="58">
        <v>4100.5654949146628</v>
      </c>
      <c r="G10" s="59">
        <v>224.16303640023006</v>
      </c>
      <c r="H10" s="60">
        <v>4054.6</v>
      </c>
      <c r="I10" s="60">
        <v>221.38902768814901</v>
      </c>
      <c r="J10" s="62">
        <f t="shared" si="0"/>
        <v>5.4601940435098167E-2</v>
      </c>
      <c r="K10" s="63">
        <f t="shared" si="1"/>
        <v>5.4666371425655065E-2</v>
      </c>
      <c r="L10" s="58">
        <f>C88</f>
        <v>4022</v>
      </c>
      <c r="M10" s="59">
        <f t="shared" si="2"/>
        <v>219.60900442996484</v>
      </c>
      <c r="N10" s="414"/>
      <c r="O10" s="57"/>
      <c r="P10" s="60"/>
      <c r="Q10" s="333"/>
      <c r="R10" s="63"/>
      <c r="T10" s="333"/>
    </row>
    <row r="11" spans="2:20" x14ac:dyDescent="0.45">
      <c r="B11" s="44" t="s">
        <v>79</v>
      </c>
      <c r="C11" s="64" t="s">
        <v>83</v>
      </c>
      <c r="D11" s="65">
        <v>56.686859813084112</v>
      </c>
      <c r="E11" s="66">
        <v>3.9259796530068396</v>
      </c>
      <c r="F11" s="65">
        <v>51.605218068535834</v>
      </c>
      <c r="G11" s="66">
        <v>3.5751555097592762</v>
      </c>
      <c r="H11" s="67">
        <v>46.25</v>
      </c>
      <c r="I11" s="67">
        <v>3.2054443248231292</v>
      </c>
      <c r="J11" s="62">
        <f t="shared" si="0"/>
        <v>6.9306904320500087E-2</v>
      </c>
      <c r="K11" s="63">
        <f t="shared" si="1"/>
        <v>6.9278953632386273E-2</v>
      </c>
      <c r="L11" s="65"/>
      <c r="M11" s="66">
        <f t="shared" si="2"/>
        <v>0</v>
      </c>
      <c r="N11" s="414"/>
      <c r="O11" s="64"/>
      <c r="P11" s="60"/>
      <c r="Q11" s="333"/>
      <c r="R11" s="63"/>
      <c r="T11" s="333"/>
    </row>
    <row r="12" spans="2:20" x14ac:dyDescent="0.45">
      <c r="B12" s="44" t="s">
        <v>79</v>
      </c>
      <c r="C12" s="57" t="s">
        <v>84</v>
      </c>
      <c r="D12" s="58">
        <v>585.19362854331052</v>
      </c>
      <c r="E12" s="59">
        <v>37.771662872307125</v>
      </c>
      <c r="F12" s="58">
        <v>598.99362854331048</v>
      </c>
      <c r="G12" s="59">
        <v>38.719220069738043</v>
      </c>
      <c r="H12" s="60">
        <v>608.39999999999986</v>
      </c>
      <c r="I12" s="60">
        <v>39.371645529547337</v>
      </c>
      <c r="J12" s="62">
        <f t="shared" si="0"/>
        <v>6.4713421317467698E-2</v>
      </c>
      <c r="K12" s="63">
        <f t="shared" si="1"/>
        <v>6.4640453962589078E-2</v>
      </c>
      <c r="L12" s="58">
        <f>C86</f>
        <v>628</v>
      </c>
      <c r="M12" s="59">
        <f t="shared" si="2"/>
        <v>40.640028587369713</v>
      </c>
      <c r="N12" s="414"/>
      <c r="O12" s="57"/>
      <c r="P12" s="60"/>
      <c r="Q12" s="333"/>
      <c r="R12" s="63"/>
      <c r="T12" s="333"/>
    </row>
    <row r="13" spans="2:20" x14ac:dyDescent="0.45">
      <c r="B13" s="44" t="s">
        <v>79</v>
      </c>
      <c r="C13" s="57" t="s">
        <v>85</v>
      </c>
      <c r="D13" s="58">
        <v>6620.02738229837</v>
      </c>
      <c r="E13" s="59">
        <v>453.1966772239162</v>
      </c>
      <c r="F13" s="58">
        <v>6552.1364989020021</v>
      </c>
      <c r="G13" s="59">
        <v>447.6242168494507</v>
      </c>
      <c r="H13" s="60">
        <v>6462.3</v>
      </c>
      <c r="I13" s="60">
        <v>440.71381735992759</v>
      </c>
      <c r="J13" s="62">
        <f t="shared" si="0"/>
        <v>6.8197672246712096E-2</v>
      </c>
      <c r="K13" s="63">
        <f t="shared" si="1"/>
        <v>6.8317291149911627E-2</v>
      </c>
      <c r="L13" s="58">
        <f>C83</f>
        <v>6397</v>
      </c>
      <c r="M13" s="59">
        <f t="shared" si="2"/>
        <v>436.26050936221731</v>
      </c>
      <c r="N13" s="414"/>
      <c r="O13" s="57"/>
      <c r="P13" s="60"/>
      <c r="Q13" s="333"/>
      <c r="R13" s="63"/>
      <c r="T13" s="333"/>
    </row>
    <row r="14" spans="2:20" x14ac:dyDescent="0.45">
      <c r="B14" s="49" t="s">
        <v>79</v>
      </c>
      <c r="C14" s="68" t="s">
        <v>86</v>
      </c>
      <c r="D14" s="69">
        <v>10.9</v>
      </c>
      <c r="E14" s="70">
        <v>0.78447129393303572</v>
      </c>
      <c r="F14" s="69">
        <v>11.7</v>
      </c>
      <c r="G14" s="70">
        <v>0.83340804567935611</v>
      </c>
      <c r="H14" s="71">
        <v>12.700000000000001</v>
      </c>
      <c r="I14" s="71">
        <v>0.8961564327775704</v>
      </c>
      <c r="J14" s="72">
        <f t="shared" si="0"/>
        <v>7.0563498643903169E-2</v>
      </c>
      <c r="K14" s="73">
        <f t="shared" si="1"/>
        <v>7.1231456895671466E-2</v>
      </c>
      <c r="L14" s="69">
        <f>C89</f>
        <v>16</v>
      </c>
      <c r="M14" s="70">
        <f t="shared" si="2"/>
        <v>1.1290159783024507</v>
      </c>
      <c r="N14" s="415"/>
      <c r="O14" s="49"/>
      <c r="P14" s="335"/>
      <c r="Q14" s="333"/>
      <c r="R14" s="333"/>
      <c r="T14" s="333"/>
    </row>
    <row r="15" spans="2:20" x14ac:dyDescent="0.45">
      <c r="B15" s="44" t="s">
        <v>87</v>
      </c>
      <c r="C15" s="57" t="s">
        <v>80</v>
      </c>
      <c r="D15" s="58">
        <v>168.65638670080619</v>
      </c>
      <c r="E15" s="59">
        <v>19.358754651580576</v>
      </c>
      <c r="F15" s="58">
        <v>162.92760410016243</v>
      </c>
      <c r="G15" s="59">
        <v>18.462839981449477</v>
      </c>
      <c r="H15" s="60">
        <v>156.54682027746145</v>
      </c>
      <c r="I15" s="60">
        <v>17.448341353657462</v>
      </c>
      <c r="J15" s="61">
        <f t="shared" si="0"/>
        <v>0.11145765415568493</v>
      </c>
      <c r="K15" s="50">
        <f t="shared" si="1"/>
        <v>0.11331928732039258</v>
      </c>
      <c r="L15" s="58">
        <f>C93+C94</f>
        <v>148</v>
      </c>
      <c r="M15" s="59">
        <f t="shared" si="2"/>
        <v>16.495732815041368</v>
      </c>
      <c r="N15" s="413"/>
      <c r="O15" s="57"/>
      <c r="P15" s="58"/>
      <c r="Q15" s="333"/>
      <c r="R15" s="63"/>
      <c r="T15" s="333"/>
    </row>
    <row r="16" spans="2:20" x14ac:dyDescent="0.45">
      <c r="B16" s="44" t="s">
        <v>87</v>
      </c>
      <c r="C16" s="57" t="s">
        <v>68</v>
      </c>
      <c r="D16" s="58">
        <v>1197.6672391211835</v>
      </c>
      <c r="E16" s="59">
        <v>137.60707012522982</v>
      </c>
      <c r="F16" s="58">
        <v>1190.4831055544732</v>
      </c>
      <c r="G16" s="59">
        <v>136.6603479969518</v>
      </c>
      <c r="H16" s="60">
        <v>1181.95</v>
      </c>
      <c r="I16" s="60">
        <v>135.69685811931197</v>
      </c>
      <c r="J16" s="62">
        <f t="shared" si="0"/>
        <v>0.11480761294412789</v>
      </c>
      <c r="K16" s="63">
        <f t="shared" si="1"/>
        <v>0.11479402551731432</v>
      </c>
      <c r="L16" s="58">
        <f>C96</f>
        <v>1174</v>
      </c>
      <c r="M16" s="59">
        <f t="shared" si="2"/>
        <v>134.78413759640614</v>
      </c>
      <c r="N16" s="414"/>
      <c r="O16" s="57"/>
      <c r="P16" s="60"/>
      <c r="Q16" s="333"/>
      <c r="R16" s="63"/>
      <c r="T16" s="333"/>
    </row>
    <row r="17" spans="2:20" x14ac:dyDescent="0.45">
      <c r="B17" s="44" t="s">
        <v>87</v>
      </c>
      <c r="C17" s="57" t="s">
        <v>82</v>
      </c>
      <c r="D17" s="58">
        <v>6483.8987091242743</v>
      </c>
      <c r="E17" s="59">
        <v>705.15550572025381</v>
      </c>
      <c r="F17" s="58">
        <v>6401.2091376399458</v>
      </c>
      <c r="G17" s="59">
        <v>695.55210702952081</v>
      </c>
      <c r="H17" s="60">
        <v>6317.4000000000005</v>
      </c>
      <c r="I17" s="60">
        <v>685.90471303216373</v>
      </c>
      <c r="J17" s="62">
        <f t="shared" si="0"/>
        <v>0.10857389322065465</v>
      </c>
      <c r="K17" s="63">
        <f t="shared" si="1"/>
        <v>0.10865948793011364</v>
      </c>
      <c r="L17" s="58">
        <f>C97</f>
        <v>6235</v>
      </c>
      <c r="M17" s="59">
        <f t="shared" si="2"/>
        <v>676.95822423078175</v>
      </c>
      <c r="N17" s="414"/>
      <c r="O17" s="57"/>
      <c r="P17" s="60"/>
      <c r="Q17" s="333"/>
      <c r="R17" s="63"/>
      <c r="T17" s="333"/>
    </row>
    <row r="18" spans="2:20" x14ac:dyDescent="0.45">
      <c r="B18" s="44" t="s">
        <v>87</v>
      </c>
      <c r="C18" s="64" t="s">
        <v>83</v>
      </c>
      <c r="D18" s="65">
        <v>1321.8551401869158</v>
      </c>
      <c r="E18" s="66">
        <v>179.57790605607474</v>
      </c>
      <c r="F18" s="65">
        <v>1198.1572819314642</v>
      </c>
      <c r="G18" s="66">
        <v>162.74416541277256</v>
      </c>
      <c r="H18" s="67">
        <v>1067.8</v>
      </c>
      <c r="I18" s="67">
        <v>145.00416000000001</v>
      </c>
      <c r="J18" s="62">
        <f t="shared" si="0"/>
        <v>0.13579711556471252</v>
      </c>
      <c r="K18" s="63">
        <f t="shared" si="1"/>
        <v>0.13582871620195328</v>
      </c>
      <c r="L18" s="65"/>
      <c r="M18" s="66">
        <f t="shared" si="2"/>
        <v>0</v>
      </c>
      <c r="N18" s="414"/>
      <c r="O18" s="64"/>
      <c r="P18" s="60"/>
      <c r="Q18" s="333"/>
      <c r="R18" s="63"/>
      <c r="T18" s="333"/>
    </row>
    <row r="19" spans="2:20" x14ac:dyDescent="0.45">
      <c r="B19" s="44" t="s">
        <v>87</v>
      </c>
      <c r="C19" s="57" t="s">
        <v>84</v>
      </c>
      <c r="D19" s="58">
        <v>2867.7</v>
      </c>
      <c r="E19" s="59">
        <v>352.06173957872778</v>
      </c>
      <c r="F19" s="58">
        <v>2898.3999999999996</v>
      </c>
      <c r="G19" s="59">
        <v>355.81290813740463</v>
      </c>
      <c r="H19" s="60">
        <v>2924.7999999999993</v>
      </c>
      <c r="I19" s="60">
        <v>359.03158438621836</v>
      </c>
      <c r="J19" s="62">
        <f t="shared" si="0"/>
        <v>0.12275423426771692</v>
      </c>
      <c r="K19" s="63">
        <f t="shared" si="1"/>
        <v>0.12276183692292461</v>
      </c>
      <c r="L19" s="58">
        <f>C95</f>
        <v>2972</v>
      </c>
      <c r="M19" s="59">
        <f t="shared" si="2"/>
        <v>364.8255842436547</v>
      </c>
      <c r="N19" s="414"/>
      <c r="O19" s="57"/>
      <c r="P19" s="60"/>
      <c r="Q19" s="333"/>
      <c r="R19" s="63"/>
      <c r="T19" s="333"/>
    </row>
    <row r="20" spans="2:20" x14ac:dyDescent="0.45">
      <c r="B20" s="44" t="s">
        <v>87</v>
      </c>
      <c r="C20" s="57" t="s">
        <v>85</v>
      </c>
      <c r="D20" s="58">
        <v>5275.7566332116585</v>
      </c>
      <c r="E20" s="59">
        <v>592.45279205675649</v>
      </c>
      <c r="F20" s="58">
        <v>5229.7746160252173</v>
      </c>
      <c r="G20" s="59">
        <v>586.97349952639377</v>
      </c>
      <c r="H20" s="60">
        <v>5192.7000000000007</v>
      </c>
      <c r="I20" s="60">
        <v>582.55660367209987</v>
      </c>
      <c r="J20" s="62">
        <f t="shared" si="0"/>
        <v>0.11218761023592731</v>
      </c>
      <c r="K20" s="63">
        <f t="shared" si="1"/>
        <v>0.112236863464015</v>
      </c>
      <c r="L20" s="58">
        <f>C92</f>
        <v>5179</v>
      </c>
      <c r="M20" s="59">
        <f t="shared" si="2"/>
        <v>581.01963341186752</v>
      </c>
      <c r="N20" s="414"/>
      <c r="O20" s="57"/>
      <c r="P20" s="60"/>
      <c r="Q20" s="333"/>
      <c r="R20" s="63"/>
      <c r="T20" s="333"/>
    </row>
    <row r="21" spans="2:20" x14ac:dyDescent="0.45">
      <c r="B21" s="49" t="s">
        <v>87</v>
      </c>
      <c r="C21" s="68" t="s">
        <v>86</v>
      </c>
      <c r="D21" s="69">
        <v>391.26181315894542</v>
      </c>
      <c r="E21" s="70">
        <v>46.374541065872421</v>
      </c>
      <c r="F21" s="69">
        <v>390.1320704380143</v>
      </c>
      <c r="G21" s="70">
        <v>46.232845258988448</v>
      </c>
      <c r="H21" s="71">
        <v>391.29999999999995</v>
      </c>
      <c r="I21" s="71">
        <v>46.369092866390631</v>
      </c>
      <c r="J21" s="72">
        <f t="shared" si="0"/>
        <v>0.11850010954865994</v>
      </c>
      <c r="K21" s="73">
        <f t="shared" si="1"/>
        <v>0.11850562607447598</v>
      </c>
      <c r="L21" s="69">
        <f>C98</f>
        <v>395</v>
      </c>
      <c r="M21" s="70">
        <f t="shared" si="2"/>
        <v>46.807543271720675</v>
      </c>
      <c r="N21" s="415"/>
      <c r="O21" s="68"/>
      <c r="P21" s="60"/>
      <c r="Q21" s="334"/>
      <c r="R21" s="73"/>
      <c r="T21" s="333"/>
    </row>
    <row r="22" spans="2:20" ht="15" customHeight="1" x14ac:dyDescent="0.45">
      <c r="B22" s="74" t="s">
        <v>88</v>
      </c>
      <c r="C22" s="75" t="s">
        <v>80</v>
      </c>
      <c r="D22" s="60">
        <f t="shared" ref="D22:I23" si="3">D7+D15</f>
        <v>187.81158806163398</v>
      </c>
      <c r="E22" s="76">
        <f t="shared" si="3"/>
        <v>20.530382896742768</v>
      </c>
      <c r="F22" s="60">
        <f t="shared" si="3"/>
        <v>182.18280546099021</v>
      </c>
      <c r="G22" s="76">
        <f t="shared" si="3"/>
        <v>19.639428317382773</v>
      </c>
      <c r="H22" s="60">
        <f t="shared" si="3"/>
        <v>175.82113600835771</v>
      </c>
      <c r="I22" s="77">
        <f t="shared" si="3"/>
        <v>18.624021354053941</v>
      </c>
      <c r="J22" s="61">
        <f>I22/H22</f>
        <v>0.10592595279994461</v>
      </c>
      <c r="K22" s="50">
        <f t="shared" si="1"/>
        <v>0.10780066904605909</v>
      </c>
      <c r="L22" s="58">
        <f>L7+L15</f>
        <v>163</v>
      </c>
      <c r="M22" s="76">
        <f>M7+M15</f>
        <v>17.410691366730877</v>
      </c>
      <c r="N22" s="406" t="s">
        <v>88</v>
      </c>
      <c r="O22" s="325" t="s">
        <v>14</v>
      </c>
      <c r="P22" s="331">
        <f>L22</f>
        <v>163</v>
      </c>
      <c r="Q22" s="326">
        <f>M22</f>
        <v>17.410691366730877</v>
      </c>
      <c r="R22" s="327">
        <f t="shared" ref="R22:R27" si="4">Q22/$Q$32</f>
        <v>6.7082168725642131E-3</v>
      </c>
      <c r="S22" s="336">
        <f>'Conso 1982-2018_CEREN'!AJ47</f>
        <v>2.6045921558884366</v>
      </c>
      <c r="T22" s="327">
        <f t="shared" ref="T22:T27" si="5">S22/$S$32</f>
        <v>5.929387314974225E-3</v>
      </c>
    </row>
    <row r="23" spans="2:20" x14ac:dyDescent="0.45">
      <c r="B23" t="s">
        <v>88</v>
      </c>
      <c r="C23" s="57" t="s">
        <v>68</v>
      </c>
      <c r="D23" s="60">
        <f t="shared" si="3"/>
        <v>1248.8922391211834</v>
      </c>
      <c r="E23" s="59">
        <f t="shared" si="3"/>
        <v>140.73586965162255</v>
      </c>
      <c r="F23" s="60">
        <f t="shared" si="3"/>
        <v>1242.1081055544732</v>
      </c>
      <c r="G23" s="59">
        <f t="shared" si="3"/>
        <v>139.81110819002072</v>
      </c>
      <c r="H23" s="60">
        <f t="shared" si="3"/>
        <v>1233.4750000000001</v>
      </c>
      <c r="I23" s="60">
        <f t="shared" si="3"/>
        <v>138.84143514256763</v>
      </c>
      <c r="J23" s="62">
        <f t="shared" ref="J23:J32" si="6">I23/H23</f>
        <v>0.11256120727421927</v>
      </c>
      <c r="K23" s="63">
        <f t="shared" si="1"/>
        <v>0.11255953291409324</v>
      </c>
      <c r="L23" s="58">
        <f>L8+L16</f>
        <v>1226</v>
      </c>
      <c r="M23" s="59">
        <f>M8+M16</f>
        <v>137.95770392749387</v>
      </c>
      <c r="N23" s="407"/>
      <c r="O23" s="325" t="s">
        <v>16</v>
      </c>
      <c r="P23" s="331">
        <f>L27+L29</f>
        <v>4011</v>
      </c>
      <c r="Q23" s="326">
        <f>M27+M29</f>
        <v>453.40217208104752</v>
      </c>
      <c r="R23" s="327">
        <f t="shared" si="4"/>
        <v>0.17469266652002213</v>
      </c>
      <c r="S23" s="336">
        <f>SUM('Conso 1982-2018_CEREN'!AJ44,'Conso 1982-2018_CEREN'!AJ45)</f>
        <v>59.608017028341465</v>
      </c>
      <c r="T23" s="327">
        <f t="shared" si="5"/>
        <v>0.13569841222149273</v>
      </c>
    </row>
    <row r="24" spans="2:20" x14ac:dyDescent="0.45">
      <c r="B24" t="s">
        <v>88</v>
      </c>
      <c r="C24" s="57" t="s">
        <v>81</v>
      </c>
      <c r="D24" s="60">
        <f t="shared" ref="D24:I24" si="7">D9</f>
        <v>1234.4519783329524</v>
      </c>
      <c r="E24" s="59">
        <f t="shared" si="7"/>
        <v>78.354619720737674</v>
      </c>
      <c r="F24" s="60">
        <f t="shared" si="7"/>
        <v>1212.6407462636232</v>
      </c>
      <c r="G24" s="59">
        <f t="shared" si="7"/>
        <v>76.968486893254962</v>
      </c>
      <c r="H24" s="60">
        <f t="shared" si="7"/>
        <v>1181.2000000000003</v>
      </c>
      <c r="I24" s="60">
        <f t="shared" si="7"/>
        <v>74.98064343051081</v>
      </c>
      <c r="J24" s="62">
        <f t="shared" si="6"/>
        <v>6.3478363893083978E-2</v>
      </c>
      <c r="K24" s="63">
        <f t="shared" si="1"/>
        <v>6.3471796680434428E-2</v>
      </c>
      <c r="L24" s="58">
        <f>L9</f>
        <v>1147</v>
      </c>
      <c r="M24" s="59">
        <f>M9</f>
        <v>72.809683385367322</v>
      </c>
      <c r="N24" s="407"/>
      <c r="O24" s="325" t="s">
        <v>15</v>
      </c>
      <c r="P24" s="331">
        <f>L25</f>
        <v>10257</v>
      </c>
      <c r="Q24" s="326">
        <f>M25</f>
        <v>896.56722866074665</v>
      </c>
      <c r="R24" s="327">
        <f t="shared" si="4"/>
        <v>0.3454410444712539</v>
      </c>
      <c r="S24" s="336">
        <f>'Conso 1982-2018_CEREN'!AJ41</f>
        <v>143.22827715354828</v>
      </c>
      <c r="T24" s="327">
        <f t="shared" si="5"/>
        <v>0.32606100259492538</v>
      </c>
    </row>
    <row r="25" spans="2:20" x14ac:dyDescent="0.45">
      <c r="B25" t="s">
        <v>88</v>
      </c>
      <c r="C25" s="57" t="s">
        <v>82</v>
      </c>
      <c r="D25" s="60">
        <f t="shared" ref="D25:I29" si="8">D10+D17</f>
        <v>10615.394155387523</v>
      </c>
      <c r="E25" s="59">
        <f t="shared" si="8"/>
        <v>931.34775851578536</v>
      </c>
      <c r="F25" s="60">
        <f t="shared" si="8"/>
        <v>10501.774632554609</v>
      </c>
      <c r="G25" s="59">
        <f t="shared" si="8"/>
        <v>919.71514342975092</v>
      </c>
      <c r="H25" s="60">
        <f t="shared" si="8"/>
        <v>10372</v>
      </c>
      <c r="I25" s="60">
        <f t="shared" si="8"/>
        <v>907.29374072031271</v>
      </c>
      <c r="J25" s="62">
        <f t="shared" si="6"/>
        <v>8.7475293166246887E-2</v>
      </c>
      <c r="K25" s="63">
        <f t="shared" si="1"/>
        <v>8.7577116783549347E-2</v>
      </c>
      <c r="L25" s="58">
        <f t="shared" ref="L25:M29" si="9">L10+L17</f>
        <v>10257</v>
      </c>
      <c r="M25" s="59">
        <f t="shared" si="9"/>
        <v>896.56722866074665</v>
      </c>
      <c r="N25" s="407"/>
      <c r="O25" s="325" t="s">
        <v>17</v>
      </c>
      <c r="P25" s="331">
        <f>L28</f>
        <v>11576</v>
      </c>
      <c r="Q25" s="326">
        <f>M28</f>
        <v>1017.2801427740849</v>
      </c>
      <c r="R25" s="327">
        <f t="shared" si="4"/>
        <v>0.39195088087779845</v>
      </c>
      <c r="S25" s="336">
        <f>'Conso 1982-2018_CEREN'!AJ51</f>
        <v>132.04903648258144</v>
      </c>
      <c r="T25" s="327">
        <f t="shared" si="5"/>
        <v>0.30061131839941096</v>
      </c>
    </row>
    <row r="26" spans="2:20" x14ac:dyDescent="0.45">
      <c r="B26" t="s">
        <v>88</v>
      </c>
      <c r="C26" s="64" t="s">
        <v>83</v>
      </c>
      <c r="D26" s="60">
        <f t="shared" si="8"/>
        <v>1378.5419999999999</v>
      </c>
      <c r="E26" s="59">
        <f t="shared" si="8"/>
        <v>183.50388570908157</v>
      </c>
      <c r="F26" s="60">
        <f t="shared" si="8"/>
        <v>1249.7625</v>
      </c>
      <c r="G26" s="59">
        <f t="shared" si="8"/>
        <v>166.31932092253183</v>
      </c>
      <c r="H26" s="60">
        <f t="shared" si="8"/>
        <v>1114.05</v>
      </c>
      <c r="I26" s="60">
        <f t="shared" si="8"/>
        <v>148.20960432482315</v>
      </c>
      <c r="J26" s="62">
        <f t="shared" si="6"/>
        <v>0.13303676165775608</v>
      </c>
      <c r="K26" s="63">
        <f t="shared" si="1"/>
        <v>0.13308074207902049</v>
      </c>
      <c r="L26" s="58">
        <f t="shared" si="9"/>
        <v>0</v>
      </c>
      <c r="M26" s="59">
        <f t="shared" si="9"/>
        <v>0</v>
      </c>
      <c r="N26" s="407"/>
      <c r="O26" s="325" t="s">
        <v>24</v>
      </c>
      <c r="P26" s="331">
        <f>L24</f>
        <v>1147</v>
      </c>
      <c r="Q26" s="331">
        <f>M24</f>
        <v>72.809683385367322</v>
      </c>
      <c r="R26" s="327">
        <f t="shared" si="4"/>
        <v>2.8053058680086649E-2</v>
      </c>
      <c r="S26" s="336">
        <f>'Conso 1982-2018_CEREN'!AJ46</f>
        <v>16.375219579902414</v>
      </c>
      <c r="T26" s="327">
        <f t="shared" si="5"/>
        <v>3.7278396557203573E-2</v>
      </c>
    </row>
    <row r="27" spans="2:20" x14ac:dyDescent="0.45">
      <c r="B27" t="s">
        <v>88</v>
      </c>
      <c r="C27" s="57" t="s">
        <v>84</v>
      </c>
      <c r="D27" s="60">
        <f t="shared" si="8"/>
        <v>3452.8936285433101</v>
      </c>
      <c r="E27" s="59">
        <f t="shared" si="8"/>
        <v>389.83340245103489</v>
      </c>
      <c r="F27" s="60">
        <f t="shared" si="8"/>
        <v>3497.3936285433101</v>
      </c>
      <c r="G27" s="59">
        <f t="shared" si="8"/>
        <v>394.5321282071427</v>
      </c>
      <c r="H27" s="60">
        <f t="shared" si="8"/>
        <v>3533.1999999999989</v>
      </c>
      <c r="I27" s="60">
        <f t="shared" si="8"/>
        <v>398.40322991576568</v>
      </c>
      <c r="J27" s="62">
        <f t="shared" si="6"/>
        <v>0.11275988619828083</v>
      </c>
      <c r="K27" s="63">
        <f t="shared" si="1"/>
        <v>0.11280747039373666</v>
      </c>
      <c r="L27" s="58">
        <f t="shared" si="9"/>
        <v>3600</v>
      </c>
      <c r="M27" s="59">
        <f t="shared" si="9"/>
        <v>405.46561283102443</v>
      </c>
      <c r="N27" s="407"/>
      <c r="O27" s="325" t="s">
        <v>264</v>
      </c>
      <c r="P27" s="331">
        <f>L23</f>
        <v>1226</v>
      </c>
      <c r="Q27" s="331">
        <f>M23</f>
        <v>137.95770392749387</v>
      </c>
      <c r="R27" s="327">
        <f t="shared" si="4"/>
        <v>5.3154132578274511E-2</v>
      </c>
      <c r="S27" s="336">
        <f>'Conso 1982-2018_CEREN'!AJ48</f>
        <v>85.40320313532699</v>
      </c>
      <c r="T27" s="327">
        <f t="shared" si="5"/>
        <v>0.19442148291199307</v>
      </c>
    </row>
    <row r="28" spans="2:20" x14ac:dyDescent="0.45">
      <c r="B28" t="s">
        <v>88</v>
      </c>
      <c r="C28" s="78" t="s">
        <v>85</v>
      </c>
      <c r="D28" s="60">
        <f t="shared" si="8"/>
        <v>11895.784015510028</v>
      </c>
      <c r="E28" s="59">
        <f t="shared" si="8"/>
        <v>1045.6494692806727</v>
      </c>
      <c r="F28" s="60">
        <f t="shared" si="8"/>
        <v>11781.911114927219</v>
      </c>
      <c r="G28" s="59">
        <f t="shared" si="8"/>
        <v>1034.5977163758444</v>
      </c>
      <c r="H28" s="60">
        <f t="shared" si="8"/>
        <v>11655</v>
      </c>
      <c r="I28" s="60">
        <f t="shared" si="8"/>
        <v>1023.2704210320275</v>
      </c>
      <c r="J28" s="62">
        <f t="shared" si="6"/>
        <v>8.7796689921237875E-2</v>
      </c>
      <c r="K28" s="63">
        <f t="shared" si="1"/>
        <v>8.7812385128678283E-2</v>
      </c>
      <c r="L28" s="58">
        <f t="shared" si="9"/>
        <v>11576</v>
      </c>
      <c r="M28" s="59">
        <f t="shared" si="9"/>
        <v>1017.2801427740849</v>
      </c>
      <c r="N28" s="323"/>
      <c r="O28" s="78"/>
      <c r="P28" s="58"/>
      <c r="Q28" s="335"/>
      <c r="R28" s="59"/>
      <c r="T28" s="333"/>
    </row>
    <row r="29" spans="2:20" x14ac:dyDescent="0.45">
      <c r="B29" s="48" t="s">
        <v>88</v>
      </c>
      <c r="C29" s="68" t="s">
        <v>86</v>
      </c>
      <c r="D29" s="69">
        <f t="shared" si="8"/>
        <v>402.16181315894539</v>
      </c>
      <c r="E29" s="70">
        <f t="shared" si="8"/>
        <v>47.159012359805459</v>
      </c>
      <c r="F29" s="69">
        <f t="shared" si="8"/>
        <v>401.83207043801428</v>
      </c>
      <c r="G29" s="70">
        <f t="shared" si="8"/>
        <v>47.066253304667804</v>
      </c>
      <c r="H29" s="69">
        <f t="shared" si="8"/>
        <v>403.99999999999994</v>
      </c>
      <c r="I29" s="71">
        <f t="shared" si="8"/>
        <v>47.265249299168204</v>
      </c>
      <c r="J29" s="72">
        <f t="shared" si="6"/>
        <v>0.11699319133457478</v>
      </c>
      <c r="K29" s="73">
        <f t="shared" si="1"/>
        <v>0.11712916107806816</v>
      </c>
      <c r="L29" s="58">
        <f t="shared" si="9"/>
        <v>411</v>
      </c>
      <c r="M29" s="59">
        <f t="shared" si="9"/>
        <v>47.936559250023123</v>
      </c>
      <c r="N29" s="324"/>
      <c r="O29" s="49"/>
      <c r="P29" s="335"/>
      <c r="Q29" s="335"/>
      <c r="R29" s="335"/>
      <c r="T29" s="333"/>
    </row>
    <row r="30" spans="2:20" x14ac:dyDescent="0.45">
      <c r="B30" t="s">
        <v>79</v>
      </c>
      <c r="C30" s="78" t="s">
        <v>89</v>
      </c>
      <c r="D30" s="58">
        <f t="shared" ref="D30:I30" si="10">D7+D8+D9+D10+D12+D13+D14</f>
        <v>12652.44863679871</v>
      </c>
      <c r="E30" s="59">
        <f t="shared" si="10"/>
        <v>800.60011167798052</v>
      </c>
      <c r="F30" s="58">
        <f t="shared" si="10"/>
        <v>12546.916569984427</v>
      </c>
      <c r="G30" s="59">
        <f t="shared" si="10"/>
        <v>792.63571678735536</v>
      </c>
      <c r="H30" s="60">
        <f t="shared" si="10"/>
        <v>12389.999315730896</v>
      </c>
      <c r="I30" s="60">
        <f t="shared" si="10"/>
        <v>781.67154746456447</v>
      </c>
      <c r="J30" s="61">
        <f t="shared" si="6"/>
        <v>6.3088909655718811E-2</v>
      </c>
      <c r="K30" s="50">
        <f t="shared" si="1"/>
        <v>6.3173745706060686E-2</v>
      </c>
      <c r="L30" s="79">
        <f>SUM(L7:L14)</f>
        <v>12277</v>
      </c>
      <c r="M30" s="76">
        <f>SUM(M7:M14)</f>
        <v>774.53676662599889</v>
      </c>
      <c r="O30" s="78"/>
      <c r="P30" s="58"/>
      <c r="Q30" s="335"/>
      <c r="R30" s="59"/>
      <c r="T30" s="333"/>
    </row>
    <row r="31" spans="2:20" x14ac:dyDescent="0.45">
      <c r="B31" s="48" t="s">
        <v>87</v>
      </c>
      <c r="C31" s="80" t="s">
        <v>89</v>
      </c>
      <c r="D31" s="69">
        <f t="shared" ref="D31:I31" si="11">D15+D16+D17+D19+D20+D21</f>
        <v>16384.940781316865</v>
      </c>
      <c r="E31" s="70">
        <f t="shared" si="11"/>
        <v>1853.0104031984208</v>
      </c>
      <c r="F31" s="69">
        <f t="shared" si="11"/>
        <v>16272.926533757813</v>
      </c>
      <c r="G31" s="70">
        <f t="shared" si="11"/>
        <v>1839.6945479307089</v>
      </c>
      <c r="H31" s="69">
        <f t="shared" si="11"/>
        <v>16164.696820277462</v>
      </c>
      <c r="I31" s="71">
        <f t="shared" si="11"/>
        <v>1827.0071934298419</v>
      </c>
      <c r="J31" s="72">
        <f t="shared" si="6"/>
        <v>0.11302452583818283</v>
      </c>
      <c r="K31" s="73">
        <f t="shared" si="1"/>
        <v>0.11305247056295036</v>
      </c>
      <c r="L31" s="69">
        <f>SUM(L15:L21)</f>
        <v>16103</v>
      </c>
      <c r="M31" s="70">
        <f>SUM(M15:M21)</f>
        <v>1820.8908555694723</v>
      </c>
      <c r="N31" s="48"/>
      <c r="O31" s="80"/>
      <c r="P31" s="69"/>
      <c r="Q31" s="329"/>
      <c r="R31" s="70"/>
      <c r="T31" s="333"/>
    </row>
    <row r="32" spans="2:20" x14ac:dyDescent="0.45">
      <c r="B32" s="48" t="s">
        <v>88</v>
      </c>
      <c r="C32" s="80" t="s">
        <v>89</v>
      </c>
      <c r="D32" s="69">
        <f t="shared" ref="D32:I32" si="12">D30+D31</f>
        <v>29037.389418115577</v>
      </c>
      <c r="E32" s="70">
        <f t="shared" si="12"/>
        <v>2653.6105148764013</v>
      </c>
      <c r="F32" s="69">
        <f t="shared" si="12"/>
        <v>28819.843103742242</v>
      </c>
      <c r="G32" s="70">
        <f t="shared" si="12"/>
        <v>2632.3302647180644</v>
      </c>
      <c r="H32" s="69">
        <f t="shared" si="12"/>
        <v>28554.696136008359</v>
      </c>
      <c r="I32" s="71">
        <f t="shared" si="12"/>
        <v>2608.6787408944065</v>
      </c>
      <c r="J32" s="81">
        <f t="shared" si="6"/>
        <v>9.1357257960969218E-2</v>
      </c>
      <c r="K32" s="82">
        <f t="shared" si="1"/>
        <v>9.1337425233111613E-2</v>
      </c>
      <c r="L32" s="69">
        <f>L30+L31</f>
        <v>28380</v>
      </c>
      <c r="M32" s="70">
        <f>M30+M31</f>
        <v>2595.427622195471</v>
      </c>
      <c r="N32" s="48" t="s">
        <v>88</v>
      </c>
      <c r="O32" s="80" t="s">
        <v>89</v>
      </c>
      <c r="P32" s="69">
        <f>SUM(P22:P27)</f>
        <v>28380</v>
      </c>
      <c r="Q32" s="69">
        <f>SUM(Q22:Q27)</f>
        <v>2595.4276221954715</v>
      </c>
      <c r="R32" s="69">
        <f>SUM(R22:R26)</f>
        <v>0.94684586742172527</v>
      </c>
      <c r="S32" s="365">
        <f>SUM(S22:S27)</f>
        <v>439.26834553558905</v>
      </c>
      <c r="T32" s="322">
        <f>SUM(T22:T26)</f>
        <v>0.80557851708800687</v>
      </c>
    </row>
    <row r="33" spans="2:15" x14ac:dyDescent="0.45">
      <c r="F33" s="44"/>
      <c r="G33" s="44"/>
      <c r="H33" s="44"/>
      <c r="I33" s="44"/>
      <c r="K33" s="44"/>
      <c r="L33" s="44"/>
    </row>
    <row r="34" spans="2:15" x14ac:dyDescent="0.45">
      <c r="B34" s="47" t="s">
        <v>90</v>
      </c>
      <c r="F34" s="44"/>
      <c r="G34" s="44"/>
      <c r="H34" s="44"/>
      <c r="I34" s="44"/>
      <c r="K34" s="44"/>
      <c r="L34" s="44"/>
      <c r="N34" s="47"/>
    </row>
    <row r="35" spans="2:15" x14ac:dyDescent="0.45">
      <c r="B35" s="48"/>
      <c r="C35" s="48"/>
      <c r="D35" s="48"/>
      <c r="E35" s="48"/>
      <c r="F35" s="49"/>
      <c r="G35" s="49"/>
      <c r="H35" s="44"/>
      <c r="I35" s="44"/>
      <c r="K35" s="44"/>
      <c r="L35" s="44"/>
      <c r="N35" s="48"/>
      <c r="O35" s="48"/>
    </row>
    <row r="36" spans="2:15" x14ac:dyDescent="0.45">
      <c r="C36" s="50"/>
      <c r="D36" s="408">
        <v>2018</v>
      </c>
      <c r="E36" s="409"/>
      <c r="F36" s="410">
        <v>2017</v>
      </c>
      <c r="G36" s="410"/>
      <c r="H36" s="44"/>
      <c r="I36" s="44"/>
      <c r="K36" s="44"/>
      <c r="L36" s="44"/>
      <c r="O36" s="50"/>
    </row>
    <row r="37" spans="2:15" ht="28.5" x14ac:dyDescent="0.45">
      <c r="B37" s="52" t="s">
        <v>74</v>
      </c>
      <c r="C37" s="53" t="s">
        <v>75</v>
      </c>
      <c r="D37" s="83" t="s">
        <v>76</v>
      </c>
      <c r="E37" s="84" t="s">
        <v>77</v>
      </c>
      <c r="F37" s="85" t="s">
        <v>76</v>
      </c>
      <c r="G37" s="85" t="s">
        <v>77</v>
      </c>
      <c r="H37" s="44"/>
      <c r="I37" s="44"/>
      <c r="K37" s="44"/>
      <c r="L37" s="44"/>
      <c r="N37" s="52"/>
      <c r="O37" s="53"/>
    </row>
    <row r="38" spans="2:15" x14ac:dyDescent="0.45">
      <c r="B38" s="44" t="s">
        <v>79</v>
      </c>
      <c r="C38" s="57" t="s">
        <v>80</v>
      </c>
      <c r="D38" s="86">
        <v>0</v>
      </c>
      <c r="E38" s="87">
        <v>0</v>
      </c>
      <c r="F38" s="88">
        <v>0</v>
      </c>
      <c r="G38" s="88">
        <v>0</v>
      </c>
      <c r="H38" s="44"/>
      <c r="I38" s="44"/>
      <c r="K38" s="44"/>
      <c r="L38" s="44"/>
      <c r="N38" s="44"/>
      <c r="O38" s="57"/>
    </row>
    <row r="39" spans="2:15" x14ac:dyDescent="0.45">
      <c r="B39" s="44" t="s">
        <v>79</v>
      </c>
      <c r="C39" s="57" t="s">
        <v>68</v>
      </c>
      <c r="D39" s="86">
        <v>0</v>
      </c>
      <c r="E39" s="87">
        <v>0</v>
      </c>
      <c r="F39" s="88">
        <v>0</v>
      </c>
      <c r="G39" s="88">
        <v>0</v>
      </c>
      <c r="H39" s="44"/>
      <c r="I39" s="44"/>
      <c r="K39" s="44"/>
      <c r="L39" s="44"/>
      <c r="N39" s="44"/>
      <c r="O39" s="57"/>
    </row>
    <row r="40" spans="2:15" x14ac:dyDescent="0.45">
      <c r="B40" s="44" t="s">
        <v>79</v>
      </c>
      <c r="C40" s="57" t="s">
        <v>81</v>
      </c>
      <c r="D40" s="86">
        <v>26.1</v>
      </c>
      <c r="E40" s="87">
        <v>1.6272894094642252</v>
      </c>
      <c r="F40" s="88">
        <v>30.4</v>
      </c>
      <c r="G40" s="88">
        <v>1.9257378871129918</v>
      </c>
      <c r="H40" s="44"/>
      <c r="I40" s="44"/>
      <c r="K40" s="44"/>
      <c r="L40" s="44"/>
      <c r="N40" s="44"/>
      <c r="O40" s="57"/>
    </row>
    <row r="41" spans="2:15" x14ac:dyDescent="0.45">
      <c r="B41" s="44" t="s">
        <v>79</v>
      </c>
      <c r="C41" s="57" t="s">
        <v>82</v>
      </c>
      <c r="D41" s="86">
        <v>32.6</v>
      </c>
      <c r="E41" s="87">
        <v>2.1561542548202852</v>
      </c>
      <c r="F41" s="88">
        <v>29.1</v>
      </c>
      <c r="G41" s="88">
        <v>1.8768858164932101</v>
      </c>
      <c r="H41" s="44"/>
      <c r="I41" s="44"/>
      <c r="K41" s="44"/>
      <c r="L41" s="44"/>
      <c r="N41" s="44"/>
      <c r="O41" s="57"/>
    </row>
    <row r="42" spans="2:15" x14ac:dyDescent="0.45">
      <c r="B42" s="44" t="s">
        <v>79</v>
      </c>
      <c r="C42" s="64" t="s">
        <v>83</v>
      </c>
      <c r="D42" s="89">
        <v>8.15</v>
      </c>
      <c r="E42" s="90">
        <v>0.60083916336552534</v>
      </c>
      <c r="F42" s="91">
        <v>1.2</v>
      </c>
      <c r="G42" s="91">
        <v>0.10951453193885213</v>
      </c>
      <c r="H42" s="44"/>
      <c r="I42" s="44"/>
      <c r="K42" s="44"/>
      <c r="N42" s="44"/>
      <c r="O42" s="64"/>
    </row>
    <row r="43" spans="2:15" x14ac:dyDescent="0.45">
      <c r="B43" s="44" t="s">
        <v>79</v>
      </c>
      <c r="C43" s="57" t="s">
        <v>84</v>
      </c>
      <c r="D43" s="86">
        <v>0</v>
      </c>
      <c r="E43" s="87">
        <v>0</v>
      </c>
      <c r="F43" s="88">
        <v>0</v>
      </c>
      <c r="G43" s="88">
        <v>0</v>
      </c>
      <c r="H43" s="44"/>
      <c r="I43" s="44"/>
      <c r="K43" s="44"/>
      <c r="N43" s="44"/>
      <c r="O43" s="57"/>
    </row>
    <row r="44" spans="2:15" x14ac:dyDescent="0.45">
      <c r="B44" s="44" t="s">
        <v>79</v>
      </c>
      <c r="C44" s="57" t="s">
        <v>85</v>
      </c>
      <c r="D44" s="86">
        <v>109.5</v>
      </c>
      <c r="E44" s="87">
        <v>8.2571414699708878</v>
      </c>
      <c r="F44" s="88">
        <v>98.3</v>
      </c>
      <c r="G44" s="88">
        <v>7.4934781643218695</v>
      </c>
      <c r="N44" s="44"/>
      <c r="O44" s="57"/>
    </row>
    <row r="45" spans="2:15" x14ac:dyDescent="0.45">
      <c r="B45" s="49" t="s">
        <v>79</v>
      </c>
      <c r="C45" s="68" t="s">
        <v>86</v>
      </c>
      <c r="D45" s="92">
        <v>0</v>
      </c>
      <c r="E45" s="93">
        <v>0</v>
      </c>
      <c r="F45" s="94">
        <v>0</v>
      </c>
      <c r="G45" s="94">
        <v>0</v>
      </c>
      <c r="N45" s="49"/>
      <c r="O45" s="68"/>
    </row>
    <row r="46" spans="2:15" x14ac:dyDescent="0.45">
      <c r="B46" s="44" t="s">
        <v>87</v>
      </c>
      <c r="C46" s="57" t="s">
        <v>80</v>
      </c>
      <c r="D46" s="86">
        <v>5.7</v>
      </c>
      <c r="E46" s="87">
        <v>0.85526519673118284</v>
      </c>
      <c r="F46" s="88">
        <v>6.9</v>
      </c>
      <c r="G46" s="88">
        <v>0.90595213986879874</v>
      </c>
      <c r="N46" s="44"/>
      <c r="O46" s="57"/>
    </row>
    <row r="47" spans="2:15" x14ac:dyDescent="0.45">
      <c r="B47" s="44" t="s">
        <v>87</v>
      </c>
      <c r="C47" s="57" t="s">
        <v>68</v>
      </c>
      <c r="D47" s="86">
        <v>13.3</v>
      </c>
      <c r="E47" s="87">
        <v>1.5399980635205317</v>
      </c>
      <c r="F47" s="88">
        <v>16</v>
      </c>
      <c r="G47" s="88">
        <v>2.0407369113400686</v>
      </c>
      <c r="N47" s="44"/>
      <c r="O47" s="57"/>
    </row>
    <row r="48" spans="2:15" x14ac:dyDescent="0.45">
      <c r="B48" s="44" t="s">
        <v>87</v>
      </c>
      <c r="C48" s="57" t="s">
        <v>82</v>
      </c>
      <c r="D48" s="86">
        <v>85.8</v>
      </c>
      <c r="E48" s="87">
        <v>9.7508941585776601</v>
      </c>
      <c r="F48" s="88">
        <v>79.400000000000006</v>
      </c>
      <c r="G48" s="88">
        <v>9.2759745600562269</v>
      </c>
      <c r="N48" s="44"/>
      <c r="O48" s="57"/>
    </row>
    <row r="49" spans="2:15" x14ac:dyDescent="0.45">
      <c r="B49" s="44" t="s">
        <v>87</v>
      </c>
      <c r="C49" s="64" t="s">
        <v>83</v>
      </c>
      <c r="D49" s="89">
        <v>60.059999999999995</v>
      </c>
      <c r="E49" s="90">
        <v>7.3481688976543582</v>
      </c>
      <c r="F49" s="91">
        <v>45</v>
      </c>
      <c r="G49" s="91">
        <v>5.8239780420137057</v>
      </c>
      <c r="N49" s="44"/>
      <c r="O49" s="64"/>
    </row>
    <row r="50" spans="2:15" x14ac:dyDescent="0.45">
      <c r="B50" s="44" t="s">
        <v>87</v>
      </c>
      <c r="C50" s="57" t="s">
        <v>84</v>
      </c>
      <c r="D50" s="86">
        <v>0</v>
      </c>
      <c r="E50" s="87">
        <v>0</v>
      </c>
      <c r="F50" s="88">
        <v>0</v>
      </c>
      <c r="G50" s="88">
        <v>0</v>
      </c>
      <c r="N50" s="44"/>
      <c r="O50" s="57"/>
    </row>
    <row r="51" spans="2:15" x14ac:dyDescent="0.45">
      <c r="B51" s="44" t="s">
        <v>87</v>
      </c>
      <c r="C51" s="57" t="s">
        <v>85</v>
      </c>
      <c r="D51" s="86">
        <v>42.6</v>
      </c>
      <c r="E51" s="87">
        <v>4.9618125087937406</v>
      </c>
      <c r="F51" s="88">
        <v>36</v>
      </c>
      <c r="G51" s="88">
        <v>4.0177007942007599</v>
      </c>
      <c r="N51" s="44"/>
      <c r="O51" s="57"/>
    </row>
    <row r="52" spans="2:15" x14ac:dyDescent="0.45">
      <c r="B52" s="49" t="s">
        <v>87</v>
      </c>
      <c r="C52" s="68" t="s">
        <v>86</v>
      </c>
      <c r="D52" s="92">
        <v>0.2</v>
      </c>
      <c r="E52" s="93">
        <v>2.3764707403935777E-2</v>
      </c>
      <c r="F52" s="94">
        <v>0.2</v>
      </c>
      <c r="G52" s="94">
        <v>2.2695695429425396E-2</v>
      </c>
      <c r="N52" s="49"/>
      <c r="O52" s="68"/>
    </row>
    <row r="53" spans="2:15" x14ac:dyDescent="0.45">
      <c r="B53" s="74" t="s">
        <v>88</v>
      </c>
      <c r="C53" s="75" t="s">
        <v>80</v>
      </c>
      <c r="D53" s="86">
        <f t="shared" ref="D53:G54" si="13">D38+D46</f>
        <v>5.7</v>
      </c>
      <c r="E53" s="95">
        <f t="shared" si="13"/>
        <v>0.85526519673118284</v>
      </c>
      <c r="F53" s="88">
        <f t="shared" si="13"/>
        <v>6.9</v>
      </c>
      <c r="G53" s="96">
        <f t="shared" si="13"/>
        <v>0.90595213986879874</v>
      </c>
      <c r="N53" s="74"/>
      <c r="O53" s="75"/>
    </row>
    <row r="54" spans="2:15" x14ac:dyDescent="0.45">
      <c r="B54" t="s">
        <v>88</v>
      </c>
      <c r="C54" s="57" t="s">
        <v>68</v>
      </c>
      <c r="D54" s="86">
        <f t="shared" si="13"/>
        <v>13.3</v>
      </c>
      <c r="E54" s="87">
        <f t="shared" si="13"/>
        <v>1.5399980635205317</v>
      </c>
      <c r="F54" s="88">
        <f t="shared" si="13"/>
        <v>16</v>
      </c>
      <c r="G54" s="88">
        <f t="shared" si="13"/>
        <v>2.0407369113400686</v>
      </c>
      <c r="O54" s="57"/>
    </row>
    <row r="55" spans="2:15" x14ac:dyDescent="0.45">
      <c r="B55" t="s">
        <v>88</v>
      </c>
      <c r="C55" s="57" t="s">
        <v>81</v>
      </c>
      <c r="D55" s="86">
        <f>D40</f>
        <v>26.1</v>
      </c>
      <c r="E55" s="87">
        <f>E40</f>
        <v>1.6272894094642252</v>
      </c>
      <c r="F55" s="88">
        <f>F40</f>
        <v>30.4</v>
      </c>
      <c r="G55" s="88">
        <f>G40</f>
        <v>1.9257378871129918</v>
      </c>
      <c r="O55" s="57"/>
    </row>
    <row r="56" spans="2:15" x14ac:dyDescent="0.45">
      <c r="B56" t="s">
        <v>88</v>
      </c>
      <c r="C56" s="57" t="s">
        <v>82</v>
      </c>
      <c r="D56" s="86">
        <f t="shared" ref="D56:G60" si="14">D41+D48</f>
        <v>118.4</v>
      </c>
      <c r="E56" s="87">
        <f t="shared" si="14"/>
        <v>11.907048413397945</v>
      </c>
      <c r="F56" s="88">
        <f t="shared" si="14"/>
        <v>108.5</v>
      </c>
      <c r="G56" s="88">
        <f t="shared" si="14"/>
        <v>11.152860376549437</v>
      </c>
      <c r="O56" s="57"/>
    </row>
    <row r="57" spans="2:15" x14ac:dyDescent="0.45">
      <c r="B57" t="s">
        <v>88</v>
      </c>
      <c r="C57" s="64" t="s">
        <v>83</v>
      </c>
      <c r="D57" s="86">
        <f t="shared" si="14"/>
        <v>68.209999999999994</v>
      </c>
      <c r="E57" s="87">
        <f t="shared" si="14"/>
        <v>7.9490080610198834</v>
      </c>
      <c r="F57" s="88">
        <f t="shared" si="14"/>
        <v>46.2</v>
      </c>
      <c r="G57" s="88">
        <f t="shared" si="14"/>
        <v>5.9334925739525577</v>
      </c>
      <c r="O57" s="64"/>
    </row>
    <row r="58" spans="2:15" x14ac:dyDescent="0.45">
      <c r="B58" t="s">
        <v>88</v>
      </c>
      <c r="C58" s="57" t="s">
        <v>84</v>
      </c>
      <c r="D58" s="86">
        <f t="shared" si="14"/>
        <v>0</v>
      </c>
      <c r="E58" s="87">
        <f t="shared" si="14"/>
        <v>0</v>
      </c>
      <c r="F58" s="88">
        <f t="shared" si="14"/>
        <v>0</v>
      </c>
      <c r="G58" s="88">
        <f t="shared" si="14"/>
        <v>0</v>
      </c>
      <c r="O58" s="57"/>
    </row>
    <row r="59" spans="2:15" x14ac:dyDescent="0.45">
      <c r="B59" t="s">
        <v>88</v>
      </c>
      <c r="C59" s="57" t="s">
        <v>85</v>
      </c>
      <c r="D59" s="86">
        <f t="shared" si="14"/>
        <v>152.1</v>
      </c>
      <c r="E59" s="87">
        <f t="shared" si="14"/>
        <v>13.218953978764628</v>
      </c>
      <c r="F59" s="88">
        <f t="shared" si="14"/>
        <v>134.30000000000001</v>
      </c>
      <c r="G59" s="88">
        <f t="shared" si="14"/>
        <v>11.511178958522629</v>
      </c>
      <c r="O59" s="57"/>
    </row>
    <row r="60" spans="2:15" x14ac:dyDescent="0.45">
      <c r="B60" s="48" t="s">
        <v>88</v>
      </c>
      <c r="C60" s="68" t="s">
        <v>86</v>
      </c>
      <c r="D60" s="92">
        <f t="shared" si="14"/>
        <v>0.2</v>
      </c>
      <c r="E60" s="93">
        <f t="shared" si="14"/>
        <v>2.3764707403935777E-2</v>
      </c>
      <c r="F60" s="94">
        <f t="shared" si="14"/>
        <v>0.2</v>
      </c>
      <c r="G60" s="94">
        <f t="shared" si="14"/>
        <v>2.2695695429425396E-2</v>
      </c>
      <c r="N60" s="48"/>
      <c r="O60" s="68"/>
    </row>
    <row r="61" spans="2:15" x14ac:dyDescent="0.45">
      <c r="B61" t="s">
        <v>79</v>
      </c>
      <c r="C61" s="78" t="s">
        <v>89</v>
      </c>
      <c r="D61" s="86">
        <f>D38+D39+D40+D41+D43+D44+D45</f>
        <v>168.2</v>
      </c>
      <c r="E61" s="87">
        <f>E38+E39+E40+E41+E43+E44+E45</f>
        <v>12.040585134255398</v>
      </c>
      <c r="F61" s="88">
        <f>F38+F39+F40+F41+F43+F44+F45</f>
        <v>157.80000000000001</v>
      </c>
      <c r="G61" s="88">
        <f>G38+G39+G40+G41+G43+G44+G45</f>
        <v>11.296101867928071</v>
      </c>
      <c r="O61" s="78"/>
    </row>
    <row r="62" spans="2:15" x14ac:dyDescent="0.45">
      <c r="B62" s="48" t="s">
        <v>87</v>
      </c>
      <c r="C62" s="80" t="s">
        <v>89</v>
      </c>
      <c r="D62" s="92">
        <f>D46+D47+D48+D50+D51+D52</f>
        <v>147.6</v>
      </c>
      <c r="E62" s="93">
        <f>E46+E47+E48+E50+E51+E52</f>
        <v>17.131734635027051</v>
      </c>
      <c r="F62" s="94">
        <f>F46+F47+F48+F50+F51+F52</f>
        <v>138.5</v>
      </c>
      <c r="G62" s="94">
        <f>G46+G47+G48+G50+G51+G52</f>
        <v>16.263060100895281</v>
      </c>
      <c r="N62" s="48"/>
      <c r="O62" s="80"/>
    </row>
    <row r="63" spans="2:15" x14ac:dyDescent="0.45">
      <c r="B63" s="48" t="s">
        <v>88</v>
      </c>
      <c r="C63" s="80" t="s">
        <v>89</v>
      </c>
      <c r="D63" s="92">
        <f>D62+D61</f>
        <v>315.79999999999995</v>
      </c>
      <c r="E63" s="93">
        <f>E62+E61</f>
        <v>29.172319769282449</v>
      </c>
      <c r="F63" s="94">
        <f>F62+F61</f>
        <v>296.3</v>
      </c>
      <c r="G63" s="94">
        <f>G62+G61</f>
        <v>27.559161968823354</v>
      </c>
      <c r="N63" s="48"/>
      <c r="O63" s="80"/>
    </row>
    <row r="64" spans="2:15" x14ac:dyDescent="0.45">
      <c r="F64" s="97"/>
      <c r="G64" s="44"/>
    </row>
    <row r="65" spans="2:15" x14ac:dyDescent="0.45">
      <c r="B65" s="44" t="s">
        <v>91</v>
      </c>
      <c r="F65" s="44"/>
      <c r="G65" s="44"/>
      <c r="N65" s="44"/>
    </row>
    <row r="66" spans="2:15" x14ac:dyDescent="0.45">
      <c r="B66" s="44" t="s">
        <v>92</v>
      </c>
      <c r="N66" s="44"/>
    </row>
    <row r="70" spans="2:15" ht="15.4" x14ac:dyDescent="0.45">
      <c r="B70" s="98" t="s">
        <v>93</v>
      </c>
      <c r="N70" s="98"/>
    </row>
    <row r="71" spans="2:15" ht="15.4" x14ac:dyDescent="0.45">
      <c r="B71" s="98" t="s">
        <v>94</v>
      </c>
      <c r="N71" s="98"/>
    </row>
    <row r="72" spans="2:15" ht="15.4" x14ac:dyDescent="0.45">
      <c r="B72" s="98" t="s">
        <v>95</v>
      </c>
      <c r="N72" s="98"/>
    </row>
    <row r="73" spans="2:15" ht="15.4" x14ac:dyDescent="0.45">
      <c r="B73" s="98" t="s">
        <v>94</v>
      </c>
      <c r="N73" s="98"/>
    </row>
    <row r="74" spans="2:15" ht="15.4" x14ac:dyDescent="0.45">
      <c r="B74" s="98" t="s">
        <v>96</v>
      </c>
      <c r="N74" s="98"/>
    </row>
    <row r="75" spans="2:15" ht="15.4" x14ac:dyDescent="0.45">
      <c r="B75" s="98" t="s">
        <v>94</v>
      </c>
      <c r="N75" s="98"/>
    </row>
    <row r="76" spans="2:15" ht="15.4" x14ac:dyDescent="0.45">
      <c r="B76" s="99" t="s">
        <v>97</v>
      </c>
      <c r="N76" s="99"/>
    </row>
    <row r="77" spans="2:15" ht="15.4" x14ac:dyDescent="0.45">
      <c r="B77" s="99" t="s">
        <v>98</v>
      </c>
      <c r="N77" s="99"/>
    </row>
    <row r="78" spans="2:15" ht="15.4" x14ac:dyDescent="0.45">
      <c r="B78" s="99" t="s">
        <v>99</v>
      </c>
      <c r="N78" s="99"/>
    </row>
    <row r="79" spans="2:15" ht="15.4" x14ac:dyDescent="0.45">
      <c r="B79" s="99" t="s">
        <v>100</v>
      </c>
      <c r="N79" s="99"/>
    </row>
    <row r="80" spans="2:15" ht="15.4" x14ac:dyDescent="0.45">
      <c r="B80" s="99"/>
      <c r="C80" s="99">
        <v>2015</v>
      </c>
      <c r="N80" s="99"/>
      <c r="O80" s="99"/>
    </row>
    <row r="82" spans="2:15" ht="15.4" x14ac:dyDescent="0.45">
      <c r="B82" s="99" t="s">
        <v>79</v>
      </c>
      <c r="N82" s="99"/>
    </row>
    <row r="83" spans="2:15" ht="15.4" x14ac:dyDescent="0.45">
      <c r="B83" s="98" t="s">
        <v>101</v>
      </c>
      <c r="C83" s="100">
        <v>6397</v>
      </c>
      <c r="D83" s="101"/>
      <c r="N83" s="98"/>
      <c r="O83" s="100"/>
    </row>
    <row r="84" spans="2:15" ht="15.4" x14ac:dyDescent="0.45">
      <c r="B84" s="98" t="s">
        <v>102</v>
      </c>
      <c r="C84" s="100">
        <v>1147</v>
      </c>
      <c r="N84" s="98"/>
      <c r="O84" s="100"/>
    </row>
    <row r="85" spans="2:15" ht="15.4" x14ac:dyDescent="0.45">
      <c r="B85" s="98" t="s">
        <v>103</v>
      </c>
      <c r="C85" s="98">
        <v>15</v>
      </c>
      <c r="N85" s="98"/>
      <c r="O85" s="98"/>
    </row>
    <row r="86" spans="2:15" ht="15.4" x14ac:dyDescent="0.45">
      <c r="B86" s="98" t="s">
        <v>104</v>
      </c>
      <c r="C86" s="98">
        <v>628</v>
      </c>
      <c r="D86" s="60"/>
      <c r="N86" s="98"/>
      <c r="O86" s="98"/>
    </row>
    <row r="87" spans="2:15" ht="15.4" x14ac:dyDescent="0.45">
      <c r="B87" s="98" t="s">
        <v>105</v>
      </c>
      <c r="C87" s="98">
        <v>52</v>
      </c>
      <c r="N87" s="98"/>
      <c r="O87" s="98"/>
    </row>
    <row r="88" spans="2:15" ht="15.4" x14ac:dyDescent="0.45">
      <c r="B88" s="98" t="s">
        <v>106</v>
      </c>
      <c r="C88" s="100">
        <v>4022</v>
      </c>
      <c r="N88" s="98"/>
      <c r="O88" s="100"/>
    </row>
    <row r="89" spans="2:15" ht="15.4" x14ac:dyDescent="0.45">
      <c r="B89" s="98" t="s">
        <v>107</v>
      </c>
      <c r="C89" s="98">
        <v>16</v>
      </c>
      <c r="N89" s="98"/>
      <c r="O89" s="98"/>
    </row>
    <row r="90" spans="2:15" ht="15.4" x14ac:dyDescent="0.45">
      <c r="B90" s="99" t="s">
        <v>108</v>
      </c>
      <c r="C90" s="102">
        <v>12276</v>
      </c>
      <c r="N90" s="99"/>
      <c r="O90" s="102"/>
    </row>
    <row r="91" spans="2:15" ht="15.4" x14ac:dyDescent="0.45">
      <c r="B91" s="99" t="s">
        <v>87</v>
      </c>
      <c r="N91" s="99"/>
    </row>
    <row r="92" spans="2:15" ht="15.4" x14ac:dyDescent="0.45">
      <c r="B92" s="98" t="s">
        <v>101</v>
      </c>
      <c r="C92" s="100">
        <v>5179</v>
      </c>
      <c r="D92" s="60"/>
      <c r="N92" s="98"/>
      <c r="O92" s="100"/>
    </row>
    <row r="93" spans="2:15" ht="15.4" x14ac:dyDescent="0.45">
      <c r="B93" s="98" t="s">
        <v>102</v>
      </c>
      <c r="C93" s="98">
        <v>67</v>
      </c>
      <c r="D93" s="60"/>
      <c r="N93" s="98"/>
      <c r="O93" s="98"/>
    </row>
    <row r="94" spans="2:15" ht="15.4" x14ac:dyDescent="0.45">
      <c r="B94" s="98" t="s">
        <v>103</v>
      </c>
      <c r="C94" s="98">
        <v>81</v>
      </c>
      <c r="N94" s="98"/>
      <c r="O94" s="98"/>
    </row>
    <row r="95" spans="2:15" ht="15.4" x14ac:dyDescent="0.45">
      <c r="B95" s="98" t="s">
        <v>104</v>
      </c>
      <c r="C95" s="100">
        <v>2972</v>
      </c>
      <c r="N95" s="98"/>
      <c r="O95" s="100"/>
    </row>
    <row r="96" spans="2:15" ht="15.4" x14ac:dyDescent="0.45">
      <c r="B96" s="98" t="s">
        <v>105</v>
      </c>
      <c r="C96" s="100">
        <v>1174</v>
      </c>
      <c r="D96" s="60"/>
      <c r="N96" s="98"/>
      <c r="O96" s="100"/>
    </row>
    <row r="97" spans="2:15" ht="15.4" x14ac:dyDescent="0.45">
      <c r="B97" s="98" t="s">
        <v>106</v>
      </c>
      <c r="C97" s="100">
        <v>6235</v>
      </c>
      <c r="D97" s="60"/>
      <c r="N97" s="98"/>
      <c r="O97" s="100"/>
    </row>
    <row r="98" spans="2:15" ht="15.4" x14ac:dyDescent="0.45">
      <c r="B98" s="98" t="s">
        <v>107</v>
      </c>
      <c r="C98" s="98">
        <v>395</v>
      </c>
      <c r="N98" s="98"/>
      <c r="O98" s="98"/>
    </row>
    <row r="99" spans="2:15" ht="15.4" x14ac:dyDescent="0.45">
      <c r="B99" s="99" t="s">
        <v>109</v>
      </c>
      <c r="C99" s="102">
        <v>16103</v>
      </c>
      <c r="N99" s="99"/>
      <c r="O99" s="102"/>
    </row>
    <row r="100" spans="2:15" ht="15.4" x14ac:dyDescent="0.45">
      <c r="B100" s="99" t="s">
        <v>110</v>
      </c>
      <c r="C100" s="102">
        <v>28379</v>
      </c>
      <c r="N100" s="99"/>
      <c r="O100" s="102"/>
    </row>
    <row r="101" spans="2:15" ht="15.4" x14ac:dyDescent="0.45">
      <c r="B101" s="102"/>
      <c r="D101" s="60"/>
      <c r="N101" s="102"/>
    </row>
    <row r="102" spans="2:15" x14ac:dyDescent="0.45">
      <c r="D102" s="60"/>
    </row>
    <row r="104" spans="2:15" x14ac:dyDescent="0.45">
      <c r="D104" s="60"/>
    </row>
    <row r="105" spans="2:15" x14ac:dyDescent="0.45">
      <c r="D105" s="60"/>
    </row>
  </sheetData>
  <mergeCells count="11">
    <mergeCell ref="N22:N27"/>
    <mergeCell ref="D36:E36"/>
    <mergeCell ref="F36:G36"/>
    <mergeCell ref="S5:T5"/>
    <mergeCell ref="N7:N14"/>
    <mergeCell ref="N15:N21"/>
    <mergeCell ref="P5:R5"/>
    <mergeCell ref="D5:E5"/>
    <mergeCell ref="F5:G5"/>
    <mergeCell ref="H5:I5"/>
    <mergeCell ref="L5:M5"/>
  </mergeCell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AN58"/>
  <sheetViews>
    <sheetView showGridLines="0" topLeftCell="A2" workbookViewId="0">
      <pane xSplit="2" topLeftCell="C1" activePane="topRight" state="frozen"/>
      <selection activeCell="O31" sqref="O31"/>
      <selection pane="topRight" activeCell="AJ47" sqref="AJ47"/>
    </sheetView>
  </sheetViews>
  <sheetFormatPr defaultColWidth="8.46484375" defaultRowHeight="14.25" x14ac:dyDescent="0.45"/>
  <cols>
    <col min="1" max="1" width="2.796875" style="122" customWidth="1"/>
    <col min="2" max="2" width="22" style="122" customWidth="1"/>
    <col min="3" max="35" width="5.46484375" style="122" bestFit="1" customWidth="1"/>
    <col min="36" max="36" width="6.33203125" style="122" bestFit="1" customWidth="1"/>
    <col min="37" max="37" width="5.46484375" style="122" bestFit="1" customWidth="1"/>
    <col min="38" max="38" width="5.6640625" style="122" bestFit="1" customWidth="1"/>
    <col min="39" max="39" width="5.46484375" style="122" bestFit="1" customWidth="1"/>
    <col min="40" max="40" width="9.46484375" style="122" bestFit="1" customWidth="1"/>
    <col min="41" max="16384" width="8.46484375" style="122"/>
  </cols>
  <sheetData>
    <row r="2" spans="2:40" x14ac:dyDescent="0.45">
      <c r="B2" s="121" t="s">
        <v>129</v>
      </c>
      <c r="AN2" s="123"/>
    </row>
    <row r="3" spans="2:40" x14ac:dyDescent="0.45">
      <c r="B3" s="122" t="s">
        <v>130</v>
      </c>
    </row>
    <row r="4" spans="2:40" ht="14.65" thickBot="1" x14ac:dyDescent="0.5"/>
    <row r="5" spans="2:40" ht="14.65" thickBot="1" x14ac:dyDescent="0.5">
      <c r="C5" s="124">
        <v>1982</v>
      </c>
      <c r="D5" s="125">
        <v>1983</v>
      </c>
      <c r="E5" s="125">
        <v>1984</v>
      </c>
      <c r="F5" s="125">
        <v>1985</v>
      </c>
      <c r="G5" s="125">
        <v>1986</v>
      </c>
      <c r="H5" s="125">
        <v>1987</v>
      </c>
      <c r="I5" s="125">
        <v>1988</v>
      </c>
      <c r="J5" s="125">
        <v>1989</v>
      </c>
      <c r="K5" s="125">
        <v>1990</v>
      </c>
      <c r="L5" s="125">
        <v>1991</v>
      </c>
      <c r="M5" s="125">
        <v>1992</v>
      </c>
      <c r="N5" s="125">
        <v>1993</v>
      </c>
      <c r="O5" s="125">
        <v>1994</v>
      </c>
      <c r="P5" s="125">
        <v>1995</v>
      </c>
      <c r="Q5" s="125">
        <v>1996</v>
      </c>
      <c r="R5" s="125">
        <v>1997</v>
      </c>
      <c r="S5" s="125">
        <v>1998</v>
      </c>
      <c r="T5" s="125">
        <v>1999</v>
      </c>
      <c r="U5" s="125">
        <v>2000</v>
      </c>
      <c r="V5" s="125">
        <v>2001</v>
      </c>
      <c r="W5" s="125">
        <v>2002</v>
      </c>
      <c r="X5" s="125">
        <v>2003</v>
      </c>
      <c r="Y5" s="125">
        <v>2004</v>
      </c>
      <c r="Z5" s="125">
        <v>2005</v>
      </c>
      <c r="AA5" s="125">
        <v>2006</v>
      </c>
      <c r="AB5" s="125">
        <v>2007</v>
      </c>
      <c r="AC5" s="125">
        <v>2008</v>
      </c>
      <c r="AD5" s="125">
        <v>2009</v>
      </c>
      <c r="AE5" s="125">
        <v>2010</v>
      </c>
      <c r="AF5" s="125">
        <v>2011</v>
      </c>
      <c r="AG5" s="125">
        <v>2012</v>
      </c>
      <c r="AH5" s="125">
        <v>2013</v>
      </c>
      <c r="AI5" s="125">
        <v>2014</v>
      </c>
      <c r="AJ5" s="125">
        <v>2015</v>
      </c>
      <c r="AK5" s="126">
        <v>2016</v>
      </c>
      <c r="AL5" s="127">
        <v>2017</v>
      </c>
      <c r="AM5" s="128">
        <v>2018</v>
      </c>
    </row>
    <row r="6" spans="2:40" x14ac:dyDescent="0.45">
      <c r="B6" s="121" t="s">
        <v>131</v>
      </c>
    </row>
    <row r="7" spans="2:40" x14ac:dyDescent="0.45">
      <c r="B7" s="129" t="s">
        <v>132</v>
      </c>
      <c r="C7" s="130">
        <v>22.376768049699013</v>
      </c>
      <c r="D7" s="130">
        <v>27.832237031451648</v>
      </c>
      <c r="E7" s="130">
        <v>28.753734258792182</v>
      </c>
      <c r="F7" s="130">
        <v>32.951013815655912</v>
      </c>
      <c r="G7" s="130">
        <v>34.009654061442539</v>
      </c>
      <c r="H7" s="130">
        <v>36.3284165637141</v>
      </c>
      <c r="I7" s="130">
        <v>33.602756641593416</v>
      </c>
      <c r="J7" s="130">
        <v>33.726080881349993</v>
      </c>
      <c r="K7" s="130">
        <v>34.369966496392536</v>
      </c>
      <c r="L7" s="130">
        <v>40.959393699219248</v>
      </c>
      <c r="M7" s="130">
        <v>40.077908720060449</v>
      </c>
      <c r="N7" s="130">
        <v>39.693456611362585</v>
      </c>
      <c r="O7" s="130">
        <v>35.576283761581024</v>
      </c>
      <c r="P7" s="130">
        <v>38.190248399308032</v>
      </c>
      <c r="Q7" s="130">
        <v>42.377313817436928</v>
      </c>
      <c r="R7" s="130">
        <v>37.111987070998154</v>
      </c>
      <c r="S7" s="130">
        <v>39.779992035631615</v>
      </c>
      <c r="T7" s="130">
        <v>37.278715432150072</v>
      </c>
      <c r="U7" s="130">
        <v>36.749419090454062</v>
      </c>
      <c r="V7" s="130">
        <v>38.637778625774651</v>
      </c>
      <c r="W7" s="130">
        <v>35.601555479619918</v>
      </c>
      <c r="X7" s="130">
        <v>39.040158148183366</v>
      </c>
      <c r="Y7" s="130">
        <v>40.083312327602769</v>
      </c>
      <c r="Z7" s="130">
        <v>40.890347784324305</v>
      </c>
      <c r="AA7" s="130">
        <v>40.856592261438507</v>
      </c>
      <c r="AB7" s="130">
        <v>39.764343024327317</v>
      </c>
      <c r="AC7" s="130">
        <v>42.77477129572334</v>
      </c>
      <c r="AD7" s="130">
        <v>42.744332246331041</v>
      </c>
      <c r="AE7" s="130">
        <v>46.476533503018132</v>
      </c>
      <c r="AF7" s="130">
        <v>34.295315336159902</v>
      </c>
      <c r="AG7" s="130">
        <v>37.998701138824984</v>
      </c>
      <c r="AH7" s="130">
        <v>39.295100600113784</v>
      </c>
      <c r="AI7" s="130">
        <v>29.408065159412477</v>
      </c>
      <c r="AJ7" s="130">
        <v>33.007321345465726</v>
      </c>
      <c r="AK7" s="130">
        <v>36.567981110612607</v>
      </c>
      <c r="AL7" s="130">
        <v>34.631339177334198</v>
      </c>
      <c r="AM7" s="130">
        <v>33.820822839547802</v>
      </c>
      <c r="AN7" s="131"/>
    </row>
    <row r="8" spans="2:40" x14ac:dyDescent="0.45">
      <c r="B8" s="132" t="s">
        <v>83</v>
      </c>
      <c r="C8" s="133" t="s">
        <v>133</v>
      </c>
      <c r="D8" s="133" t="s">
        <v>133</v>
      </c>
      <c r="E8" s="133" t="s">
        <v>133</v>
      </c>
      <c r="F8" s="133" t="s">
        <v>133</v>
      </c>
      <c r="G8" s="133" t="s">
        <v>133</v>
      </c>
      <c r="H8" s="133" t="s">
        <v>133</v>
      </c>
      <c r="I8" s="133" t="s">
        <v>133</v>
      </c>
      <c r="J8" s="133" t="s">
        <v>133</v>
      </c>
      <c r="K8" s="133" t="s">
        <v>133</v>
      </c>
      <c r="L8" s="133" t="s">
        <v>133</v>
      </c>
      <c r="M8" s="133" t="s">
        <v>133</v>
      </c>
      <c r="N8" s="133" t="s">
        <v>133</v>
      </c>
      <c r="O8" s="133" t="s">
        <v>133</v>
      </c>
      <c r="P8" s="133" t="s">
        <v>133</v>
      </c>
      <c r="Q8" s="133" t="s">
        <v>133</v>
      </c>
      <c r="R8" s="133" t="s">
        <v>133</v>
      </c>
      <c r="S8" s="133" t="s">
        <v>133</v>
      </c>
      <c r="T8" s="133" t="s">
        <v>133</v>
      </c>
      <c r="U8" s="133" t="s">
        <v>133</v>
      </c>
      <c r="V8" s="133" t="s">
        <v>133</v>
      </c>
      <c r="W8" s="133" t="s">
        <v>133</v>
      </c>
      <c r="X8" s="133" t="s">
        <v>133</v>
      </c>
      <c r="Y8" s="133" t="s">
        <v>133</v>
      </c>
      <c r="Z8" s="133" t="s">
        <v>133</v>
      </c>
      <c r="AA8" s="133" t="s">
        <v>133</v>
      </c>
      <c r="AB8" s="133" t="s">
        <v>133</v>
      </c>
      <c r="AC8" s="133" t="s">
        <v>133</v>
      </c>
      <c r="AD8" s="133" t="s">
        <v>133</v>
      </c>
      <c r="AE8" s="133" t="s">
        <v>133</v>
      </c>
      <c r="AF8" s="133" t="s">
        <v>133</v>
      </c>
      <c r="AG8" s="133" t="s">
        <v>133</v>
      </c>
      <c r="AH8" s="133" t="s">
        <v>133</v>
      </c>
      <c r="AI8" s="133" t="s">
        <v>133</v>
      </c>
      <c r="AJ8" s="133" t="s">
        <v>133</v>
      </c>
      <c r="AK8" s="134">
        <v>4.6392552934974605</v>
      </c>
      <c r="AL8" s="134">
        <v>4.8880190243647661</v>
      </c>
      <c r="AM8" s="134">
        <v>5.1857713448762492</v>
      </c>
      <c r="AN8" s="131"/>
    </row>
    <row r="9" spans="2:40" x14ac:dyDescent="0.45">
      <c r="B9" s="135" t="s">
        <v>85</v>
      </c>
      <c r="C9" s="130">
        <v>73.89560648153963</v>
      </c>
      <c r="D9" s="130">
        <v>79.912017159363771</v>
      </c>
      <c r="E9" s="130">
        <v>83.513890187235333</v>
      </c>
      <c r="F9" s="130">
        <v>93.413521864616598</v>
      </c>
      <c r="G9" s="130">
        <v>94.357701691892316</v>
      </c>
      <c r="H9" s="130">
        <v>98.729852633904201</v>
      </c>
      <c r="I9" s="130">
        <v>90.162218438146965</v>
      </c>
      <c r="J9" s="130">
        <v>91.905606590134994</v>
      </c>
      <c r="K9" s="130">
        <v>95.468150461655242</v>
      </c>
      <c r="L9" s="130">
        <v>115.73625765630101</v>
      </c>
      <c r="M9" s="130">
        <v>112.35443389266079</v>
      </c>
      <c r="N9" s="130">
        <v>118.75063664983288</v>
      </c>
      <c r="O9" s="130">
        <v>109.854356393323</v>
      </c>
      <c r="P9" s="130">
        <v>116.76800541297655</v>
      </c>
      <c r="Q9" s="130">
        <v>133.62863741483477</v>
      </c>
      <c r="R9" s="130">
        <v>119.33461965352956</v>
      </c>
      <c r="S9" s="130">
        <v>131.07503168735704</v>
      </c>
      <c r="T9" s="130">
        <v>132.24384322242605</v>
      </c>
      <c r="U9" s="130">
        <v>129.50067588719969</v>
      </c>
      <c r="V9" s="130">
        <v>141.4468562804806</v>
      </c>
      <c r="W9" s="130">
        <v>136.90227198075664</v>
      </c>
      <c r="X9" s="130">
        <v>150.87665092499813</v>
      </c>
      <c r="Y9" s="130">
        <v>157.11431139776201</v>
      </c>
      <c r="Z9" s="130">
        <v>156.72793162673608</v>
      </c>
      <c r="AA9" s="130">
        <v>148.11477745587416</v>
      </c>
      <c r="AB9" s="130">
        <v>138.61894572463919</v>
      </c>
      <c r="AC9" s="130">
        <v>147.83120267011392</v>
      </c>
      <c r="AD9" s="130">
        <v>144.68036762238958</v>
      </c>
      <c r="AE9" s="130">
        <v>166.15243158461004</v>
      </c>
      <c r="AF9" s="130">
        <v>118.62187386544835</v>
      </c>
      <c r="AG9" s="130">
        <v>140.35140427324356</v>
      </c>
      <c r="AH9" s="130">
        <v>149.33122750596914</v>
      </c>
      <c r="AI9" s="130">
        <v>110.49809372611556</v>
      </c>
      <c r="AJ9" s="130">
        <v>121.83289496522886</v>
      </c>
      <c r="AK9" s="130">
        <v>132.03677048447878</v>
      </c>
      <c r="AL9" s="130">
        <v>126.2135821014386</v>
      </c>
      <c r="AM9" s="130">
        <v>119.63059069130261</v>
      </c>
      <c r="AN9" s="131"/>
    </row>
    <row r="10" spans="2:40" x14ac:dyDescent="0.45">
      <c r="B10" s="135" t="s">
        <v>84</v>
      </c>
      <c r="C10" s="130">
        <v>135.36184310644759</v>
      </c>
      <c r="D10" s="130">
        <v>129.91883994165178</v>
      </c>
      <c r="E10" s="130">
        <v>124.24586413608459</v>
      </c>
      <c r="F10" s="130">
        <v>126.33375528383853</v>
      </c>
      <c r="G10" s="130">
        <v>118.35821914884326</v>
      </c>
      <c r="H10" s="130">
        <v>117.04276145102929</v>
      </c>
      <c r="I10" s="130">
        <v>101.69064517016966</v>
      </c>
      <c r="J10" s="130">
        <v>97.683788322847946</v>
      </c>
      <c r="K10" s="130">
        <v>91.812146074533302</v>
      </c>
      <c r="L10" s="130">
        <v>102.95172304140978</v>
      </c>
      <c r="M10" s="130">
        <v>92.449524477003521</v>
      </c>
      <c r="N10" s="130">
        <v>91.081356293225383</v>
      </c>
      <c r="O10" s="130">
        <v>82.034173270805681</v>
      </c>
      <c r="P10" s="130">
        <v>86.57639708761495</v>
      </c>
      <c r="Q10" s="130">
        <v>94.300585962567638</v>
      </c>
      <c r="R10" s="130">
        <v>84.103637770814956</v>
      </c>
      <c r="S10" s="130">
        <v>90.291633327863778</v>
      </c>
      <c r="T10" s="130">
        <v>89.773301228675962</v>
      </c>
      <c r="U10" s="130">
        <v>88.839049533871588</v>
      </c>
      <c r="V10" s="130">
        <v>94.450400169226612</v>
      </c>
      <c r="W10" s="130">
        <v>84.352525919043217</v>
      </c>
      <c r="X10" s="130">
        <v>89.02697624287616</v>
      </c>
      <c r="Y10" s="130">
        <v>91.303933414236923</v>
      </c>
      <c r="Z10" s="130">
        <v>89.3281310261427</v>
      </c>
      <c r="AA10" s="130">
        <v>82.842637750770209</v>
      </c>
      <c r="AB10" s="130">
        <v>75.23696634480261</v>
      </c>
      <c r="AC10" s="130">
        <v>71.843901487380137</v>
      </c>
      <c r="AD10" s="130">
        <v>69.672688923614885</v>
      </c>
      <c r="AE10" s="130">
        <v>74.510045732994115</v>
      </c>
      <c r="AF10" s="130">
        <v>55.711370526372519</v>
      </c>
      <c r="AG10" s="130">
        <v>60.538428883839977</v>
      </c>
      <c r="AH10" s="130">
        <v>59.788017520659828</v>
      </c>
      <c r="AI10" s="130">
        <v>44.036541271023296</v>
      </c>
      <c r="AJ10" s="130">
        <v>45.787089413091913</v>
      </c>
      <c r="AK10" s="130">
        <v>45.98323909592127</v>
      </c>
      <c r="AL10" s="130">
        <v>42.640967320476356</v>
      </c>
      <c r="AM10" s="130">
        <v>37.84401498151496</v>
      </c>
      <c r="AN10" s="131"/>
    </row>
    <row r="11" spans="2:40" x14ac:dyDescent="0.45">
      <c r="B11" s="135" t="s">
        <v>86</v>
      </c>
      <c r="C11" s="130">
        <v>6.5437172388740175</v>
      </c>
      <c r="D11" s="130">
        <v>6.6912766877025884</v>
      </c>
      <c r="E11" s="130">
        <v>6.4409519471019347</v>
      </c>
      <c r="F11" s="130">
        <v>6.8323754408151824</v>
      </c>
      <c r="G11" s="130">
        <v>6.3168474348356431</v>
      </c>
      <c r="H11" s="130">
        <v>6.4220022829590313</v>
      </c>
      <c r="I11" s="130">
        <v>5.590610003706411</v>
      </c>
      <c r="J11" s="130">
        <v>5.3414846957808813</v>
      </c>
      <c r="K11" s="130">
        <v>5.139357234938621</v>
      </c>
      <c r="L11" s="130">
        <v>6.6203684102981546</v>
      </c>
      <c r="M11" s="130">
        <v>6.4389105794906749</v>
      </c>
      <c r="N11" s="130">
        <v>6.7174910444603908</v>
      </c>
      <c r="O11" s="130">
        <v>6.3102134497571569</v>
      </c>
      <c r="P11" s="130">
        <v>7.1052377509948528</v>
      </c>
      <c r="Q11" s="130">
        <v>8.329509675321674</v>
      </c>
      <c r="R11" s="130">
        <v>7.5693255261007373</v>
      </c>
      <c r="S11" s="130">
        <v>7.9177744204468565</v>
      </c>
      <c r="T11" s="130">
        <v>7.8700672737466375</v>
      </c>
      <c r="U11" s="130">
        <v>7.8911077079596783</v>
      </c>
      <c r="V11" s="130">
        <v>8.2989111989280389</v>
      </c>
      <c r="W11" s="130">
        <v>7.3413209385569047</v>
      </c>
      <c r="X11" s="130">
        <v>7.7091632293745143</v>
      </c>
      <c r="Y11" s="130">
        <v>7.32371268218336</v>
      </c>
      <c r="Z11" s="130">
        <v>6.9461548140807716</v>
      </c>
      <c r="AA11" s="130">
        <v>6.0483110744571773</v>
      </c>
      <c r="AB11" s="130">
        <v>5.512303751920534</v>
      </c>
      <c r="AC11" s="130">
        <v>5.5122787119632237</v>
      </c>
      <c r="AD11" s="130">
        <v>5.2064352581940039</v>
      </c>
      <c r="AE11" s="130">
        <v>5.5415829632502192</v>
      </c>
      <c r="AF11" s="130">
        <v>3.7498163215978431</v>
      </c>
      <c r="AG11" s="130">
        <v>4.1379217822007242</v>
      </c>
      <c r="AH11" s="130">
        <v>4.1496307562814776</v>
      </c>
      <c r="AI11" s="130">
        <v>3.0536361967229984</v>
      </c>
      <c r="AJ11" s="130">
        <v>3.2847318229412168</v>
      </c>
      <c r="AK11" s="130">
        <v>3.509538183929017</v>
      </c>
      <c r="AL11" s="130">
        <v>3.285143503433813</v>
      </c>
      <c r="AM11" s="130">
        <v>3.0732513353833872</v>
      </c>
      <c r="AN11" s="131"/>
    </row>
    <row r="12" spans="2:40" x14ac:dyDescent="0.45">
      <c r="B12" s="135" t="s">
        <v>81</v>
      </c>
      <c r="C12" s="130">
        <v>8.3358462976037053</v>
      </c>
      <c r="D12" s="130">
        <v>9.9655144240780764</v>
      </c>
      <c r="E12" s="130">
        <v>11.645500394663785</v>
      </c>
      <c r="F12" s="130">
        <v>13.274071382725504</v>
      </c>
      <c r="G12" s="130">
        <v>14.185868791469211</v>
      </c>
      <c r="H12" s="130">
        <v>15.731626381032545</v>
      </c>
      <c r="I12" s="130">
        <v>15.697335935782682</v>
      </c>
      <c r="J12" s="130">
        <v>17.239014603897107</v>
      </c>
      <c r="K12" s="130">
        <v>18.682416330078585</v>
      </c>
      <c r="L12" s="130">
        <v>21.043848660729655</v>
      </c>
      <c r="M12" s="130">
        <v>20.019882702748649</v>
      </c>
      <c r="N12" s="130">
        <v>18.862819284556156</v>
      </c>
      <c r="O12" s="130">
        <v>16.919376331105042</v>
      </c>
      <c r="P12" s="130">
        <v>17.427689191547366</v>
      </c>
      <c r="Q12" s="130">
        <v>19.4226889066328</v>
      </c>
      <c r="R12" s="130">
        <v>17.586805110364885</v>
      </c>
      <c r="S12" s="130">
        <v>18.107267236623251</v>
      </c>
      <c r="T12" s="130">
        <v>17.510267737868787</v>
      </c>
      <c r="U12" s="130">
        <v>16.956761740109037</v>
      </c>
      <c r="V12" s="130">
        <v>17.761319765691532</v>
      </c>
      <c r="W12" s="130">
        <v>15.350511032051603</v>
      </c>
      <c r="X12" s="130">
        <v>16.153510441158154</v>
      </c>
      <c r="Y12" s="130">
        <v>15.548877498738831</v>
      </c>
      <c r="Z12" s="130">
        <v>15.344760553973924</v>
      </c>
      <c r="AA12" s="130">
        <v>14.405320380945746</v>
      </c>
      <c r="AB12" s="130">
        <v>13.370240716030189</v>
      </c>
      <c r="AC12" s="130">
        <v>13.638493090036221</v>
      </c>
      <c r="AD12" s="130">
        <v>13.92063622002442</v>
      </c>
      <c r="AE12" s="130">
        <v>15.525266564079422</v>
      </c>
      <c r="AF12" s="130">
        <v>12.449493634225691</v>
      </c>
      <c r="AG12" s="130">
        <v>14.146167470916602</v>
      </c>
      <c r="AH12" s="130">
        <v>14.642427337611359</v>
      </c>
      <c r="AI12" s="130">
        <v>11.519354836906775</v>
      </c>
      <c r="AJ12" s="130">
        <v>12.719293540226984</v>
      </c>
      <c r="AK12" s="130">
        <v>14.127383546350687</v>
      </c>
      <c r="AL12" s="130">
        <v>13.925392349043463</v>
      </c>
      <c r="AM12" s="130">
        <v>13.706165853655929</v>
      </c>
      <c r="AN12" s="131"/>
    </row>
    <row r="13" spans="2:40" x14ac:dyDescent="0.45">
      <c r="B13" s="129" t="s">
        <v>134</v>
      </c>
      <c r="C13" s="130">
        <v>25.36933374194691</v>
      </c>
      <c r="D13" s="130">
        <v>23.128417145899284</v>
      </c>
      <c r="E13" s="130">
        <v>21.397245402749576</v>
      </c>
      <c r="F13" s="130">
        <v>21.625766465683789</v>
      </c>
      <c r="G13" s="130">
        <v>18.936529116991839</v>
      </c>
      <c r="H13" s="130">
        <v>17.576956394294363</v>
      </c>
      <c r="I13" s="130">
        <v>14.375207254117605</v>
      </c>
      <c r="J13" s="130">
        <v>13.264800536709926</v>
      </c>
      <c r="K13" s="130">
        <v>11.777127995354769</v>
      </c>
      <c r="L13" s="130">
        <v>13.391046060771462</v>
      </c>
      <c r="M13" s="130">
        <v>10.525679206354287</v>
      </c>
      <c r="N13" s="130">
        <v>10.137747838814931</v>
      </c>
      <c r="O13" s="130">
        <v>8.8777846765639268</v>
      </c>
      <c r="P13" s="130">
        <v>8.7033600469427217</v>
      </c>
      <c r="Q13" s="130">
        <v>8.863313892655901</v>
      </c>
      <c r="R13" s="130">
        <v>7.2250797348329261</v>
      </c>
      <c r="S13" s="130">
        <v>6.7520640108595282</v>
      </c>
      <c r="T13" s="130">
        <v>5.8567706499320789</v>
      </c>
      <c r="U13" s="130">
        <v>5.4740930845990174</v>
      </c>
      <c r="V13" s="130">
        <v>4.3703654234217018</v>
      </c>
      <c r="W13" s="130">
        <v>3.4138145891339082</v>
      </c>
      <c r="X13" s="130">
        <v>3.4102261078864724</v>
      </c>
      <c r="Y13" s="130">
        <v>3.0983578286994113</v>
      </c>
      <c r="Z13" s="130">
        <v>2.8590402699837414</v>
      </c>
      <c r="AA13" s="130">
        <v>2.5700495441642928</v>
      </c>
      <c r="AB13" s="130">
        <v>2.3184028054215564</v>
      </c>
      <c r="AC13" s="130">
        <v>2.4306502811918813</v>
      </c>
      <c r="AD13" s="130">
        <v>2.4576835170255622</v>
      </c>
      <c r="AE13" s="130">
        <v>2.775346559834587</v>
      </c>
      <c r="AF13" s="130">
        <v>2.0805904452840123</v>
      </c>
      <c r="AG13" s="130">
        <v>2.4283458644494176</v>
      </c>
      <c r="AH13" s="130">
        <v>2.6212352411818829</v>
      </c>
      <c r="AI13" s="130">
        <v>2.1340382036007952</v>
      </c>
      <c r="AJ13" s="130">
        <v>2.410308377103564</v>
      </c>
      <c r="AK13" s="130">
        <v>2.668053248178424</v>
      </c>
      <c r="AL13" s="130">
        <v>2.595886071602421</v>
      </c>
      <c r="AM13" s="130">
        <v>2.6124529224701201</v>
      </c>
      <c r="AN13" s="131"/>
    </row>
    <row r="14" spans="2:40" x14ac:dyDescent="0.45">
      <c r="B14" s="136" t="s">
        <v>68</v>
      </c>
      <c r="C14" s="137">
        <v>80.073731182671509</v>
      </c>
      <c r="D14" s="137">
        <v>85.202482180262521</v>
      </c>
      <c r="E14" s="137">
        <v>85.294799893001368</v>
      </c>
      <c r="F14" s="137">
        <v>95.26425273949269</v>
      </c>
      <c r="G14" s="137">
        <v>92.097015388747721</v>
      </c>
      <c r="H14" s="137">
        <v>96.879188117081554</v>
      </c>
      <c r="I14" s="137">
        <v>87.724100607440249</v>
      </c>
      <c r="J14" s="137">
        <v>89.311631321995094</v>
      </c>
      <c r="K14" s="137">
        <v>92.451883011329429</v>
      </c>
      <c r="L14" s="137">
        <v>111.46409517542628</v>
      </c>
      <c r="M14" s="137">
        <v>106.35665633952975</v>
      </c>
      <c r="N14" s="137">
        <v>103.34037850288878</v>
      </c>
      <c r="O14" s="137">
        <v>87.786883358653895</v>
      </c>
      <c r="P14" s="137">
        <v>89.255595069886681</v>
      </c>
      <c r="Q14" s="137">
        <v>96.248262145821741</v>
      </c>
      <c r="R14" s="137">
        <v>86.260907165731766</v>
      </c>
      <c r="S14" s="137">
        <v>90.005345275998508</v>
      </c>
      <c r="T14" s="137">
        <v>87.597993147952863</v>
      </c>
      <c r="U14" s="137">
        <v>77.315966318432189</v>
      </c>
      <c r="V14" s="137">
        <v>76.448036026486292</v>
      </c>
      <c r="W14" s="137">
        <v>70.407271994208315</v>
      </c>
      <c r="X14" s="137">
        <v>76.414613816361012</v>
      </c>
      <c r="Y14" s="137">
        <v>77.915698642871646</v>
      </c>
      <c r="Z14" s="137">
        <v>75.836467403136112</v>
      </c>
      <c r="AA14" s="137">
        <v>73.100712812457758</v>
      </c>
      <c r="AB14" s="137">
        <v>69.958537658943484</v>
      </c>
      <c r="AC14" s="137">
        <v>71.167984561124712</v>
      </c>
      <c r="AD14" s="137">
        <v>76.262071673621705</v>
      </c>
      <c r="AE14" s="137">
        <v>87.701317926097744</v>
      </c>
      <c r="AF14" s="137">
        <v>70.293375596114231</v>
      </c>
      <c r="AG14" s="137">
        <v>83.806208575881925</v>
      </c>
      <c r="AH14" s="137">
        <v>91.713881185684727</v>
      </c>
      <c r="AI14" s="137">
        <v>75.061642047115484</v>
      </c>
      <c r="AJ14" s="137">
        <v>84.929159016428514</v>
      </c>
      <c r="AK14" s="130">
        <v>91.834814877188464</v>
      </c>
      <c r="AL14" s="130">
        <v>87.103378398606793</v>
      </c>
      <c r="AM14" s="130">
        <v>82.355514343253091</v>
      </c>
      <c r="AN14" s="123"/>
    </row>
    <row r="15" spans="2:40" x14ac:dyDescent="0.45">
      <c r="B15" s="136" t="s">
        <v>117</v>
      </c>
      <c r="C15" s="133" t="s">
        <v>133</v>
      </c>
      <c r="D15" s="133" t="s">
        <v>133</v>
      </c>
      <c r="E15" s="133" t="s">
        <v>133</v>
      </c>
      <c r="F15" s="133" t="s">
        <v>133</v>
      </c>
      <c r="G15" s="133" t="s">
        <v>133</v>
      </c>
      <c r="H15" s="133" t="s">
        <v>133</v>
      </c>
      <c r="I15" s="133" t="s">
        <v>133</v>
      </c>
      <c r="J15" s="133" t="s">
        <v>133</v>
      </c>
      <c r="K15" s="133" t="s">
        <v>133</v>
      </c>
      <c r="L15" s="133" t="s">
        <v>133</v>
      </c>
      <c r="M15" s="133" t="s">
        <v>133</v>
      </c>
      <c r="N15" s="133" t="s">
        <v>133</v>
      </c>
      <c r="O15" s="133" t="s">
        <v>133</v>
      </c>
      <c r="P15" s="133" t="s">
        <v>133</v>
      </c>
      <c r="Q15" s="133" t="s">
        <v>133</v>
      </c>
      <c r="R15" s="133" t="s">
        <v>133</v>
      </c>
      <c r="S15" s="133" t="s">
        <v>133</v>
      </c>
      <c r="T15" s="133" t="s">
        <v>133</v>
      </c>
      <c r="U15" s="133" t="s">
        <v>133</v>
      </c>
      <c r="V15" s="133" t="s">
        <v>133</v>
      </c>
      <c r="W15" s="133" t="s">
        <v>133</v>
      </c>
      <c r="X15" s="133" t="s">
        <v>133</v>
      </c>
      <c r="Y15" s="133" t="s">
        <v>133</v>
      </c>
      <c r="Z15" s="133" t="s">
        <v>133</v>
      </c>
      <c r="AA15" s="133" t="s">
        <v>133</v>
      </c>
      <c r="AB15" s="133" t="s">
        <v>133</v>
      </c>
      <c r="AC15" s="133" t="s">
        <v>133</v>
      </c>
      <c r="AD15" s="133" t="s">
        <v>133</v>
      </c>
      <c r="AE15" s="133" t="s">
        <v>133</v>
      </c>
      <c r="AF15" s="133" t="s">
        <v>133</v>
      </c>
      <c r="AG15" s="133" t="s">
        <v>133</v>
      </c>
      <c r="AH15" s="133" t="s">
        <v>133</v>
      </c>
      <c r="AI15" s="133" t="s">
        <v>133</v>
      </c>
      <c r="AJ15" s="133" t="s">
        <v>133</v>
      </c>
      <c r="AK15" s="130">
        <v>9.2785105869949209</v>
      </c>
      <c r="AL15" s="130">
        <v>9.7760380487295322</v>
      </c>
      <c r="AM15" s="130">
        <v>10.371542689752498</v>
      </c>
      <c r="AN15" s="131"/>
    </row>
    <row r="16" spans="2:40" x14ac:dyDescent="0.45">
      <c r="B16" s="138" t="s">
        <v>135</v>
      </c>
      <c r="C16" s="139">
        <v>344.56728545062839</v>
      </c>
      <c r="D16" s="139">
        <v>354.65958285447329</v>
      </c>
      <c r="E16" s="139">
        <v>352.94059720090524</v>
      </c>
      <c r="F16" s="139">
        <v>380.35340480636654</v>
      </c>
      <c r="G16" s="139">
        <v>368.82606546503331</v>
      </c>
      <c r="H16" s="139">
        <v>378.83781856062467</v>
      </c>
      <c r="I16" s="139">
        <v>339.82665220714227</v>
      </c>
      <c r="J16" s="139">
        <v>339.28184629370242</v>
      </c>
      <c r="K16" s="139">
        <v>340.15423255811697</v>
      </c>
      <c r="L16" s="139">
        <v>400.59310693852547</v>
      </c>
      <c r="M16" s="139">
        <v>376.98755252858211</v>
      </c>
      <c r="N16" s="139">
        <v>376.70882256015778</v>
      </c>
      <c r="O16" s="139">
        <v>336.37363560245745</v>
      </c>
      <c r="P16" s="139">
        <v>352.34973241797348</v>
      </c>
      <c r="Q16" s="139">
        <v>389.80744807378801</v>
      </c>
      <c r="R16" s="139">
        <v>347.25890006702002</v>
      </c>
      <c r="S16" s="139">
        <v>370.8216048260449</v>
      </c>
      <c r="T16" s="139">
        <v>364.90657437050987</v>
      </c>
      <c r="U16" s="139">
        <v>349.77700577390527</v>
      </c>
      <c r="V16" s="139">
        <v>367.26898186196138</v>
      </c>
      <c r="W16" s="139">
        <v>339.67904473529484</v>
      </c>
      <c r="X16" s="139">
        <v>367.54363381833798</v>
      </c>
      <c r="Y16" s="139">
        <v>376.67677265231873</v>
      </c>
      <c r="Z16" s="139">
        <v>372.26004031570398</v>
      </c>
      <c r="AA16" s="139">
        <v>353.12692353452042</v>
      </c>
      <c r="AB16" s="139">
        <v>330.91784545362094</v>
      </c>
      <c r="AC16" s="139">
        <v>340.41616183052213</v>
      </c>
      <c r="AD16" s="139">
        <v>340.47617869896214</v>
      </c>
      <c r="AE16" s="139">
        <v>382.06728167542326</v>
      </c>
      <c r="AF16" s="139">
        <v>285.3396483386577</v>
      </c>
      <c r="AG16" s="139">
        <v>329.3720375620328</v>
      </c>
      <c r="AH16" s="139">
        <v>346.60839739690527</v>
      </c>
      <c r="AI16" s="139">
        <v>264.66156206828583</v>
      </c>
      <c r="AJ16" s="139">
        <v>291.7875089839639</v>
      </c>
      <c r="AK16" s="139">
        <v>322.80261408520624</v>
      </c>
      <c r="AL16" s="139">
        <v>307.55036876052128</v>
      </c>
      <c r="AM16" s="139">
        <v>291.45129658775011</v>
      </c>
      <c r="AN16" s="131"/>
    </row>
    <row r="17" spans="2:39" x14ac:dyDescent="0.45">
      <c r="C17" s="140"/>
      <c r="D17" s="140"/>
      <c r="E17" s="140"/>
      <c r="F17" s="140"/>
      <c r="G17" s="140"/>
      <c r="H17" s="140"/>
      <c r="I17" s="140"/>
      <c r="J17" s="140"/>
      <c r="K17" s="140"/>
      <c r="L17" s="140"/>
      <c r="M17" s="140"/>
      <c r="N17" s="140"/>
      <c r="O17" s="140"/>
      <c r="P17" s="140"/>
      <c r="Q17" s="140"/>
      <c r="R17" s="140"/>
      <c r="S17" s="140"/>
      <c r="T17" s="140"/>
      <c r="U17" s="140"/>
      <c r="V17" s="140"/>
      <c r="W17" s="140"/>
      <c r="X17" s="140"/>
      <c r="Y17" s="140"/>
      <c r="Z17" s="140"/>
      <c r="AA17" s="140"/>
      <c r="AB17" s="140"/>
      <c r="AC17" s="140"/>
      <c r="AD17" s="140"/>
      <c r="AE17" s="140"/>
      <c r="AF17" s="140"/>
      <c r="AG17" s="140"/>
      <c r="AH17" s="140"/>
      <c r="AI17" s="140"/>
      <c r="AJ17" s="140"/>
      <c r="AK17" s="140"/>
      <c r="AL17" s="140"/>
      <c r="AM17" s="140"/>
    </row>
    <row r="18" spans="2:39" x14ac:dyDescent="0.45">
      <c r="B18" s="121" t="s">
        <v>136</v>
      </c>
      <c r="C18" s="140"/>
      <c r="D18" s="140"/>
      <c r="E18" s="140"/>
      <c r="F18" s="140"/>
      <c r="G18" s="140"/>
      <c r="H18" s="140"/>
      <c r="I18" s="140"/>
      <c r="J18" s="140"/>
      <c r="K18" s="140"/>
      <c r="L18" s="140"/>
      <c r="M18" s="140"/>
      <c r="N18" s="140"/>
      <c r="O18" s="140"/>
      <c r="P18" s="140"/>
      <c r="Q18" s="140"/>
      <c r="R18" s="140"/>
      <c r="S18" s="140"/>
      <c r="T18" s="140"/>
      <c r="U18" s="140"/>
      <c r="V18" s="140"/>
      <c r="W18" s="140"/>
      <c r="X18" s="140"/>
      <c r="Y18" s="140"/>
      <c r="Z18" s="140"/>
      <c r="AA18" s="140"/>
      <c r="AB18" s="140"/>
      <c r="AC18" s="140"/>
      <c r="AD18" s="140"/>
      <c r="AE18" s="140"/>
      <c r="AF18" s="140"/>
      <c r="AG18" s="140"/>
      <c r="AH18" s="140"/>
      <c r="AI18" s="140"/>
      <c r="AJ18" s="140"/>
      <c r="AK18" s="140"/>
      <c r="AL18" s="140"/>
      <c r="AM18" s="140"/>
    </row>
    <row r="19" spans="2:39" x14ac:dyDescent="0.45">
      <c r="B19" s="129" t="s">
        <v>132</v>
      </c>
      <c r="C19" s="130">
        <v>8.8070091402740029</v>
      </c>
      <c r="D19" s="130">
        <v>9.7987518079892144</v>
      </c>
      <c r="E19" s="130">
        <v>10.446323771215976</v>
      </c>
      <c r="F19" s="130">
        <v>11.053402041157334</v>
      </c>
      <c r="G19" s="130">
        <v>11.604108136701514</v>
      </c>
      <c r="H19" s="130">
        <v>12.031099157013317</v>
      </c>
      <c r="I19" s="130">
        <v>12.69428418168679</v>
      </c>
      <c r="J19" s="130">
        <v>13.151249785663788</v>
      </c>
      <c r="K19" s="130">
        <v>13.552978040189769</v>
      </c>
      <c r="L19" s="130">
        <v>14.709887693663735</v>
      </c>
      <c r="M19" s="130">
        <v>15.907136223531012</v>
      </c>
      <c r="N19" s="130">
        <v>16.300271172089435</v>
      </c>
      <c r="O19" s="130">
        <v>16.585244366496227</v>
      </c>
      <c r="P19" s="130">
        <v>17.097488894700284</v>
      </c>
      <c r="Q19" s="130">
        <v>17.449468252961818</v>
      </c>
      <c r="R19" s="130">
        <v>17.725380206462344</v>
      </c>
      <c r="S19" s="130">
        <v>17.7645106374734</v>
      </c>
      <c r="T19" s="130">
        <v>18.059157983011033</v>
      </c>
      <c r="U19" s="130">
        <v>18.575709214900154</v>
      </c>
      <c r="V19" s="130">
        <v>19.027639447914439</v>
      </c>
      <c r="W19" s="130">
        <v>19.003936083286078</v>
      </c>
      <c r="X19" s="130">
        <v>19.096741084752573</v>
      </c>
      <c r="Y19" s="130">
        <v>19.030177412819118</v>
      </c>
      <c r="Z19" s="130">
        <v>18.934376444602105</v>
      </c>
      <c r="AA19" s="130">
        <v>18.995880397849469</v>
      </c>
      <c r="AB19" s="130">
        <v>19.303773169515416</v>
      </c>
      <c r="AC19" s="130">
        <v>19.809543807135196</v>
      </c>
      <c r="AD19" s="130">
        <v>20.48338878674133</v>
      </c>
      <c r="AE19" s="130">
        <v>21.469265661716818</v>
      </c>
      <c r="AF19" s="130">
        <v>22.61771230226049</v>
      </c>
      <c r="AG19" s="130">
        <v>23.824621565518072</v>
      </c>
      <c r="AH19" s="130">
        <v>25.065356129789397</v>
      </c>
      <c r="AI19" s="130">
        <v>24.578900735329963</v>
      </c>
      <c r="AJ19" s="130">
        <v>24.174988912119613</v>
      </c>
      <c r="AK19" s="130">
        <v>23.648339875485867</v>
      </c>
      <c r="AL19" s="130">
        <v>23.395863846108483</v>
      </c>
      <c r="AM19" s="130">
        <v>23.248101921294843</v>
      </c>
    </row>
    <row r="20" spans="2:39" x14ac:dyDescent="0.45">
      <c r="B20" s="135" t="s">
        <v>85</v>
      </c>
      <c r="C20" s="130">
        <v>10.575253277599426</v>
      </c>
      <c r="D20" s="130">
        <v>10.472134922386834</v>
      </c>
      <c r="E20" s="130">
        <v>10.952676060400929</v>
      </c>
      <c r="F20" s="130">
        <v>11.322609193859067</v>
      </c>
      <c r="G20" s="130">
        <v>11.862229774360008</v>
      </c>
      <c r="H20" s="130">
        <v>11.878607139966437</v>
      </c>
      <c r="I20" s="130">
        <v>12.373209301655193</v>
      </c>
      <c r="J20" s="130">
        <v>12.529182633083586</v>
      </c>
      <c r="K20" s="130">
        <v>12.799742980173146</v>
      </c>
      <c r="L20" s="130">
        <v>12.795946287507086</v>
      </c>
      <c r="M20" s="130">
        <v>13.021512387005888</v>
      </c>
      <c r="N20" s="130">
        <v>13.281419147182023</v>
      </c>
      <c r="O20" s="130">
        <v>13.571012287995844</v>
      </c>
      <c r="P20" s="130">
        <v>13.553424105560502</v>
      </c>
      <c r="Q20" s="130">
        <v>14.094715387092808</v>
      </c>
      <c r="R20" s="130">
        <v>14.35710228124308</v>
      </c>
      <c r="S20" s="130">
        <v>15.20255238220096</v>
      </c>
      <c r="T20" s="130">
        <v>15.579569738183102</v>
      </c>
      <c r="U20" s="130">
        <v>15.557543956796049</v>
      </c>
      <c r="V20" s="130">
        <v>16.36891719542454</v>
      </c>
      <c r="W20" s="130">
        <v>16.899966520146744</v>
      </c>
      <c r="X20" s="130">
        <v>16.909483506058013</v>
      </c>
      <c r="Y20" s="130">
        <v>17.15903702972971</v>
      </c>
      <c r="Z20" s="130">
        <v>17.297149162544898</v>
      </c>
      <c r="AA20" s="130">
        <v>17.451780031574192</v>
      </c>
      <c r="AB20" s="130">
        <v>18.548239560219958</v>
      </c>
      <c r="AC20" s="130">
        <v>18.528627624266765</v>
      </c>
      <c r="AD20" s="130">
        <v>18.060151847125525</v>
      </c>
      <c r="AE20" s="130">
        <v>17.534299535168465</v>
      </c>
      <c r="AF20" s="130">
        <v>17.00334815601903</v>
      </c>
      <c r="AG20" s="130">
        <v>16.446787241366991</v>
      </c>
      <c r="AH20" s="130">
        <v>15.829558430162825</v>
      </c>
      <c r="AI20" s="130">
        <v>15.899594206210228</v>
      </c>
      <c r="AJ20" s="130">
        <v>15.938540975184315</v>
      </c>
      <c r="AK20" s="130">
        <v>15.956959003405794</v>
      </c>
      <c r="AL20" s="130">
        <v>16.116306469675397</v>
      </c>
      <c r="AM20" s="130">
        <v>16.270960307718216</v>
      </c>
    </row>
    <row r="21" spans="2:39" x14ac:dyDescent="0.45">
      <c r="B21" s="135" t="s">
        <v>84</v>
      </c>
      <c r="C21" s="130">
        <v>12.351357719606375</v>
      </c>
      <c r="D21" s="130">
        <v>11.633533172033307</v>
      </c>
      <c r="E21" s="130">
        <v>11.730609277916079</v>
      </c>
      <c r="F21" s="130">
        <v>11.088960286093769</v>
      </c>
      <c r="G21" s="130">
        <v>10.91058349255923</v>
      </c>
      <c r="H21" s="130">
        <v>10.277146332496038</v>
      </c>
      <c r="I21" s="130">
        <v>10.127085376204239</v>
      </c>
      <c r="J21" s="130">
        <v>9.6540383981463478</v>
      </c>
      <c r="K21" s="130">
        <v>9.821558076291705</v>
      </c>
      <c r="L21" s="130">
        <v>9.6979978353148848</v>
      </c>
      <c r="M21" s="130">
        <v>9.3200900815813803</v>
      </c>
      <c r="N21" s="130">
        <v>9.4381399573384641</v>
      </c>
      <c r="O21" s="130">
        <v>9.7820351688336054</v>
      </c>
      <c r="P21" s="130">
        <v>9.9993812944865965</v>
      </c>
      <c r="Q21" s="130">
        <v>10.02480808189957</v>
      </c>
      <c r="R21" s="130">
        <v>10.570659116754397</v>
      </c>
      <c r="S21" s="130">
        <v>11.396989039582385</v>
      </c>
      <c r="T21" s="130">
        <v>11.567661375276863</v>
      </c>
      <c r="U21" s="130">
        <v>11.247071365886042</v>
      </c>
      <c r="V21" s="130">
        <v>11.172216311910949</v>
      </c>
      <c r="W21" s="130">
        <v>10.782402585387374</v>
      </c>
      <c r="X21" s="130">
        <v>10.776591435466026</v>
      </c>
      <c r="Y21" s="130">
        <v>10.008600223231944</v>
      </c>
      <c r="Z21" s="130">
        <v>8.4040801625152071</v>
      </c>
      <c r="AA21" s="130">
        <v>7.397747355623876</v>
      </c>
      <c r="AB21" s="130">
        <v>7.2657525030181462</v>
      </c>
      <c r="AC21" s="130">
        <v>6.8828675487888038</v>
      </c>
      <c r="AD21" s="130">
        <v>6.6434433766859629</v>
      </c>
      <c r="AE21" s="130">
        <v>6.4770928921901216</v>
      </c>
      <c r="AF21" s="130">
        <v>6.0471657443736255</v>
      </c>
      <c r="AG21" s="130">
        <v>5.5940794219825554</v>
      </c>
      <c r="AH21" s="130">
        <v>4.9175357314845174</v>
      </c>
      <c r="AI21" s="130">
        <v>4.7758290959872252</v>
      </c>
      <c r="AJ21" s="130">
        <v>4.4824054923040082</v>
      </c>
      <c r="AK21" s="130">
        <v>5.8789995505642505</v>
      </c>
      <c r="AL21" s="130">
        <v>5.7857135999642697</v>
      </c>
      <c r="AM21" s="130">
        <v>5.4990914097673258</v>
      </c>
    </row>
    <row r="22" spans="2:39" x14ac:dyDescent="0.45">
      <c r="B22" s="135" t="s">
        <v>86</v>
      </c>
      <c r="C22" s="130">
        <v>3.1692014423549257</v>
      </c>
      <c r="D22" s="130">
        <v>3.1653629060043147</v>
      </c>
      <c r="E22" s="130">
        <v>3.1523677857209771</v>
      </c>
      <c r="F22" s="130">
        <v>3.1885181111618861</v>
      </c>
      <c r="G22" s="130">
        <v>3.2429325235391007</v>
      </c>
      <c r="H22" s="130">
        <v>3.2537831033518678</v>
      </c>
      <c r="I22" s="130">
        <v>3.2725756930616048</v>
      </c>
      <c r="J22" s="130">
        <v>3.2490476511004318</v>
      </c>
      <c r="K22" s="130">
        <v>3.1962465940269378</v>
      </c>
      <c r="L22" s="130">
        <v>2.9199813175898175</v>
      </c>
      <c r="M22" s="130">
        <v>2.5083781070879629</v>
      </c>
      <c r="N22" s="130">
        <v>2.3275437674512043</v>
      </c>
      <c r="O22" s="130">
        <v>2.2081323042418401</v>
      </c>
      <c r="P22" s="130">
        <v>2.100936480024898</v>
      </c>
      <c r="Q22" s="130">
        <v>2.0099229052719267</v>
      </c>
      <c r="R22" s="130">
        <v>1.9630331131297276</v>
      </c>
      <c r="S22" s="130">
        <v>2.0187116153886158</v>
      </c>
      <c r="T22" s="130">
        <v>2.1418259618318847</v>
      </c>
      <c r="U22" s="130">
        <v>2.0290231190583481</v>
      </c>
      <c r="V22" s="130">
        <v>1.8053250190091703</v>
      </c>
      <c r="W22" s="130">
        <v>1.912397118625992</v>
      </c>
      <c r="X22" s="130">
        <v>1.7556117458104523</v>
      </c>
      <c r="Y22" s="130">
        <v>1.6023998602512404</v>
      </c>
      <c r="Z22" s="130">
        <v>1.4958677741845967</v>
      </c>
      <c r="AA22" s="130">
        <v>1.2847705119550168</v>
      </c>
      <c r="AB22" s="130">
        <v>1.145771700990166</v>
      </c>
      <c r="AC22" s="130">
        <v>1.0661442761515192</v>
      </c>
      <c r="AD22" s="130">
        <v>0.99760162801878394</v>
      </c>
      <c r="AE22" s="130">
        <v>0.98474676146211548</v>
      </c>
      <c r="AF22" s="130">
        <v>0.9410581262078288</v>
      </c>
      <c r="AG22" s="130">
        <v>0.87070382214556463</v>
      </c>
      <c r="AH22" s="130">
        <v>0.81399712478369479</v>
      </c>
      <c r="AI22" s="130">
        <v>0.80275747878004489</v>
      </c>
      <c r="AJ22" s="130">
        <v>0.7840630970394824</v>
      </c>
      <c r="AK22" s="130">
        <v>0.77870091149531584</v>
      </c>
      <c r="AL22" s="130">
        <v>0.77689883549649319</v>
      </c>
      <c r="AM22" s="130">
        <v>0.77423785209290463</v>
      </c>
    </row>
    <row r="23" spans="2:39" x14ac:dyDescent="0.45">
      <c r="B23" s="135" t="s">
        <v>81</v>
      </c>
      <c r="C23" s="130">
        <v>1.548036946847654</v>
      </c>
      <c r="D23" s="130">
        <v>1.6098059746611684</v>
      </c>
      <c r="E23" s="130">
        <v>1.7688664858173855</v>
      </c>
      <c r="F23" s="130">
        <v>2.0291298925562002</v>
      </c>
      <c r="G23" s="130">
        <v>2.2992560257012937</v>
      </c>
      <c r="H23" s="130">
        <v>2.6560561516597407</v>
      </c>
      <c r="I23" s="130">
        <v>2.9636441144027295</v>
      </c>
      <c r="J23" s="130">
        <v>3.2445918021452655</v>
      </c>
      <c r="K23" s="130">
        <v>3.4784276507701426</v>
      </c>
      <c r="L23" s="130">
        <v>3.510892228814964</v>
      </c>
      <c r="M23" s="130">
        <v>3.5353768293772236</v>
      </c>
      <c r="N23" s="130">
        <v>3.5644730420703139</v>
      </c>
      <c r="O23" s="130">
        <v>3.5715006514657479</v>
      </c>
      <c r="P23" s="130">
        <v>3.6089080747655768</v>
      </c>
      <c r="Q23" s="130">
        <v>3.649406641988199</v>
      </c>
      <c r="R23" s="130">
        <v>3.6893370363461111</v>
      </c>
      <c r="S23" s="130">
        <v>3.7149203063660914</v>
      </c>
      <c r="T23" s="130">
        <v>3.7307429412937734</v>
      </c>
      <c r="U23" s="130">
        <v>3.5497201340297533</v>
      </c>
      <c r="V23" s="130">
        <v>3.3303394042732846</v>
      </c>
      <c r="W23" s="130">
        <v>3.2112083312749604</v>
      </c>
      <c r="X23" s="130">
        <v>3.1992031622468673</v>
      </c>
      <c r="Y23" s="130">
        <v>3.2753551055239871</v>
      </c>
      <c r="Z23" s="130">
        <v>3.3441716074301526</v>
      </c>
      <c r="AA23" s="130">
        <v>3.4223635123789968</v>
      </c>
      <c r="AB23" s="130">
        <v>3.4756524822873445</v>
      </c>
      <c r="AC23" s="130">
        <v>3.4670313678640561</v>
      </c>
      <c r="AD23" s="130">
        <v>3.4352255175139672</v>
      </c>
      <c r="AE23" s="130">
        <v>3.4259989370993664</v>
      </c>
      <c r="AF23" s="130">
        <v>3.4464514388787806</v>
      </c>
      <c r="AG23" s="130">
        <v>3.4994642884466245</v>
      </c>
      <c r="AH23" s="130">
        <v>3.5516393788364913</v>
      </c>
      <c r="AI23" s="130">
        <v>3.5972478965667549</v>
      </c>
      <c r="AJ23" s="130">
        <v>3.6559260396754296</v>
      </c>
      <c r="AK23" s="130">
        <v>3.7361379512615591</v>
      </c>
      <c r="AL23" s="130">
        <v>3.8287991348335302</v>
      </c>
      <c r="AM23" s="130">
        <v>3.9472272575292893</v>
      </c>
    </row>
    <row r="24" spans="2:39" x14ac:dyDescent="0.45">
      <c r="B24" s="129" t="s">
        <v>134</v>
      </c>
      <c r="C24" s="130">
        <v>0.26334825229403691</v>
      </c>
      <c r="D24" s="130">
        <v>0.24749009735797234</v>
      </c>
      <c r="E24" s="130">
        <v>0.22890137726591875</v>
      </c>
      <c r="F24" s="130">
        <v>0.20979860969250685</v>
      </c>
      <c r="G24" s="130">
        <v>0.19145130241160491</v>
      </c>
      <c r="H24" s="130">
        <v>0.18795984610716854</v>
      </c>
      <c r="I24" s="130">
        <v>0.17604341934413137</v>
      </c>
      <c r="J24" s="130">
        <v>0.17352372400685034</v>
      </c>
      <c r="K24" s="130">
        <v>0.17508668912418601</v>
      </c>
      <c r="L24" s="130">
        <v>0.16255133060934046</v>
      </c>
      <c r="M24" s="130">
        <v>0.15061303969882323</v>
      </c>
      <c r="N24" s="130">
        <v>0.1381209677924975</v>
      </c>
      <c r="O24" s="130">
        <v>0.12796120738837091</v>
      </c>
      <c r="P24" s="130">
        <v>0.11944611250388526</v>
      </c>
      <c r="Q24" s="130">
        <v>0.11485086999326555</v>
      </c>
      <c r="R24" s="130">
        <v>0.1122663577191183</v>
      </c>
      <c r="S24" s="130">
        <v>0.10064317456490279</v>
      </c>
      <c r="T24" s="130">
        <v>9.2956244744262229E-2</v>
      </c>
      <c r="U24" s="130">
        <v>8.37022153776803E-2</v>
      </c>
      <c r="V24" s="130">
        <v>7.574025751272595E-2</v>
      </c>
      <c r="W24" s="130">
        <v>6.6823650952824831E-2</v>
      </c>
      <c r="X24" s="130">
        <v>7.3310678520941863E-2</v>
      </c>
      <c r="Y24" s="130">
        <v>7.4668761039722753E-2</v>
      </c>
      <c r="Z24" s="130">
        <v>7.7394942543148826E-2</v>
      </c>
      <c r="AA24" s="130">
        <v>8.0842449723956378E-2</v>
      </c>
      <c r="AB24" s="130">
        <v>0.12113895810576647</v>
      </c>
      <c r="AC24" s="130">
        <v>0.12860046124478197</v>
      </c>
      <c r="AD24" s="130">
        <v>0.13831168528031901</v>
      </c>
      <c r="AE24" s="130">
        <v>0.1463238753366678</v>
      </c>
      <c r="AF24" s="130">
        <v>0.14653584029203959</v>
      </c>
      <c r="AG24" s="130">
        <v>0.15697527459888638</v>
      </c>
      <c r="AH24" s="130">
        <v>0.1658185800633909</v>
      </c>
      <c r="AI24" s="130">
        <v>0.18428128960132151</v>
      </c>
      <c r="AJ24" s="130">
        <v>0.19428377878487257</v>
      </c>
      <c r="AK24" s="130">
        <v>0.23591217898803984</v>
      </c>
      <c r="AL24" s="130">
        <v>0.24734903467490899</v>
      </c>
      <c r="AM24" s="130">
        <v>0.19795321468998939</v>
      </c>
    </row>
    <row r="25" spans="2:39" x14ac:dyDescent="0.45">
      <c r="B25" s="129" t="s">
        <v>68</v>
      </c>
      <c r="C25" s="130">
        <v>0.67580664954187319</v>
      </c>
      <c r="D25" s="130">
        <v>0.84978148540817677</v>
      </c>
      <c r="E25" s="130">
        <v>1.0487676740658169</v>
      </c>
      <c r="F25" s="130">
        <v>1.0951074098085918</v>
      </c>
      <c r="G25" s="130">
        <v>1.1228206427235554</v>
      </c>
      <c r="H25" s="130">
        <v>1.1473248578035888</v>
      </c>
      <c r="I25" s="130">
        <v>1.1681319051409473</v>
      </c>
      <c r="J25" s="130">
        <v>1.2052381204445348</v>
      </c>
      <c r="K25" s="130">
        <v>1.2437570811386025</v>
      </c>
      <c r="L25" s="130">
        <v>1.1434586282435337</v>
      </c>
      <c r="M25" s="130">
        <v>1.1190859793084447</v>
      </c>
      <c r="N25" s="130">
        <v>1.1876357896671446</v>
      </c>
      <c r="O25" s="130">
        <v>1.2324636333624579</v>
      </c>
      <c r="P25" s="130">
        <v>1.280387259422781</v>
      </c>
      <c r="Q25" s="130">
        <v>1.3492174618962538</v>
      </c>
      <c r="R25" s="130">
        <v>1.2332548305520779</v>
      </c>
      <c r="S25" s="130">
        <v>1.1480531353918675</v>
      </c>
      <c r="T25" s="130">
        <v>1.0851352743764906</v>
      </c>
      <c r="U25" s="130">
        <v>1.0341681631282649</v>
      </c>
      <c r="V25" s="130">
        <v>1.0475440655434627</v>
      </c>
      <c r="W25" s="130">
        <v>0.83364515839330267</v>
      </c>
      <c r="X25" s="130">
        <v>0.80420477110575106</v>
      </c>
      <c r="Y25" s="130">
        <v>0.76783822907604304</v>
      </c>
      <c r="Z25" s="130">
        <v>0.7380217018627675</v>
      </c>
      <c r="AA25" s="130">
        <v>0.71767259611635303</v>
      </c>
      <c r="AB25" s="130">
        <v>0.72346304787986992</v>
      </c>
      <c r="AC25" s="130">
        <v>0.66510097118695366</v>
      </c>
      <c r="AD25" s="130">
        <v>0.62600932527103126</v>
      </c>
      <c r="AE25" s="130">
        <v>0.59254963631025614</v>
      </c>
      <c r="AF25" s="130">
        <v>0.56103659661164684</v>
      </c>
      <c r="AG25" s="130">
        <v>0.52348214294095363</v>
      </c>
      <c r="AH25" s="130">
        <v>0.48847876982133331</v>
      </c>
      <c r="AI25" s="130">
        <v>0.47699923144249451</v>
      </c>
      <c r="AJ25" s="130">
        <v>0.47404411889847897</v>
      </c>
      <c r="AK25" s="130">
        <v>0.44960381019359907</v>
      </c>
      <c r="AL25" s="130">
        <v>0.43561500458617547</v>
      </c>
      <c r="AM25" s="130">
        <v>0.41574360580192915</v>
      </c>
    </row>
    <row r="26" spans="2:39" x14ac:dyDescent="0.45">
      <c r="B26" s="138" t="s">
        <v>135</v>
      </c>
      <c r="C26" s="139">
        <v>36.332488100758354</v>
      </c>
      <c r="D26" s="139">
        <v>36.729646873602313</v>
      </c>
      <c r="E26" s="139">
        <v>38.233244826362984</v>
      </c>
      <c r="F26" s="139">
        <v>38.855264624943437</v>
      </c>
      <c r="G26" s="139">
        <v>40.047158920560314</v>
      </c>
      <c r="H26" s="139">
        <v>40.244115874401515</v>
      </c>
      <c r="I26" s="139">
        <v>41.537653061330118</v>
      </c>
      <c r="J26" s="139">
        <v>41.953953851282449</v>
      </c>
      <c r="K26" s="139">
        <v>42.987822813697179</v>
      </c>
      <c r="L26" s="139">
        <v>43.661120692992654</v>
      </c>
      <c r="M26" s="139">
        <v>44.260041408890146</v>
      </c>
      <c r="N26" s="139">
        <v>44.909461928872879</v>
      </c>
      <c r="O26" s="139">
        <v>45.721248390984513</v>
      </c>
      <c r="P26" s="139">
        <v>46.404629810908482</v>
      </c>
      <c r="Q26" s="139">
        <v>47.282918062394565</v>
      </c>
      <c r="R26" s="139">
        <v>48.215322714082539</v>
      </c>
      <c r="S26" s="139">
        <v>49.826125052748125</v>
      </c>
      <c r="T26" s="139">
        <v>50.699092544899102</v>
      </c>
      <c r="U26" s="139">
        <v>50.521183773496688</v>
      </c>
      <c r="V26" s="139">
        <v>51.190829982046111</v>
      </c>
      <c r="W26" s="139">
        <v>51.020382796052601</v>
      </c>
      <c r="X26" s="139">
        <v>50.92419803335482</v>
      </c>
      <c r="Y26" s="139">
        <v>50.202172918698793</v>
      </c>
      <c r="Z26" s="139">
        <v>48.561346879428392</v>
      </c>
      <c r="AA26" s="139">
        <v>47.605878852064443</v>
      </c>
      <c r="AB26" s="139">
        <v>48.728967465994671</v>
      </c>
      <c r="AC26" s="139">
        <v>48.695053294211391</v>
      </c>
      <c r="AD26" s="139">
        <v>48.578116981924381</v>
      </c>
      <c r="AE26" s="139">
        <v>48.876847345766961</v>
      </c>
      <c r="AF26" s="139">
        <v>49.062973389041531</v>
      </c>
      <c r="AG26" s="139">
        <v>49.271435032862954</v>
      </c>
      <c r="AH26" s="139">
        <v>49.24942830192537</v>
      </c>
      <c r="AI26" s="139">
        <v>48.725650513297012</v>
      </c>
      <c r="AJ26" s="139">
        <v>48.110398316487768</v>
      </c>
      <c r="AK26" s="139">
        <v>49.088957381053852</v>
      </c>
      <c r="AL26" s="139">
        <v>48.974915278371718</v>
      </c>
      <c r="AM26" s="139">
        <v>48.726219538122677</v>
      </c>
    </row>
    <row r="27" spans="2:39" x14ac:dyDescent="0.45">
      <c r="C27" s="140"/>
      <c r="D27" s="140"/>
      <c r="E27" s="140"/>
      <c r="F27" s="140"/>
      <c r="G27" s="140"/>
      <c r="H27" s="140"/>
      <c r="I27" s="140"/>
      <c r="J27" s="140"/>
      <c r="K27" s="140"/>
      <c r="L27" s="140"/>
      <c r="M27" s="140"/>
      <c r="N27" s="140"/>
      <c r="O27" s="140"/>
      <c r="P27" s="140"/>
      <c r="Q27" s="140"/>
      <c r="R27" s="140"/>
      <c r="S27" s="140"/>
      <c r="T27" s="140"/>
      <c r="U27" s="140"/>
      <c r="V27" s="140"/>
      <c r="W27" s="140"/>
      <c r="X27" s="140"/>
      <c r="Y27" s="140"/>
      <c r="Z27" s="140"/>
      <c r="AA27" s="140"/>
      <c r="AB27" s="140"/>
      <c r="AC27" s="140"/>
      <c r="AD27" s="140"/>
      <c r="AE27" s="140"/>
      <c r="AF27" s="140"/>
      <c r="AG27" s="140"/>
      <c r="AH27" s="140"/>
      <c r="AI27" s="140"/>
      <c r="AJ27" s="140"/>
      <c r="AK27" s="140"/>
      <c r="AL27" s="140"/>
      <c r="AM27" s="140"/>
    </row>
    <row r="28" spans="2:39" x14ac:dyDescent="0.45">
      <c r="B28" s="121" t="s">
        <v>137</v>
      </c>
      <c r="C28" s="140"/>
      <c r="D28" s="140"/>
      <c r="E28" s="140"/>
      <c r="F28" s="140"/>
      <c r="G28" s="140"/>
      <c r="H28" s="140"/>
      <c r="I28" s="140"/>
      <c r="J28" s="140"/>
      <c r="K28" s="140"/>
      <c r="L28" s="140"/>
      <c r="M28" s="140"/>
      <c r="N28" s="140"/>
      <c r="O28" s="140"/>
      <c r="P28" s="140"/>
      <c r="Q28" s="140"/>
      <c r="R28" s="140"/>
      <c r="S28" s="140"/>
      <c r="T28" s="140"/>
      <c r="U28" s="140"/>
      <c r="V28" s="140"/>
      <c r="W28" s="140"/>
      <c r="X28" s="140"/>
      <c r="Y28" s="140"/>
      <c r="Z28" s="140"/>
      <c r="AA28" s="140"/>
      <c r="AB28" s="140"/>
      <c r="AC28" s="140"/>
      <c r="AD28" s="140"/>
      <c r="AE28" s="140"/>
      <c r="AF28" s="140"/>
      <c r="AG28" s="140"/>
      <c r="AH28" s="140"/>
      <c r="AI28" s="140"/>
      <c r="AJ28" s="140"/>
      <c r="AK28" s="140"/>
      <c r="AL28" s="140"/>
      <c r="AM28" s="140"/>
    </row>
    <row r="29" spans="2:39" x14ac:dyDescent="0.45">
      <c r="B29" s="129" t="s">
        <v>132</v>
      </c>
      <c r="C29" s="130">
        <v>3.8535098503185723</v>
      </c>
      <c r="D29" s="130">
        <v>4.1182576412582019</v>
      </c>
      <c r="E29" s="130">
        <v>4.2675510588919057</v>
      </c>
      <c r="F29" s="130">
        <v>4.6296968986350571</v>
      </c>
      <c r="G29" s="130">
        <v>4.9698051358945756</v>
      </c>
      <c r="H29" s="130">
        <v>5.3169222105680074</v>
      </c>
      <c r="I29" s="130">
        <v>5.6294711355513627</v>
      </c>
      <c r="J29" s="130">
        <v>5.949057785601525</v>
      </c>
      <c r="K29" s="130">
        <v>6.2998241366611101</v>
      </c>
      <c r="L29" s="130">
        <v>6.653936346492805</v>
      </c>
      <c r="M29" s="130">
        <v>7.1348347000008028</v>
      </c>
      <c r="N29" s="130">
        <v>7.6817843095064875</v>
      </c>
      <c r="O29" s="130">
        <v>7.9706461100329289</v>
      </c>
      <c r="P29" s="130">
        <v>8.5783628423427647</v>
      </c>
      <c r="Q29" s="130">
        <v>8.9618775227615846</v>
      </c>
      <c r="R29" s="130">
        <v>9.1717529621563081</v>
      </c>
      <c r="S29" s="130">
        <v>9.6961875790984866</v>
      </c>
      <c r="T29" s="130">
        <v>9.9846153892253806</v>
      </c>
      <c r="U29" s="130">
        <v>9.7630041009431068</v>
      </c>
      <c r="V29" s="130">
        <v>9.3740615147442341</v>
      </c>
      <c r="W29" s="130">
        <v>9.526414799134244</v>
      </c>
      <c r="X29" s="130">
        <v>9.848246407766629</v>
      </c>
      <c r="Y29" s="130">
        <v>10.004034290285942</v>
      </c>
      <c r="Z29" s="130">
        <v>10.053303340218497</v>
      </c>
      <c r="AA29" s="130">
        <v>10.099225917321579</v>
      </c>
      <c r="AB29" s="130">
        <v>10.444940486540235</v>
      </c>
      <c r="AC29" s="130">
        <v>10.784271071559306</v>
      </c>
      <c r="AD29" s="130">
        <v>11.218992421860744</v>
      </c>
      <c r="AE29" s="130">
        <v>11.386426153825854</v>
      </c>
      <c r="AF29" s="130">
        <v>11.498264861640354</v>
      </c>
      <c r="AG29" s="130">
        <v>11.564888473237261</v>
      </c>
      <c r="AH29" s="130">
        <v>11.421513094144556</v>
      </c>
      <c r="AI29" s="130">
        <v>11.135067012275234</v>
      </c>
      <c r="AJ29" s="130">
        <v>11.095549877930981</v>
      </c>
      <c r="AK29" s="130">
        <v>11.02793291666449</v>
      </c>
      <c r="AL29" s="130">
        <v>11.146611807799083</v>
      </c>
      <c r="AM29" s="130">
        <v>11.239486237401641</v>
      </c>
    </row>
    <row r="30" spans="2:39" x14ac:dyDescent="0.45">
      <c r="B30" s="135" t="s">
        <v>85</v>
      </c>
      <c r="C30" s="130">
        <v>10.028816680100277</v>
      </c>
      <c r="D30" s="130">
        <v>10.056886494672726</v>
      </c>
      <c r="E30" s="130">
        <v>10.019012903010172</v>
      </c>
      <c r="F30" s="130">
        <v>9.9772196863563902</v>
      </c>
      <c r="G30" s="130">
        <v>9.90366545126302</v>
      </c>
      <c r="H30" s="130">
        <v>9.8162592207737234</v>
      </c>
      <c r="I30" s="130">
        <v>9.7324322348529773</v>
      </c>
      <c r="J30" s="130">
        <v>9.6543793509873055</v>
      </c>
      <c r="K30" s="130">
        <v>9.5572663468269745</v>
      </c>
      <c r="L30" s="130">
        <v>9.566599939188535</v>
      </c>
      <c r="M30" s="130">
        <v>9.6235242647640558</v>
      </c>
      <c r="N30" s="130">
        <v>9.6523982429612776</v>
      </c>
      <c r="O30" s="130">
        <v>9.6485703624795374</v>
      </c>
      <c r="P30" s="130">
        <v>9.6571000503825868</v>
      </c>
      <c r="Q30" s="130">
        <v>9.679145008707847</v>
      </c>
      <c r="R30" s="130">
        <v>9.7670675631212092</v>
      </c>
      <c r="S30" s="130">
        <v>9.8900510057805349</v>
      </c>
      <c r="T30" s="130">
        <v>10.029299512196292</v>
      </c>
      <c r="U30" s="130">
        <v>10.430892838176854</v>
      </c>
      <c r="V30" s="130">
        <v>10.85652957164268</v>
      </c>
      <c r="W30" s="130">
        <v>11.098868083022824</v>
      </c>
      <c r="X30" s="130">
        <v>11.43020495575384</v>
      </c>
      <c r="Y30" s="130">
        <v>11.718815639073222</v>
      </c>
      <c r="Z30" s="130">
        <v>11.857988534937855</v>
      </c>
      <c r="AA30" s="130">
        <v>12.063725044061327</v>
      </c>
      <c r="AB30" s="130">
        <v>12.102826356201922</v>
      </c>
      <c r="AC30" s="130">
        <v>11.634593924717931</v>
      </c>
      <c r="AD30" s="130">
        <v>11.129960741000822</v>
      </c>
      <c r="AE30" s="130">
        <v>10.663279571766118</v>
      </c>
      <c r="AF30" s="130">
        <v>10.197662639384552</v>
      </c>
      <c r="AG30" s="130">
        <v>9.7221831926249607</v>
      </c>
      <c r="AH30" s="130">
        <v>9.0606943904375736</v>
      </c>
      <c r="AI30" s="130">
        <v>8.9915430904954636</v>
      </c>
      <c r="AJ30" s="130">
        <v>8.9497157068995481</v>
      </c>
      <c r="AK30" s="130">
        <v>8.9072068056965694</v>
      </c>
      <c r="AL30" s="130">
        <v>8.9092695566702567</v>
      </c>
      <c r="AM30" s="130">
        <v>8.8982307485623533</v>
      </c>
    </row>
    <row r="31" spans="2:39" x14ac:dyDescent="0.45">
      <c r="B31" s="135" t="s">
        <v>86</v>
      </c>
      <c r="C31" s="130">
        <v>10.847977585529193</v>
      </c>
      <c r="D31" s="130">
        <v>9.9362427920664143</v>
      </c>
      <c r="E31" s="130">
        <v>9.3289899563278098</v>
      </c>
      <c r="F31" s="130">
        <v>9.5741396643831571</v>
      </c>
      <c r="G31" s="130">
        <v>9.6031889818240472</v>
      </c>
      <c r="H31" s="130">
        <v>9.4765248618618703</v>
      </c>
      <c r="I31" s="130">
        <v>9.4795215725866289</v>
      </c>
      <c r="J31" s="130">
        <v>9.4910743234962709</v>
      </c>
      <c r="K31" s="130">
        <v>9.6404890685595905</v>
      </c>
      <c r="L31" s="130">
        <v>9.9541984748540795</v>
      </c>
      <c r="M31" s="130">
        <v>10.046194046576129</v>
      </c>
      <c r="N31" s="130">
        <v>10.152953448559797</v>
      </c>
      <c r="O31" s="130">
        <v>9.8573826307643113</v>
      </c>
      <c r="P31" s="130">
        <v>9.5695370957990367</v>
      </c>
      <c r="Q31" s="130">
        <v>9.545799459052807</v>
      </c>
      <c r="R31" s="130">
        <v>9.4566392095443277</v>
      </c>
      <c r="S31" s="130">
        <v>9.4664906967668507</v>
      </c>
      <c r="T31" s="130">
        <v>9.5619519157294093</v>
      </c>
      <c r="U31" s="130">
        <v>9.5897854569489791</v>
      </c>
      <c r="V31" s="130">
        <v>9.423164128527965</v>
      </c>
      <c r="W31" s="130">
        <v>9.1168109474058898</v>
      </c>
      <c r="X31" s="130">
        <v>8.5496960496194099</v>
      </c>
      <c r="Y31" s="130">
        <v>8.2567390002780794</v>
      </c>
      <c r="Z31" s="130">
        <v>7.8702908543077896</v>
      </c>
      <c r="AA31" s="130">
        <v>7.157864099278366</v>
      </c>
      <c r="AB31" s="130">
        <v>6.7890696239842283</v>
      </c>
      <c r="AC31" s="130">
        <v>6.3762340990183599</v>
      </c>
      <c r="AD31" s="130">
        <v>6.2061824779396648</v>
      </c>
      <c r="AE31" s="130">
        <v>6.1178033236772569</v>
      </c>
      <c r="AF31" s="130">
        <v>5.9016457269831673</v>
      </c>
      <c r="AG31" s="130">
        <v>5.751694222585364</v>
      </c>
      <c r="AH31" s="130">
        <v>5.6104729156997388</v>
      </c>
      <c r="AI31" s="130">
        <v>5.2898565421913624</v>
      </c>
      <c r="AJ31" s="130">
        <v>5.2697272029648428</v>
      </c>
      <c r="AK31" s="130">
        <v>5.0618092116749729</v>
      </c>
      <c r="AL31" s="130">
        <v>4.9577568256399447</v>
      </c>
      <c r="AM31" s="130">
        <v>4.8064721607482959</v>
      </c>
    </row>
    <row r="32" spans="2:39" x14ac:dyDescent="0.45">
      <c r="B32" s="138" t="s">
        <v>135</v>
      </c>
      <c r="C32" s="139">
        <v>23.727422447938014</v>
      </c>
      <c r="D32" s="139">
        <v>23.10569827853007</v>
      </c>
      <c r="E32" s="139">
        <v>22.613652627928872</v>
      </c>
      <c r="F32" s="139">
        <v>23.183334280738965</v>
      </c>
      <c r="G32" s="139">
        <v>23.486293023855342</v>
      </c>
      <c r="H32" s="139">
        <v>23.628080371126231</v>
      </c>
      <c r="I32" s="139">
        <v>23.868181719505671</v>
      </c>
      <c r="J32" s="139">
        <v>24.129073524986371</v>
      </c>
      <c r="K32" s="139">
        <v>24.541852917364977</v>
      </c>
      <c r="L32" s="139">
        <v>25.218074766616567</v>
      </c>
      <c r="M32" s="139">
        <v>25.842200584864582</v>
      </c>
      <c r="N32" s="139">
        <v>26.521896176731438</v>
      </c>
      <c r="O32" s="139">
        <v>26.511742067028827</v>
      </c>
      <c r="P32" s="139">
        <v>26.839289983486125</v>
      </c>
      <c r="Q32" s="139">
        <v>27.218907489651457</v>
      </c>
      <c r="R32" s="139">
        <v>27.418752978509723</v>
      </c>
      <c r="S32" s="139">
        <v>28.063724181067819</v>
      </c>
      <c r="T32" s="139">
        <v>28.572936865931453</v>
      </c>
      <c r="U32" s="139">
        <v>28.740593112251254</v>
      </c>
      <c r="V32" s="139">
        <v>28.56810225775061</v>
      </c>
      <c r="W32" s="139">
        <v>28.632207021260676</v>
      </c>
      <c r="X32" s="139">
        <v>28.685126917564496</v>
      </c>
      <c r="Y32" s="139">
        <v>28.807707365729925</v>
      </c>
      <c r="Z32" s="139">
        <v>28.595783875970355</v>
      </c>
      <c r="AA32" s="139">
        <v>28.114442556255138</v>
      </c>
      <c r="AB32" s="139">
        <v>28.126553831106193</v>
      </c>
      <c r="AC32" s="139">
        <v>27.631639702823804</v>
      </c>
      <c r="AD32" s="139">
        <v>27.442139566701151</v>
      </c>
      <c r="AE32" s="139">
        <v>27.101181092092617</v>
      </c>
      <c r="AF32" s="139">
        <v>26.577806964069616</v>
      </c>
      <c r="AG32" s="139">
        <v>26.06654756918509</v>
      </c>
      <c r="AH32" s="139">
        <v>25.186610961238109</v>
      </c>
      <c r="AI32" s="139">
        <v>24.517312335912514</v>
      </c>
      <c r="AJ32" s="139">
        <v>24.420021217105422</v>
      </c>
      <c r="AK32" s="139">
        <v>24.106228253466373</v>
      </c>
      <c r="AL32" s="139">
        <v>24.122711234442257</v>
      </c>
      <c r="AM32" s="139">
        <v>24.054366071856055</v>
      </c>
    </row>
    <row r="33" spans="2:39" x14ac:dyDescent="0.45">
      <c r="C33" s="140"/>
      <c r="D33" s="140"/>
      <c r="E33" s="140"/>
      <c r="F33" s="140"/>
      <c r="G33" s="140"/>
      <c r="H33" s="140"/>
      <c r="I33" s="140"/>
      <c r="J33" s="140"/>
      <c r="K33" s="140"/>
      <c r="L33" s="140"/>
      <c r="M33" s="140"/>
      <c r="N33" s="140"/>
      <c r="O33" s="140"/>
      <c r="P33" s="140"/>
      <c r="Q33" s="140"/>
      <c r="R33" s="140"/>
      <c r="S33" s="140"/>
      <c r="T33" s="140"/>
      <c r="U33" s="140"/>
      <c r="V33" s="140"/>
      <c r="W33" s="140"/>
      <c r="X33" s="140"/>
      <c r="Y33" s="140"/>
      <c r="Z33" s="140"/>
      <c r="AA33" s="140"/>
      <c r="AB33" s="140"/>
      <c r="AC33" s="140"/>
      <c r="AD33" s="140"/>
      <c r="AE33" s="140"/>
      <c r="AF33" s="140"/>
      <c r="AG33" s="140"/>
      <c r="AH33" s="140"/>
      <c r="AI33" s="140"/>
      <c r="AJ33" s="140"/>
      <c r="AK33" s="140"/>
      <c r="AL33" s="140"/>
      <c r="AM33" s="140"/>
    </row>
    <row r="34" spans="2:39" x14ac:dyDescent="0.45">
      <c r="B34" s="121" t="s">
        <v>138</v>
      </c>
      <c r="C34" s="140"/>
      <c r="D34" s="140"/>
      <c r="E34" s="140"/>
      <c r="F34" s="140"/>
      <c r="G34" s="140"/>
      <c r="H34" s="140"/>
      <c r="I34" s="140"/>
      <c r="J34" s="140"/>
      <c r="K34" s="140"/>
      <c r="L34" s="140"/>
      <c r="M34" s="140"/>
      <c r="N34" s="140"/>
      <c r="O34" s="140"/>
      <c r="P34" s="140"/>
      <c r="Q34" s="140"/>
      <c r="R34" s="140"/>
      <c r="S34" s="140"/>
      <c r="T34" s="140"/>
      <c r="U34" s="140"/>
      <c r="V34" s="140"/>
      <c r="W34" s="140"/>
      <c r="X34" s="140"/>
      <c r="Y34" s="140"/>
      <c r="Z34" s="140"/>
      <c r="AA34" s="140"/>
      <c r="AB34" s="140"/>
      <c r="AC34" s="140"/>
      <c r="AD34" s="140"/>
      <c r="AE34" s="140"/>
      <c r="AF34" s="140"/>
      <c r="AG34" s="140"/>
      <c r="AH34" s="140"/>
      <c r="AI34" s="140"/>
      <c r="AJ34" s="140"/>
      <c r="AK34" s="140"/>
      <c r="AL34" s="140"/>
      <c r="AM34" s="140"/>
    </row>
    <row r="35" spans="2:39" x14ac:dyDescent="0.45">
      <c r="B35" s="129" t="s">
        <v>82</v>
      </c>
      <c r="C35" s="130">
        <v>31.985644757425202</v>
      </c>
      <c r="D35" s="130">
        <v>33.67599281782357</v>
      </c>
      <c r="E35" s="130">
        <v>34.694803477004619</v>
      </c>
      <c r="F35" s="130">
        <v>35.71054301239738</v>
      </c>
      <c r="G35" s="130">
        <v>36.950631758488861</v>
      </c>
      <c r="H35" s="130">
        <v>38.328201992795314</v>
      </c>
      <c r="I35" s="130">
        <v>39.304726015686683</v>
      </c>
      <c r="J35" s="130">
        <v>40.361863929708242</v>
      </c>
      <c r="K35" s="130">
        <v>41.536605819972252</v>
      </c>
      <c r="L35" s="130">
        <v>43.136074677725162</v>
      </c>
      <c r="M35" s="130">
        <v>44.40274935323194</v>
      </c>
      <c r="N35" s="130">
        <v>45.789304340787886</v>
      </c>
      <c r="O35" s="130">
        <v>46.88069137346524</v>
      </c>
      <c r="P35" s="130">
        <v>48.242897628175392</v>
      </c>
      <c r="Q35" s="130">
        <v>50.146641973786629</v>
      </c>
      <c r="R35" s="130">
        <v>51.821126072489875</v>
      </c>
      <c r="S35" s="130">
        <v>54.183845323993673</v>
      </c>
      <c r="T35" s="130">
        <v>56.49809110778461</v>
      </c>
      <c r="U35" s="130">
        <v>58.688374875402914</v>
      </c>
      <c r="V35" s="130">
        <v>61.506627830975667</v>
      </c>
      <c r="W35" s="130">
        <v>63.517702460149529</v>
      </c>
      <c r="X35" s="130">
        <v>66.017310399876123</v>
      </c>
      <c r="Y35" s="130">
        <v>67.704157441597758</v>
      </c>
      <c r="Z35" s="130">
        <v>69.82652587292344</v>
      </c>
      <c r="AA35" s="130">
        <v>71.890195212330994</v>
      </c>
      <c r="AB35" s="130">
        <v>73.698311169099213</v>
      </c>
      <c r="AC35" s="130">
        <v>75.746518188492075</v>
      </c>
      <c r="AD35" s="130">
        <v>75.890870278618806</v>
      </c>
      <c r="AE35" s="130">
        <v>76.43263158655067</v>
      </c>
      <c r="AF35" s="130">
        <v>76.471551199477815</v>
      </c>
      <c r="AG35" s="130">
        <v>77.703374678393146</v>
      </c>
      <c r="AH35" s="130">
        <v>77.874385297102052</v>
      </c>
      <c r="AI35" s="130">
        <v>75.545704932871033</v>
      </c>
      <c r="AJ35" s="130">
        <v>74.320417018031947</v>
      </c>
      <c r="AK35" s="130">
        <v>74.227941263991426</v>
      </c>
      <c r="AL35" s="130">
        <v>73.915542909456619</v>
      </c>
      <c r="AM35" s="130">
        <v>73.760032486513708</v>
      </c>
    </row>
    <row r="36" spans="2:39" x14ac:dyDescent="0.45">
      <c r="C36" s="140"/>
      <c r="D36" s="140"/>
      <c r="E36" s="140"/>
      <c r="F36" s="140"/>
      <c r="G36" s="140"/>
      <c r="H36" s="140"/>
      <c r="I36" s="140"/>
      <c r="J36" s="140"/>
      <c r="K36" s="140"/>
      <c r="L36" s="140"/>
      <c r="M36" s="140"/>
      <c r="N36" s="140"/>
      <c r="O36" s="140"/>
      <c r="P36" s="140"/>
      <c r="Q36" s="140"/>
      <c r="R36" s="140"/>
      <c r="S36" s="140"/>
      <c r="T36" s="140"/>
      <c r="U36" s="140"/>
      <c r="V36" s="140"/>
      <c r="W36" s="140"/>
      <c r="X36" s="140"/>
      <c r="Y36" s="140"/>
      <c r="Z36" s="140"/>
      <c r="AA36" s="140"/>
      <c r="AB36" s="140"/>
      <c r="AC36" s="140"/>
      <c r="AD36" s="140"/>
      <c r="AE36" s="140"/>
      <c r="AF36" s="140"/>
      <c r="AG36" s="140"/>
      <c r="AH36" s="140"/>
      <c r="AI36" s="140"/>
      <c r="AJ36" s="140"/>
      <c r="AK36" s="140"/>
      <c r="AL36" s="140"/>
      <c r="AM36" s="140"/>
    </row>
    <row r="37" spans="2:39" x14ac:dyDescent="0.45">
      <c r="B37" s="121" t="s">
        <v>139</v>
      </c>
      <c r="C37" s="140"/>
      <c r="D37" s="140"/>
      <c r="E37" s="140"/>
      <c r="F37" s="140"/>
      <c r="G37" s="140"/>
      <c r="H37" s="140"/>
      <c r="I37" s="140"/>
      <c r="J37" s="140"/>
      <c r="K37" s="140"/>
      <c r="L37" s="140"/>
      <c r="M37" s="140"/>
      <c r="N37" s="140"/>
      <c r="O37" s="140"/>
      <c r="P37" s="140"/>
      <c r="Q37" s="140"/>
      <c r="R37" s="140"/>
      <c r="S37" s="140"/>
      <c r="T37" s="140"/>
      <c r="U37" s="140"/>
      <c r="V37" s="140"/>
      <c r="W37" s="140"/>
      <c r="X37" s="140"/>
      <c r="Y37" s="140"/>
      <c r="Z37" s="140"/>
      <c r="AA37" s="140"/>
      <c r="AB37" s="140"/>
      <c r="AC37" s="140"/>
      <c r="AD37" s="140"/>
      <c r="AE37" s="140"/>
      <c r="AF37" s="140"/>
      <c r="AG37" s="140"/>
      <c r="AH37" s="140"/>
      <c r="AI37" s="140"/>
      <c r="AJ37" s="140"/>
      <c r="AK37" s="140"/>
      <c r="AL37" s="140"/>
      <c r="AM37" s="140"/>
    </row>
    <row r="38" spans="2:39" x14ac:dyDescent="0.45">
      <c r="B38" s="129" t="s">
        <v>140</v>
      </c>
      <c r="C38" s="137" t="s">
        <v>133</v>
      </c>
      <c r="D38" s="137" t="s">
        <v>133</v>
      </c>
      <c r="E38" s="137" t="s">
        <v>133</v>
      </c>
      <c r="F38" s="137" t="s">
        <v>133</v>
      </c>
      <c r="G38" s="137" t="s">
        <v>133</v>
      </c>
      <c r="H38" s="137" t="s">
        <v>133</v>
      </c>
      <c r="I38" s="137" t="s">
        <v>133</v>
      </c>
      <c r="J38" s="137" t="s">
        <v>133</v>
      </c>
      <c r="K38" s="137" t="s">
        <v>133</v>
      </c>
      <c r="L38" s="137" t="s">
        <v>133</v>
      </c>
      <c r="M38" s="137" t="s">
        <v>133</v>
      </c>
      <c r="N38" s="137" t="s">
        <v>133</v>
      </c>
      <c r="O38" s="137" t="s">
        <v>133</v>
      </c>
      <c r="P38" s="137" t="s">
        <v>133</v>
      </c>
      <c r="Q38" s="137" t="s">
        <v>133</v>
      </c>
      <c r="R38" s="137" t="s">
        <v>133</v>
      </c>
      <c r="S38" s="137" t="s">
        <v>133</v>
      </c>
      <c r="T38" s="137" t="s">
        <v>133</v>
      </c>
      <c r="U38" s="137" t="s">
        <v>133</v>
      </c>
      <c r="V38" s="137" t="s">
        <v>133</v>
      </c>
      <c r="W38" s="137" t="s">
        <v>133</v>
      </c>
      <c r="X38" s="137" t="s">
        <v>133</v>
      </c>
      <c r="Y38" s="137" t="s">
        <v>133</v>
      </c>
      <c r="Z38" s="137" t="s">
        <v>133</v>
      </c>
      <c r="AA38" s="137" t="s">
        <v>133</v>
      </c>
      <c r="AB38" s="137" t="s">
        <v>133</v>
      </c>
      <c r="AC38" s="137" t="s">
        <v>133</v>
      </c>
      <c r="AD38" s="137" t="s">
        <v>133</v>
      </c>
      <c r="AE38" s="130">
        <v>0.44</v>
      </c>
      <c r="AF38" s="130">
        <v>0.48</v>
      </c>
      <c r="AG38" s="130">
        <v>0.51</v>
      </c>
      <c r="AH38" s="130">
        <v>0.55000000000000004</v>
      </c>
      <c r="AI38" s="130">
        <v>0.59</v>
      </c>
      <c r="AJ38" s="130">
        <v>0.63</v>
      </c>
      <c r="AK38" s="130">
        <v>0.8456999999999999</v>
      </c>
      <c r="AL38" s="130">
        <v>0.84860311592289395</v>
      </c>
      <c r="AM38" s="130">
        <v>0.98125318193820965</v>
      </c>
    </row>
    <row r="39" spans="2:39" x14ac:dyDescent="0.45">
      <c r="C39" s="140"/>
      <c r="D39" s="140"/>
      <c r="E39" s="140"/>
      <c r="F39" s="140"/>
      <c r="G39" s="140"/>
      <c r="H39" s="140"/>
      <c r="I39" s="140"/>
      <c r="J39" s="140"/>
      <c r="K39" s="140"/>
      <c r="L39" s="140"/>
      <c r="M39" s="140"/>
      <c r="N39" s="140"/>
      <c r="O39" s="140"/>
      <c r="P39" s="140"/>
      <c r="Q39" s="140"/>
      <c r="R39" s="140"/>
      <c r="S39" s="140"/>
      <c r="T39" s="140"/>
      <c r="U39" s="140"/>
      <c r="V39" s="140"/>
      <c r="W39" s="140"/>
      <c r="X39" s="140"/>
      <c r="Y39" s="140"/>
      <c r="Z39" s="140"/>
      <c r="AA39" s="140"/>
      <c r="AB39" s="140"/>
      <c r="AC39" s="140"/>
      <c r="AD39" s="140"/>
      <c r="AE39" s="140"/>
      <c r="AF39" s="140"/>
      <c r="AG39" s="140"/>
      <c r="AH39" s="140"/>
      <c r="AI39" s="140"/>
      <c r="AJ39" s="140"/>
      <c r="AK39" s="140"/>
      <c r="AL39" s="140"/>
      <c r="AM39" s="140"/>
    </row>
    <row r="40" spans="2:39" x14ac:dyDescent="0.45">
      <c r="B40" s="121" t="s">
        <v>141</v>
      </c>
      <c r="C40" s="140"/>
      <c r="D40" s="140"/>
      <c r="E40" s="140"/>
      <c r="F40" s="140"/>
      <c r="G40" s="140"/>
      <c r="H40" s="140"/>
      <c r="I40" s="140"/>
      <c r="J40" s="140"/>
      <c r="K40" s="140"/>
      <c r="L40" s="140"/>
      <c r="M40" s="140"/>
      <c r="N40" s="140"/>
      <c r="O40" s="140"/>
      <c r="P40" s="140"/>
      <c r="Q40" s="140"/>
      <c r="R40" s="140"/>
      <c r="S40" s="140"/>
      <c r="T40" s="140"/>
      <c r="U40" s="140"/>
      <c r="V40" s="140"/>
      <c r="W40" s="140"/>
      <c r="X40" s="140"/>
      <c r="Y40" s="140"/>
      <c r="Z40" s="140"/>
      <c r="AA40" s="140"/>
      <c r="AB40" s="140"/>
      <c r="AC40" s="140"/>
      <c r="AD40" s="140"/>
      <c r="AE40" s="140"/>
      <c r="AF40" s="140"/>
      <c r="AG40" s="140"/>
      <c r="AH40" s="140"/>
      <c r="AI40" s="140"/>
      <c r="AJ40" s="140"/>
      <c r="AK40" s="140"/>
      <c r="AL40" s="140"/>
      <c r="AM40" s="140"/>
    </row>
    <row r="41" spans="2:39" x14ac:dyDescent="0.45">
      <c r="B41" s="129" t="s">
        <v>132</v>
      </c>
      <c r="C41" s="130">
        <v>67.022931797716794</v>
      </c>
      <c r="D41" s="130">
        <v>75.425239298522627</v>
      </c>
      <c r="E41" s="130">
        <v>78.162412565904674</v>
      </c>
      <c r="F41" s="130">
        <v>84.34465576784568</v>
      </c>
      <c r="G41" s="130">
        <v>87.534199092527487</v>
      </c>
      <c r="H41" s="130">
        <v>92.004639924090739</v>
      </c>
      <c r="I41" s="130">
        <v>91.231237974518251</v>
      </c>
      <c r="J41" s="130">
        <v>93.188252382323554</v>
      </c>
      <c r="K41" s="130">
        <v>95.75937449321566</v>
      </c>
      <c r="L41" s="130">
        <v>105.45929241710095</v>
      </c>
      <c r="M41" s="130">
        <v>107.52262899682421</v>
      </c>
      <c r="N41" s="130">
        <v>109.46481643374639</v>
      </c>
      <c r="O41" s="130">
        <v>107.01286561157542</v>
      </c>
      <c r="P41" s="130">
        <v>112.10899776452646</v>
      </c>
      <c r="Q41" s="130">
        <v>118.93530156694696</v>
      </c>
      <c r="R41" s="130">
        <v>115.83024631210668</v>
      </c>
      <c r="S41" s="130">
        <v>121.42453557619717</v>
      </c>
      <c r="T41" s="130">
        <v>121.8205799121711</v>
      </c>
      <c r="U41" s="130">
        <v>123.77650728170023</v>
      </c>
      <c r="V41" s="130">
        <v>128.546107419409</v>
      </c>
      <c r="W41" s="130">
        <v>127.64960882218978</v>
      </c>
      <c r="X41" s="130">
        <v>134.00245604057869</v>
      </c>
      <c r="Y41" s="130">
        <v>136.82168147230558</v>
      </c>
      <c r="Z41" s="130">
        <v>139.70455344206835</v>
      </c>
      <c r="AA41" s="130">
        <v>141.84189378894055</v>
      </c>
      <c r="AB41" s="130">
        <v>143.2113678494822</v>
      </c>
      <c r="AC41" s="130">
        <v>149.1151043629099</v>
      </c>
      <c r="AD41" s="130">
        <v>150.33758373355192</v>
      </c>
      <c r="AE41" s="130">
        <v>156.20485690511146</v>
      </c>
      <c r="AF41" s="130">
        <v>145.36284369953856</v>
      </c>
      <c r="AG41" s="130">
        <v>151.60158585597347</v>
      </c>
      <c r="AH41" s="130">
        <v>154.20635512114978</v>
      </c>
      <c r="AI41" s="130">
        <v>141.2577378398887</v>
      </c>
      <c r="AJ41" s="130">
        <v>143.22827715354828</v>
      </c>
      <c r="AK41" s="130">
        <v>146.3178951667544</v>
      </c>
      <c r="AL41" s="130">
        <v>143.93796085662126</v>
      </c>
      <c r="AM41" s="130">
        <v>143.04969666669621</v>
      </c>
    </row>
    <row r="42" spans="2:39" x14ac:dyDescent="0.45">
      <c r="B42" s="132" t="s">
        <v>83</v>
      </c>
      <c r="C42" s="133" t="str">
        <f t="shared" ref="C42:AK42" si="0">C8</f>
        <v>n.d.</v>
      </c>
      <c r="D42" s="133" t="str">
        <f t="shared" si="0"/>
        <v>n.d.</v>
      </c>
      <c r="E42" s="133" t="str">
        <f t="shared" si="0"/>
        <v>n.d.</v>
      </c>
      <c r="F42" s="133" t="str">
        <f t="shared" si="0"/>
        <v>n.d.</v>
      </c>
      <c r="G42" s="133" t="str">
        <f t="shared" si="0"/>
        <v>n.d.</v>
      </c>
      <c r="H42" s="133" t="str">
        <f t="shared" si="0"/>
        <v>n.d.</v>
      </c>
      <c r="I42" s="133" t="str">
        <f t="shared" si="0"/>
        <v>n.d.</v>
      </c>
      <c r="J42" s="133" t="str">
        <f t="shared" si="0"/>
        <v>n.d.</v>
      </c>
      <c r="K42" s="133" t="str">
        <f t="shared" si="0"/>
        <v>n.d.</v>
      </c>
      <c r="L42" s="133" t="str">
        <f t="shared" si="0"/>
        <v>n.d.</v>
      </c>
      <c r="M42" s="133" t="str">
        <f t="shared" si="0"/>
        <v>n.d.</v>
      </c>
      <c r="N42" s="133" t="str">
        <f t="shared" si="0"/>
        <v>n.d.</v>
      </c>
      <c r="O42" s="133" t="str">
        <f t="shared" si="0"/>
        <v>n.d.</v>
      </c>
      <c r="P42" s="133" t="str">
        <f t="shared" si="0"/>
        <v>n.d.</v>
      </c>
      <c r="Q42" s="133" t="str">
        <f t="shared" si="0"/>
        <v>n.d.</v>
      </c>
      <c r="R42" s="133" t="str">
        <f t="shared" si="0"/>
        <v>n.d.</v>
      </c>
      <c r="S42" s="133" t="str">
        <f t="shared" si="0"/>
        <v>n.d.</v>
      </c>
      <c r="T42" s="133" t="str">
        <f t="shared" si="0"/>
        <v>n.d.</v>
      </c>
      <c r="U42" s="133" t="str">
        <f t="shared" si="0"/>
        <v>n.d.</v>
      </c>
      <c r="V42" s="133" t="str">
        <f t="shared" si="0"/>
        <v>n.d.</v>
      </c>
      <c r="W42" s="133" t="str">
        <f t="shared" si="0"/>
        <v>n.d.</v>
      </c>
      <c r="X42" s="133" t="str">
        <f t="shared" si="0"/>
        <v>n.d.</v>
      </c>
      <c r="Y42" s="133" t="str">
        <f t="shared" si="0"/>
        <v>n.d.</v>
      </c>
      <c r="Z42" s="133" t="str">
        <f t="shared" si="0"/>
        <v>n.d.</v>
      </c>
      <c r="AA42" s="133" t="str">
        <f t="shared" si="0"/>
        <v>n.d.</v>
      </c>
      <c r="AB42" s="133" t="str">
        <f t="shared" si="0"/>
        <v>n.d.</v>
      </c>
      <c r="AC42" s="133" t="str">
        <f t="shared" si="0"/>
        <v>n.d.</v>
      </c>
      <c r="AD42" s="133" t="str">
        <f t="shared" si="0"/>
        <v>n.d.</v>
      </c>
      <c r="AE42" s="133" t="str">
        <f t="shared" si="0"/>
        <v>n.d.</v>
      </c>
      <c r="AF42" s="133" t="str">
        <f t="shared" si="0"/>
        <v>n.d.</v>
      </c>
      <c r="AG42" s="133" t="str">
        <f t="shared" si="0"/>
        <v>n.d.</v>
      </c>
      <c r="AH42" s="133" t="str">
        <f t="shared" si="0"/>
        <v>n.d.</v>
      </c>
      <c r="AI42" s="133" t="str">
        <f t="shared" si="0"/>
        <v>n.d.</v>
      </c>
      <c r="AJ42" s="133" t="str">
        <f t="shared" si="0"/>
        <v>n.d.</v>
      </c>
      <c r="AK42" s="133">
        <f t="shared" si="0"/>
        <v>4.6392552934974605</v>
      </c>
      <c r="AL42" s="133">
        <v>4.8880190243647661</v>
      </c>
      <c r="AM42" s="133">
        <v>5.1857713448762492</v>
      </c>
    </row>
    <row r="43" spans="2:39" x14ac:dyDescent="0.45">
      <c r="B43" s="135" t="s">
        <v>85</v>
      </c>
      <c r="C43" s="130">
        <v>94.499676439239323</v>
      </c>
      <c r="D43" s="130">
        <v>100.44103857642332</v>
      </c>
      <c r="E43" s="130">
        <v>104.48557915064643</v>
      </c>
      <c r="F43" s="130">
        <v>114.71335074483206</v>
      </c>
      <c r="G43" s="130">
        <v>116.12359691751536</v>
      </c>
      <c r="H43" s="130">
        <v>120.42471899464435</v>
      </c>
      <c r="I43" s="130">
        <v>112.26785997465514</v>
      </c>
      <c r="J43" s="130">
        <v>114.0891685742059</v>
      </c>
      <c r="K43" s="130">
        <v>117.82515978865536</v>
      </c>
      <c r="L43" s="130">
        <v>138.09880388299663</v>
      </c>
      <c r="M43" s="130">
        <v>134.99947054443075</v>
      </c>
      <c r="N43" s="130">
        <v>141.68445403997617</v>
      </c>
      <c r="O43" s="130">
        <v>133.07393904379839</v>
      </c>
      <c r="P43" s="130">
        <v>139.97852956891964</v>
      </c>
      <c r="Q43" s="130">
        <v>157.40249781063542</v>
      </c>
      <c r="R43" s="130">
        <v>143.45878949789383</v>
      </c>
      <c r="S43" s="130">
        <v>156.16763507533855</v>
      </c>
      <c r="T43" s="130">
        <v>157.85271247280545</v>
      </c>
      <c r="U43" s="130">
        <v>155.48911268217262</v>
      </c>
      <c r="V43" s="130">
        <v>168.67230304754781</v>
      </c>
      <c r="W43" s="130">
        <v>164.90110658392621</v>
      </c>
      <c r="X43" s="130">
        <v>179.21633938680998</v>
      </c>
      <c r="Y43" s="130">
        <v>185.99216406656492</v>
      </c>
      <c r="Z43" s="130">
        <v>185.88306932421887</v>
      </c>
      <c r="AA43" s="130">
        <v>177.63028253150966</v>
      </c>
      <c r="AB43" s="130">
        <v>169.27001164106107</v>
      </c>
      <c r="AC43" s="130">
        <v>177.99442421909865</v>
      </c>
      <c r="AD43" s="130">
        <v>173.87048021051592</v>
      </c>
      <c r="AE43" s="130">
        <v>194.35001069154461</v>
      </c>
      <c r="AF43" s="130">
        <v>145.82288466085194</v>
      </c>
      <c r="AG43" s="130">
        <v>166.5203747072355</v>
      </c>
      <c r="AH43" s="130">
        <v>174.22148032656958</v>
      </c>
      <c r="AI43" s="130">
        <v>135.38923102282126</v>
      </c>
      <c r="AJ43" s="130">
        <v>146.72115164731272</v>
      </c>
      <c r="AK43" s="130">
        <v>156.90093629358111</v>
      </c>
      <c r="AL43" s="130">
        <v>151.23915812778424</v>
      </c>
      <c r="AM43" s="130">
        <v>144.79978174758318</v>
      </c>
    </row>
    <row r="44" spans="2:39" x14ac:dyDescent="0.45">
      <c r="B44" s="135" t="s">
        <v>84</v>
      </c>
      <c r="C44" s="130">
        <v>147.71320082605396</v>
      </c>
      <c r="D44" s="130">
        <v>141.55237311368509</v>
      </c>
      <c r="E44" s="130">
        <v>135.97647341400068</v>
      </c>
      <c r="F44" s="130">
        <v>137.42271556993231</v>
      </c>
      <c r="G44" s="130">
        <v>129.26880264140249</v>
      </c>
      <c r="H44" s="130">
        <v>127.31990778352534</v>
      </c>
      <c r="I44" s="130">
        <v>111.81773054637389</v>
      </c>
      <c r="J44" s="130">
        <v>107.33782672099429</v>
      </c>
      <c r="K44" s="130">
        <v>101.63370415082501</v>
      </c>
      <c r="L44" s="130">
        <v>112.64972087672466</v>
      </c>
      <c r="M44" s="130">
        <v>101.76961455858491</v>
      </c>
      <c r="N44" s="130">
        <v>100.51949625056385</v>
      </c>
      <c r="O44" s="130">
        <v>91.816208439639283</v>
      </c>
      <c r="P44" s="130">
        <v>96.575778382101547</v>
      </c>
      <c r="Q44" s="130">
        <v>104.3253940444672</v>
      </c>
      <c r="R44" s="130">
        <v>94.674296887569355</v>
      </c>
      <c r="S44" s="130">
        <v>101.68862236744616</v>
      </c>
      <c r="T44" s="130">
        <v>101.34096260395282</v>
      </c>
      <c r="U44" s="130">
        <v>100.08612089975763</v>
      </c>
      <c r="V44" s="130">
        <v>105.62261648113756</v>
      </c>
      <c r="W44" s="130">
        <v>95.13492850443059</v>
      </c>
      <c r="X44" s="130">
        <v>99.803567678342191</v>
      </c>
      <c r="Y44" s="130">
        <v>101.31253363746887</v>
      </c>
      <c r="Z44" s="130">
        <v>97.732211188657914</v>
      </c>
      <c r="AA44" s="130">
        <v>90.240385106394086</v>
      </c>
      <c r="AB44" s="130">
        <v>82.502718847820759</v>
      </c>
      <c r="AC44" s="130">
        <v>78.726769036168946</v>
      </c>
      <c r="AD44" s="130">
        <v>76.31613230030085</v>
      </c>
      <c r="AE44" s="130">
        <v>80.98713862518423</v>
      </c>
      <c r="AF44" s="130">
        <v>61.758536270746148</v>
      </c>
      <c r="AG44" s="130">
        <v>66.132508305822526</v>
      </c>
      <c r="AH44" s="130">
        <v>64.705553252144341</v>
      </c>
      <c r="AI44" s="130">
        <v>48.812370367010523</v>
      </c>
      <c r="AJ44" s="130">
        <v>50.269494905395923</v>
      </c>
      <c r="AK44" s="130">
        <v>51.862238646485523</v>
      </c>
      <c r="AL44" s="130">
        <v>48.426680920440624</v>
      </c>
      <c r="AM44" s="130">
        <v>43.343106391282276</v>
      </c>
    </row>
    <row r="45" spans="2:39" x14ac:dyDescent="0.45">
      <c r="B45" s="135" t="s">
        <v>86</v>
      </c>
      <c r="C45" s="130">
        <v>20.560896266758135</v>
      </c>
      <c r="D45" s="130">
        <v>19.792882385773318</v>
      </c>
      <c r="E45" s="130">
        <v>18.922309689150723</v>
      </c>
      <c r="F45" s="130">
        <v>19.595033216360225</v>
      </c>
      <c r="G45" s="130">
        <v>19.162968940198791</v>
      </c>
      <c r="H45" s="130">
        <v>19.152310248172768</v>
      </c>
      <c r="I45" s="130">
        <v>18.342707269354644</v>
      </c>
      <c r="J45" s="130">
        <v>18.081606670377582</v>
      </c>
      <c r="K45" s="130">
        <v>17.976092897525149</v>
      </c>
      <c r="L45" s="130">
        <v>19.494548202742052</v>
      </c>
      <c r="M45" s="130">
        <v>18.993482733154767</v>
      </c>
      <c r="N45" s="130">
        <v>19.197988260471391</v>
      </c>
      <c r="O45" s="130">
        <v>18.375728384763306</v>
      </c>
      <c r="P45" s="130">
        <v>18.775711326818787</v>
      </c>
      <c r="Q45" s="130">
        <v>19.885232039646407</v>
      </c>
      <c r="R45" s="130">
        <v>18.988997848774794</v>
      </c>
      <c r="S45" s="130">
        <v>19.402976732602323</v>
      </c>
      <c r="T45" s="130">
        <v>19.573845151307932</v>
      </c>
      <c r="U45" s="130">
        <v>19.509916283967005</v>
      </c>
      <c r="V45" s="130">
        <v>19.527400346465175</v>
      </c>
      <c r="W45" s="130">
        <v>18.370529004588789</v>
      </c>
      <c r="X45" s="130">
        <v>18.014471024804376</v>
      </c>
      <c r="Y45" s="130">
        <v>17.18285154271268</v>
      </c>
      <c r="Z45" s="130">
        <v>16.312313442573156</v>
      </c>
      <c r="AA45" s="130">
        <v>14.49094568569056</v>
      </c>
      <c r="AB45" s="130">
        <v>13.447145076894929</v>
      </c>
      <c r="AC45" s="130">
        <v>12.954657087133103</v>
      </c>
      <c r="AD45" s="130">
        <v>12.410219364152454</v>
      </c>
      <c r="AE45" s="130">
        <v>12.644133048389591</v>
      </c>
      <c r="AF45" s="130">
        <v>10.592520174788838</v>
      </c>
      <c r="AG45" s="130">
        <v>10.760319826931653</v>
      </c>
      <c r="AH45" s="130">
        <v>10.574100796764911</v>
      </c>
      <c r="AI45" s="130">
        <v>9.1462502176944049</v>
      </c>
      <c r="AJ45" s="130">
        <v>9.3385221229455411</v>
      </c>
      <c r="AK45" s="130">
        <v>9.350048307099307</v>
      </c>
      <c r="AL45" s="130">
        <v>9.0197991645702498</v>
      </c>
      <c r="AM45" s="130">
        <v>8.6539613482245876</v>
      </c>
    </row>
    <row r="46" spans="2:39" x14ac:dyDescent="0.45">
      <c r="B46" s="135" t="s">
        <v>81</v>
      </c>
      <c r="C46" s="130">
        <v>9.8838832444513596</v>
      </c>
      <c r="D46" s="130">
        <v>11.575320398739244</v>
      </c>
      <c r="E46" s="130">
        <v>13.41436688048117</v>
      </c>
      <c r="F46" s="130">
        <v>15.303201275281705</v>
      </c>
      <c r="G46" s="130">
        <v>16.485124817170504</v>
      </c>
      <c r="H46" s="130">
        <v>18.387682532692285</v>
      </c>
      <c r="I46" s="130">
        <v>18.660980050185412</v>
      </c>
      <c r="J46" s="130">
        <v>20.483606406042373</v>
      </c>
      <c r="K46" s="130">
        <v>22.160843980848728</v>
      </c>
      <c r="L46" s="130">
        <v>24.554740889544618</v>
      </c>
      <c r="M46" s="130">
        <v>23.555259532125874</v>
      </c>
      <c r="N46" s="130">
        <v>22.427292326626471</v>
      </c>
      <c r="O46" s="130">
        <v>20.490876982570789</v>
      </c>
      <c r="P46" s="130">
        <v>21.036597266312942</v>
      </c>
      <c r="Q46" s="130">
        <v>23.072095548621</v>
      </c>
      <c r="R46" s="130">
        <v>21.276142146710995</v>
      </c>
      <c r="S46" s="130">
        <v>21.822187542989344</v>
      </c>
      <c r="T46" s="130">
        <v>21.24101067916256</v>
      </c>
      <c r="U46" s="130">
        <v>20.506481874138792</v>
      </c>
      <c r="V46" s="130">
        <v>21.091659169964817</v>
      </c>
      <c r="W46" s="130">
        <v>18.561719363326564</v>
      </c>
      <c r="X46" s="130">
        <v>19.352713603405022</v>
      </c>
      <c r="Y46" s="130">
        <v>18.824232604262818</v>
      </c>
      <c r="Z46" s="130">
        <v>18.688932161404075</v>
      </c>
      <c r="AA46" s="130">
        <v>17.827683893324743</v>
      </c>
      <c r="AB46" s="130">
        <v>16.845893198317533</v>
      </c>
      <c r="AC46" s="130">
        <v>17.105524457900277</v>
      </c>
      <c r="AD46" s="130">
        <v>17.355861737538387</v>
      </c>
      <c r="AE46" s="130">
        <v>18.951265501178788</v>
      </c>
      <c r="AF46" s="130">
        <v>15.895945073104471</v>
      </c>
      <c r="AG46" s="130">
        <v>17.645631759363226</v>
      </c>
      <c r="AH46" s="130">
        <v>18.19406671644785</v>
      </c>
      <c r="AI46" s="130">
        <v>15.116602733473529</v>
      </c>
      <c r="AJ46" s="130">
        <v>16.375219579902414</v>
      </c>
      <c r="AK46" s="130">
        <v>17.863521497612247</v>
      </c>
      <c r="AL46" s="130">
        <v>17.754191483876991</v>
      </c>
      <c r="AM46" s="130">
        <v>17.653393111185217</v>
      </c>
    </row>
    <row r="47" spans="2:39" x14ac:dyDescent="0.45">
      <c r="B47" s="129" t="s">
        <v>134</v>
      </c>
      <c r="C47" s="130">
        <v>25.632681994240947</v>
      </c>
      <c r="D47" s="130">
        <v>23.375907243257256</v>
      </c>
      <c r="E47" s="130">
        <v>21.626146780015496</v>
      </c>
      <c r="F47" s="130">
        <v>21.835565075376294</v>
      </c>
      <c r="G47" s="130">
        <v>19.127980419403443</v>
      </c>
      <c r="H47" s="130">
        <v>17.764916240401533</v>
      </c>
      <c r="I47" s="130">
        <v>14.551250673461736</v>
      </c>
      <c r="J47" s="130">
        <v>13.438324260716776</v>
      </c>
      <c r="K47" s="130">
        <v>11.952214684478955</v>
      </c>
      <c r="L47" s="130">
        <v>13.553597391380801</v>
      </c>
      <c r="M47" s="130">
        <v>10.67629224605311</v>
      </c>
      <c r="N47" s="130">
        <v>10.275868806607429</v>
      </c>
      <c r="O47" s="130">
        <v>9.0057458839522972</v>
      </c>
      <c r="P47" s="130">
        <v>8.822806159446607</v>
      </c>
      <c r="Q47" s="130">
        <v>8.9781647626491665</v>
      </c>
      <c r="R47" s="130">
        <v>7.3373460925520444</v>
      </c>
      <c r="S47" s="130">
        <v>6.852707185424431</v>
      </c>
      <c r="T47" s="130">
        <v>5.9497268946763411</v>
      </c>
      <c r="U47" s="130">
        <v>5.5577952999766982</v>
      </c>
      <c r="V47" s="130">
        <v>4.4461056809344282</v>
      </c>
      <c r="W47" s="130">
        <v>3.4806382400867331</v>
      </c>
      <c r="X47" s="130">
        <v>3.4835367864074143</v>
      </c>
      <c r="Y47" s="130">
        <v>3.1730265897391341</v>
      </c>
      <c r="Z47" s="130">
        <v>2.9364352125268902</v>
      </c>
      <c r="AA47" s="130">
        <v>2.6508919938882491</v>
      </c>
      <c r="AB47" s="130">
        <v>2.4395417635273229</v>
      </c>
      <c r="AC47" s="130">
        <v>2.5592507424366633</v>
      </c>
      <c r="AD47" s="130">
        <v>2.5959952023058812</v>
      </c>
      <c r="AE47" s="130">
        <v>2.9216704351712548</v>
      </c>
      <c r="AF47" s="130">
        <v>2.2271262855760519</v>
      </c>
      <c r="AG47" s="130">
        <v>2.585321139048304</v>
      </c>
      <c r="AH47" s="130">
        <v>2.7870538212452738</v>
      </c>
      <c r="AI47" s="130">
        <v>2.3183194932021167</v>
      </c>
      <c r="AJ47" s="130">
        <v>2.6045921558884366</v>
      </c>
      <c r="AK47" s="130">
        <v>2.9039654271664639</v>
      </c>
      <c r="AL47" s="130">
        <v>2.84323510627733</v>
      </c>
      <c r="AM47" s="130">
        <v>2.810406137160109</v>
      </c>
    </row>
    <row r="48" spans="2:39" x14ac:dyDescent="0.45">
      <c r="B48" s="136" t="s">
        <v>68</v>
      </c>
      <c r="C48" s="137">
        <v>80.749537832213377</v>
      </c>
      <c r="D48" s="137">
        <v>86.052263665670694</v>
      </c>
      <c r="E48" s="137">
        <v>86.343567567067183</v>
      </c>
      <c r="F48" s="137">
        <v>96.359360149301281</v>
      </c>
      <c r="G48" s="137">
        <v>93.219836031471274</v>
      </c>
      <c r="H48" s="137">
        <v>98.026512974885136</v>
      </c>
      <c r="I48" s="137">
        <v>88.892232512581202</v>
      </c>
      <c r="J48" s="137">
        <v>90.516869442439628</v>
      </c>
      <c r="K48" s="137">
        <v>93.695640092468025</v>
      </c>
      <c r="L48" s="137">
        <v>112.60755380366982</v>
      </c>
      <c r="M48" s="137">
        <v>107.4757423188382</v>
      </c>
      <c r="N48" s="137">
        <v>104.52801429255592</v>
      </c>
      <c r="O48" s="137">
        <v>89.019346992016352</v>
      </c>
      <c r="P48" s="137">
        <v>90.535982329309462</v>
      </c>
      <c r="Q48" s="137">
        <v>97.597479607718</v>
      </c>
      <c r="R48" s="137">
        <v>87.49416199628385</v>
      </c>
      <c r="S48" s="137">
        <v>91.15339841139037</v>
      </c>
      <c r="T48" s="137">
        <v>88.683128422329361</v>
      </c>
      <c r="U48" s="137">
        <v>78.35013448156046</v>
      </c>
      <c r="V48" s="137">
        <v>77.495580092029755</v>
      </c>
      <c r="W48" s="137">
        <v>71.240917152601611</v>
      </c>
      <c r="X48" s="137">
        <v>77.218818587466757</v>
      </c>
      <c r="Y48" s="137">
        <v>78.683536871947695</v>
      </c>
      <c r="Z48" s="137">
        <v>76.574489104998875</v>
      </c>
      <c r="AA48" s="137">
        <v>73.818385408574116</v>
      </c>
      <c r="AB48" s="137">
        <v>70.682000706823359</v>
      </c>
      <c r="AC48" s="137">
        <v>71.833085532311671</v>
      </c>
      <c r="AD48" s="137">
        <v>76.888080998892733</v>
      </c>
      <c r="AE48" s="137">
        <v>88.293867562407996</v>
      </c>
      <c r="AF48" s="137">
        <v>70.854412192725874</v>
      </c>
      <c r="AG48" s="137">
        <v>84.329690718822874</v>
      </c>
      <c r="AH48" s="137">
        <v>92.202359955506054</v>
      </c>
      <c r="AI48" s="137">
        <v>75.538641278557975</v>
      </c>
      <c r="AJ48" s="137">
        <v>85.40320313532699</v>
      </c>
      <c r="AK48" s="130">
        <v>92.284418687382072</v>
      </c>
      <c r="AL48" s="130">
        <v>87.538993403192961</v>
      </c>
      <c r="AM48" s="130">
        <v>82.771257949055013</v>
      </c>
    </row>
    <row r="49" spans="2:39" x14ac:dyDescent="0.45">
      <c r="B49" s="136" t="s">
        <v>117</v>
      </c>
      <c r="C49" s="133" t="s">
        <v>133</v>
      </c>
      <c r="D49" s="133" t="s">
        <v>133</v>
      </c>
      <c r="E49" s="133" t="s">
        <v>133</v>
      </c>
      <c r="F49" s="133" t="s">
        <v>133</v>
      </c>
      <c r="G49" s="133" t="s">
        <v>133</v>
      </c>
      <c r="H49" s="133" t="s">
        <v>133</v>
      </c>
      <c r="I49" s="133" t="s">
        <v>133</v>
      </c>
      <c r="J49" s="133" t="s">
        <v>133</v>
      </c>
      <c r="K49" s="133" t="s">
        <v>133</v>
      </c>
      <c r="L49" s="133" t="s">
        <v>133</v>
      </c>
      <c r="M49" s="133" t="s">
        <v>133</v>
      </c>
      <c r="N49" s="133" t="s">
        <v>133</v>
      </c>
      <c r="O49" s="133" t="s">
        <v>133</v>
      </c>
      <c r="P49" s="133" t="s">
        <v>133</v>
      </c>
      <c r="Q49" s="133" t="s">
        <v>133</v>
      </c>
      <c r="R49" s="133" t="s">
        <v>133</v>
      </c>
      <c r="S49" s="133" t="s">
        <v>133</v>
      </c>
      <c r="T49" s="133" t="s">
        <v>133</v>
      </c>
      <c r="U49" s="133" t="s">
        <v>133</v>
      </c>
      <c r="V49" s="133" t="s">
        <v>133</v>
      </c>
      <c r="W49" s="133" t="s">
        <v>133</v>
      </c>
      <c r="X49" s="133" t="s">
        <v>133</v>
      </c>
      <c r="Y49" s="133" t="s">
        <v>133</v>
      </c>
      <c r="Z49" s="133" t="s">
        <v>133</v>
      </c>
      <c r="AA49" s="133" t="s">
        <v>133</v>
      </c>
      <c r="AB49" s="133" t="s">
        <v>133</v>
      </c>
      <c r="AC49" s="133" t="s">
        <v>133</v>
      </c>
      <c r="AD49" s="133" t="s">
        <v>133</v>
      </c>
      <c r="AE49" s="133" t="s">
        <v>133</v>
      </c>
      <c r="AF49" s="133" t="s">
        <v>133</v>
      </c>
      <c r="AG49" s="133" t="s">
        <v>133</v>
      </c>
      <c r="AH49" s="133" t="s">
        <v>133</v>
      </c>
      <c r="AI49" s="133" t="s">
        <v>133</v>
      </c>
      <c r="AJ49" s="133" t="s">
        <v>133</v>
      </c>
      <c r="AK49" s="130">
        <v>9.2785105869949209</v>
      </c>
      <c r="AL49" s="130">
        <v>9.7760380487295322</v>
      </c>
      <c r="AM49" s="130">
        <v>10.371542689752498</v>
      </c>
    </row>
    <row r="50" spans="2:39" x14ac:dyDescent="0.45">
      <c r="B50" s="138" t="s">
        <v>135</v>
      </c>
      <c r="C50" s="139">
        <v>436.61284075675002</v>
      </c>
      <c r="D50" s="139">
        <v>448.17092082442923</v>
      </c>
      <c r="E50" s="139">
        <v>448.48229813220172</v>
      </c>
      <c r="F50" s="139">
        <v>478.10254672444631</v>
      </c>
      <c r="G50" s="139">
        <v>469.31014916793782</v>
      </c>
      <c r="H50" s="139">
        <v>481.0382167989477</v>
      </c>
      <c r="I50" s="139">
        <v>444.5372130036647</v>
      </c>
      <c r="J50" s="139">
        <v>445.72673759967961</v>
      </c>
      <c r="K50" s="139">
        <v>449.22051410915128</v>
      </c>
      <c r="L50" s="139">
        <v>512.60837707585983</v>
      </c>
      <c r="M50" s="139">
        <v>491.4925438755688</v>
      </c>
      <c r="N50" s="139">
        <v>493.92948500655007</v>
      </c>
      <c r="O50" s="139">
        <v>455.48731743393603</v>
      </c>
      <c r="P50" s="139">
        <v>473.83654984054351</v>
      </c>
      <c r="Q50" s="139">
        <v>514.45591559962054</v>
      </c>
      <c r="R50" s="139">
        <v>474.71410183210207</v>
      </c>
      <c r="S50" s="139">
        <v>502.89529938385454</v>
      </c>
      <c r="T50" s="139">
        <v>500.67669488912497</v>
      </c>
      <c r="U50" s="139">
        <v>487.72715753505622</v>
      </c>
      <c r="V50" s="139">
        <v>508.53454193273376</v>
      </c>
      <c r="W50" s="139">
        <v>482.84933701275759</v>
      </c>
      <c r="X50" s="139">
        <v>513.17026916913346</v>
      </c>
      <c r="Y50" s="139">
        <v>523.39081037834512</v>
      </c>
      <c r="Z50" s="139">
        <v>519.24369694402628</v>
      </c>
      <c r="AA50" s="139">
        <v>500.73744015517099</v>
      </c>
      <c r="AB50" s="139">
        <v>481.47167791982099</v>
      </c>
      <c r="AC50" s="139">
        <v>492.48937301604934</v>
      </c>
      <c r="AD50" s="139">
        <v>492.38730552620655</v>
      </c>
      <c r="AE50" s="139">
        <v>534.91794169983348</v>
      </c>
      <c r="AF50" s="139">
        <v>437.93197989124673</v>
      </c>
      <c r="AG50" s="139">
        <v>482.92339484247395</v>
      </c>
      <c r="AH50" s="139">
        <v>499.46882195717086</v>
      </c>
      <c r="AI50" s="139">
        <v>414.04022985036642</v>
      </c>
      <c r="AJ50" s="139">
        <v>439.26834553558905</v>
      </c>
      <c r="AK50" s="139">
        <v>471.07144098371799</v>
      </c>
      <c r="AL50" s="139">
        <v>455.4121412987148</v>
      </c>
      <c r="AM50" s="139">
        <v>438.97316786618069</v>
      </c>
    </row>
    <row r="51" spans="2:39" x14ac:dyDescent="0.45">
      <c r="B51" s="121" t="s">
        <v>236</v>
      </c>
      <c r="C51" s="141"/>
      <c r="D51" s="141"/>
      <c r="E51" s="141"/>
      <c r="F51" s="141"/>
      <c r="G51" s="141"/>
      <c r="H51" s="141"/>
      <c r="I51" s="141"/>
      <c r="J51" s="141"/>
      <c r="K51" s="141"/>
      <c r="L51" s="141"/>
      <c r="M51" s="141"/>
      <c r="N51" s="141"/>
      <c r="O51" s="141"/>
      <c r="P51" s="141"/>
      <c r="Q51" s="141"/>
      <c r="R51" s="141"/>
      <c r="S51" s="141"/>
      <c r="T51" s="141"/>
      <c r="U51" s="141"/>
      <c r="V51" s="141"/>
      <c r="W51" s="141"/>
      <c r="X51" s="141"/>
      <c r="Y51" s="141"/>
      <c r="Z51" s="141"/>
      <c r="AA51" s="141"/>
      <c r="AB51" s="141"/>
      <c r="AC51" s="141"/>
      <c r="AD51" s="141"/>
      <c r="AE51" s="141"/>
      <c r="AF51" s="141"/>
      <c r="AG51" s="141"/>
      <c r="AH51" s="141"/>
      <c r="AI51" s="141"/>
      <c r="AJ51" s="141">
        <f>(AJ43)+(AJ50-SUM(AJ41:AJ49))</f>
        <v>132.04903648258144</v>
      </c>
      <c r="AK51" s="141"/>
      <c r="AL51" s="141"/>
      <c r="AM51" s="141"/>
    </row>
    <row r="52" spans="2:39" x14ac:dyDescent="0.45">
      <c r="B52" s="121"/>
      <c r="C52" s="141"/>
      <c r="D52" s="141"/>
      <c r="E52" s="141"/>
      <c r="F52" s="141"/>
      <c r="G52" s="141"/>
      <c r="H52" s="141"/>
      <c r="I52" s="141"/>
      <c r="J52" s="141"/>
      <c r="K52" s="141"/>
      <c r="L52" s="141"/>
      <c r="M52" s="141"/>
      <c r="N52" s="141"/>
      <c r="O52" s="141"/>
      <c r="P52" s="141"/>
      <c r="Q52" s="141"/>
      <c r="R52" s="141"/>
      <c r="S52" s="141"/>
      <c r="T52" s="141"/>
      <c r="U52" s="141"/>
      <c r="V52" s="141"/>
      <c r="W52" s="141"/>
      <c r="X52" s="141"/>
      <c r="Y52" s="141"/>
      <c r="Z52" s="141"/>
      <c r="AA52" s="141"/>
      <c r="AB52" s="141"/>
      <c r="AC52" s="141"/>
      <c r="AD52" s="141"/>
      <c r="AE52" s="141"/>
      <c r="AF52" s="141"/>
      <c r="AG52" s="141"/>
      <c r="AH52" s="141"/>
      <c r="AI52" s="141"/>
      <c r="AJ52" s="141"/>
      <c r="AK52" s="141"/>
      <c r="AL52" s="141"/>
      <c r="AM52" s="141"/>
    </row>
    <row r="53" spans="2:39" x14ac:dyDescent="0.45">
      <c r="B53" s="122" t="s">
        <v>142</v>
      </c>
    </row>
    <row r="54" spans="2:39" x14ac:dyDescent="0.45">
      <c r="B54" s="122" t="s">
        <v>143</v>
      </c>
    </row>
    <row r="55" spans="2:39" ht="30" customHeight="1" x14ac:dyDescent="0.45">
      <c r="B55" s="422" t="s">
        <v>144</v>
      </c>
      <c r="C55" s="422"/>
      <c r="D55" s="422"/>
      <c r="E55" s="422"/>
      <c r="F55" s="422"/>
      <c r="G55" s="422"/>
      <c r="H55" s="422"/>
      <c r="I55" s="422"/>
      <c r="J55" s="422"/>
      <c r="K55" s="422"/>
      <c r="L55" s="422"/>
      <c r="M55" s="422"/>
      <c r="N55" s="422"/>
      <c r="O55" s="422"/>
      <c r="P55" s="422"/>
      <c r="Q55" s="422"/>
      <c r="R55" s="422"/>
    </row>
    <row r="56" spans="2:39" ht="60" customHeight="1" x14ac:dyDescent="0.45">
      <c r="B56" s="422" t="s">
        <v>145</v>
      </c>
      <c r="C56" s="422"/>
      <c r="D56" s="422"/>
      <c r="E56" s="422"/>
      <c r="F56" s="422"/>
      <c r="G56" s="422"/>
      <c r="H56" s="422"/>
      <c r="I56" s="422"/>
      <c r="J56" s="422"/>
      <c r="K56" s="422"/>
      <c r="L56" s="422"/>
      <c r="M56" s="422"/>
      <c r="N56" s="422"/>
      <c r="O56" s="422"/>
      <c r="P56" s="422"/>
      <c r="Q56" s="422"/>
      <c r="R56" s="422"/>
    </row>
    <row r="57" spans="2:39" x14ac:dyDescent="0.45">
      <c r="B57" s="122" t="s">
        <v>146</v>
      </c>
    </row>
    <row r="58" spans="2:39" x14ac:dyDescent="0.45">
      <c r="B58" s="122" t="s">
        <v>147</v>
      </c>
    </row>
  </sheetData>
  <mergeCells count="2">
    <mergeCell ref="B55:R55"/>
    <mergeCell ref="B56:R56"/>
  </mergeCell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E155"/>
  <sheetViews>
    <sheetView zoomScale="115" zoomScaleNormal="115" workbookViewId="0">
      <pane xSplit="3" ySplit="8" topLeftCell="D58" activePane="bottomRight" state="frozen"/>
      <selection activeCell="H87" sqref="H87"/>
      <selection pane="topRight" activeCell="H87" sqref="H87"/>
      <selection pane="bottomLeft" activeCell="H87" sqref="H87"/>
      <selection pane="bottomRight" activeCell="C53" sqref="C53"/>
    </sheetView>
  </sheetViews>
  <sheetFormatPr defaultColWidth="11.46484375" defaultRowHeight="12.75" x14ac:dyDescent="0.35"/>
  <cols>
    <col min="1" max="1" width="17.6640625" style="143" customWidth="1"/>
    <col min="2" max="2" width="25.6640625" style="143" customWidth="1"/>
    <col min="3" max="3" width="16.46484375" style="143" customWidth="1"/>
    <col min="4" max="28" width="11.1328125" style="143" customWidth="1"/>
    <col min="29" max="16384" width="11.46484375" style="143"/>
  </cols>
  <sheetData>
    <row r="1" spans="1:31" ht="23.25" x14ac:dyDescent="0.7">
      <c r="A1" s="142" t="s">
        <v>148</v>
      </c>
    </row>
    <row r="2" spans="1:31" ht="13.15" x14ac:dyDescent="0.4">
      <c r="A2" s="144" t="s">
        <v>149</v>
      </c>
    </row>
    <row r="4" spans="1:31" ht="15.75" x14ac:dyDescent="0.5">
      <c r="A4" s="145" t="s">
        <v>150</v>
      </c>
      <c r="B4" s="144"/>
      <c r="C4" s="144"/>
      <c r="D4" s="144"/>
      <c r="E4" s="144"/>
      <c r="F4" s="144"/>
      <c r="G4" s="144"/>
      <c r="H4" s="144"/>
      <c r="I4" s="144"/>
      <c r="J4" s="144"/>
      <c r="K4" s="144"/>
      <c r="L4" s="144"/>
      <c r="M4" s="144"/>
      <c r="N4" s="144"/>
      <c r="O4" s="144"/>
      <c r="P4" s="144"/>
      <c r="Q4" s="144"/>
    </row>
    <row r="5" spans="1:31" ht="13.15" x14ac:dyDescent="0.4">
      <c r="A5" s="144" t="s">
        <v>151</v>
      </c>
      <c r="B5" s="144"/>
      <c r="C5" s="144"/>
      <c r="D5" s="144"/>
      <c r="E5" s="144"/>
      <c r="F5" s="144"/>
      <c r="G5" s="144"/>
      <c r="H5" s="144"/>
      <c r="I5" s="144"/>
      <c r="J5" s="144"/>
      <c r="K5" s="144"/>
      <c r="L5" s="144"/>
      <c r="M5" s="144"/>
      <c r="N5" s="144"/>
      <c r="O5" s="144"/>
      <c r="P5" s="144"/>
      <c r="Q5" s="144"/>
      <c r="R5" s="144"/>
      <c r="S5" s="144"/>
      <c r="T5" s="144"/>
      <c r="U5" s="144"/>
      <c r="V5" s="144"/>
      <c r="W5" s="144"/>
      <c r="X5" s="144"/>
      <c r="Y5" s="144"/>
    </row>
    <row r="6" spans="1:31" x14ac:dyDescent="0.35">
      <c r="A6" s="146"/>
      <c r="B6" s="147"/>
      <c r="C6" s="147"/>
      <c r="D6" s="148">
        <v>1990</v>
      </c>
      <c r="E6" s="148">
        <v>2000</v>
      </c>
      <c r="F6" s="148">
        <v>2005</v>
      </c>
      <c r="G6" s="148">
        <v>2006</v>
      </c>
      <c r="H6" s="148">
        <v>2007</v>
      </c>
      <c r="I6" s="148">
        <v>2008</v>
      </c>
      <c r="J6" s="148">
        <v>2009</v>
      </c>
      <c r="K6" s="148">
        <v>2010</v>
      </c>
      <c r="L6" s="148">
        <v>2011</v>
      </c>
      <c r="M6" s="149">
        <v>2012</v>
      </c>
      <c r="N6" s="150"/>
      <c r="O6" s="150"/>
      <c r="P6" s="149">
        <v>2013</v>
      </c>
      <c r="Q6" s="150"/>
      <c r="R6" s="150"/>
      <c r="S6" s="149">
        <f>+P6+1</f>
        <v>2014</v>
      </c>
      <c r="T6" s="150"/>
      <c r="U6" s="150"/>
      <c r="V6" s="149">
        <f>+S6+1</f>
        <v>2015</v>
      </c>
      <c r="W6" s="150"/>
      <c r="X6" s="150"/>
      <c r="Y6" s="149">
        <f>+V6+1</f>
        <v>2016</v>
      </c>
      <c r="Z6" s="150"/>
      <c r="AA6" s="150"/>
      <c r="AB6" s="149">
        <f>+Y6+1</f>
        <v>2017</v>
      </c>
      <c r="AC6" s="150"/>
      <c r="AD6" s="150"/>
      <c r="AE6" s="149">
        <f>+AB6+1</f>
        <v>2018</v>
      </c>
    </row>
    <row r="7" spans="1:31" ht="15.75" x14ac:dyDescent="0.35">
      <c r="A7" s="151" t="s">
        <v>152</v>
      </c>
      <c r="B7" s="152"/>
      <c r="C7" s="152"/>
      <c r="D7" s="153" t="s">
        <v>153</v>
      </c>
      <c r="E7" s="153" t="s">
        <v>153</v>
      </c>
      <c r="F7" s="153" t="s">
        <v>153</v>
      </c>
      <c r="G7" s="153" t="s">
        <v>153</v>
      </c>
      <c r="H7" s="153" t="s">
        <v>153</v>
      </c>
      <c r="I7" s="153" t="s">
        <v>153</v>
      </c>
      <c r="J7" s="153" t="s">
        <v>153</v>
      </c>
      <c r="K7" s="153" t="s">
        <v>153</v>
      </c>
      <c r="L7" s="153" t="s">
        <v>153</v>
      </c>
      <c r="M7" s="154" t="s">
        <v>153</v>
      </c>
      <c r="N7" s="155" t="s">
        <v>154</v>
      </c>
      <c r="O7" s="156" t="s">
        <v>154</v>
      </c>
      <c r="P7" s="154" t="s">
        <v>153</v>
      </c>
      <c r="Q7" s="155" t="s">
        <v>154</v>
      </c>
      <c r="R7" s="156" t="s">
        <v>154</v>
      </c>
      <c r="S7" s="154" t="s">
        <v>153</v>
      </c>
      <c r="T7" s="155" t="s">
        <v>154</v>
      </c>
      <c r="U7" s="156" t="s">
        <v>154</v>
      </c>
      <c r="V7" s="154" t="s">
        <v>153</v>
      </c>
      <c r="W7" s="155" t="s">
        <v>154</v>
      </c>
      <c r="X7" s="156" t="s">
        <v>154</v>
      </c>
      <c r="Y7" s="154" t="s">
        <v>153</v>
      </c>
      <c r="Z7" s="155" t="s">
        <v>154</v>
      </c>
      <c r="AA7" s="156" t="s">
        <v>154</v>
      </c>
      <c r="AB7" s="154" t="s">
        <v>153</v>
      </c>
      <c r="AC7" s="155" t="s">
        <v>154</v>
      </c>
      <c r="AD7" s="156" t="s">
        <v>154</v>
      </c>
      <c r="AE7" s="154" t="s">
        <v>153</v>
      </c>
    </row>
    <row r="8" spans="1:31" ht="13.15" thickBot="1" x14ac:dyDescent="0.4">
      <c r="A8" s="157"/>
      <c r="B8" s="158"/>
      <c r="C8" s="158"/>
      <c r="D8" s="159"/>
      <c r="E8" s="159"/>
      <c r="F8" s="159"/>
      <c r="G8" s="159"/>
      <c r="H8" s="159"/>
      <c r="I8" s="159"/>
      <c r="J8" s="159"/>
      <c r="K8" s="159"/>
      <c r="L8" s="159"/>
      <c r="M8" s="160"/>
      <c r="N8" s="161" t="s">
        <v>155</v>
      </c>
      <c r="O8" s="162" t="s">
        <v>156</v>
      </c>
      <c r="P8" s="160"/>
      <c r="Q8" s="161" t="s">
        <v>155</v>
      </c>
      <c r="R8" s="162" t="s">
        <v>156</v>
      </c>
      <c r="S8" s="160"/>
      <c r="T8" s="161" t="s">
        <v>155</v>
      </c>
      <c r="U8" s="162" t="s">
        <v>156</v>
      </c>
      <c r="V8" s="160"/>
      <c r="W8" s="161" t="s">
        <v>155</v>
      </c>
      <c r="X8" s="162" t="s">
        <v>156</v>
      </c>
      <c r="Y8" s="160"/>
      <c r="Z8" s="161" t="s">
        <v>155</v>
      </c>
      <c r="AA8" s="163" t="s">
        <v>156</v>
      </c>
      <c r="AB8" s="160"/>
      <c r="AC8" s="161" t="s">
        <v>155</v>
      </c>
      <c r="AD8" s="162" t="s">
        <v>156</v>
      </c>
      <c r="AE8" s="160"/>
    </row>
    <row r="9" spans="1:31" x14ac:dyDescent="0.35">
      <c r="A9" s="164" t="s">
        <v>157</v>
      </c>
      <c r="B9" s="165" t="s">
        <v>158</v>
      </c>
      <c r="C9" s="166" t="s">
        <v>159</v>
      </c>
      <c r="D9" s="167">
        <v>1051.8</v>
      </c>
      <c r="E9" s="167">
        <v>1050.9000000000001</v>
      </c>
      <c r="F9" s="167">
        <v>1048.5</v>
      </c>
      <c r="G9" s="167">
        <v>1057.2</v>
      </c>
      <c r="H9" s="167">
        <v>1055.2</v>
      </c>
      <c r="I9" s="167">
        <v>1058.2</v>
      </c>
      <c r="J9" s="167">
        <v>1052.9000000000001</v>
      </c>
      <c r="K9" s="167">
        <v>1054.1000000000001</v>
      </c>
      <c r="L9" s="167">
        <v>1064.5999999999999</v>
      </c>
      <c r="M9" s="168">
        <v>1085.2</v>
      </c>
      <c r="N9" s="169">
        <v>3.0999999999999996</v>
      </c>
      <c r="O9" s="170">
        <v>16.2</v>
      </c>
      <c r="P9" s="168">
        <v>1104.5</v>
      </c>
      <c r="Q9" s="169">
        <v>-1.2999999999999998</v>
      </c>
      <c r="R9" s="170">
        <v>17.899999999999999</v>
      </c>
      <c r="S9" s="168">
        <v>1121.0999999999999</v>
      </c>
      <c r="T9" s="169">
        <v>-3.4000000000000004</v>
      </c>
      <c r="U9" s="170">
        <v>24.599999999999998</v>
      </c>
      <c r="V9" s="168">
        <v>1142.3000000000002</v>
      </c>
      <c r="W9" s="169">
        <v>-0.79999999999999993</v>
      </c>
      <c r="X9" s="170">
        <v>39.700000000000003</v>
      </c>
      <c r="Y9" s="168">
        <v>1185.624</v>
      </c>
      <c r="Z9" s="169">
        <v>-4.5999999999999996</v>
      </c>
      <c r="AA9" s="171">
        <v>31.616</v>
      </c>
      <c r="AB9" s="169">
        <v>1212.6410000000001</v>
      </c>
      <c r="AC9" s="169">
        <v>-4.3</v>
      </c>
      <c r="AD9" s="172">
        <v>26.111000000000001</v>
      </c>
      <c r="AE9" s="173">
        <v>1234.452</v>
      </c>
    </row>
    <row r="10" spans="1:31" x14ac:dyDescent="0.35">
      <c r="A10" s="174"/>
      <c r="B10" s="175"/>
      <c r="C10" s="166" t="s">
        <v>160</v>
      </c>
      <c r="D10" s="176">
        <v>93.7</v>
      </c>
      <c r="E10" s="176">
        <v>30.4</v>
      </c>
      <c r="F10" s="167">
        <v>12.7</v>
      </c>
      <c r="G10" s="176">
        <v>10.8</v>
      </c>
      <c r="H10" s="176">
        <v>10.8</v>
      </c>
      <c r="I10" s="176">
        <v>10.7</v>
      </c>
      <c r="J10" s="176">
        <v>10.6</v>
      </c>
      <c r="K10" s="176">
        <v>10.6</v>
      </c>
      <c r="L10" s="176">
        <v>10.6</v>
      </c>
      <c r="M10" s="177">
        <v>10.6</v>
      </c>
      <c r="N10" s="178">
        <v>0</v>
      </c>
      <c r="O10" s="179">
        <v>0</v>
      </c>
      <c r="P10" s="177">
        <v>10.6</v>
      </c>
      <c r="Q10" s="178">
        <v>0</v>
      </c>
      <c r="R10" s="179">
        <v>0</v>
      </c>
      <c r="S10" s="177">
        <v>10.6</v>
      </c>
      <c r="T10" s="178">
        <v>-0.1</v>
      </c>
      <c r="U10" s="179">
        <v>0</v>
      </c>
      <c r="V10" s="177">
        <v>10.5</v>
      </c>
      <c r="W10" s="178">
        <v>0</v>
      </c>
      <c r="X10" s="179">
        <v>0</v>
      </c>
      <c r="Y10" s="177">
        <v>10.6</v>
      </c>
      <c r="Z10" s="178">
        <v>0</v>
      </c>
      <c r="AA10" s="171">
        <v>0</v>
      </c>
      <c r="AB10" s="180">
        <v>10.6</v>
      </c>
      <c r="AC10" s="178">
        <v>0</v>
      </c>
      <c r="AD10" s="171">
        <v>0</v>
      </c>
      <c r="AE10" s="180">
        <v>10.6</v>
      </c>
    </row>
    <row r="11" spans="1:31" x14ac:dyDescent="0.35">
      <c r="A11" s="174"/>
      <c r="B11" s="175"/>
      <c r="C11" s="166" t="s">
        <v>66</v>
      </c>
      <c r="D11" s="176">
        <v>1629.9</v>
      </c>
      <c r="E11" s="176">
        <v>1039.4000000000001</v>
      </c>
      <c r="F11" s="167">
        <v>961.8</v>
      </c>
      <c r="G11" s="176">
        <v>921.7</v>
      </c>
      <c r="H11" s="176">
        <v>876</v>
      </c>
      <c r="I11" s="176">
        <v>803</v>
      </c>
      <c r="J11" s="176">
        <v>741.7</v>
      </c>
      <c r="K11" s="176">
        <v>692.8</v>
      </c>
      <c r="L11" s="176">
        <v>646.9</v>
      </c>
      <c r="M11" s="177">
        <v>614</v>
      </c>
      <c r="N11" s="178">
        <v>-35.5</v>
      </c>
      <c r="O11" s="179">
        <v>0.1</v>
      </c>
      <c r="P11" s="177">
        <v>578.6</v>
      </c>
      <c r="Q11" s="178">
        <v>-32.9</v>
      </c>
      <c r="R11" s="179">
        <v>0.1</v>
      </c>
      <c r="S11" s="177">
        <v>545.79999999999995</v>
      </c>
      <c r="T11" s="178">
        <v>-17.2</v>
      </c>
      <c r="U11" s="179">
        <v>0.1</v>
      </c>
      <c r="V11" s="177">
        <v>528.70000000000005</v>
      </c>
      <c r="W11" s="178">
        <v>-16.2</v>
      </c>
      <c r="X11" s="179">
        <v>0.1</v>
      </c>
      <c r="Y11" s="177">
        <v>515.59400000000005</v>
      </c>
      <c r="Z11" s="178">
        <v>-8.1999999999999993</v>
      </c>
      <c r="AA11" s="171">
        <v>0</v>
      </c>
      <c r="AB11" s="180">
        <v>507.39400000000001</v>
      </c>
      <c r="AC11" s="178">
        <v>-8.4</v>
      </c>
      <c r="AD11" s="171">
        <v>0</v>
      </c>
      <c r="AE11" s="180">
        <v>498.99400000000003</v>
      </c>
    </row>
    <row r="12" spans="1:31" x14ac:dyDescent="0.35">
      <c r="A12" s="174"/>
      <c r="B12" s="181"/>
      <c r="C12" s="166" t="s">
        <v>65</v>
      </c>
      <c r="D12" s="176">
        <v>1698.4</v>
      </c>
      <c r="E12" s="176">
        <v>2455.4</v>
      </c>
      <c r="F12" s="167">
        <v>2854.2</v>
      </c>
      <c r="G12" s="176">
        <v>2913.7</v>
      </c>
      <c r="H12" s="176">
        <v>2945</v>
      </c>
      <c r="I12" s="176">
        <v>2962.9</v>
      </c>
      <c r="J12" s="176">
        <v>2966.8</v>
      </c>
      <c r="K12" s="176">
        <v>2976.9</v>
      </c>
      <c r="L12" s="176">
        <v>2980.1</v>
      </c>
      <c r="M12" s="177">
        <v>2973.8</v>
      </c>
      <c r="N12" s="178">
        <v>-32.1</v>
      </c>
      <c r="O12" s="179">
        <v>42.2</v>
      </c>
      <c r="P12" s="177">
        <v>2983.9</v>
      </c>
      <c r="Q12" s="178">
        <v>-18.5</v>
      </c>
      <c r="R12" s="179">
        <v>45</v>
      </c>
      <c r="S12" s="177">
        <v>3010.4</v>
      </c>
      <c r="T12" s="178">
        <v>-41.3</v>
      </c>
      <c r="U12" s="179">
        <v>49</v>
      </c>
      <c r="V12" s="177">
        <v>3018.1</v>
      </c>
      <c r="W12" s="178">
        <v>-27</v>
      </c>
      <c r="X12" s="179">
        <v>34.799999999999997</v>
      </c>
      <c r="Y12" s="177">
        <v>3040.2750000000001</v>
      </c>
      <c r="Z12" s="178">
        <v>-26.4</v>
      </c>
      <c r="AA12" s="171">
        <v>39.624499999999998</v>
      </c>
      <c r="AB12" s="180">
        <v>3053.5</v>
      </c>
      <c r="AC12" s="178">
        <v>-27.5</v>
      </c>
      <c r="AD12" s="171">
        <v>40.714700000000001</v>
      </c>
      <c r="AE12" s="180">
        <v>3066.7139999999999</v>
      </c>
    </row>
    <row r="13" spans="1:31" x14ac:dyDescent="0.35">
      <c r="A13" s="174"/>
      <c r="B13" s="165" t="s">
        <v>161</v>
      </c>
      <c r="C13" s="182" t="s">
        <v>159</v>
      </c>
      <c r="D13" s="176">
        <v>2.5</v>
      </c>
      <c r="E13" s="176">
        <v>1.0000000000000013</v>
      </c>
      <c r="F13" s="176">
        <v>2.4</v>
      </c>
      <c r="G13" s="176">
        <v>3.6</v>
      </c>
      <c r="H13" s="176">
        <v>3.8</v>
      </c>
      <c r="I13" s="176">
        <v>4</v>
      </c>
      <c r="J13" s="176">
        <v>4.0999999999999996</v>
      </c>
      <c r="K13" s="176">
        <v>4.2</v>
      </c>
      <c r="L13" s="176">
        <v>4.5</v>
      </c>
      <c r="M13" s="177">
        <v>4.8</v>
      </c>
      <c r="N13" s="178">
        <v>0.44931573089623589</v>
      </c>
      <c r="O13" s="179">
        <v>0.3</v>
      </c>
      <c r="P13" s="177">
        <v>5.5493157308962369</v>
      </c>
      <c r="Q13" s="178">
        <v>-0.6</v>
      </c>
      <c r="R13" s="179">
        <v>0.3</v>
      </c>
      <c r="S13" s="177">
        <v>5.249315730896237</v>
      </c>
      <c r="T13" s="178">
        <v>-0.6</v>
      </c>
      <c r="U13" s="179">
        <v>0.3</v>
      </c>
      <c r="V13" s="177">
        <v>4.9493</v>
      </c>
      <c r="W13" s="178">
        <v>-0.6</v>
      </c>
      <c r="X13" s="179">
        <v>0.3</v>
      </c>
      <c r="Y13" s="177">
        <v>4.58</v>
      </c>
      <c r="Z13" s="178">
        <v>0</v>
      </c>
      <c r="AA13" s="179">
        <v>0</v>
      </c>
      <c r="AB13" s="177">
        <v>4.58</v>
      </c>
      <c r="AC13" s="178">
        <v>0</v>
      </c>
      <c r="AD13" s="171">
        <v>0</v>
      </c>
      <c r="AE13" s="180">
        <v>4.58</v>
      </c>
    </row>
    <row r="14" spans="1:31" x14ac:dyDescent="0.35">
      <c r="A14" s="174"/>
      <c r="B14" s="175"/>
      <c r="C14" s="182" t="s">
        <v>162</v>
      </c>
      <c r="D14" s="176">
        <v>41.6</v>
      </c>
      <c r="E14" s="176">
        <v>9.0999999999999854</v>
      </c>
      <c r="F14" s="176">
        <v>3.2999999999999856</v>
      </c>
      <c r="G14" s="176">
        <v>3.2999999999999856</v>
      </c>
      <c r="H14" s="176">
        <v>3.2999999999999856</v>
      </c>
      <c r="I14" s="176">
        <v>3.2999999999999856</v>
      </c>
      <c r="J14" s="176">
        <v>3.2999999999999856</v>
      </c>
      <c r="K14" s="176">
        <v>3.2999999999999856</v>
      </c>
      <c r="L14" s="176">
        <v>3.2999999999999856</v>
      </c>
      <c r="M14" s="177">
        <v>3.2999999999999856</v>
      </c>
      <c r="N14" s="178">
        <v>0.9</v>
      </c>
      <c r="O14" s="179">
        <v>0</v>
      </c>
      <c r="P14" s="177">
        <v>4.199999999999986</v>
      </c>
      <c r="Q14" s="178">
        <v>0.8</v>
      </c>
      <c r="R14" s="179">
        <v>0</v>
      </c>
      <c r="S14" s="177">
        <v>4.9999999999999858</v>
      </c>
      <c r="T14" s="178">
        <v>0.8</v>
      </c>
      <c r="U14" s="179">
        <v>0</v>
      </c>
      <c r="V14" s="177">
        <v>5.8</v>
      </c>
      <c r="W14" s="178">
        <v>0</v>
      </c>
      <c r="X14" s="179">
        <v>0</v>
      </c>
      <c r="Y14" s="177">
        <v>5.8</v>
      </c>
      <c r="Z14" s="178">
        <v>0</v>
      </c>
      <c r="AA14" s="179">
        <v>0</v>
      </c>
      <c r="AB14" s="177">
        <v>5.8</v>
      </c>
      <c r="AC14" s="178">
        <v>0</v>
      </c>
      <c r="AD14" s="171">
        <v>0</v>
      </c>
      <c r="AE14" s="180">
        <v>5.8</v>
      </c>
    </row>
    <row r="15" spans="1:31" x14ac:dyDescent="0.35">
      <c r="A15" s="174"/>
      <c r="B15" s="175"/>
      <c r="C15" s="182" t="s">
        <v>66</v>
      </c>
      <c r="D15" s="176">
        <v>197.1</v>
      </c>
      <c r="E15" s="176">
        <v>127.6</v>
      </c>
      <c r="F15" s="176">
        <v>75.7</v>
      </c>
      <c r="G15" s="176">
        <v>74.099999999999994</v>
      </c>
      <c r="H15" s="176">
        <v>73.7</v>
      </c>
      <c r="I15" s="176">
        <v>71.2</v>
      </c>
      <c r="J15" s="176">
        <v>68.099999999999994</v>
      </c>
      <c r="K15" s="176">
        <v>66.5</v>
      </c>
      <c r="L15" s="176">
        <v>64.3</v>
      </c>
      <c r="M15" s="177">
        <v>60.1</v>
      </c>
      <c r="N15" s="178">
        <v>-4.5999999999999996</v>
      </c>
      <c r="O15" s="179">
        <v>0</v>
      </c>
      <c r="P15" s="177">
        <v>55.5</v>
      </c>
      <c r="Q15" s="178">
        <v>-2.2000000000000002</v>
      </c>
      <c r="R15" s="179">
        <v>0</v>
      </c>
      <c r="S15" s="177">
        <v>53.3</v>
      </c>
      <c r="T15" s="178">
        <v>-3.7</v>
      </c>
      <c r="U15" s="179">
        <v>0</v>
      </c>
      <c r="V15" s="177">
        <v>49.6</v>
      </c>
      <c r="W15" s="178">
        <v>-1.4</v>
      </c>
      <c r="X15" s="179">
        <v>0</v>
      </c>
      <c r="Y15" s="177">
        <v>48.3</v>
      </c>
      <c r="Z15" s="178">
        <v>-3</v>
      </c>
      <c r="AA15" s="179">
        <v>0</v>
      </c>
      <c r="AB15" s="177">
        <v>45.3</v>
      </c>
      <c r="AC15" s="178">
        <v>-3.8</v>
      </c>
      <c r="AD15" s="171">
        <v>0</v>
      </c>
      <c r="AE15" s="180">
        <v>41.5</v>
      </c>
    </row>
    <row r="16" spans="1:31" x14ac:dyDescent="0.35">
      <c r="A16" s="174"/>
      <c r="B16" s="175"/>
      <c r="C16" s="182" t="s">
        <v>65</v>
      </c>
      <c r="D16" s="176">
        <v>1953.6</v>
      </c>
      <c r="E16" s="176">
        <v>2515.9</v>
      </c>
      <c r="F16" s="176">
        <v>2930.1</v>
      </c>
      <c r="G16" s="176">
        <v>2988</v>
      </c>
      <c r="H16" s="176">
        <v>3029.1</v>
      </c>
      <c r="I16" s="176">
        <v>3074.6</v>
      </c>
      <c r="J16" s="176">
        <v>3106.5</v>
      </c>
      <c r="K16" s="176">
        <v>3147.3</v>
      </c>
      <c r="L16" s="176">
        <v>3182.2</v>
      </c>
      <c r="M16" s="177">
        <v>3214.3</v>
      </c>
      <c r="N16" s="178">
        <v>-1.1000000000000001</v>
      </c>
      <c r="O16" s="179">
        <v>42.1</v>
      </c>
      <c r="P16" s="177">
        <v>3255.3</v>
      </c>
      <c r="Q16" s="178">
        <v>-6.9</v>
      </c>
      <c r="R16" s="179">
        <v>42.5</v>
      </c>
      <c r="S16" s="177">
        <v>3290.9</v>
      </c>
      <c r="T16" s="178">
        <v>-5.9</v>
      </c>
      <c r="U16" s="179">
        <v>51.5</v>
      </c>
      <c r="V16" s="177">
        <v>3336.5</v>
      </c>
      <c r="W16" s="178">
        <v>-2.9</v>
      </c>
      <c r="X16" s="179">
        <v>62.1</v>
      </c>
      <c r="Y16" s="177">
        <v>3409.1280000000002</v>
      </c>
      <c r="Z16" s="178">
        <v>-13.8</v>
      </c>
      <c r="AA16" s="179">
        <v>62.609000000000002</v>
      </c>
      <c r="AB16" s="177">
        <v>3457.9369999999999</v>
      </c>
      <c r="AC16" s="178">
        <v>-13.2</v>
      </c>
      <c r="AD16" s="171">
        <v>68.775999999999996</v>
      </c>
      <c r="AE16" s="183">
        <v>3513.5129999999999</v>
      </c>
    </row>
    <row r="17" spans="1:31" x14ac:dyDescent="0.35">
      <c r="A17" s="174"/>
      <c r="B17" s="175"/>
      <c r="C17" s="182" t="s">
        <v>107</v>
      </c>
      <c r="D17" s="176">
        <v>44.9</v>
      </c>
      <c r="E17" s="176">
        <v>42.7</v>
      </c>
      <c r="F17" s="176">
        <v>41.7</v>
      </c>
      <c r="G17" s="176">
        <v>37.299999999999997</v>
      </c>
      <c r="H17" s="176">
        <v>38.200000000000003</v>
      </c>
      <c r="I17" s="176">
        <v>33.700000000000003</v>
      </c>
      <c r="J17" s="176">
        <v>29.7</v>
      </c>
      <c r="K17" s="176">
        <v>27.6</v>
      </c>
      <c r="L17" s="176">
        <v>24.2</v>
      </c>
      <c r="M17" s="177">
        <v>19.3</v>
      </c>
      <c r="N17" s="178">
        <v>-3.1</v>
      </c>
      <c r="O17" s="179">
        <v>0</v>
      </c>
      <c r="P17" s="177">
        <v>16.2</v>
      </c>
      <c r="Q17" s="178">
        <v>-2</v>
      </c>
      <c r="R17" s="179">
        <v>0</v>
      </c>
      <c r="S17" s="177">
        <v>14.2</v>
      </c>
      <c r="T17" s="178">
        <v>-2.2999999999999998</v>
      </c>
      <c r="U17" s="179">
        <v>0</v>
      </c>
      <c r="V17" s="177">
        <v>11.9</v>
      </c>
      <c r="W17" s="178">
        <v>-2</v>
      </c>
      <c r="X17" s="179">
        <v>0</v>
      </c>
      <c r="Y17" s="177">
        <v>10.199999999999999</v>
      </c>
      <c r="Z17" s="178">
        <v>-0.7</v>
      </c>
      <c r="AA17" s="179">
        <v>0</v>
      </c>
      <c r="AB17" s="177">
        <v>9.5</v>
      </c>
      <c r="AC17" s="178">
        <v>-0.3</v>
      </c>
      <c r="AD17" s="171">
        <v>0</v>
      </c>
      <c r="AE17" s="183">
        <v>9.1999999999999993</v>
      </c>
    </row>
    <row r="18" spans="1:31" x14ac:dyDescent="0.35">
      <c r="A18" s="174"/>
      <c r="B18" s="181"/>
      <c r="C18" s="182" t="s">
        <v>163</v>
      </c>
      <c r="D18" s="176">
        <v>1586.9</v>
      </c>
      <c r="E18" s="176">
        <v>2711</v>
      </c>
      <c r="F18" s="176">
        <v>3073.6</v>
      </c>
      <c r="G18" s="176">
        <v>3169.8</v>
      </c>
      <c r="H18" s="176">
        <v>3230.9</v>
      </c>
      <c r="I18" s="176">
        <v>3327.4</v>
      </c>
      <c r="J18" s="176">
        <v>3447.7</v>
      </c>
      <c r="K18" s="176">
        <v>3546.1</v>
      </c>
      <c r="L18" s="176">
        <v>3631.4</v>
      </c>
      <c r="M18" s="177">
        <v>3712.7</v>
      </c>
      <c r="N18" s="178">
        <v>20.100000000000001</v>
      </c>
      <c r="O18" s="179">
        <v>46.7</v>
      </c>
      <c r="P18" s="177">
        <v>3779.5</v>
      </c>
      <c r="Q18" s="178">
        <v>14.9</v>
      </c>
      <c r="R18" s="179">
        <v>51.1</v>
      </c>
      <c r="S18" s="177">
        <v>3845.5</v>
      </c>
      <c r="T18" s="178">
        <v>2.1</v>
      </c>
      <c r="U18" s="179">
        <v>24.7</v>
      </c>
      <c r="V18" s="177">
        <v>3872.3</v>
      </c>
      <c r="W18" s="178">
        <v>6.7</v>
      </c>
      <c r="X18" s="179">
        <v>30.8</v>
      </c>
      <c r="Y18" s="177">
        <v>3924.95</v>
      </c>
      <c r="Z18" s="178">
        <v>4.5</v>
      </c>
      <c r="AA18" s="179">
        <v>30.263999999999999</v>
      </c>
      <c r="AB18" s="177">
        <v>3959.7139999999999</v>
      </c>
      <c r="AC18" s="178">
        <v>2.9</v>
      </c>
      <c r="AD18" s="171">
        <v>32.630000000000003</v>
      </c>
      <c r="AE18" s="183">
        <v>3995.2440000000001</v>
      </c>
    </row>
    <row r="19" spans="1:31" x14ac:dyDescent="0.35">
      <c r="A19" s="174"/>
      <c r="B19" s="165" t="s">
        <v>164</v>
      </c>
      <c r="C19" s="182" t="s">
        <v>160</v>
      </c>
      <c r="D19" s="176">
        <v>90</v>
      </c>
      <c r="E19" s="176">
        <v>13.400000000000034</v>
      </c>
      <c r="F19" s="176">
        <v>3.9000000000000341</v>
      </c>
      <c r="G19" s="176">
        <v>3.9000000000000341</v>
      </c>
      <c r="H19" s="176">
        <v>3.6000000000000343</v>
      </c>
      <c r="I19" s="176">
        <v>3.4000000000000341</v>
      </c>
      <c r="J19" s="176">
        <v>3.2000000000000339</v>
      </c>
      <c r="K19" s="176">
        <v>2.9000000000000341</v>
      </c>
      <c r="L19" s="176">
        <v>2.800000000000034</v>
      </c>
      <c r="M19" s="177">
        <v>2.7000000000000339</v>
      </c>
      <c r="N19" s="178">
        <v>-0.1</v>
      </c>
      <c r="O19" s="179">
        <v>0</v>
      </c>
      <c r="P19" s="177">
        <v>2.6000000000000338</v>
      </c>
      <c r="Q19" s="178">
        <v>-0.1</v>
      </c>
      <c r="R19" s="179">
        <v>0</v>
      </c>
      <c r="S19" s="177">
        <v>2.5000000000000338</v>
      </c>
      <c r="T19" s="178">
        <v>-0.1</v>
      </c>
      <c r="U19" s="179">
        <v>0</v>
      </c>
      <c r="V19" s="177">
        <v>2.4</v>
      </c>
      <c r="W19" s="178">
        <v>-0.1</v>
      </c>
      <c r="X19" s="179">
        <v>0</v>
      </c>
      <c r="Y19" s="177">
        <v>2.2999999999999998</v>
      </c>
      <c r="Z19" s="178">
        <v>-0.1</v>
      </c>
      <c r="AA19" s="179">
        <v>0</v>
      </c>
      <c r="AB19" s="177">
        <v>2.2000000000000002</v>
      </c>
      <c r="AC19" s="178">
        <v>-0.1</v>
      </c>
      <c r="AD19" s="171">
        <v>0</v>
      </c>
      <c r="AE19" s="183">
        <v>2.1</v>
      </c>
    </row>
    <row r="20" spans="1:31" x14ac:dyDescent="0.35">
      <c r="A20" s="174"/>
      <c r="B20" s="175"/>
      <c r="C20" s="182" t="s">
        <v>66</v>
      </c>
      <c r="D20" s="176">
        <v>144.19999999999999</v>
      </c>
      <c r="E20" s="176">
        <v>80.499999999999915</v>
      </c>
      <c r="F20" s="176">
        <v>52.899999999999913</v>
      </c>
      <c r="G20" s="176">
        <v>33.899999999999913</v>
      </c>
      <c r="H20" s="176">
        <v>34.899999999999913</v>
      </c>
      <c r="I20" s="176">
        <v>35.19999999999991</v>
      </c>
      <c r="J20" s="176">
        <v>38.19999999999991</v>
      </c>
      <c r="K20" s="176">
        <v>41.399999999999913</v>
      </c>
      <c r="L20" s="176">
        <v>43.799999999999912</v>
      </c>
      <c r="M20" s="177">
        <v>48.399999999999913</v>
      </c>
      <c r="N20" s="178">
        <v>4.7</v>
      </c>
      <c r="O20" s="179">
        <v>0</v>
      </c>
      <c r="P20" s="177">
        <v>53.099999999999916</v>
      </c>
      <c r="Q20" s="178">
        <v>-1.7</v>
      </c>
      <c r="R20" s="179">
        <v>0</v>
      </c>
      <c r="S20" s="177">
        <v>51.399999999999913</v>
      </c>
      <c r="T20" s="178">
        <v>-1.9</v>
      </c>
      <c r="U20" s="179">
        <v>0</v>
      </c>
      <c r="V20" s="177">
        <v>49.5</v>
      </c>
      <c r="W20" s="178">
        <v>-2</v>
      </c>
      <c r="X20" s="179">
        <v>0</v>
      </c>
      <c r="Y20" s="177">
        <v>47.8</v>
      </c>
      <c r="Z20" s="178">
        <v>-1.5</v>
      </c>
      <c r="AA20" s="179">
        <v>0</v>
      </c>
      <c r="AB20" s="177">
        <v>46.3</v>
      </c>
      <c r="AC20" s="178">
        <v>-1.6</v>
      </c>
      <c r="AD20" s="171">
        <v>0</v>
      </c>
      <c r="AE20" s="183">
        <v>44.7</v>
      </c>
    </row>
    <row r="21" spans="1:31" x14ac:dyDescent="0.35">
      <c r="A21" s="174"/>
      <c r="B21" s="175"/>
      <c r="C21" s="182" t="s">
        <v>65</v>
      </c>
      <c r="D21" s="176">
        <v>240.8</v>
      </c>
      <c r="E21" s="176">
        <v>146.59999999999985</v>
      </c>
      <c r="F21" s="176">
        <v>66.499999999999858</v>
      </c>
      <c r="G21" s="176">
        <v>41.499999999999858</v>
      </c>
      <c r="H21" s="176">
        <v>41.699999999999861</v>
      </c>
      <c r="I21" s="176">
        <v>44.699999999999861</v>
      </c>
      <c r="J21" s="176">
        <v>45.299999999999862</v>
      </c>
      <c r="K21" s="176">
        <v>44.899999999999864</v>
      </c>
      <c r="L21" s="176">
        <v>44.999999999999865</v>
      </c>
      <c r="M21" s="177">
        <v>45.699999999999868</v>
      </c>
      <c r="N21" s="178">
        <v>0.3</v>
      </c>
      <c r="O21" s="179">
        <v>0</v>
      </c>
      <c r="P21" s="177">
        <v>45.999999999999865</v>
      </c>
      <c r="Q21" s="178">
        <v>-2.6</v>
      </c>
      <c r="R21" s="179">
        <v>0</v>
      </c>
      <c r="S21" s="177">
        <v>43.399999999999864</v>
      </c>
      <c r="T21" s="178">
        <v>-1.2</v>
      </c>
      <c r="U21" s="179">
        <v>0</v>
      </c>
      <c r="V21" s="177">
        <v>42.2</v>
      </c>
      <c r="W21" s="178">
        <v>-1.3</v>
      </c>
      <c r="X21" s="179">
        <v>0</v>
      </c>
      <c r="Y21" s="177">
        <v>41.4</v>
      </c>
      <c r="Z21" s="178">
        <v>-0.7</v>
      </c>
      <c r="AA21" s="179">
        <v>0</v>
      </c>
      <c r="AB21" s="177">
        <v>40.700000000000003</v>
      </c>
      <c r="AC21" s="178">
        <v>-0.9</v>
      </c>
      <c r="AD21" s="171">
        <v>0</v>
      </c>
      <c r="AE21" s="183">
        <v>39.799999999999997</v>
      </c>
    </row>
    <row r="22" spans="1:31" x14ac:dyDescent="0.35">
      <c r="A22" s="174"/>
      <c r="B22" s="175"/>
      <c r="C22" s="182" t="s">
        <v>107</v>
      </c>
      <c r="D22" s="176">
        <v>49.8</v>
      </c>
      <c r="E22" s="176">
        <v>33.9</v>
      </c>
      <c r="F22" s="176">
        <v>31.9</v>
      </c>
      <c r="G22" s="176">
        <v>26.9</v>
      </c>
      <c r="H22" s="176">
        <v>21</v>
      </c>
      <c r="I22" s="176">
        <v>15.7</v>
      </c>
      <c r="J22" s="176">
        <v>12.5</v>
      </c>
      <c r="K22" s="176">
        <v>10.1</v>
      </c>
      <c r="L22" s="176">
        <v>8.5</v>
      </c>
      <c r="M22" s="177">
        <v>6.9</v>
      </c>
      <c r="N22" s="178">
        <v>-1.6</v>
      </c>
      <c r="O22" s="179">
        <v>0</v>
      </c>
      <c r="P22" s="177">
        <v>5.3</v>
      </c>
      <c r="Q22" s="178">
        <v>-0.7</v>
      </c>
      <c r="R22" s="179">
        <v>0</v>
      </c>
      <c r="S22" s="177">
        <v>4.5999999999999996</v>
      </c>
      <c r="T22" s="178">
        <v>-0.7</v>
      </c>
      <c r="U22" s="179">
        <v>0</v>
      </c>
      <c r="V22" s="177">
        <v>3.9</v>
      </c>
      <c r="W22" s="178">
        <v>-0.9</v>
      </c>
      <c r="X22" s="179">
        <v>0</v>
      </c>
      <c r="Y22" s="177">
        <v>2.7</v>
      </c>
      <c r="Z22" s="178">
        <v>-0.5</v>
      </c>
      <c r="AA22" s="179">
        <v>0</v>
      </c>
      <c r="AB22" s="177">
        <v>2.2000000000000002</v>
      </c>
      <c r="AC22" s="178">
        <v>-0.5</v>
      </c>
      <c r="AD22" s="171">
        <v>0</v>
      </c>
      <c r="AE22" s="183">
        <v>1.7</v>
      </c>
    </row>
    <row r="23" spans="1:31" x14ac:dyDescent="0.35">
      <c r="A23" s="174"/>
      <c r="B23" s="175"/>
      <c r="C23" s="182" t="s">
        <v>163</v>
      </c>
      <c r="D23" s="176">
        <v>640.20000000000005</v>
      </c>
      <c r="E23" s="176">
        <v>172.90000000000032</v>
      </c>
      <c r="F23" s="176">
        <v>90.300000000000352</v>
      </c>
      <c r="G23" s="176">
        <v>94.800000000000352</v>
      </c>
      <c r="H23" s="176">
        <v>97.700000000000344</v>
      </c>
      <c r="I23" s="176">
        <v>111.00000000000034</v>
      </c>
      <c r="J23" s="176">
        <v>122.60000000000034</v>
      </c>
      <c r="K23" s="176">
        <v>122.30000000000034</v>
      </c>
      <c r="L23" s="176">
        <v>134.00000000000034</v>
      </c>
      <c r="M23" s="177">
        <v>143.70000000000033</v>
      </c>
      <c r="N23" s="178">
        <v>4.3</v>
      </c>
      <c r="O23" s="179">
        <v>2</v>
      </c>
      <c r="P23" s="177">
        <v>150.00000000000034</v>
      </c>
      <c r="Q23" s="178">
        <v>-0.9</v>
      </c>
      <c r="R23" s="179">
        <v>1</v>
      </c>
      <c r="S23" s="177">
        <v>150.10000000000034</v>
      </c>
      <c r="T23" s="178">
        <v>-1.4</v>
      </c>
      <c r="U23" s="179">
        <v>1</v>
      </c>
      <c r="V23" s="177">
        <v>149.70000000000033</v>
      </c>
      <c r="W23" s="178">
        <v>-5.5</v>
      </c>
      <c r="X23" s="179">
        <v>0.5</v>
      </c>
      <c r="Y23" s="177">
        <v>145.351</v>
      </c>
      <c r="Z23" s="178">
        <v>-4.5</v>
      </c>
      <c r="AA23" s="179">
        <v>0</v>
      </c>
      <c r="AB23" s="177">
        <v>140.851</v>
      </c>
      <c r="AC23" s="178">
        <v>-4.5999999999999996</v>
      </c>
      <c r="AD23" s="171">
        <v>0</v>
      </c>
      <c r="AE23" s="183">
        <v>136.251</v>
      </c>
    </row>
    <row r="24" spans="1:31" x14ac:dyDescent="0.35">
      <c r="A24" s="184"/>
      <c r="B24" s="181"/>
      <c r="C24" s="182" t="s">
        <v>68</v>
      </c>
      <c r="D24" s="176">
        <v>100.1</v>
      </c>
      <c r="E24" s="176">
        <v>91</v>
      </c>
      <c r="F24" s="176">
        <v>39.5</v>
      </c>
      <c r="G24" s="176">
        <v>44.5</v>
      </c>
      <c r="H24" s="176">
        <v>44.1</v>
      </c>
      <c r="I24" s="176">
        <v>43.8</v>
      </c>
      <c r="J24" s="176">
        <v>46.4</v>
      </c>
      <c r="K24" s="176">
        <v>48.2</v>
      </c>
      <c r="L24" s="176">
        <v>49.8</v>
      </c>
      <c r="M24" s="177">
        <v>49.6</v>
      </c>
      <c r="N24" s="178">
        <v>-0.4</v>
      </c>
      <c r="O24" s="179">
        <v>0</v>
      </c>
      <c r="P24" s="177">
        <v>49.2</v>
      </c>
      <c r="Q24" s="178">
        <v>-0.5</v>
      </c>
      <c r="R24" s="179">
        <v>0</v>
      </c>
      <c r="S24" s="177">
        <v>48.7</v>
      </c>
      <c r="T24" s="178">
        <v>-0.5</v>
      </c>
      <c r="U24" s="179">
        <v>0</v>
      </c>
      <c r="V24" s="177">
        <v>48.2</v>
      </c>
      <c r="W24" s="178">
        <v>-0.6</v>
      </c>
      <c r="X24" s="179">
        <v>0</v>
      </c>
      <c r="Y24" s="177">
        <v>47.9</v>
      </c>
      <c r="Z24" s="178">
        <v>-0.2</v>
      </c>
      <c r="AA24" s="179">
        <v>0</v>
      </c>
      <c r="AB24" s="177">
        <v>47.7</v>
      </c>
      <c r="AC24" s="178">
        <v>-0.4</v>
      </c>
      <c r="AD24" s="171">
        <v>0</v>
      </c>
      <c r="AE24" s="183">
        <v>47.3</v>
      </c>
    </row>
    <row r="25" spans="1:31" x14ac:dyDescent="0.35">
      <c r="A25" s="164" t="s">
        <v>165</v>
      </c>
      <c r="B25" s="165" t="s">
        <v>161</v>
      </c>
      <c r="C25" s="182" t="s">
        <v>159</v>
      </c>
      <c r="D25" s="176">
        <v>6.1</v>
      </c>
      <c r="E25" s="176">
        <v>10.4</v>
      </c>
      <c r="F25" s="176">
        <v>15.9</v>
      </c>
      <c r="G25" s="176">
        <v>17.399999999999999</v>
      </c>
      <c r="H25" s="176">
        <v>19.7</v>
      </c>
      <c r="I25" s="176">
        <v>23.8</v>
      </c>
      <c r="J25" s="176">
        <v>28.6</v>
      </c>
      <c r="K25" s="176">
        <v>33.1</v>
      </c>
      <c r="L25" s="176">
        <v>34</v>
      </c>
      <c r="M25" s="177">
        <v>40.9</v>
      </c>
      <c r="N25" s="178">
        <v>-0.9831797225385448</v>
      </c>
      <c r="O25" s="179">
        <v>7</v>
      </c>
      <c r="P25" s="177">
        <v>46.916820277461454</v>
      </c>
      <c r="Q25" s="178">
        <v>4.0999999999999996</v>
      </c>
      <c r="R25" s="179">
        <v>9</v>
      </c>
      <c r="S25" s="177">
        <v>60.016820277461456</v>
      </c>
      <c r="T25" s="178">
        <v>0.4</v>
      </c>
      <c r="U25" s="179">
        <v>7</v>
      </c>
      <c r="V25" s="177">
        <v>67.417000000000002</v>
      </c>
      <c r="W25" s="178">
        <v>0.3</v>
      </c>
      <c r="X25" s="179">
        <v>8.5</v>
      </c>
      <c r="Y25" s="177">
        <v>75.634</v>
      </c>
      <c r="Z25" s="178">
        <v>0.5</v>
      </c>
      <c r="AA25" s="179">
        <v>7.1433</v>
      </c>
      <c r="AB25" s="177">
        <v>83.278000000000006</v>
      </c>
      <c r="AC25" s="178">
        <v>0.4</v>
      </c>
      <c r="AD25" s="171">
        <v>5.7287999999999997</v>
      </c>
      <c r="AE25" s="183">
        <v>89.406000000000006</v>
      </c>
    </row>
    <row r="26" spans="1:31" x14ac:dyDescent="0.35">
      <c r="A26" s="174"/>
      <c r="B26" s="175"/>
      <c r="C26" s="182" t="s">
        <v>160</v>
      </c>
      <c r="D26" s="176">
        <v>130.1</v>
      </c>
      <c r="E26" s="176">
        <v>26.4</v>
      </c>
      <c r="F26" s="176">
        <v>15.4</v>
      </c>
      <c r="G26" s="176">
        <v>15</v>
      </c>
      <c r="H26" s="176">
        <v>14.2</v>
      </c>
      <c r="I26" s="176">
        <v>13.1</v>
      </c>
      <c r="J26" s="176">
        <v>12</v>
      </c>
      <c r="K26" s="176">
        <v>10.9</v>
      </c>
      <c r="L26" s="176">
        <v>9.9</v>
      </c>
      <c r="M26" s="177">
        <v>8.9</v>
      </c>
      <c r="N26" s="178">
        <v>-1</v>
      </c>
      <c r="O26" s="179">
        <v>0</v>
      </c>
      <c r="P26" s="177">
        <v>7.9</v>
      </c>
      <c r="Q26" s="178">
        <v>-1</v>
      </c>
      <c r="R26" s="179">
        <v>0</v>
      </c>
      <c r="S26" s="177">
        <v>6.9</v>
      </c>
      <c r="T26" s="178">
        <v>0</v>
      </c>
      <c r="U26" s="179">
        <v>0</v>
      </c>
      <c r="V26" s="177">
        <v>6.9</v>
      </c>
      <c r="W26" s="178">
        <v>0</v>
      </c>
      <c r="X26" s="179">
        <v>0</v>
      </c>
      <c r="Y26" s="177">
        <v>6.9</v>
      </c>
      <c r="Z26" s="178">
        <v>0</v>
      </c>
      <c r="AA26" s="179">
        <v>0</v>
      </c>
      <c r="AB26" s="177">
        <v>6.9</v>
      </c>
      <c r="AC26" s="178">
        <v>0</v>
      </c>
      <c r="AD26" s="171">
        <v>0</v>
      </c>
      <c r="AE26" s="183">
        <v>6.9</v>
      </c>
    </row>
    <row r="27" spans="1:31" x14ac:dyDescent="0.35">
      <c r="A27" s="174"/>
      <c r="B27" s="175"/>
      <c r="C27" s="182" t="s">
        <v>66</v>
      </c>
      <c r="D27" s="176">
        <v>2865.2</v>
      </c>
      <c r="E27" s="176">
        <v>3317.4</v>
      </c>
      <c r="F27" s="176">
        <v>3568.9</v>
      </c>
      <c r="G27" s="176">
        <v>3556.8</v>
      </c>
      <c r="H27" s="176">
        <v>3487.5</v>
      </c>
      <c r="I27" s="176">
        <v>3401.6</v>
      </c>
      <c r="J27" s="176">
        <v>3274.9</v>
      </c>
      <c r="K27" s="176">
        <v>3208.4</v>
      </c>
      <c r="L27" s="176">
        <v>3149</v>
      </c>
      <c r="M27" s="177">
        <v>3054.3</v>
      </c>
      <c r="N27" s="178">
        <v>-81.3</v>
      </c>
      <c r="O27" s="179">
        <v>0</v>
      </c>
      <c r="P27" s="177">
        <v>2973</v>
      </c>
      <c r="Q27" s="178">
        <v>-69.2</v>
      </c>
      <c r="R27" s="179">
        <v>0</v>
      </c>
      <c r="S27" s="177">
        <v>2903.8</v>
      </c>
      <c r="T27" s="178">
        <v>-62.2</v>
      </c>
      <c r="U27" s="179">
        <v>0</v>
      </c>
      <c r="V27" s="177">
        <v>2841.6</v>
      </c>
      <c r="W27" s="178">
        <v>-45.2</v>
      </c>
      <c r="X27" s="179">
        <v>0</v>
      </c>
      <c r="Y27" s="177">
        <v>2799.9</v>
      </c>
      <c r="Z27" s="178">
        <v>-29</v>
      </c>
      <c r="AA27" s="179">
        <v>0</v>
      </c>
      <c r="AB27" s="177">
        <v>2770.9</v>
      </c>
      <c r="AC27" s="178">
        <v>-29.8</v>
      </c>
      <c r="AD27" s="171">
        <v>0</v>
      </c>
      <c r="AE27" s="183">
        <v>2741.1</v>
      </c>
    </row>
    <row r="28" spans="1:31" x14ac:dyDescent="0.35">
      <c r="A28" s="174"/>
      <c r="B28" s="175"/>
      <c r="C28" s="182" t="s">
        <v>65</v>
      </c>
      <c r="D28" s="176">
        <v>2348.1999999999998</v>
      </c>
      <c r="E28" s="176">
        <v>3544</v>
      </c>
      <c r="F28" s="176">
        <v>4579</v>
      </c>
      <c r="G28" s="176">
        <v>4743.3999999999996</v>
      </c>
      <c r="H28" s="176">
        <v>4858</v>
      </c>
      <c r="I28" s="176">
        <v>4946.8</v>
      </c>
      <c r="J28" s="176">
        <v>5007.2</v>
      </c>
      <c r="K28" s="176">
        <v>5029.8999999999996</v>
      </c>
      <c r="L28" s="176">
        <v>5058.6000000000004</v>
      </c>
      <c r="M28" s="177">
        <v>5084.6000000000004</v>
      </c>
      <c r="N28" s="178">
        <v>-3.5</v>
      </c>
      <c r="O28" s="179">
        <v>30.1</v>
      </c>
      <c r="P28" s="177">
        <v>5111.2</v>
      </c>
      <c r="Q28" s="178">
        <v>-10.4</v>
      </c>
      <c r="R28" s="179">
        <v>25.6</v>
      </c>
      <c r="S28" s="177">
        <v>5126.3999999999996</v>
      </c>
      <c r="T28" s="178">
        <v>2.2000000000000002</v>
      </c>
      <c r="U28" s="179">
        <v>33.5</v>
      </c>
      <c r="V28" s="177">
        <v>5162.1000000000004</v>
      </c>
      <c r="W28" s="178">
        <v>-7.2</v>
      </c>
      <c r="X28" s="179">
        <v>21</v>
      </c>
      <c r="Y28" s="177">
        <v>5174.0050000000001</v>
      </c>
      <c r="Z28" s="178">
        <v>2</v>
      </c>
      <c r="AA28" s="179">
        <v>37.268999999999998</v>
      </c>
      <c r="AB28" s="177">
        <v>5213.2745999999997</v>
      </c>
      <c r="AC28" s="178">
        <v>3.5</v>
      </c>
      <c r="AD28" s="171">
        <v>42.582000000000001</v>
      </c>
      <c r="AE28" s="183">
        <v>5259.3566000000001</v>
      </c>
    </row>
    <row r="29" spans="1:31" x14ac:dyDescent="0.35">
      <c r="A29" s="174"/>
      <c r="B29" s="175"/>
      <c r="C29" s="182" t="s">
        <v>107</v>
      </c>
      <c r="D29" s="176">
        <v>339.9</v>
      </c>
      <c r="E29" s="176">
        <v>559.79999999999995</v>
      </c>
      <c r="F29" s="176">
        <v>610.5</v>
      </c>
      <c r="G29" s="176">
        <v>578.9</v>
      </c>
      <c r="H29" s="176">
        <v>547.1</v>
      </c>
      <c r="I29" s="176">
        <v>502.7</v>
      </c>
      <c r="J29" s="176">
        <v>463.1</v>
      </c>
      <c r="K29" s="176">
        <v>443.8</v>
      </c>
      <c r="L29" s="176">
        <v>427.2</v>
      </c>
      <c r="M29" s="177">
        <v>404.1</v>
      </c>
      <c r="N29" s="178">
        <v>-10.6</v>
      </c>
      <c r="O29" s="179">
        <v>0.3</v>
      </c>
      <c r="P29" s="177">
        <v>393.8</v>
      </c>
      <c r="Q29" s="178">
        <v>-10</v>
      </c>
      <c r="R29" s="179">
        <v>0.1</v>
      </c>
      <c r="S29" s="177">
        <v>383.9</v>
      </c>
      <c r="T29" s="178">
        <v>-7.1</v>
      </c>
      <c r="U29" s="179">
        <v>1.5</v>
      </c>
      <c r="V29" s="177">
        <v>378.3</v>
      </c>
      <c r="W29" s="178">
        <v>-3.8</v>
      </c>
      <c r="X29" s="179">
        <v>0.2</v>
      </c>
      <c r="Y29" s="177">
        <v>374.72500000000002</v>
      </c>
      <c r="Z29" s="178">
        <v>-1.5</v>
      </c>
      <c r="AA29" s="179">
        <v>0.20710000000000001</v>
      </c>
      <c r="AB29" s="177">
        <v>373.43209999999999</v>
      </c>
      <c r="AC29" s="178">
        <v>1</v>
      </c>
      <c r="AD29" s="171">
        <v>0.22969999999999999</v>
      </c>
      <c r="AE29" s="183">
        <v>374.66199999999998</v>
      </c>
    </row>
    <row r="30" spans="1:31" x14ac:dyDescent="0.35">
      <c r="A30" s="174"/>
      <c r="B30" s="175"/>
      <c r="C30" s="182" t="s">
        <v>163</v>
      </c>
      <c r="D30" s="176">
        <v>2658.3</v>
      </c>
      <c r="E30" s="176">
        <v>3590.1</v>
      </c>
      <c r="F30" s="176">
        <v>4083.9</v>
      </c>
      <c r="G30" s="176">
        <v>4283.6000000000004</v>
      </c>
      <c r="H30" s="176">
        <v>4485.8</v>
      </c>
      <c r="I30" s="176">
        <v>4697.3</v>
      </c>
      <c r="J30" s="176">
        <v>4952.6000000000004</v>
      </c>
      <c r="K30" s="176">
        <v>5171.6000000000004</v>
      </c>
      <c r="L30" s="176">
        <v>5332.7</v>
      </c>
      <c r="M30" s="177">
        <v>5551.5</v>
      </c>
      <c r="N30" s="178">
        <v>43.89</v>
      </c>
      <c r="O30" s="179">
        <v>147.5</v>
      </c>
      <c r="P30" s="177">
        <v>5742.89</v>
      </c>
      <c r="Q30" s="178">
        <v>63.5</v>
      </c>
      <c r="R30" s="179">
        <v>123.4</v>
      </c>
      <c r="S30" s="177">
        <v>5929.79</v>
      </c>
      <c r="T30" s="178">
        <v>28.6</v>
      </c>
      <c r="U30" s="179">
        <v>91.5</v>
      </c>
      <c r="V30" s="177">
        <v>6049.89</v>
      </c>
      <c r="W30" s="178">
        <v>1.7</v>
      </c>
      <c r="X30" s="179">
        <v>79.5</v>
      </c>
      <c r="Y30" s="177">
        <v>6129.8257000000003</v>
      </c>
      <c r="Z30" s="178">
        <v>4</v>
      </c>
      <c r="AA30" s="179">
        <v>79.714600000000004</v>
      </c>
      <c r="AB30" s="177">
        <v>6213.5402999999997</v>
      </c>
      <c r="AC30" s="178">
        <v>-2.2999999999999998</v>
      </c>
      <c r="AD30" s="171">
        <v>83.195999999999998</v>
      </c>
      <c r="AE30" s="183">
        <v>6294.4367000000002</v>
      </c>
    </row>
    <row r="31" spans="1:31" x14ac:dyDescent="0.35">
      <c r="A31" s="174"/>
      <c r="B31" s="181"/>
      <c r="C31" s="182" t="s">
        <v>68</v>
      </c>
      <c r="D31" s="176">
        <v>480.1</v>
      </c>
      <c r="E31" s="176">
        <v>319.39999999999998</v>
      </c>
      <c r="F31" s="176">
        <v>214.8</v>
      </c>
      <c r="G31" s="176">
        <v>206.5</v>
      </c>
      <c r="H31" s="176">
        <v>207.5</v>
      </c>
      <c r="I31" s="176">
        <v>210.5</v>
      </c>
      <c r="J31" s="176">
        <v>212.6</v>
      </c>
      <c r="K31" s="176">
        <v>214.4</v>
      </c>
      <c r="L31" s="176">
        <v>215.2</v>
      </c>
      <c r="M31" s="177">
        <v>216.7</v>
      </c>
      <c r="N31" s="178">
        <v>1.3</v>
      </c>
      <c r="O31" s="179">
        <v>0.7</v>
      </c>
      <c r="P31" s="177">
        <v>218.7</v>
      </c>
      <c r="Q31" s="178">
        <v>1.4</v>
      </c>
      <c r="R31" s="179">
        <v>2</v>
      </c>
      <c r="S31" s="177">
        <v>222.1</v>
      </c>
      <c r="T31" s="178">
        <v>0.9</v>
      </c>
      <c r="U31" s="179">
        <v>3</v>
      </c>
      <c r="V31" s="177">
        <v>226</v>
      </c>
      <c r="W31" s="178">
        <v>0.1</v>
      </c>
      <c r="X31" s="179">
        <v>4.5999999999999996</v>
      </c>
      <c r="Y31" s="177">
        <v>230.5044</v>
      </c>
      <c r="Z31" s="178">
        <v>0.4</v>
      </c>
      <c r="AA31" s="179">
        <v>3.1057600000000001</v>
      </c>
      <c r="AB31" s="177">
        <v>234.01</v>
      </c>
      <c r="AC31" s="178">
        <v>0.3</v>
      </c>
      <c r="AD31" s="171">
        <v>2.49078</v>
      </c>
      <c r="AE31" s="183">
        <v>236.80090000000001</v>
      </c>
    </row>
    <row r="32" spans="1:31" x14ac:dyDescent="0.35">
      <c r="A32" s="174"/>
      <c r="B32" s="165" t="s">
        <v>164</v>
      </c>
      <c r="C32" s="182" t="s">
        <v>160</v>
      </c>
      <c r="D32" s="176">
        <v>517.4</v>
      </c>
      <c r="E32" s="176">
        <v>175</v>
      </c>
      <c r="F32" s="176">
        <v>85</v>
      </c>
      <c r="G32" s="176">
        <v>78</v>
      </c>
      <c r="H32" s="176">
        <v>73.8</v>
      </c>
      <c r="I32" s="176">
        <v>70.599999999999994</v>
      </c>
      <c r="J32" s="176">
        <v>68.3</v>
      </c>
      <c r="K32" s="176">
        <v>66.5</v>
      </c>
      <c r="L32" s="176">
        <v>65.2</v>
      </c>
      <c r="M32" s="177">
        <v>63.7</v>
      </c>
      <c r="N32" s="178">
        <v>-1.3</v>
      </c>
      <c r="O32" s="179">
        <v>0</v>
      </c>
      <c r="P32" s="177">
        <v>62.4</v>
      </c>
      <c r="Q32" s="178">
        <v>-0.5</v>
      </c>
      <c r="R32" s="179">
        <v>0</v>
      </c>
      <c r="S32" s="177">
        <v>61.9</v>
      </c>
      <c r="T32" s="178">
        <v>-0.7</v>
      </c>
      <c r="U32" s="179">
        <v>0</v>
      </c>
      <c r="V32" s="177">
        <v>61.2</v>
      </c>
      <c r="W32" s="178">
        <v>-0.7</v>
      </c>
      <c r="X32" s="179">
        <v>0</v>
      </c>
      <c r="Y32" s="177">
        <v>60.2</v>
      </c>
      <c r="Z32" s="178">
        <v>-0.4</v>
      </c>
      <c r="AA32" s="179">
        <v>0</v>
      </c>
      <c r="AB32" s="177">
        <v>59.8</v>
      </c>
      <c r="AC32" s="178">
        <v>-0.4</v>
      </c>
      <c r="AD32" s="171">
        <v>0</v>
      </c>
      <c r="AE32" s="183">
        <v>59.4</v>
      </c>
    </row>
    <row r="33" spans="1:31" x14ac:dyDescent="0.35">
      <c r="A33" s="174"/>
      <c r="B33" s="175"/>
      <c r="C33" s="182" t="s">
        <v>66</v>
      </c>
      <c r="D33" s="176">
        <v>526.5</v>
      </c>
      <c r="E33" s="176">
        <v>392.2</v>
      </c>
      <c r="F33" s="176">
        <v>204.1</v>
      </c>
      <c r="G33" s="176">
        <v>158.4</v>
      </c>
      <c r="H33" s="176">
        <v>150.6</v>
      </c>
      <c r="I33" s="176">
        <v>145.69999999999999</v>
      </c>
      <c r="J33" s="176">
        <v>141.9</v>
      </c>
      <c r="K33" s="176">
        <v>139</v>
      </c>
      <c r="L33" s="176">
        <v>137.1</v>
      </c>
      <c r="M33" s="177">
        <v>134.9</v>
      </c>
      <c r="N33" s="178">
        <v>-2.2999999999999998</v>
      </c>
      <c r="O33" s="179">
        <v>0</v>
      </c>
      <c r="P33" s="177">
        <v>132.6</v>
      </c>
      <c r="Q33" s="178">
        <v>-1</v>
      </c>
      <c r="R33" s="179">
        <v>0</v>
      </c>
      <c r="S33" s="177">
        <v>131.6</v>
      </c>
      <c r="T33" s="178">
        <v>-1.4</v>
      </c>
      <c r="U33" s="179">
        <v>0</v>
      </c>
      <c r="V33" s="177">
        <v>130.19999999999999</v>
      </c>
      <c r="W33" s="178">
        <v>-1.7</v>
      </c>
      <c r="X33" s="179">
        <v>0</v>
      </c>
      <c r="Y33" s="177">
        <v>128.4</v>
      </c>
      <c r="Z33" s="178">
        <v>-0.9</v>
      </c>
      <c r="AA33" s="179">
        <v>0</v>
      </c>
      <c r="AB33" s="177">
        <v>127.5</v>
      </c>
      <c r="AC33" s="178">
        <v>-0.9</v>
      </c>
      <c r="AD33" s="171">
        <v>0</v>
      </c>
      <c r="AE33" s="183">
        <v>126.6</v>
      </c>
    </row>
    <row r="34" spans="1:31" x14ac:dyDescent="0.35">
      <c r="A34" s="174"/>
      <c r="B34" s="175"/>
      <c r="C34" s="182" t="s">
        <v>65</v>
      </c>
      <c r="D34" s="176">
        <v>107.3</v>
      </c>
      <c r="E34" s="176">
        <v>104</v>
      </c>
      <c r="F34" s="176">
        <v>34</v>
      </c>
      <c r="G34" s="176">
        <v>33</v>
      </c>
      <c r="H34" s="176">
        <v>29.9</v>
      </c>
      <c r="I34" s="176">
        <v>26.5</v>
      </c>
      <c r="J34" s="176">
        <v>23.5</v>
      </c>
      <c r="K34" s="176">
        <v>20.9</v>
      </c>
      <c r="L34" s="176">
        <v>18.399999999999999</v>
      </c>
      <c r="M34" s="177">
        <v>17.399999999999999</v>
      </c>
      <c r="N34" s="178">
        <v>-0.3</v>
      </c>
      <c r="O34" s="179">
        <v>0</v>
      </c>
      <c r="P34" s="177">
        <v>17.100000000000001</v>
      </c>
      <c r="Q34" s="178">
        <v>-0.1</v>
      </c>
      <c r="R34" s="179">
        <v>0</v>
      </c>
      <c r="S34" s="177">
        <v>17</v>
      </c>
      <c r="T34" s="178">
        <v>-0.2</v>
      </c>
      <c r="U34" s="179">
        <v>0</v>
      </c>
      <c r="V34" s="177">
        <v>16.8</v>
      </c>
      <c r="W34" s="178">
        <v>-0.2</v>
      </c>
      <c r="X34" s="179">
        <v>0</v>
      </c>
      <c r="Y34" s="177">
        <v>16.600000000000001</v>
      </c>
      <c r="Z34" s="178">
        <v>-0.1</v>
      </c>
      <c r="AA34" s="179">
        <v>0</v>
      </c>
      <c r="AB34" s="177">
        <v>16.5</v>
      </c>
      <c r="AC34" s="178">
        <v>-0.1</v>
      </c>
      <c r="AD34" s="171">
        <v>0</v>
      </c>
      <c r="AE34" s="183">
        <v>16.399999999999999</v>
      </c>
    </row>
    <row r="35" spans="1:31" x14ac:dyDescent="0.35">
      <c r="A35" s="174"/>
      <c r="B35" s="175"/>
      <c r="C35" s="182" t="s">
        <v>107</v>
      </c>
      <c r="D35" s="176">
        <v>55.1</v>
      </c>
      <c r="E35" s="176">
        <v>79.8</v>
      </c>
      <c r="F35" s="176">
        <v>42.8</v>
      </c>
      <c r="G35" s="176">
        <v>37.799999999999997</v>
      </c>
      <c r="H35" s="176">
        <v>34.5</v>
      </c>
      <c r="I35" s="176">
        <v>30.5</v>
      </c>
      <c r="J35" s="176">
        <v>27.2</v>
      </c>
      <c r="K35" s="176">
        <v>24.3</v>
      </c>
      <c r="L35" s="176">
        <v>21.7</v>
      </c>
      <c r="M35" s="177">
        <v>19</v>
      </c>
      <c r="N35" s="178">
        <v>-1.7</v>
      </c>
      <c r="O35" s="179">
        <v>0</v>
      </c>
      <c r="P35" s="177">
        <v>17.3</v>
      </c>
      <c r="Q35" s="178">
        <v>-0.1</v>
      </c>
      <c r="R35" s="179">
        <v>0</v>
      </c>
      <c r="S35" s="177">
        <v>17.2</v>
      </c>
      <c r="T35" s="178">
        <v>-0.2</v>
      </c>
      <c r="U35" s="179">
        <v>0</v>
      </c>
      <c r="V35" s="177">
        <v>17</v>
      </c>
      <c r="W35" s="178">
        <v>-0.3</v>
      </c>
      <c r="X35" s="179">
        <v>0</v>
      </c>
      <c r="Y35" s="177">
        <v>16.8</v>
      </c>
      <c r="Z35" s="178">
        <v>-0.1</v>
      </c>
      <c r="AA35" s="179">
        <v>0</v>
      </c>
      <c r="AB35" s="177">
        <v>16.7</v>
      </c>
      <c r="AC35" s="178">
        <v>-0.1</v>
      </c>
      <c r="AD35" s="171">
        <v>0</v>
      </c>
      <c r="AE35" s="183">
        <v>16.600000000000001</v>
      </c>
    </row>
    <row r="36" spans="1:31" x14ac:dyDescent="0.35">
      <c r="A36" s="174"/>
      <c r="B36" s="175"/>
      <c r="C36" s="182" t="s">
        <v>163</v>
      </c>
      <c r="D36" s="176">
        <v>646.29999999999995</v>
      </c>
      <c r="E36" s="176">
        <v>394.6</v>
      </c>
      <c r="F36" s="176">
        <v>166.7</v>
      </c>
      <c r="G36" s="176">
        <v>161.19999999999999</v>
      </c>
      <c r="H36" s="176">
        <v>162.6</v>
      </c>
      <c r="I36" s="176">
        <v>168</v>
      </c>
      <c r="J36" s="176">
        <v>170.9</v>
      </c>
      <c r="K36" s="176">
        <v>173.7</v>
      </c>
      <c r="L36" s="176">
        <v>176.5</v>
      </c>
      <c r="M36" s="177">
        <v>179.5</v>
      </c>
      <c r="N36" s="178">
        <v>0.39999999999999769</v>
      </c>
      <c r="O36" s="179">
        <v>1.5</v>
      </c>
      <c r="P36" s="177">
        <v>181.4</v>
      </c>
      <c r="Q36" s="178">
        <v>-0.9</v>
      </c>
      <c r="R36" s="179">
        <v>3.9</v>
      </c>
      <c r="S36" s="177">
        <v>184.4</v>
      </c>
      <c r="T36" s="178">
        <v>-2.2000000000000002</v>
      </c>
      <c r="U36" s="179">
        <v>3</v>
      </c>
      <c r="V36" s="177">
        <v>185.2</v>
      </c>
      <c r="W36" s="178">
        <v>-1.5</v>
      </c>
      <c r="X36" s="179">
        <v>3</v>
      </c>
      <c r="Y36" s="177">
        <v>185.98400000000001</v>
      </c>
      <c r="Z36" s="178">
        <v>-0.8</v>
      </c>
      <c r="AA36" s="179">
        <v>2.48461</v>
      </c>
      <c r="AB36" s="177">
        <v>187.6688</v>
      </c>
      <c r="AC36" s="178">
        <v>-0.8</v>
      </c>
      <c r="AD36" s="171">
        <v>2.59314</v>
      </c>
      <c r="AE36" s="183">
        <v>189.46198000000001</v>
      </c>
    </row>
    <row r="37" spans="1:31" x14ac:dyDescent="0.35">
      <c r="A37" s="185"/>
      <c r="B37" s="186"/>
      <c r="C37" s="187" t="s">
        <v>68</v>
      </c>
      <c r="D37" s="188">
        <v>1363.5</v>
      </c>
      <c r="E37" s="188">
        <v>1298.4000000000001</v>
      </c>
      <c r="F37" s="188">
        <v>939.4</v>
      </c>
      <c r="G37" s="188">
        <v>907.1</v>
      </c>
      <c r="H37" s="188">
        <v>891.3</v>
      </c>
      <c r="I37" s="188">
        <v>896.1</v>
      </c>
      <c r="J37" s="188">
        <v>900.7</v>
      </c>
      <c r="K37" s="188">
        <v>906</v>
      </c>
      <c r="L37" s="188">
        <v>919.2</v>
      </c>
      <c r="M37" s="189">
        <v>927.3</v>
      </c>
      <c r="N37" s="190">
        <v>10.4</v>
      </c>
      <c r="O37" s="191">
        <v>10.5</v>
      </c>
      <c r="P37" s="189">
        <v>948.2</v>
      </c>
      <c r="Q37" s="190">
        <v>-1.3</v>
      </c>
      <c r="R37" s="191">
        <v>10</v>
      </c>
      <c r="S37" s="189">
        <v>956.9</v>
      </c>
      <c r="T37" s="190">
        <v>-8.8000000000000007</v>
      </c>
      <c r="U37" s="191">
        <v>12.5</v>
      </c>
      <c r="V37" s="189">
        <v>960.6</v>
      </c>
      <c r="W37" s="190">
        <v>-10.9</v>
      </c>
      <c r="X37" s="191">
        <v>14.5</v>
      </c>
      <c r="Y37" s="189">
        <v>962.16470000000004</v>
      </c>
      <c r="Z37" s="190">
        <v>-6.2</v>
      </c>
      <c r="AA37" s="191">
        <v>13.458299999999999</v>
      </c>
      <c r="AB37" s="189">
        <v>969.423</v>
      </c>
      <c r="AC37" s="190">
        <v>-6.4</v>
      </c>
      <c r="AD37" s="192">
        <v>10.7934</v>
      </c>
      <c r="AE37" s="193">
        <v>973.81600000000003</v>
      </c>
    </row>
    <row r="38" spans="1:31" ht="13.15" x14ac:dyDescent="0.4">
      <c r="A38" s="194" t="s">
        <v>166</v>
      </c>
      <c r="B38" s="144"/>
      <c r="C38" s="144"/>
      <c r="D38" s="144"/>
      <c r="E38" s="144"/>
      <c r="F38" s="144"/>
      <c r="G38" s="144"/>
      <c r="H38" s="144"/>
      <c r="I38" s="144"/>
      <c r="J38" s="144"/>
      <c r="K38" s="144"/>
      <c r="L38" s="144"/>
      <c r="M38" s="144"/>
      <c r="N38" s="144"/>
      <c r="O38" s="195"/>
      <c r="P38" s="195"/>
      <c r="Q38" s="195"/>
      <c r="R38" s="195"/>
      <c r="S38" s="195"/>
      <c r="T38" s="195"/>
      <c r="U38" s="195"/>
      <c r="V38" s="195"/>
      <c r="W38" s="195"/>
      <c r="X38" s="195"/>
      <c r="Y38" s="195"/>
      <c r="Z38" s="195"/>
      <c r="AA38" s="195"/>
      <c r="AB38" s="195"/>
    </row>
    <row r="39" spans="1:31" ht="13.15" x14ac:dyDescent="0.4">
      <c r="A39" s="194" t="s">
        <v>231</v>
      </c>
      <c r="B39" s="144"/>
      <c r="C39" s="182" t="s">
        <v>159</v>
      </c>
      <c r="D39" s="195">
        <f>D9+D13</f>
        <v>1054.3</v>
      </c>
      <c r="E39" s="195">
        <f t="shared" ref="E39:AE39" si="0">E9+E13</f>
        <v>1051.9000000000001</v>
      </c>
      <c r="F39" s="195">
        <f t="shared" si="0"/>
        <v>1050.9000000000001</v>
      </c>
      <c r="G39" s="195">
        <f t="shared" si="0"/>
        <v>1060.8</v>
      </c>
      <c r="H39" s="195">
        <f t="shared" si="0"/>
        <v>1059</v>
      </c>
      <c r="I39" s="195">
        <f t="shared" si="0"/>
        <v>1062.2</v>
      </c>
      <c r="J39" s="195">
        <f t="shared" si="0"/>
        <v>1057</v>
      </c>
      <c r="K39" s="195">
        <f t="shared" si="0"/>
        <v>1058.3000000000002</v>
      </c>
      <c r="L39" s="195">
        <f t="shared" si="0"/>
        <v>1069.0999999999999</v>
      </c>
      <c r="M39" s="195">
        <f t="shared" si="0"/>
        <v>1090</v>
      </c>
      <c r="N39" s="195">
        <f t="shared" si="0"/>
        <v>3.5493157308962355</v>
      </c>
      <c r="O39" s="195">
        <f t="shared" si="0"/>
        <v>16.5</v>
      </c>
      <c r="P39" s="195">
        <f t="shared" si="0"/>
        <v>1110.0493157308963</v>
      </c>
      <c r="Q39" s="195">
        <f t="shared" si="0"/>
        <v>-1.9</v>
      </c>
      <c r="R39" s="195">
        <f t="shared" si="0"/>
        <v>18.2</v>
      </c>
      <c r="S39" s="195">
        <f t="shared" si="0"/>
        <v>1126.3493157308963</v>
      </c>
      <c r="T39" s="195">
        <f t="shared" si="0"/>
        <v>-4</v>
      </c>
      <c r="U39" s="195">
        <f t="shared" si="0"/>
        <v>24.9</v>
      </c>
      <c r="V39" s="195">
        <f t="shared" si="0"/>
        <v>1147.2493000000002</v>
      </c>
      <c r="W39" s="195">
        <f t="shared" si="0"/>
        <v>-1.4</v>
      </c>
      <c r="X39" s="195">
        <f t="shared" si="0"/>
        <v>40</v>
      </c>
      <c r="Y39" s="195">
        <f t="shared" si="0"/>
        <v>1190.204</v>
      </c>
      <c r="Z39" s="195">
        <f t="shared" si="0"/>
        <v>-4.5999999999999996</v>
      </c>
      <c r="AA39" s="195">
        <f t="shared" si="0"/>
        <v>31.616</v>
      </c>
      <c r="AB39" s="195">
        <f t="shared" si="0"/>
        <v>1217.221</v>
      </c>
      <c r="AC39" s="195">
        <f t="shared" si="0"/>
        <v>-4.3</v>
      </c>
      <c r="AD39" s="195">
        <f t="shared" si="0"/>
        <v>26.111000000000001</v>
      </c>
      <c r="AE39" s="195">
        <f t="shared" si="0"/>
        <v>1239.0319999999999</v>
      </c>
    </row>
    <row r="40" spans="1:31" ht="13.15" x14ac:dyDescent="0.4">
      <c r="A40" s="194"/>
      <c r="B40" s="144"/>
      <c r="C40" s="182" t="s">
        <v>160</v>
      </c>
      <c r="D40" s="195">
        <f>D10+D19</f>
        <v>183.7</v>
      </c>
      <c r="E40" s="195">
        <f t="shared" ref="E40:AE40" si="1">E10+E19</f>
        <v>43.800000000000033</v>
      </c>
      <c r="F40" s="195">
        <f t="shared" si="1"/>
        <v>16.600000000000033</v>
      </c>
      <c r="G40" s="195">
        <f t="shared" si="1"/>
        <v>14.700000000000035</v>
      </c>
      <c r="H40" s="195">
        <f t="shared" si="1"/>
        <v>14.400000000000034</v>
      </c>
      <c r="I40" s="195">
        <f t="shared" si="1"/>
        <v>14.100000000000033</v>
      </c>
      <c r="J40" s="195">
        <f t="shared" si="1"/>
        <v>13.800000000000033</v>
      </c>
      <c r="K40" s="195">
        <f t="shared" si="1"/>
        <v>13.500000000000034</v>
      </c>
      <c r="L40" s="195">
        <f t="shared" si="1"/>
        <v>13.400000000000034</v>
      </c>
      <c r="M40" s="195">
        <f t="shared" si="1"/>
        <v>13.300000000000033</v>
      </c>
      <c r="N40" s="195">
        <f t="shared" si="1"/>
        <v>-0.1</v>
      </c>
      <c r="O40" s="195">
        <f t="shared" si="1"/>
        <v>0</v>
      </c>
      <c r="P40" s="195">
        <f t="shared" si="1"/>
        <v>13.200000000000033</v>
      </c>
      <c r="Q40" s="195">
        <f t="shared" si="1"/>
        <v>-0.1</v>
      </c>
      <c r="R40" s="195">
        <f t="shared" si="1"/>
        <v>0</v>
      </c>
      <c r="S40" s="195">
        <f t="shared" si="1"/>
        <v>13.100000000000033</v>
      </c>
      <c r="T40" s="195">
        <f t="shared" si="1"/>
        <v>-0.2</v>
      </c>
      <c r="U40" s="195">
        <f t="shared" si="1"/>
        <v>0</v>
      </c>
      <c r="V40" s="195">
        <f t="shared" si="1"/>
        <v>12.9</v>
      </c>
      <c r="W40" s="195">
        <f t="shared" si="1"/>
        <v>-0.1</v>
      </c>
      <c r="X40" s="195">
        <f t="shared" si="1"/>
        <v>0</v>
      </c>
      <c r="Y40" s="195">
        <f t="shared" si="1"/>
        <v>12.899999999999999</v>
      </c>
      <c r="Z40" s="195">
        <f t="shared" si="1"/>
        <v>-0.1</v>
      </c>
      <c r="AA40" s="195">
        <f t="shared" si="1"/>
        <v>0</v>
      </c>
      <c r="AB40" s="195">
        <f t="shared" si="1"/>
        <v>12.8</v>
      </c>
      <c r="AC40" s="195">
        <f t="shared" si="1"/>
        <v>-0.1</v>
      </c>
      <c r="AD40" s="195">
        <f t="shared" si="1"/>
        <v>0</v>
      </c>
      <c r="AE40" s="195">
        <f t="shared" si="1"/>
        <v>12.7</v>
      </c>
    </row>
    <row r="41" spans="1:31" ht="13.15" x14ac:dyDescent="0.4">
      <c r="A41" s="194"/>
      <c r="B41" s="144"/>
      <c r="C41" s="182" t="s">
        <v>66</v>
      </c>
      <c r="D41" s="195">
        <f>D11+D15+D20</f>
        <v>1971.2</v>
      </c>
      <c r="E41" s="195">
        <f t="shared" ref="E41:AE42" si="2">E11+E15+E20</f>
        <v>1247.5</v>
      </c>
      <c r="F41" s="195">
        <f t="shared" si="2"/>
        <v>1090.3999999999999</v>
      </c>
      <c r="G41" s="195">
        <f t="shared" si="2"/>
        <v>1029.7</v>
      </c>
      <c r="H41" s="195">
        <f t="shared" si="2"/>
        <v>984.59999999999991</v>
      </c>
      <c r="I41" s="195">
        <f t="shared" si="2"/>
        <v>909.4</v>
      </c>
      <c r="J41" s="195">
        <f t="shared" si="2"/>
        <v>848</v>
      </c>
      <c r="K41" s="195">
        <f t="shared" si="2"/>
        <v>800.69999999999982</v>
      </c>
      <c r="L41" s="195">
        <f t="shared" si="2"/>
        <v>754.99999999999989</v>
      </c>
      <c r="M41" s="195">
        <f t="shared" si="2"/>
        <v>722.49999999999989</v>
      </c>
      <c r="N41" s="195">
        <f t="shared" si="2"/>
        <v>-35.4</v>
      </c>
      <c r="O41" s="195">
        <f t="shared" si="2"/>
        <v>0.1</v>
      </c>
      <c r="P41" s="195">
        <f t="shared" si="2"/>
        <v>687.19999999999993</v>
      </c>
      <c r="Q41" s="195">
        <f t="shared" si="2"/>
        <v>-36.800000000000004</v>
      </c>
      <c r="R41" s="195">
        <f t="shared" si="2"/>
        <v>0.1</v>
      </c>
      <c r="S41" s="195">
        <f t="shared" si="2"/>
        <v>650.49999999999977</v>
      </c>
      <c r="T41" s="195">
        <f t="shared" si="2"/>
        <v>-22.799999999999997</v>
      </c>
      <c r="U41" s="195">
        <f t="shared" si="2"/>
        <v>0.1</v>
      </c>
      <c r="V41" s="195">
        <f t="shared" si="2"/>
        <v>627.80000000000007</v>
      </c>
      <c r="W41" s="195">
        <f t="shared" si="2"/>
        <v>-19.599999999999998</v>
      </c>
      <c r="X41" s="195">
        <f t="shared" si="2"/>
        <v>0.1</v>
      </c>
      <c r="Y41" s="195">
        <f t="shared" si="2"/>
        <v>611.69399999999996</v>
      </c>
      <c r="Z41" s="195">
        <f t="shared" si="2"/>
        <v>-12.7</v>
      </c>
      <c r="AA41" s="195">
        <f t="shared" si="2"/>
        <v>0</v>
      </c>
      <c r="AB41" s="195">
        <f t="shared" si="2"/>
        <v>598.99399999999991</v>
      </c>
      <c r="AC41" s="195">
        <f t="shared" si="2"/>
        <v>-13.799999999999999</v>
      </c>
      <c r="AD41" s="195">
        <f t="shared" si="2"/>
        <v>0</v>
      </c>
      <c r="AE41" s="195">
        <f t="shared" si="2"/>
        <v>585.19400000000007</v>
      </c>
    </row>
    <row r="42" spans="1:31" ht="13.15" x14ac:dyDescent="0.4">
      <c r="A42" s="194"/>
      <c r="B42" s="144"/>
      <c r="C42" s="182" t="s">
        <v>65</v>
      </c>
      <c r="D42" s="195">
        <f>D12+D16+D21</f>
        <v>3892.8</v>
      </c>
      <c r="E42" s="195">
        <f t="shared" si="2"/>
        <v>5117.8999999999996</v>
      </c>
      <c r="F42" s="195">
        <f t="shared" si="2"/>
        <v>5850.7999999999993</v>
      </c>
      <c r="G42" s="195">
        <f t="shared" si="2"/>
        <v>5943.2</v>
      </c>
      <c r="H42" s="195">
        <f t="shared" si="2"/>
        <v>6015.8</v>
      </c>
      <c r="I42" s="195">
        <f t="shared" si="2"/>
        <v>6082.2</v>
      </c>
      <c r="J42" s="195">
        <f t="shared" si="2"/>
        <v>6118.6</v>
      </c>
      <c r="K42" s="195">
        <f t="shared" si="2"/>
        <v>6169.1</v>
      </c>
      <c r="L42" s="195">
        <f t="shared" si="2"/>
        <v>6207.2999999999993</v>
      </c>
      <c r="M42" s="195">
        <f t="shared" si="2"/>
        <v>6233.8</v>
      </c>
      <c r="N42" s="195">
        <f t="shared" si="2"/>
        <v>-32.900000000000006</v>
      </c>
      <c r="O42" s="195">
        <f t="shared" si="2"/>
        <v>84.300000000000011</v>
      </c>
      <c r="P42" s="195">
        <f t="shared" si="2"/>
        <v>6285.2000000000007</v>
      </c>
      <c r="Q42" s="195">
        <f t="shared" si="2"/>
        <v>-28</v>
      </c>
      <c r="R42" s="195">
        <f t="shared" si="2"/>
        <v>87.5</v>
      </c>
      <c r="S42" s="195">
        <f t="shared" si="2"/>
        <v>6344.7</v>
      </c>
      <c r="T42" s="195">
        <f t="shared" si="2"/>
        <v>-48.4</v>
      </c>
      <c r="U42" s="195">
        <f t="shared" si="2"/>
        <v>100.5</v>
      </c>
      <c r="V42" s="195">
        <f t="shared" si="2"/>
        <v>6396.8</v>
      </c>
      <c r="W42" s="195">
        <f t="shared" si="2"/>
        <v>-31.2</v>
      </c>
      <c r="X42" s="195">
        <f t="shared" si="2"/>
        <v>96.9</v>
      </c>
      <c r="Y42" s="195">
        <f t="shared" si="2"/>
        <v>6490.8029999999999</v>
      </c>
      <c r="Z42" s="195">
        <f t="shared" si="2"/>
        <v>-40.900000000000006</v>
      </c>
      <c r="AA42" s="195">
        <f t="shared" si="2"/>
        <v>102.23349999999999</v>
      </c>
      <c r="AB42" s="195">
        <f t="shared" si="2"/>
        <v>6552.1369999999997</v>
      </c>
      <c r="AC42" s="195">
        <f t="shared" si="2"/>
        <v>-41.6</v>
      </c>
      <c r="AD42" s="195">
        <f t="shared" si="2"/>
        <v>109.4907</v>
      </c>
      <c r="AE42" s="195">
        <f t="shared" si="2"/>
        <v>6620.027</v>
      </c>
    </row>
    <row r="43" spans="1:31" ht="13.15" x14ac:dyDescent="0.4">
      <c r="A43" s="194"/>
      <c r="B43" s="144"/>
      <c r="C43" s="182" t="s">
        <v>107</v>
      </c>
      <c r="D43" s="195">
        <f>D17+D22</f>
        <v>94.699999999999989</v>
      </c>
      <c r="E43" s="195">
        <f t="shared" ref="E43:AE44" si="3">E17+E22</f>
        <v>76.599999999999994</v>
      </c>
      <c r="F43" s="195">
        <f t="shared" si="3"/>
        <v>73.599999999999994</v>
      </c>
      <c r="G43" s="195">
        <f t="shared" si="3"/>
        <v>64.199999999999989</v>
      </c>
      <c r="H43" s="195">
        <f t="shared" si="3"/>
        <v>59.2</v>
      </c>
      <c r="I43" s="195">
        <f t="shared" si="3"/>
        <v>49.400000000000006</v>
      </c>
      <c r="J43" s="195">
        <f t="shared" si="3"/>
        <v>42.2</v>
      </c>
      <c r="K43" s="195">
        <f t="shared" si="3"/>
        <v>37.700000000000003</v>
      </c>
      <c r="L43" s="195">
        <f t="shared" si="3"/>
        <v>32.700000000000003</v>
      </c>
      <c r="M43" s="195">
        <f t="shared" si="3"/>
        <v>26.200000000000003</v>
      </c>
      <c r="N43" s="195">
        <f t="shared" si="3"/>
        <v>-4.7</v>
      </c>
      <c r="O43" s="195">
        <f t="shared" si="3"/>
        <v>0</v>
      </c>
      <c r="P43" s="195">
        <f t="shared" si="3"/>
        <v>21.5</v>
      </c>
      <c r="Q43" s="195">
        <f t="shared" si="3"/>
        <v>-2.7</v>
      </c>
      <c r="R43" s="195">
        <f t="shared" si="3"/>
        <v>0</v>
      </c>
      <c r="S43" s="195">
        <f t="shared" si="3"/>
        <v>18.799999999999997</v>
      </c>
      <c r="T43" s="195">
        <f t="shared" si="3"/>
        <v>-3</v>
      </c>
      <c r="U43" s="195">
        <f t="shared" si="3"/>
        <v>0</v>
      </c>
      <c r="V43" s="195">
        <f t="shared" si="3"/>
        <v>15.8</v>
      </c>
      <c r="W43" s="195">
        <f t="shared" si="3"/>
        <v>-2.9</v>
      </c>
      <c r="X43" s="195">
        <f t="shared" si="3"/>
        <v>0</v>
      </c>
      <c r="Y43" s="195">
        <f t="shared" si="3"/>
        <v>12.899999999999999</v>
      </c>
      <c r="Z43" s="195">
        <f t="shared" si="3"/>
        <v>-1.2</v>
      </c>
      <c r="AA43" s="195">
        <f t="shared" si="3"/>
        <v>0</v>
      </c>
      <c r="AB43" s="195">
        <f t="shared" si="3"/>
        <v>11.7</v>
      </c>
      <c r="AC43" s="195">
        <f t="shared" si="3"/>
        <v>-0.8</v>
      </c>
      <c r="AD43" s="195">
        <f t="shared" si="3"/>
        <v>0</v>
      </c>
      <c r="AE43" s="195">
        <f t="shared" si="3"/>
        <v>10.899999999999999</v>
      </c>
    </row>
    <row r="44" spans="1:31" ht="13.15" x14ac:dyDescent="0.4">
      <c r="A44" s="194"/>
      <c r="B44" s="144"/>
      <c r="C44" s="182" t="s">
        <v>163</v>
      </c>
      <c r="D44" s="195">
        <f>D18+D23</f>
        <v>2227.1000000000004</v>
      </c>
      <c r="E44" s="195">
        <f t="shared" si="3"/>
        <v>2883.9000000000005</v>
      </c>
      <c r="F44" s="195">
        <f t="shared" si="3"/>
        <v>3163.9</v>
      </c>
      <c r="G44" s="195">
        <f t="shared" si="3"/>
        <v>3264.6000000000004</v>
      </c>
      <c r="H44" s="195">
        <f t="shared" si="3"/>
        <v>3328.6000000000004</v>
      </c>
      <c r="I44" s="195">
        <f t="shared" si="3"/>
        <v>3438.4000000000005</v>
      </c>
      <c r="J44" s="195">
        <f t="shared" si="3"/>
        <v>3570.3</v>
      </c>
      <c r="K44" s="195">
        <f t="shared" si="3"/>
        <v>3668.4</v>
      </c>
      <c r="L44" s="195">
        <f t="shared" si="3"/>
        <v>3765.4000000000005</v>
      </c>
      <c r="M44" s="195">
        <f t="shared" si="3"/>
        <v>3856.4</v>
      </c>
      <c r="N44" s="195">
        <f t="shared" si="3"/>
        <v>24.400000000000002</v>
      </c>
      <c r="O44" s="195">
        <f t="shared" si="3"/>
        <v>48.7</v>
      </c>
      <c r="P44" s="195">
        <f t="shared" si="3"/>
        <v>3929.5000000000005</v>
      </c>
      <c r="Q44" s="195">
        <f t="shared" si="3"/>
        <v>14</v>
      </c>
      <c r="R44" s="195">
        <f t="shared" si="3"/>
        <v>52.1</v>
      </c>
      <c r="S44" s="195">
        <f t="shared" si="3"/>
        <v>3995.6000000000004</v>
      </c>
      <c r="T44" s="195">
        <f t="shared" si="3"/>
        <v>0.70000000000000018</v>
      </c>
      <c r="U44" s="195">
        <f t="shared" si="3"/>
        <v>25.7</v>
      </c>
      <c r="V44" s="195">
        <f t="shared" si="3"/>
        <v>4022.0000000000005</v>
      </c>
      <c r="W44" s="195">
        <f t="shared" si="3"/>
        <v>1.2000000000000002</v>
      </c>
      <c r="X44" s="195">
        <f t="shared" si="3"/>
        <v>31.3</v>
      </c>
      <c r="Y44" s="195">
        <f t="shared" si="3"/>
        <v>4070.3009999999999</v>
      </c>
      <c r="Z44" s="195">
        <f t="shared" si="3"/>
        <v>0</v>
      </c>
      <c r="AA44" s="195">
        <f t="shared" si="3"/>
        <v>30.263999999999999</v>
      </c>
      <c r="AB44" s="195">
        <f t="shared" si="3"/>
        <v>4100.5649999999996</v>
      </c>
      <c r="AC44" s="195">
        <f t="shared" si="3"/>
        <v>-1.6999999999999997</v>
      </c>
      <c r="AD44" s="195">
        <f t="shared" si="3"/>
        <v>32.630000000000003</v>
      </c>
      <c r="AE44" s="195">
        <f t="shared" si="3"/>
        <v>4131.4949999999999</v>
      </c>
    </row>
    <row r="45" spans="1:31" ht="13.15" x14ac:dyDescent="0.4">
      <c r="A45" s="194"/>
      <c r="B45" s="144"/>
      <c r="C45" s="182" t="s">
        <v>232</v>
      </c>
      <c r="D45" s="195">
        <f>D14+D24</f>
        <v>141.69999999999999</v>
      </c>
      <c r="E45" s="195">
        <f t="shared" ref="E45:AE45" si="4">E14+E24</f>
        <v>100.09999999999998</v>
      </c>
      <c r="F45" s="195">
        <f t="shared" si="4"/>
        <v>42.799999999999983</v>
      </c>
      <c r="G45" s="195">
        <f t="shared" si="4"/>
        <v>47.799999999999983</v>
      </c>
      <c r="H45" s="195">
        <f t="shared" si="4"/>
        <v>47.399999999999984</v>
      </c>
      <c r="I45" s="195">
        <f t="shared" si="4"/>
        <v>47.09999999999998</v>
      </c>
      <c r="J45" s="195">
        <f t="shared" si="4"/>
        <v>49.699999999999982</v>
      </c>
      <c r="K45" s="195">
        <f t="shared" si="4"/>
        <v>51.499999999999986</v>
      </c>
      <c r="L45" s="195">
        <f t="shared" si="4"/>
        <v>53.09999999999998</v>
      </c>
      <c r="M45" s="195">
        <f t="shared" si="4"/>
        <v>52.899999999999984</v>
      </c>
      <c r="N45" s="195">
        <f t="shared" si="4"/>
        <v>0.5</v>
      </c>
      <c r="O45" s="195">
        <f t="shared" si="4"/>
        <v>0</v>
      </c>
      <c r="P45" s="195">
        <f t="shared" si="4"/>
        <v>53.399999999999991</v>
      </c>
      <c r="Q45" s="195">
        <f t="shared" si="4"/>
        <v>0.30000000000000004</v>
      </c>
      <c r="R45" s="195">
        <f t="shared" si="4"/>
        <v>0</v>
      </c>
      <c r="S45" s="195">
        <f t="shared" si="4"/>
        <v>53.699999999999989</v>
      </c>
      <c r="T45" s="195">
        <f t="shared" si="4"/>
        <v>0.30000000000000004</v>
      </c>
      <c r="U45" s="195">
        <f t="shared" si="4"/>
        <v>0</v>
      </c>
      <c r="V45" s="195">
        <f t="shared" si="4"/>
        <v>54</v>
      </c>
      <c r="W45" s="195">
        <f t="shared" si="4"/>
        <v>-0.6</v>
      </c>
      <c r="X45" s="195">
        <f t="shared" si="4"/>
        <v>0</v>
      </c>
      <c r="Y45" s="195">
        <f t="shared" si="4"/>
        <v>53.699999999999996</v>
      </c>
      <c r="Z45" s="195">
        <f t="shared" si="4"/>
        <v>-0.2</v>
      </c>
      <c r="AA45" s="195">
        <f t="shared" si="4"/>
        <v>0</v>
      </c>
      <c r="AB45" s="195">
        <f t="shared" si="4"/>
        <v>53.5</v>
      </c>
      <c r="AC45" s="195">
        <f t="shared" si="4"/>
        <v>-0.4</v>
      </c>
      <c r="AD45" s="195">
        <f t="shared" si="4"/>
        <v>0</v>
      </c>
      <c r="AE45" s="195">
        <f t="shared" si="4"/>
        <v>53.099999999999994</v>
      </c>
    </row>
    <row r="46" spans="1:31" ht="13.15" x14ac:dyDescent="0.4">
      <c r="A46" s="194"/>
      <c r="B46" s="144"/>
      <c r="C46" s="144" t="s">
        <v>64</v>
      </c>
      <c r="D46" s="321">
        <f>SUM(D39:D45)</f>
        <v>9565.5</v>
      </c>
      <c r="E46" s="321">
        <f t="shared" ref="E46:AE46" si="5">SUM(E39:E45)</f>
        <v>10521.7</v>
      </c>
      <c r="F46" s="321">
        <f t="shared" si="5"/>
        <v>11288.999999999998</v>
      </c>
      <c r="G46" s="321">
        <f t="shared" si="5"/>
        <v>11425</v>
      </c>
      <c r="H46" s="321">
        <f t="shared" si="5"/>
        <v>11509</v>
      </c>
      <c r="I46" s="321">
        <f t="shared" si="5"/>
        <v>11602.800000000001</v>
      </c>
      <c r="J46" s="321">
        <f t="shared" si="5"/>
        <v>11699.600000000002</v>
      </c>
      <c r="K46" s="321">
        <f t="shared" si="5"/>
        <v>11799.2</v>
      </c>
      <c r="L46" s="321">
        <f t="shared" si="5"/>
        <v>11896</v>
      </c>
      <c r="M46" s="321">
        <f t="shared" si="5"/>
        <v>11995.1</v>
      </c>
      <c r="N46" s="321">
        <f t="shared" si="5"/>
        <v>-44.650684269103763</v>
      </c>
      <c r="O46" s="321">
        <f t="shared" si="5"/>
        <v>149.60000000000002</v>
      </c>
      <c r="P46" s="321">
        <f t="shared" si="5"/>
        <v>12100.049315730897</v>
      </c>
      <c r="Q46" s="321">
        <f t="shared" si="5"/>
        <v>-55.200000000000017</v>
      </c>
      <c r="R46" s="321">
        <f t="shared" si="5"/>
        <v>157.9</v>
      </c>
      <c r="S46" s="321">
        <f t="shared" si="5"/>
        <v>12202.749315730896</v>
      </c>
      <c r="T46" s="321">
        <f t="shared" si="5"/>
        <v>-77.399999999999991</v>
      </c>
      <c r="U46" s="321">
        <f t="shared" si="5"/>
        <v>151.19999999999999</v>
      </c>
      <c r="V46" s="321">
        <f t="shared" si="5"/>
        <v>12276.549300000001</v>
      </c>
      <c r="W46" s="321">
        <f t="shared" si="5"/>
        <v>-54.599999999999994</v>
      </c>
      <c r="X46" s="321">
        <f t="shared" si="5"/>
        <v>168.3</v>
      </c>
      <c r="Y46" s="321">
        <f t="shared" si="5"/>
        <v>12442.502</v>
      </c>
      <c r="Z46" s="321">
        <f t="shared" si="5"/>
        <v>-59.70000000000001</v>
      </c>
      <c r="AA46" s="321">
        <f t="shared" si="5"/>
        <v>164.11349999999999</v>
      </c>
      <c r="AB46" s="321">
        <f t="shared" si="5"/>
        <v>12546.917000000001</v>
      </c>
      <c r="AC46" s="321">
        <f t="shared" si="5"/>
        <v>-62.699999999999996</v>
      </c>
      <c r="AD46" s="321">
        <f t="shared" si="5"/>
        <v>168.23169999999999</v>
      </c>
      <c r="AE46" s="321">
        <f t="shared" si="5"/>
        <v>12652.447999999999</v>
      </c>
    </row>
    <row r="47" spans="1:31" ht="13.15" x14ac:dyDescent="0.4">
      <c r="A47" s="194" t="s">
        <v>87</v>
      </c>
      <c r="B47" s="144"/>
      <c r="C47" s="182" t="s">
        <v>159</v>
      </c>
      <c r="D47" s="195">
        <f>D25</f>
        <v>6.1</v>
      </c>
      <c r="E47" s="195">
        <f t="shared" ref="E47:AE47" si="6">E25</f>
        <v>10.4</v>
      </c>
      <c r="F47" s="195">
        <f t="shared" si="6"/>
        <v>15.9</v>
      </c>
      <c r="G47" s="195">
        <f t="shared" si="6"/>
        <v>17.399999999999999</v>
      </c>
      <c r="H47" s="195">
        <f t="shared" si="6"/>
        <v>19.7</v>
      </c>
      <c r="I47" s="195">
        <f t="shared" si="6"/>
        <v>23.8</v>
      </c>
      <c r="J47" s="195">
        <f t="shared" si="6"/>
        <v>28.6</v>
      </c>
      <c r="K47" s="195">
        <f t="shared" si="6"/>
        <v>33.1</v>
      </c>
      <c r="L47" s="195">
        <f t="shared" si="6"/>
        <v>34</v>
      </c>
      <c r="M47" s="195">
        <f t="shared" si="6"/>
        <v>40.9</v>
      </c>
      <c r="N47" s="195">
        <f t="shared" si="6"/>
        <v>-0.9831797225385448</v>
      </c>
      <c r="O47" s="195">
        <f t="shared" si="6"/>
        <v>7</v>
      </c>
      <c r="P47" s="195">
        <f t="shared" si="6"/>
        <v>46.916820277461454</v>
      </c>
      <c r="Q47" s="195">
        <f t="shared" si="6"/>
        <v>4.0999999999999996</v>
      </c>
      <c r="R47" s="195">
        <f t="shared" si="6"/>
        <v>9</v>
      </c>
      <c r="S47" s="195">
        <f t="shared" si="6"/>
        <v>60.016820277461456</v>
      </c>
      <c r="T47" s="195">
        <f t="shared" si="6"/>
        <v>0.4</v>
      </c>
      <c r="U47" s="195">
        <f t="shared" si="6"/>
        <v>7</v>
      </c>
      <c r="V47" s="195">
        <f t="shared" si="6"/>
        <v>67.417000000000002</v>
      </c>
      <c r="W47" s="195">
        <f t="shared" si="6"/>
        <v>0.3</v>
      </c>
      <c r="X47" s="195">
        <f t="shared" si="6"/>
        <v>8.5</v>
      </c>
      <c r="Y47" s="195">
        <f t="shared" si="6"/>
        <v>75.634</v>
      </c>
      <c r="Z47" s="195">
        <f t="shared" si="6"/>
        <v>0.5</v>
      </c>
      <c r="AA47" s="195">
        <f t="shared" si="6"/>
        <v>7.1433</v>
      </c>
      <c r="AB47" s="195">
        <f t="shared" si="6"/>
        <v>83.278000000000006</v>
      </c>
      <c r="AC47" s="195">
        <f t="shared" si="6"/>
        <v>0.4</v>
      </c>
      <c r="AD47" s="195">
        <f t="shared" si="6"/>
        <v>5.7287999999999997</v>
      </c>
      <c r="AE47" s="195">
        <f t="shared" si="6"/>
        <v>89.406000000000006</v>
      </c>
    </row>
    <row r="48" spans="1:31" ht="13.15" x14ac:dyDescent="0.4">
      <c r="A48" s="194"/>
      <c r="B48" s="144"/>
      <c r="C48" s="182" t="s">
        <v>160</v>
      </c>
      <c r="D48" s="195">
        <f t="shared" ref="D48:AE53" si="7">D26+D32</f>
        <v>647.5</v>
      </c>
      <c r="E48" s="195">
        <f t="shared" si="7"/>
        <v>201.4</v>
      </c>
      <c r="F48" s="195">
        <f t="shared" si="7"/>
        <v>100.4</v>
      </c>
      <c r="G48" s="195">
        <f t="shared" si="7"/>
        <v>93</v>
      </c>
      <c r="H48" s="195">
        <f t="shared" si="7"/>
        <v>88</v>
      </c>
      <c r="I48" s="195">
        <f t="shared" si="7"/>
        <v>83.699999999999989</v>
      </c>
      <c r="J48" s="195">
        <f t="shared" si="7"/>
        <v>80.3</v>
      </c>
      <c r="K48" s="195">
        <f t="shared" si="7"/>
        <v>77.400000000000006</v>
      </c>
      <c r="L48" s="195">
        <f t="shared" si="7"/>
        <v>75.100000000000009</v>
      </c>
      <c r="M48" s="195">
        <f t="shared" si="7"/>
        <v>72.600000000000009</v>
      </c>
      <c r="N48" s="195">
        <f t="shared" si="7"/>
        <v>-2.2999999999999998</v>
      </c>
      <c r="O48" s="195">
        <f t="shared" si="7"/>
        <v>0</v>
      </c>
      <c r="P48" s="195">
        <f t="shared" si="7"/>
        <v>70.3</v>
      </c>
      <c r="Q48" s="195">
        <f t="shared" si="7"/>
        <v>-1.5</v>
      </c>
      <c r="R48" s="195">
        <f t="shared" si="7"/>
        <v>0</v>
      </c>
      <c r="S48" s="195">
        <f t="shared" si="7"/>
        <v>68.8</v>
      </c>
      <c r="T48" s="195">
        <f t="shared" si="7"/>
        <v>-0.7</v>
      </c>
      <c r="U48" s="195">
        <f t="shared" si="7"/>
        <v>0</v>
      </c>
      <c r="V48" s="195">
        <f t="shared" si="7"/>
        <v>68.100000000000009</v>
      </c>
      <c r="W48" s="195">
        <f t="shared" si="7"/>
        <v>-0.7</v>
      </c>
      <c r="X48" s="195">
        <f t="shared" si="7"/>
        <v>0</v>
      </c>
      <c r="Y48" s="195">
        <f t="shared" si="7"/>
        <v>67.100000000000009</v>
      </c>
      <c r="Z48" s="195">
        <f t="shared" si="7"/>
        <v>-0.4</v>
      </c>
      <c r="AA48" s="195">
        <f t="shared" si="7"/>
        <v>0</v>
      </c>
      <c r="AB48" s="195">
        <f t="shared" si="7"/>
        <v>66.7</v>
      </c>
      <c r="AC48" s="195">
        <f t="shared" si="7"/>
        <v>-0.4</v>
      </c>
      <c r="AD48" s="195">
        <f t="shared" si="7"/>
        <v>0</v>
      </c>
      <c r="AE48" s="195">
        <f t="shared" si="7"/>
        <v>66.3</v>
      </c>
    </row>
    <row r="49" spans="1:31" ht="13.15" x14ac:dyDescent="0.4">
      <c r="A49" s="194"/>
      <c r="B49" s="144"/>
      <c r="C49" s="182" t="s">
        <v>66</v>
      </c>
      <c r="D49" s="195">
        <f t="shared" si="7"/>
        <v>3391.7</v>
      </c>
      <c r="E49" s="195">
        <f t="shared" si="7"/>
        <v>3709.6</v>
      </c>
      <c r="F49" s="195">
        <f t="shared" si="7"/>
        <v>3773</v>
      </c>
      <c r="G49" s="195">
        <f t="shared" si="7"/>
        <v>3715.2000000000003</v>
      </c>
      <c r="H49" s="195">
        <f t="shared" si="7"/>
        <v>3638.1</v>
      </c>
      <c r="I49" s="195">
        <f t="shared" si="7"/>
        <v>3547.2999999999997</v>
      </c>
      <c r="J49" s="195">
        <f t="shared" si="7"/>
        <v>3416.8</v>
      </c>
      <c r="K49" s="195">
        <f t="shared" si="7"/>
        <v>3347.4</v>
      </c>
      <c r="L49" s="195">
        <f t="shared" si="7"/>
        <v>3286.1</v>
      </c>
      <c r="M49" s="195">
        <f t="shared" si="7"/>
        <v>3189.2000000000003</v>
      </c>
      <c r="N49" s="195">
        <f t="shared" si="7"/>
        <v>-83.6</v>
      </c>
      <c r="O49" s="195">
        <f t="shared" si="7"/>
        <v>0</v>
      </c>
      <c r="P49" s="195">
        <f t="shared" si="7"/>
        <v>3105.6</v>
      </c>
      <c r="Q49" s="195">
        <f t="shared" si="7"/>
        <v>-70.2</v>
      </c>
      <c r="R49" s="195">
        <f t="shared" si="7"/>
        <v>0</v>
      </c>
      <c r="S49" s="195">
        <f t="shared" si="7"/>
        <v>3035.4</v>
      </c>
      <c r="T49" s="195">
        <f t="shared" si="7"/>
        <v>-63.6</v>
      </c>
      <c r="U49" s="195">
        <f t="shared" si="7"/>
        <v>0</v>
      </c>
      <c r="V49" s="195">
        <f t="shared" si="7"/>
        <v>2971.7999999999997</v>
      </c>
      <c r="W49" s="195">
        <f t="shared" si="7"/>
        <v>-46.900000000000006</v>
      </c>
      <c r="X49" s="195">
        <f t="shared" si="7"/>
        <v>0</v>
      </c>
      <c r="Y49" s="195">
        <f t="shared" si="7"/>
        <v>2928.3</v>
      </c>
      <c r="Z49" s="195">
        <f t="shared" si="7"/>
        <v>-29.9</v>
      </c>
      <c r="AA49" s="195">
        <f t="shared" si="7"/>
        <v>0</v>
      </c>
      <c r="AB49" s="195">
        <f t="shared" si="7"/>
        <v>2898.4</v>
      </c>
      <c r="AC49" s="195">
        <f t="shared" si="7"/>
        <v>-30.7</v>
      </c>
      <c r="AD49" s="195">
        <f t="shared" si="7"/>
        <v>0</v>
      </c>
      <c r="AE49" s="195">
        <f t="shared" si="7"/>
        <v>2867.7</v>
      </c>
    </row>
    <row r="50" spans="1:31" ht="13.15" x14ac:dyDescent="0.4">
      <c r="A50" s="194"/>
      <c r="B50" s="144"/>
      <c r="C50" s="182" t="s">
        <v>65</v>
      </c>
      <c r="D50" s="195">
        <f t="shared" si="7"/>
        <v>2455.5</v>
      </c>
      <c r="E50" s="195">
        <f t="shared" si="7"/>
        <v>3648</v>
      </c>
      <c r="F50" s="195">
        <f t="shared" si="7"/>
        <v>4613</v>
      </c>
      <c r="G50" s="195">
        <f t="shared" si="7"/>
        <v>4776.3999999999996</v>
      </c>
      <c r="H50" s="195">
        <f t="shared" si="7"/>
        <v>4887.8999999999996</v>
      </c>
      <c r="I50" s="195">
        <f t="shared" si="7"/>
        <v>4973.3</v>
      </c>
      <c r="J50" s="195">
        <f t="shared" si="7"/>
        <v>5030.7</v>
      </c>
      <c r="K50" s="195">
        <f t="shared" si="7"/>
        <v>5050.7999999999993</v>
      </c>
      <c r="L50" s="195">
        <f t="shared" si="7"/>
        <v>5077</v>
      </c>
      <c r="M50" s="195">
        <f t="shared" si="7"/>
        <v>5102</v>
      </c>
      <c r="N50" s="195">
        <f t="shared" si="7"/>
        <v>-3.8</v>
      </c>
      <c r="O50" s="195">
        <f t="shared" si="7"/>
        <v>30.1</v>
      </c>
      <c r="P50" s="195">
        <f t="shared" si="7"/>
        <v>5128.3</v>
      </c>
      <c r="Q50" s="195">
        <f t="shared" si="7"/>
        <v>-10.5</v>
      </c>
      <c r="R50" s="195">
        <f t="shared" si="7"/>
        <v>25.6</v>
      </c>
      <c r="S50" s="195">
        <f t="shared" si="7"/>
        <v>5143.3999999999996</v>
      </c>
      <c r="T50" s="195">
        <f t="shared" si="7"/>
        <v>2</v>
      </c>
      <c r="U50" s="195">
        <f t="shared" si="7"/>
        <v>33.5</v>
      </c>
      <c r="V50" s="195">
        <f t="shared" si="7"/>
        <v>5178.9000000000005</v>
      </c>
      <c r="W50" s="195">
        <f t="shared" si="7"/>
        <v>-7.4</v>
      </c>
      <c r="X50" s="195">
        <f t="shared" si="7"/>
        <v>21</v>
      </c>
      <c r="Y50" s="195">
        <f t="shared" si="7"/>
        <v>5190.6050000000005</v>
      </c>
      <c r="Z50" s="195">
        <f t="shared" si="7"/>
        <v>1.9</v>
      </c>
      <c r="AA50" s="195">
        <f t="shared" si="7"/>
        <v>37.268999999999998</v>
      </c>
      <c r="AB50" s="195">
        <f t="shared" si="7"/>
        <v>5229.7745999999997</v>
      </c>
      <c r="AC50" s="195">
        <f t="shared" si="7"/>
        <v>3.4</v>
      </c>
      <c r="AD50" s="195">
        <f t="shared" si="7"/>
        <v>42.582000000000001</v>
      </c>
      <c r="AE50" s="195">
        <f t="shared" si="7"/>
        <v>5275.7565999999997</v>
      </c>
    </row>
    <row r="51" spans="1:31" ht="13.15" x14ac:dyDescent="0.4">
      <c r="A51" s="194"/>
      <c r="B51" s="144"/>
      <c r="C51" s="182" t="s">
        <v>107</v>
      </c>
      <c r="D51" s="195">
        <f t="shared" si="7"/>
        <v>395</v>
      </c>
      <c r="E51" s="195">
        <f t="shared" si="7"/>
        <v>639.59999999999991</v>
      </c>
      <c r="F51" s="195">
        <f t="shared" si="7"/>
        <v>653.29999999999995</v>
      </c>
      <c r="G51" s="195">
        <f t="shared" si="7"/>
        <v>616.69999999999993</v>
      </c>
      <c r="H51" s="195">
        <f t="shared" si="7"/>
        <v>581.6</v>
      </c>
      <c r="I51" s="195">
        <f t="shared" si="7"/>
        <v>533.20000000000005</v>
      </c>
      <c r="J51" s="195">
        <f t="shared" si="7"/>
        <v>490.3</v>
      </c>
      <c r="K51" s="195">
        <f t="shared" si="7"/>
        <v>468.1</v>
      </c>
      <c r="L51" s="195">
        <f t="shared" si="7"/>
        <v>448.9</v>
      </c>
      <c r="M51" s="195">
        <f t="shared" si="7"/>
        <v>423.1</v>
      </c>
      <c r="N51" s="195">
        <f t="shared" si="7"/>
        <v>-12.299999999999999</v>
      </c>
      <c r="O51" s="195">
        <f t="shared" si="7"/>
        <v>0.3</v>
      </c>
      <c r="P51" s="195">
        <f t="shared" si="7"/>
        <v>411.1</v>
      </c>
      <c r="Q51" s="195">
        <f t="shared" si="7"/>
        <v>-10.1</v>
      </c>
      <c r="R51" s="195">
        <f t="shared" si="7"/>
        <v>0.1</v>
      </c>
      <c r="S51" s="195">
        <f t="shared" si="7"/>
        <v>401.09999999999997</v>
      </c>
      <c r="T51" s="195">
        <f t="shared" si="7"/>
        <v>-7.3</v>
      </c>
      <c r="U51" s="195">
        <f t="shared" si="7"/>
        <v>1.5</v>
      </c>
      <c r="V51" s="195">
        <f t="shared" si="7"/>
        <v>395.3</v>
      </c>
      <c r="W51" s="195">
        <f t="shared" si="7"/>
        <v>-4.0999999999999996</v>
      </c>
      <c r="X51" s="195">
        <f t="shared" si="7"/>
        <v>0.2</v>
      </c>
      <c r="Y51" s="195">
        <f t="shared" si="7"/>
        <v>391.52500000000003</v>
      </c>
      <c r="Z51" s="195">
        <f t="shared" si="7"/>
        <v>-1.6</v>
      </c>
      <c r="AA51" s="195">
        <f t="shared" si="7"/>
        <v>0.20710000000000001</v>
      </c>
      <c r="AB51" s="195">
        <f t="shared" si="7"/>
        <v>390.13209999999998</v>
      </c>
      <c r="AC51" s="195">
        <f t="shared" si="7"/>
        <v>0.9</v>
      </c>
      <c r="AD51" s="195">
        <f t="shared" si="7"/>
        <v>0.22969999999999999</v>
      </c>
      <c r="AE51" s="195">
        <f t="shared" si="7"/>
        <v>391.262</v>
      </c>
    </row>
    <row r="52" spans="1:31" ht="13.15" x14ac:dyDescent="0.4">
      <c r="A52" s="194"/>
      <c r="B52" s="144"/>
      <c r="C52" s="182" t="s">
        <v>163</v>
      </c>
      <c r="D52" s="195">
        <f t="shared" si="7"/>
        <v>3304.6000000000004</v>
      </c>
      <c r="E52" s="195">
        <f t="shared" si="7"/>
        <v>3984.7</v>
      </c>
      <c r="F52" s="195">
        <f t="shared" si="7"/>
        <v>4250.6000000000004</v>
      </c>
      <c r="G52" s="195">
        <f t="shared" si="7"/>
        <v>4444.8</v>
      </c>
      <c r="H52" s="195">
        <f t="shared" si="7"/>
        <v>4648.4000000000005</v>
      </c>
      <c r="I52" s="195">
        <f t="shared" si="7"/>
        <v>4865.3</v>
      </c>
      <c r="J52" s="195">
        <f t="shared" si="7"/>
        <v>5123.5</v>
      </c>
      <c r="K52" s="195">
        <f t="shared" si="7"/>
        <v>5345.3</v>
      </c>
      <c r="L52" s="195">
        <f t="shared" si="7"/>
        <v>5509.2</v>
      </c>
      <c r="M52" s="195">
        <f t="shared" si="7"/>
        <v>5731</v>
      </c>
      <c r="N52" s="195">
        <f t="shared" si="7"/>
        <v>44.29</v>
      </c>
      <c r="O52" s="195">
        <f t="shared" si="7"/>
        <v>149</v>
      </c>
      <c r="P52" s="195">
        <f t="shared" si="7"/>
        <v>5924.29</v>
      </c>
      <c r="Q52" s="195">
        <f t="shared" si="7"/>
        <v>62.6</v>
      </c>
      <c r="R52" s="195">
        <f t="shared" si="7"/>
        <v>127.30000000000001</v>
      </c>
      <c r="S52" s="195">
        <f t="shared" si="7"/>
        <v>6114.19</v>
      </c>
      <c r="T52" s="195">
        <f t="shared" si="7"/>
        <v>26.400000000000002</v>
      </c>
      <c r="U52" s="195">
        <f t="shared" si="7"/>
        <v>94.5</v>
      </c>
      <c r="V52" s="195">
        <f t="shared" si="7"/>
        <v>6235.09</v>
      </c>
      <c r="W52" s="195">
        <f t="shared" si="7"/>
        <v>0.19999999999999996</v>
      </c>
      <c r="X52" s="195">
        <f t="shared" si="7"/>
        <v>82.5</v>
      </c>
      <c r="Y52" s="195">
        <f t="shared" si="7"/>
        <v>6315.8097000000007</v>
      </c>
      <c r="Z52" s="195">
        <f t="shared" si="7"/>
        <v>3.2</v>
      </c>
      <c r="AA52" s="195">
        <f t="shared" si="7"/>
        <v>82.199210000000008</v>
      </c>
      <c r="AB52" s="195">
        <f t="shared" si="7"/>
        <v>6401.2091</v>
      </c>
      <c r="AC52" s="195">
        <f t="shared" si="7"/>
        <v>-3.0999999999999996</v>
      </c>
      <c r="AD52" s="195">
        <f t="shared" si="7"/>
        <v>85.789140000000003</v>
      </c>
      <c r="AE52" s="195">
        <f t="shared" si="7"/>
        <v>6483.8986800000002</v>
      </c>
    </row>
    <row r="53" spans="1:31" ht="13.15" x14ac:dyDescent="0.4">
      <c r="A53" s="194"/>
      <c r="B53" s="144"/>
      <c r="C53" s="182" t="s">
        <v>232</v>
      </c>
      <c r="D53" s="195">
        <f t="shared" si="7"/>
        <v>1843.6</v>
      </c>
      <c r="E53" s="195">
        <f t="shared" si="7"/>
        <v>1617.8000000000002</v>
      </c>
      <c r="F53" s="195">
        <f t="shared" si="7"/>
        <v>1154.2</v>
      </c>
      <c r="G53" s="195">
        <f t="shared" si="7"/>
        <v>1113.5999999999999</v>
      </c>
      <c r="H53" s="195">
        <f t="shared" si="7"/>
        <v>1098.8</v>
      </c>
      <c r="I53" s="195">
        <f t="shared" si="7"/>
        <v>1106.5999999999999</v>
      </c>
      <c r="J53" s="195">
        <f t="shared" si="7"/>
        <v>1113.3</v>
      </c>
      <c r="K53" s="195">
        <f t="shared" si="7"/>
        <v>1120.4000000000001</v>
      </c>
      <c r="L53" s="195">
        <f t="shared" si="7"/>
        <v>1134.4000000000001</v>
      </c>
      <c r="M53" s="195">
        <f t="shared" si="7"/>
        <v>1144</v>
      </c>
      <c r="N53" s="195">
        <f t="shared" si="7"/>
        <v>11.700000000000001</v>
      </c>
      <c r="O53" s="195">
        <f t="shared" si="7"/>
        <v>11.2</v>
      </c>
      <c r="P53" s="195">
        <f t="shared" si="7"/>
        <v>1166.9000000000001</v>
      </c>
      <c r="Q53" s="195">
        <f t="shared" si="7"/>
        <v>9.9999999999999867E-2</v>
      </c>
      <c r="R53" s="195">
        <f t="shared" si="7"/>
        <v>12</v>
      </c>
      <c r="S53" s="195">
        <f t="shared" si="7"/>
        <v>1179</v>
      </c>
      <c r="T53" s="195">
        <f t="shared" si="7"/>
        <v>-7.9</v>
      </c>
      <c r="U53" s="195">
        <f t="shared" si="7"/>
        <v>15.5</v>
      </c>
      <c r="V53" s="195">
        <f t="shared" si="7"/>
        <v>1186.5999999999999</v>
      </c>
      <c r="W53" s="195">
        <f t="shared" si="7"/>
        <v>-10.8</v>
      </c>
      <c r="X53" s="195">
        <f t="shared" si="7"/>
        <v>19.100000000000001</v>
      </c>
      <c r="Y53" s="195">
        <f t="shared" si="7"/>
        <v>1192.6691000000001</v>
      </c>
      <c r="Z53" s="195">
        <f t="shared" si="7"/>
        <v>-5.8</v>
      </c>
      <c r="AA53" s="195">
        <f t="shared" si="7"/>
        <v>16.564059999999998</v>
      </c>
      <c r="AB53" s="195">
        <f t="shared" si="7"/>
        <v>1203.433</v>
      </c>
      <c r="AC53" s="195">
        <f t="shared" si="7"/>
        <v>-6.1000000000000005</v>
      </c>
      <c r="AD53" s="195">
        <f t="shared" si="7"/>
        <v>13.284179999999999</v>
      </c>
      <c r="AE53" s="195">
        <f t="shared" si="7"/>
        <v>1210.6169</v>
      </c>
    </row>
    <row r="54" spans="1:31" ht="13.15" x14ac:dyDescent="0.4">
      <c r="A54" s="194"/>
      <c r="B54" s="144"/>
      <c r="C54" s="144" t="s">
        <v>64</v>
      </c>
      <c r="D54" s="321">
        <f>SUM(D47:D53)</f>
        <v>12044</v>
      </c>
      <c r="E54" s="321">
        <f t="shared" ref="E54:AE54" si="8">SUM(E47:E53)</f>
        <v>13811.5</v>
      </c>
      <c r="F54" s="321">
        <f t="shared" si="8"/>
        <v>14560.4</v>
      </c>
      <c r="G54" s="321">
        <f t="shared" si="8"/>
        <v>14777.1</v>
      </c>
      <c r="H54" s="321">
        <f t="shared" si="8"/>
        <v>14962.5</v>
      </c>
      <c r="I54" s="321">
        <f t="shared" si="8"/>
        <v>15133.200000000003</v>
      </c>
      <c r="J54" s="321">
        <f t="shared" si="8"/>
        <v>15283.499999999998</v>
      </c>
      <c r="K54" s="321">
        <f t="shared" si="8"/>
        <v>15442.499999999998</v>
      </c>
      <c r="L54" s="321">
        <f t="shared" si="8"/>
        <v>15564.699999999999</v>
      </c>
      <c r="M54" s="321">
        <f t="shared" si="8"/>
        <v>15702.800000000001</v>
      </c>
      <c r="N54" s="321">
        <f t="shared" si="8"/>
        <v>-46.993179722538535</v>
      </c>
      <c r="O54" s="321">
        <f t="shared" si="8"/>
        <v>197.6</v>
      </c>
      <c r="P54" s="321">
        <f t="shared" si="8"/>
        <v>15853.40682027746</v>
      </c>
      <c r="Q54" s="321">
        <f t="shared" si="8"/>
        <v>-25.5</v>
      </c>
      <c r="R54" s="321">
        <f t="shared" si="8"/>
        <v>174</v>
      </c>
      <c r="S54" s="321">
        <f t="shared" si="8"/>
        <v>16001.906820277462</v>
      </c>
      <c r="T54" s="321">
        <f t="shared" si="8"/>
        <v>-50.699999999999996</v>
      </c>
      <c r="U54" s="321">
        <f t="shared" si="8"/>
        <v>152</v>
      </c>
      <c r="V54" s="321">
        <f t="shared" si="8"/>
        <v>16103.207</v>
      </c>
      <c r="W54" s="321">
        <f t="shared" si="8"/>
        <v>-69.400000000000006</v>
      </c>
      <c r="X54" s="321">
        <f t="shared" si="8"/>
        <v>131.30000000000001</v>
      </c>
      <c r="Y54" s="321">
        <f t="shared" si="8"/>
        <v>16161.642800000001</v>
      </c>
      <c r="Z54" s="321">
        <f t="shared" si="8"/>
        <v>-32.1</v>
      </c>
      <c r="AA54" s="321">
        <f t="shared" si="8"/>
        <v>143.38267000000002</v>
      </c>
      <c r="AB54" s="321">
        <f t="shared" si="8"/>
        <v>16272.926800000001</v>
      </c>
      <c r="AC54" s="321">
        <f t="shared" si="8"/>
        <v>-35.6</v>
      </c>
      <c r="AD54" s="321">
        <f t="shared" si="8"/>
        <v>147.61382</v>
      </c>
      <c r="AE54" s="321">
        <f t="shared" si="8"/>
        <v>16384.940180000001</v>
      </c>
    </row>
    <row r="55" spans="1:31" ht="13.15" x14ac:dyDescent="0.4">
      <c r="A55" s="194"/>
      <c r="B55" s="144"/>
      <c r="C55" s="144"/>
      <c r="D55" s="144"/>
      <c r="E55" s="144"/>
      <c r="F55" s="144"/>
      <c r="G55" s="144"/>
      <c r="H55" s="144"/>
      <c r="I55" s="144"/>
      <c r="J55" s="144"/>
      <c r="K55" s="144"/>
      <c r="L55" s="144"/>
      <c r="M55" s="144"/>
      <c r="N55" s="144"/>
      <c r="O55" s="195"/>
      <c r="P55" s="195"/>
      <c r="Q55" s="195"/>
      <c r="R55" s="195"/>
      <c r="S55" s="195"/>
      <c r="T55" s="195"/>
      <c r="U55" s="195"/>
      <c r="V55" s="195"/>
      <c r="W55" s="195"/>
      <c r="X55" s="195"/>
      <c r="Y55" s="195"/>
      <c r="Z55" s="195"/>
      <c r="AA55" s="195"/>
      <c r="AB55" s="195"/>
    </row>
    <row r="56" spans="1:31" ht="13.15" x14ac:dyDescent="0.4">
      <c r="A56" s="194"/>
      <c r="B56" s="144"/>
      <c r="C56" s="144"/>
      <c r="D56" s="144"/>
      <c r="E56" s="144"/>
      <c r="F56" s="144"/>
      <c r="G56" s="144"/>
      <c r="H56" s="144"/>
      <c r="I56" s="144"/>
      <c r="J56" s="144"/>
      <c r="K56" s="144"/>
      <c r="L56" s="144"/>
      <c r="M56" s="144"/>
      <c r="N56" s="144"/>
      <c r="O56" s="195"/>
      <c r="P56" s="195"/>
      <c r="Q56" s="195"/>
      <c r="R56" s="195"/>
      <c r="S56" s="195"/>
      <c r="T56" s="195"/>
      <c r="U56" s="195"/>
      <c r="V56" s="195"/>
      <c r="W56" s="195"/>
      <c r="X56" s="195"/>
      <c r="Y56" s="195"/>
      <c r="Z56" s="195"/>
      <c r="AA56" s="195"/>
      <c r="AB56" s="195"/>
    </row>
    <row r="57" spans="1:31" ht="13.15" x14ac:dyDescent="0.4">
      <c r="A57" s="194"/>
      <c r="B57" s="144"/>
      <c r="C57" s="144"/>
      <c r="D57" s="144"/>
      <c r="E57" s="144"/>
      <c r="F57" s="144"/>
      <c r="G57" s="144"/>
      <c r="H57" s="144"/>
      <c r="I57" s="144"/>
      <c r="J57" s="144"/>
      <c r="K57" s="144"/>
      <c r="L57" s="144"/>
      <c r="M57" s="144"/>
      <c r="N57" s="144"/>
      <c r="O57" s="195"/>
      <c r="P57" s="195"/>
      <c r="Q57" s="195"/>
      <c r="R57" s="195"/>
      <c r="S57" s="195"/>
      <c r="T57" s="195"/>
      <c r="U57" s="195"/>
      <c r="V57" s="195"/>
      <c r="W57" s="195"/>
      <c r="X57" s="195"/>
      <c r="Y57" s="195"/>
      <c r="Z57" s="195"/>
      <c r="AA57" s="195"/>
      <c r="AB57" s="195"/>
    </row>
    <row r="58" spans="1:31" ht="13.15" x14ac:dyDescent="0.4">
      <c r="A58" s="194"/>
      <c r="B58" s="144"/>
      <c r="C58" s="144"/>
      <c r="D58" s="144"/>
      <c r="E58" s="144"/>
      <c r="F58" s="144"/>
      <c r="G58" s="144"/>
      <c r="H58" s="144"/>
      <c r="I58" s="144"/>
      <c r="J58" s="144"/>
      <c r="K58" s="144"/>
      <c r="L58" s="144"/>
      <c r="M58" s="144"/>
      <c r="N58" s="144"/>
      <c r="O58" s="195"/>
      <c r="P58" s="195"/>
      <c r="Q58" s="195"/>
      <c r="R58" s="195"/>
      <c r="S58" s="195"/>
      <c r="T58" s="195"/>
      <c r="U58" s="195"/>
      <c r="V58" s="195"/>
      <c r="W58" s="195"/>
      <c r="X58" s="195"/>
      <c r="Y58" s="195"/>
      <c r="Z58" s="195"/>
      <c r="AA58" s="195"/>
      <c r="AB58" s="195"/>
    </row>
    <row r="59" spans="1:31" ht="13.15" x14ac:dyDescent="0.4">
      <c r="A59" s="194"/>
      <c r="B59" s="144"/>
      <c r="C59" s="144"/>
      <c r="D59" s="144"/>
      <c r="E59" s="144"/>
      <c r="F59" s="144"/>
      <c r="G59" s="144"/>
      <c r="H59" s="144"/>
      <c r="I59" s="144"/>
      <c r="J59" s="144"/>
      <c r="K59" s="144"/>
      <c r="L59" s="144"/>
      <c r="M59" s="144"/>
      <c r="N59" s="144"/>
      <c r="O59" s="195"/>
      <c r="P59" s="195"/>
      <c r="Q59" s="195"/>
      <c r="R59" s="195"/>
      <c r="S59" s="195"/>
      <c r="T59" s="195"/>
      <c r="U59" s="195"/>
      <c r="V59" s="195"/>
      <c r="W59" s="195"/>
      <c r="X59" s="195"/>
      <c r="Y59" s="195"/>
      <c r="Z59" s="195"/>
      <c r="AA59" s="195"/>
      <c r="AB59" s="195"/>
    </row>
    <row r="60" spans="1:31" ht="15.75" x14ac:dyDescent="0.5">
      <c r="A60" s="145" t="s">
        <v>167</v>
      </c>
      <c r="B60" s="144"/>
      <c r="C60" s="144"/>
      <c r="D60" s="144"/>
      <c r="E60" s="144"/>
      <c r="F60" s="144"/>
      <c r="G60" s="144"/>
      <c r="H60" s="144"/>
      <c r="I60" s="144"/>
      <c r="J60" s="144"/>
      <c r="K60" s="144"/>
      <c r="L60" s="144"/>
      <c r="M60" s="144"/>
      <c r="N60" s="144"/>
      <c r="O60" s="144"/>
      <c r="P60" s="144"/>
      <c r="Q60" s="195"/>
      <c r="R60" s="144"/>
      <c r="S60" s="195"/>
      <c r="T60" s="195"/>
      <c r="U60" s="144"/>
      <c r="V60" s="195"/>
      <c r="W60" s="144"/>
      <c r="X60" s="144"/>
      <c r="Y60" s="195"/>
      <c r="AB60" s="196"/>
    </row>
    <row r="61" spans="1:31" ht="13.15" x14ac:dyDescent="0.4">
      <c r="A61" s="144" t="s">
        <v>151</v>
      </c>
      <c r="B61" s="144"/>
      <c r="C61" s="144"/>
      <c r="D61" s="144"/>
      <c r="E61" s="144"/>
      <c r="F61" s="144"/>
      <c r="G61" s="144"/>
      <c r="H61" s="194" t="s">
        <v>166</v>
      </c>
      <c r="I61" s="144"/>
      <c r="J61" s="144"/>
      <c r="K61" s="144"/>
      <c r="L61" s="144"/>
      <c r="M61" s="144"/>
      <c r="N61" s="144"/>
      <c r="O61" s="144"/>
      <c r="P61" s="144"/>
      <c r="Q61" s="144"/>
      <c r="R61" s="144"/>
      <c r="S61" s="195"/>
      <c r="T61" s="144"/>
      <c r="U61" s="144"/>
      <c r="V61" s="195"/>
      <c r="W61" s="144"/>
      <c r="X61" s="144"/>
      <c r="Y61" s="195"/>
    </row>
    <row r="62" spans="1:31" ht="15.75" x14ac:dyDescent="0.5">
      <c r="A62" s="423"/>
      <c r="B62" s="424"/>
      <c r="C62" s="197" t="s">
        <v>168</v>
      </c>
      <c r="D62" s="198"/>
      <c r="E62" s="198"/>
      <c r="F62" s="198"/>
      <c r="G62" s="198"/>
      <c r="H62" s="199"/>
      <c r="I62" s="144"/>
      <c r="J62" s="144"/>
      <c r="K62" s="144"/>
      <c r="L62" s="144"/>
      <c r="M62" s="144"/>
      <c r="N62" s="144"/>
      <c r="O62" s="144"/>
      <c r="P62" s="144"/>
      <c r="Q62" s="144"/>
      <c r="R62" s="144"/>
      <c r="S62" s="144"/>
      <c r="T62" s="144"/>
      <c r="U62" s="144"/>
      <c r="V62" s="144"/>
      <c r="W62" s="144"/>
      <c r="X62" s="144"/>
      <c r="Y62" s="144"/>
    </row>
    <row r="63" spans="1:31" ht="13.5" customHeight="1" x14ac:dyDescent="0.5">
      <c r="A63" s="425" t="s">
        <v>169</v>
      </c>
      <c r="B63" s="426"/>
      <c r="C63" s="200" t="s">
        <v>170</v>
      </c>
      <c r="D63" s="201" t="s">
        <v>171</v>
      </c>
      <c r="E63" s="201" t="s">
        <v>172</v>
      </c>
      <c r="F63" s="201" t="s">
        <v>173</v>
      </c>
      <c r="G63" s="201" t="s">
        <v>174</v>
      </c>
      <c r="H63" s="202" t="s">
        <v>0</v>
      </c>
      <c r="I63" s="144"/>
      <c r="J63" s="144"/>
      <c r="K63" s="144"/>
      <c r="L63" s="144"/>
      <c r="M63" s="144"/>
      <c r="N63" s="144"/>
      <c r="O63" s="144"/>
      <c r="P63" s="144"/>
      <c r="Q63" s="144"/>
      <c r="R63" s="144"/>
      <c r="S63" s="144"/>
      <c r="T63" s="144"/>
      <c r="U63" s="144"/>
      <c r="V63" s="144"/>
      <c r="W63" s="144"/>
      <c r="X63" s="144"/>
      <c r="Y63" s="144"/>
    </row>
    <row r="64" spans="1:31" ht="16.149999999999999" thickBot="1" x14ac:dyDescent="0.55000000000000004">
      <c r="A64" s="427"/>
      <c r="B64" s="428"/>
      <c r="C64" s="203">
        <v>1975</v>
      </c>
      <c r="D64" s="204" t="s">
        <v>175</v>
      </c>
      <c r="E64" s="204" t="s">
        <v>176</v>
      </c>
      <c r="F64" s="204" t="s">
        <v>177</v>
      </c>
      <c r="G64" s="204" t="s">
        <v>178</v>
      </c>
      <c r="H64" s="205"/>
      <c r="I64" s="206"/>
      <c r="J64" s="144"/>
      <c r="K64" s="144"/>
      <c r="L64" s="144"/>
      <c r="M64" s="144"/>
      <c r="N64" s="144"/>
      <c r="O64" s="144"/>
      <c r="P64" s="144"/>
      <c r="Q64" s="144"/>
      <c r="R64" s="144"/>
      <c r="S64" s="144"/>
      <c r="T64" s="144"/>
      <c r="U64" s="144"/>
      <c r="V64" s="144"/>
      <c r="W64" s="144"/>
      <c r="X64" s="144"/>
      <c r="Y64" s="144"/>
    </row>
    <row r="65" spans="1:25" ht="16.5" customHeight="1" thickBot="1" x14ac:dyDescent="0.55000000000000004">
      <c r="A65" s="207" t="s">
        <v>179</v>
      </c>
      <c r="B65" s="208"/>
      <c r="C65" s="209">
        <v>6935.9</v>
      </c>
      <c r="D65" s="209">
        <v>1397.7</v>
      </c>
      <c r="E65" s="209">
        <v>802.1</v>
      </c>
      <c r="F65" s="209">
        <v>971.2</v>
      </c>
      <c r="G65" s="209">
        <v>2545.5500000000002</v>
      </c>
      <c r="H65" s="210">
        <v>12652.45</v>
      </c>
      <c r="I65" s="144"/>
      <c r="J65" s="144"/>
      <c r="K65" s="144"/>
      <c r="L65" s="144"/>
      <c r="M65" s="144"/>
      <c r="N65" s="144"/>
      <c r="O65" s="211"/>
      <c r="P65" s="144"/>
      <c r="Q65" s="144"/>
      <c r="R65" s="144"/>
      <c r="S65" s="144"/>
      <c r="T65" s="144"/>
      <c r="U65" s="144"/>
      <c r="V65" s="144"/>
      <c r="W65" s="144"/>
      <c r="X65" s="144"/>
      <c r="Y65" s="144"/>
    </row>
    <row r="66" spans="1:25" ht="13.15" x14ac:dyDescent="0.4">
      <c r="A66" s="212" t="s">
        <v>180</v>
      </c>
      <c r="B66" s="213" t="s">
        <v>69</v>
      </c>
      <c r="C66" s="214">
        <v>645.79999999999995</v>
      </c>
      <c r="D66" s="215">
        <v>149.4</v>
      </c>
      <c r="E66" s="215">
        <v>63.1</v>
      </c>
      <c r="F66" s="215">
        <v>53.6</v>
      </c>
      <c r="G66" s="215">
        <v>207.24524281554022</v>
      </c>
      <c r="H66" s="216">
        <v>1119.145</v>
      </c>
      <c r="I66" s="144"/>
      <c r="J66" s="144"/>
      <c r="K66" s="144"/>
      <c r="L66" s="144"/>
      <c r="M66" s="144"/>
      <c r="N66" s="144"/>
      <c r="O66" s="144"/>
      <c r="P66" s="144"/>
      <c r="Q66" s="144"/>
      <c r="R66" s="144"/>
      <c r="S66" s="144"/>
      <c r="T66" s="144"/>
      <c r="U66" s="144"/>
      <c r="V66" s="144"/>
      <c r="W66" s="144"/>
      <c r="X66" s="144"/>
      <c r="Y66" s="144"/>
    </row>
    <row r="67" spans="1:25" ht="13.15" x14ac:dyDescent="0.4">
      <c r="A67" s="217" t="s">
        <v>181</v>
      </c>
      <c r="B67" s="218" t="s">
        <v>160</v>
      </c>
      <c r="C67" s="214">
        <v>6.2</v>
      </c>
      <c r="D67" s="215">
        <v>2.2000000000000002</v>
      </c>
      <c r="E67" s="215">
        <v>1.1000000000000001</v>
      </c>
      <c r="F67" s="215">
        <v>0.8</v>
      </c>
      <c r="G67" s="215">
        <v>0.3</v>
      </c>
      <c r="H67" s="216">
        <v>10.6</v>
      </c>
      <c r="I67" s="144"/>
      <c r="J67" s="144"/>
      <c r="K67" s="144"/>
      <c r="L67" s="144"/>
      <c r="M67" s="144"/>
      <c r="N67" s="144"/>
      <c r="O67" s="144"/>
      <c r="P67" s="144"/>
      <c r="Q67" s="144"/>
      <c r="R67" s="144"/>
      <c r="S67" s="144"/>
      <c r="T67" s="144"/>
      <c r="U67" s="144"/>
      <c r="V67" s="144"/>
      <c r="W67" s="144"/>
      <c r="X67" s="144"/>
      <c r="Y67" s="144"/>
    </row>
    <row r="68" spans="1:25" ht="13.15" x14ac:dyDescent="0.4">
      <c r="A68" s="219"/>
      <c r="B68" s="218" t="s">
        <v>66</v>
      </c>
      <c r="C68" s="214">
        <v>385.8</v>
      </c>
      <c r="D68" s="215">
        <v>55.9</v>
      </c>
      <c r="E68" s="215">
        <v>24.9</v>
      </c>
      <c r="F68" s="215">
        <v>9.5</v>
      </c>
      <c r="G68" s="215">
        <v>22.893628543310502</v>
      </c>
      <c r="H68" s="216">
        <v>498.99</v>
      </c>
      <c r="I68" s="211"/>
      <c r="J68" s="211"/>
      <c r="K68" s="211"/>
      <c r="L68" s="211"/>
      <c r="M68" s="211"/>
      <c r="N68" s="211"/>
      <c r="O68" s="144"/>
      <c r="P68" s="144"/>
      <c r="Q68" s="144"/>
      <c r="R68" s="144"/>
      <c r="S68" s="144"/>
      <c r="T68" s="144"/>
      <c r="U68" s="144"/>
      <c r="V68" s="144"/>
      <c r="W68" s="144"/>
      <c r="X68" s="144"/>
      <c r="Y68" s="144"/>
    </row>
    <row r="69" spans="1:25" ht="13.15" x14ac:dyDescent="0.4">
      <c r="A69" s="219"/>
      <c r="B69" s="213" t="s">
        <v>65</v>
      </c>
      <c r="C69" s="214">
        <v>2084.4</v>
      </c>
      <c r="D69" s="215">
        <v>400</v>
      </c>
      <c r="E69" s="215">
        <v>130.5</v>
      </c>
      <c r="F69" s="215">
        <v>112.6</v>
      </c>
      <c r="G69" s="215">
        <v>339.21429252063945</v>
      </c>
      <c r="H69" s="216">
        <v>3066.71</v>
      </c>
      <c r="I69" s="144"/>
      <c r="J69" s="144"/>
      <c r="K69" s="144"/>
      <c r="L69" s="144"/>
      <c r="M69" s="144"/>
      <c r="N69" s="144"/>
      <c r="O69" s="144"/>
      <c r="P69" s="144"/>
      <c r="Q69" s="144"/>
      <c r="R69" s="144"/>
      <c r="S69" s="144"/>
      <c r="T69" s="144"/>
      <c r="U69" s="144"/>
      <c r="V69" s="144"/>
      <c r="W69" s="144"/>
      <c r="X69" s="144"/>
      <c r="Y69" s="144"/>
    </row>
    <row r="70" spans="1:25" ht="13.5" thickBot="1" x14ac:dyDescent="0.45">
      <c r="A70" s="219"/>
      <c r="B70" s="218" t="s">
        <v>182</v>
      </c>
      <c r="C70" s="220">
        <v>56.7</v>
      </c>
      <c r="D70" s="221">
        <v>23.1</v>
      </c>
      <c r="E70" s="221">
        <v>6.3</v>
      </c>
      <c r="F70" s="221">
        <v>4.3</v>
      </c>
      <c r="G70" s="221">
        <v>24.906735517411995</v>
      </c>
      <c r="H70" s="222">
        <v>115.307</v>
      </c>
      <c r="I70" s="144"/>
      <c r="J70" s="144"/>
      <c r="K70" s="144"/>
      <c r="L70" s="144"/>
      <c r="M70" s="144"/>
      <c r="N70" s="144"/>
      <c r="O70" s="144"/>
      <c r="P70" s="144"/>
      <c r="Q70" s="144"/>
      <c r="R70" s="144"/>
      <c r="S70" s="144"/>
      <c r="T70" s="144"/>
      <c r="U70" s="144"/>
      <c r="V70" s="144"/>
      <c r="W70" s="144"/>
      <c r="X70" s="144"/>
      <c r="Y70" s="144"/>
    </row>
    <row r="71" spans="1:25" ht="13.15" x14ac:dyDescent="0.4">
      <c r="A71" s="223" t="s">
        <v>180</v>
      </c>
      <c r="B71" s="224" t="s">
        <v>162</v>
      </c>
      <c r="C71" s="214">
        <v>5.199999999999986</v>
      </c>
      <c r="D71" s="215">
        <v>0.1</v>
      </c>
      <c r="E71" s="215">
        <v>0.5</v>
      </c>
      <c r="F71" s="215">
        <v>2.7755575615628901E-17</v>
      </c>
      <c r="G71" s="215">
        <v>0</v>
      </c>
      <c r="H71" s="216">
        <v>5.7999999999999856</v>
      </c>
      <c r="I71" s="144"/>
      <c r="J71" s="144"/>
      <c r="K71" s="144"/>
      <c r="L71" s="144"/>
      <c r="M71" s="144"/>
      <c r="N71" s="144"/>
      <c r="O71" s="144"/>
      <c r="P71" s="144"/>
      <c r="Q71" s="144"/>
      <c r="R71" s="144"/>
      <c r="S71" s="144"/>
      <c r="T71" s="144"/>
      <c r="U71" s="144"/>
      <c r="V71" s="144"/>
      <c r="W71" s="144"/>
      <c r="X71" s="144"/>
      <c r="Y71" s="144"/>
    </row>
    <row r="72" spans="1:25" ht="13.15" x14ac:dyDescent="0.4">
      <c r="A72" s="217" t="s">
        <v>183</v>
      </c>
      <c r="B72" s="213" t="s">
        <v>66</v>
      </c>
      <c r="C72" s="214">
        <v>29.600000000000037</v>
      </c>
      <c r="D72" s="215">
        <v>5.2</v>
      </c>
      <c r="E72" s="215">
        <v>1.5</v>
      </c>
      <c r="F72" s="215">
        <v>1.8</v>
      </c>
      <c r="G72" s="215">
        <v>3.4</v>
      </c>
      <c r="H72" s="216">
        <v>41.5</v>
      </c>
      <c r="I72" s="144"/>
      <c r="J72" s="144"/>
      <c r="K72" s="144"/>
      <c r="L72" s="144"/>
      <c r="M72" s="144"/>
      <c r="N72" s="144"/>
      <c r="O72" s="144"/>
      <c r="P72" s="144"/>
      <c r="Q72" s="144"/>
      <c r="R72" s="144"/>
      <c r="S72" s="144"/>
      <c r="T72" s="144"/>
      <c r="U72" s="144"/>
      <c r="V72" s="144"/>
      <c r="W72" s="144"/>
      <c r="X72" s="144"/>
      <c r="Y72" s="144"/>
    </row>
    <row r="73" spans="1:25" ht="13.15" x14ac:dyDescent="0.4">
      <c r="A73" s="219"/>
      <c r="B73" s="213" t="s">
        <v>65</v>
      </c>
      <c r="C73" s="214">
        <v>1962.3000000000015</v>
      </c>
      <c r="D73" s="215">
        <v>359.3</v>
      </c>
      <c r="E73" s="215">
        <v>197.8</v>
      </c>
      <c r="F73" s="215">
        <v>272.10000000000002</v>
      </c>
      <c r="G73" s="215">
        <v>722.01</v>
      </c>
      <c r="H73" s="216">
        <v>3513.5130897777312</v>
      </c>
      <c r="I73" s="211"/>
      <c r="J73" s="211"/>
      <c r="K73" s="211"/>
      <c r="L73" s="211"/>
      <c r="M73" s="211"/>
      <c r="N73" s="211"/>
      <c r="O73" s="144"/>
      <c r="P73" s="144"/>
      <c r="Q73" s="144"/>
      <c r="R73" s="144"/>
      <c r="S73" s="144"/>
      <c r="T73" s="144"/>
      <c r="U73" s="144"/>
      <c r="V73" s="144"/>
      <c r="W73" s="144"/>
      <c r="X73" s="144"/>
      <c r="Y73" s="144"/>
    </row>
    <row r="74" spans="1:25" ht="13.15" x14ac:dyDescent="0.4">
      <c r="A74" s="219"/>
      <c r="B74" s="213" t="s">
        <v>107</v>
      </c>
      <c r="C74" s="214">
        <v>4.7</v>
      </c>
      <c r="D74" s="215">
        <v>0.3</v>
      </c>
      <c r="E74" s="215">
        <v>2.7755575615628901E-17</v>
      </c>
      <c r="F74" s="215">
        <v>0.6</v>
      </c>
      <c r="G74" s="215">
        <v>3.6</v>
      </c>
      <c r="H74" s="216">
        <v>9.1999999999999993</v>
      </c>
      <c r="J74" s="144"/>
      <c r="K74" s="144"/>
      <c r="L74" s="144"/>
      <c r="M74" s="144"/>
      <c r="N74" s="144"/>
      <c r="O74" s="144"/>
      <c r="P74" s="144"/>
      <c r="Q74" s="144"/>
      <c r="R74" s="144"/>
      <c r="S74" s="144"/>
      <c r="T74" s="144"/>
      <c r="U74" s="144"/>
      <c r="V74" s="144"/>
      <c r="W74" s="144"/>
      <c r="X74" s="144"/>
      <c r="Y74" s="144"/>
    </row>
    <row r="75" spans="1:25" ht="13.15" x14ac:dyDescent="0.4">
      <c r="A75" s="219"/>
      <c r="B75" s="213" t="s">
        <v>163</v>
      </c>
      <c r="C75" s="214">
        <v>1612.8999999999987</v>
      </c>
      <c r="D75" s="215">
        <v>385.3</v>
      </c>
      <c r="E75" s="215">
        <v>337</v>
      </c>
      <c r="F75" s="215">
        <v>489.1</v>
      </c>
      <c r="G75" s="215">
        <v>1170.94</v>
      </c>
      <c r="H75" s="216">
        <v>3995.2440736410772</v>
      </c>
      <c r="I75" s="144"/>
      <c r="J75" s="144"/>
      <c r="K75" s="144"/>
      <c r="L75" s="144"/>
      <c r="M75" s="144"/>
      <c r="N75" s="144"/>
      <c r="O75" s="144"/>
      <c r="P75" s="144"/>
      <c r="Q75" s="144"/>
      <c r="R75" s="144"/>
      <c r="S75" s="144"/>
      <c r="T75" s="144"/>
      <c r="U75" s="144"/>
      <c r="V75" s="144"/>
      <c r="W75" s="144"/>
      <c r="X75" s="144"/>
      <c r="Y75" s="144"/>
    </row>
    <row r="76" spans="1:25" ht="13.5" thickBot="1" x14ac:dyDescent="0.45">
      <c r="A76" s="219"/>
      <c r="B76" s="213" t="s">
        <v>182</v>
      </c>
      <c r="C76" s="220">
        <v>2.1</v>
      </c>
      <c r="D76" s="221">
        <v>0.1</v>
      </c>
      <c r="E76" s="221">
        <v>0.5</v>
      </c>
      <c r="F76" s="221">
        <v>0.8</v>
      </c>
      <c r="G76" s="221">
        <v>1.08</v>
      </c>
      <c r="H76" s="222">
        <v>4.5802013608277408</v>
      </c>
      <c r="I76" s="144"/>
      <c r="J76" s="144"/>
      <c r="K76" s="144"/>
      <c r="L76" s="144"/>
      <c r="M76" s="144"/>
      <c r="N76" s="144"/>
      <c r="O76" s="144"/>
      <c r="P76" s="144"/>
      <c r="Q76" s="144"/>
      <c r="R76" s="144"/>
      <c r="S76" s="144"/>
      <c r="T76" s="144"/>
      <c r="U76" s="144"/>
      <c r="V76" s="144"/>
      <c r="W76" s="144"/>
      <c r="X76" s="144"/>
      <c r="Y76" s="144"/>
    </row>
    <row r="77" spans="1:25" ht="13.15" x14ac:dyDescent="0.4">
      <c r="A77" s="223" t="s">
        <v>184</v>
      </c>
      <c r="B77" s="224" t="s">
        <v>160</v>
      </c>
      <c r="C77" s="214">
        <v>1.8</v>
      </c>
      <c r="D77" s="215">
        <v>0.2</v>
      </c>
      <c r="E77" s="215">
        <v>0.1</v>
      </c>
      <c r="F77" s="215">
        <v>3.3306690738754696E-16</v>
      </c>
      <c r="G77" s="215">
        <v>0</v>
      </c>
      <c r="H77" s="216">
        <v>2.3000000000000336</v>
      </c>
      <c r="I77" s="144"/>
      <c r="J77" s="144"/>
      <c r="K77" s="144"/>
      <c r="L77" s="144"/>
      <c r="M77" s="144"/>
      <c r="N77" s="144"/>
      <c r="O77" s="144"/>
      <c r="P77" s="144"/>
      <c r="Q77" s="144"/>
      <c r="R77" s="144"/>
      <c r="S77" s="144"/>
      <c r="T77" s="144"/>
      <c r="U77" s="144"/>
      <c r="V77" s="144"/>
      <c r="W77" s="144"/>
      <c r="X77" s="144"/>
      <c r="Y77" s="144"/>
    </row>
    <row r="78" spans="1:25" ht="13.15" x14ac:dyDescent="0.4">
      <c r="A78" s="217" t="s">
        <v>185</v>
      </c>
      <c r="B78" s="213" t="s">
        <v>68</v>
      </c>
      <c r="C78" s="214">
        <v>20.8</v>
      </c>
      <c r="D78" s="215">
        <v>2</v>
      </c>
      <c r="E78" s="215">
        <v>2.8</v>
      </c>
      <c r="F78" s="215">
        <v>1</v>
      </c>
      <c r="G78" s="215">
        <v>20.7</v>
      </c>
      <c r="H78" s="216">
        <v>47.6</v>
      </c>
      <c r="I78" s="144"/>
      <c r="J78" s="144"/>
      <c r="K78" s="144"/>
      <c r="L78" s="144"/>
      <c r="M78" s="144"/>
      <c r="N78" s="144"/>
      <c r="O78" s="144"/>
      <c r="P78" s="144"/>
      <c r="Q78" s="144"/>
      <c r="R78" s="144"/>
      <c r="S78" s="144"/>
      <c r="T78" s="144"/>
      <c r="U78" s="144"/>
      <c r="V78" s="144"/>
      <c r="W78" s="144"/>
      <c r="X78" s="144"/>
      <c r="Y78" s="144"/>
    </row>
    <row r="79" spans="1:25" ht="13.15" x14ac:dyDescent="0.4">
      <c r="A79" s="219"/>
      <c r="B79" s="213" t="s">
        <v>66</v>
      </c>
      <c r="C79" s="214">
        <v>32.200000000000003</v>
      </c>
      <c r="D79" s="215">
        <v>1.5</v>
      </c>
      <c r="E79" s="215">
        <v>3.5</v>
      </c>
      <c r="F79" s="215">
        <v>2.1</v>
      </c>
      <c r="G79" s="215">
        <v>5.4</v>
      </c>
      <c r="H79" s="216">
        <v>47.499999999999915</v>
      </c>
      <c r="I79" s="211"/>
      <c r="J79" s="211"/>
      <c r="K79" s="211"/>
      <c r="L79" s="211"/>
      <c r="M79" s="211"/>
      <c r="N79" s="144"/>
      <c r="O79" s="144"/>
      <c r="P79" s="144"/>
      <c r="Q79" s="144"/>
      <c r="R79" s="144"/>
      <c r="S79" s="144"/>
      <c r="T79" s="144"/>
      <c r="U79" s="144"/>
      <c r="V79" s="144"/>
      <c r="W79" s="144"/>
      <c r="X79" s="144"/>
      <c r="Y79" s="144"/>
    </row>
    <row r="80" spans="1:25" ht="13.15" x14ac:dyDescent="0.4">
      <c r="A80" s="219"/>
      <c r="B80" s="213" t="s">
        <v>65</v>
      </c>
      <c r="C80" s="214">
        <v>37</v>
      </c>
      <c r="D80" s="215">
        <v>1.5</v>
      </c>
      <c r="E80" s="215">
        <v>0.1</v>
      </c>
      <c r="F80" s="215">
        <v>1.2000000000000022</v>
      </c>
      <c r="G80" s="215">
        <v>0</v>
      </c>
      <c r="H80" s="216">
        <v>40.899999999999864</v>
      </c>
      <c r="I80" s="144"/>
      <c r="J80" s="144"/>
      <c r="K80" s="144"/>
      <c r="L80" s="144"/>
      <c r="M80" s="144"/>
      <c r="N80" s="144"/>
      <c r="O80" s="144"/>
      <c r="P80" s="144"/>
      <c r="Q80" s="144"/>
      <c r="R80" s="144"/>
      <c r="S80" s="144"/>
      <c r="T80" s="144"/>
      <c r="U80" s="144"/>
      <c r="V80" s="144"/>
      <c r="W80" s="144"/>
      <c r="X80" s="144"/>
      <c r="Y80" s="144"/>
    </row>
    <row r="81" spans="1:25" ht="13.15" x14ac:dyDescent="0.4">
      <c r="A81" s="219"/>
      <c r="B81" s="213" t="s">
        <v>107</v>
      </c>
      <c r="C81" s="214">
        <v>1.2</v>
      </c>
      <c r="D81" s="215">
        <v>0.2</v>
      </c>
      <c r="E81" s="215">
        <v>0.1</v>
      </c>
      <c r="F81" s="215">
        <v>0.2</v>
      </c>
      <c r="G81" s="215">
        <v>0</v>
      </c>
      <c r="H81" s="216">
        <v>3</v>
      </c>
      <c r="I81" s="144"/>
      <c r="J81" s="144"/>
      <c r="K81" s="144"/>
      <c r="L81" s="144"/>
      <c r="M81" s="144"/>
      <c r="N81" s="144"/>
      <c r="O81" s="144"/>
      <c r="P81" s="144"/>
      <c r="Q81" s="144"/>
      <c r="R81" s="144"/>
      <c r="S81" s="144"/>
      <c r="T81" s="144"/>
      <c r="U81" s="144"/>
      <c r="V81" s="144"/>
      <c r="W81" s="144"/>
      <c r="X81" s="144"/>
      <c r="Y81" s="144"/>
    </row>
    <row r="82" spans="1:25" ht="13.5" thickBot="1" x14ac:dyDescent="0.45">
      <c r="A82" s="219"/>
      <c r="B82" s="213" t="s">
        <v>163</v>
      </c>
      <c r="C82" s="214">
        <v>47.2</v>
      </c>
      <c r="D82" s="215">
        <v>11.4</v>
      </c>
      <c r="E82" s="215">
        <v>32.299999999999997</v>
      </c>
      <c r="F82" s="215">
        <v>21.5</v>
      </c>
      <c r="G82" s="215">
        <v>23.85</v>
      </c>
      <c r="H82" s="216">
        <v>144.70000000000033</v>
      </c>
      <c r="I82" s="144"/>
      <c r="J82" s="144"/>
      <c r="K82" s="144"/>
      <c r="L82" s="144"/>
      <c r="M82" s="144"/>
      <c r="N82" s="144"/>
      <c r="O82" s="144"/>
      <c r="P82" s="144"/>
      <c r="Q82" s="144"/>
      <c r="R82" s="144"/>
      <c r="S82" s="144"/>
      <c r="T82" s="144"/>
      <c r="U82" s="144"/>
      <c r="V82" s="144"/>
      <c r="W82" s="144"/>
      <c r="X82" s="144"/>
      <c r="Y82" s="144"/>
    </row>
    <row r="83" spans="1:25" ht="16.149999999999999" thickBot="1" x14ac:dyDescent="0.55000000000000004">
      <c r="A83" s="207" t="s">
        <v>165</v>
      </c>
      <c r="B83" s="225"/>
      <c r="C83" s="226">
        <v>7647.3969999999999</v>
      </c>
      <c r="D83" s="226">
        <v>1917.9</v>
      </c>
      <c r="E83" s="226">
        <v>1739.5</v>
      </c>
      <c r="F83" s="226">
        <v>1329</v>
      </c>
      <c r="G83" s="226">
        <v>3751.1439999999998</v>
      </c>
      <c r="H83" s="227">
        <v>16384.940999999999</v>
      </c>
      <c r="I83" s="144"/>
      <c r="J83" s="144"/>
      <c r="K83" s="144"/>
      <c r="L83" s="144"/>
      <c r="M83" s="144"/>
      <c r="N83" s="144"/>
      <c r="O83" s="211"/>
      <c r="P83" s="144"/>
      <c r="Q83" s="144"/>
      <c r="R83" s="144"/>
      <c r="S83" s="144"/>
      <c r="T83" s="144"/>
      <c r="U83" s="144"/>
      <c r="V83" s="144"/>
      <c r="W83" s="144"/>
      <c r="X83" s="144"/>
      <c r="Y83" s="144"/>
    </row>
    <row r="84" spans="1:25" ht="13.15" x14ac:dyDescent="0.4">
      <c r="A84" s="212" t="s">
        <v>180</v>
      </c>
      <c r="B84" s="213" t="s">
        <v>162</v>
      </c>
      <c r="C84" s="214">
        <v>6.3</v>
      </c>
      <c r="D84" s="215">
        <v>0.1</v>
      </c>
      <c r="E84" s="215">
        <v>0.3</v>
      </c>
      <c r="F84" s="215">
        <v>0.19999999999999971</v>
      </c>
      <c r="G84" s="215">
        <v>0</v>
      </c>
      <c r="H84" s="216">
        <v>6.9</v>
      </c>
      <c r="I84" s="144"/>
      <c r="J84" s="144"/>
      <c r="K84" s="144"/>
      <c r="L84" s="144"/>
      <c r="M84" s="144"/>
      <c r="N84" s="144"/>
      <c r="O84" s="144"/>
      <c r="P84" s="144"/>
      <c r="Q84" s="144"/>
      <c r="R84" s="144"/>
      <c r="S84" s="144"/>
      <c r="T84" s="144"/>
      <c r="U84" s="144"/>
      <c r="V84" s="144"/>
      <c r="W84" s="144"/>
      <c r="X84" s="144"/>
      <c r="Y84" s="144"/>
    </row>
    <row r="85" spans="1:25" ht="13.15" x14ac:dyDescent="0.4">
      <c r="A85" s="217" t="s">
        <v>183</v>
      </c>
      <c r="B85" s="213" t="s">
        <v>68</v>
      </c>
      <c r="C85" s="214">
        <v>144.19999999999999</v>
      </c>
      <c r="D85" s="215">
        <v>28.4</v>
      </c>
      <c r="E85" s="215">
        <v>22.3</v>
      </c>
      <c r="F85" s="215">
        <v>8.9</v>
      </c>
      <c r="G85" s="215">
        <v>33</v>
      </c>
      <c r="H85" s="216">
        <v>236.80092184455762</v>
      </c>
      <c r="I85" s="144"/>
      <c r="J85" s="144"/>
      <c r="K85" s="144"/>
      <c r="L85" s="144"/>
      <c r="M85" s="144"/>
      <c r="N85" s="144"/>
      <c r="O85" s="144"/>
      <c r="P85" s="144"/>
      <c r="Q85" s="144"/>
      <c r="R85" s="144"/>
      <c r="S85" s="144"/>
      <c r="T85" s="144"/>
      <c r="U85" s="144"/>
      <c r="V85" s="144"/>
      <c r="W85" s="144"/>
      <c r="X85" s="144"/>
      <c r="Y85" s="144"/>
    </row>
    <row r="86" spans="1:25" ht="13.15" x14ac:dyDescent="0.4">
      <c r="A86" s="219"/>
      <c r="B86" s="213" t="s">
        <v>66</v>
      </c>
      <c r="C86" s="214">
        <v>1894.7</v>
      </c>
      <c r="D86" s="215">
        <v>368.8</v>
      </c>
      <c r="E86" s="215">
        <v>139.1</v>
      </c>
      <c r="F86" s="215">
        <v>148.9</v>
      </c>
      <c r="G86" s="215">
        <v>189.6</v>
      </c>
      <c r="H86" s="216">
        <v>2741.1</v>
      </c>
      <c r="I86" s="211"/>
      <c r="J86" s="211"/>
      <c r="K86" s="211"/>
      <c r="L86" s="211"/>
      <c r="M86" s="211"/>
      <c r="N86" s="211"/>
      <c r="O86" s="144"/>
      <c r="P86" s="144"/>
      <c r="Q86" s="144"/>
      <c r="R86" s="144"/>
      <c r="S86" s="144"/>
      <c r="T86" s="144"/>
      <c r="U86" s="144"/>
      <c r="V86" s="144"/>
      <c r="W86" s="144"/>
      <c r="X86" s="144"/>
      <c r="Y86" s="144"/>
    </row>
    <row r="87" spans="1:25" ht="13.15" x14ac:dyDescent="0.4">
      <c r="A87" s="219"/>
      <c r="B87" s="213" t="s">
        <v>65</v>
      </c>
      <c r="C87" s="214">
        <v>2971.4</v>
      </c>
      <c r="D87" s="215">
        <v>527</v>
      </c>
      <c r="E87" s="215">
        <v>387.6</v>
      </c>
      <c r="F87" s="215">
        <v>452.6</v>
      </c>
      <c r="G87" s="215">
        <v>920.76</v>
      </c>
      <c r="H87" s="216">
        <v>5259.3566332116579</v>
      </c>
      <c r="I87" s="144"/>
      <c r="J87" s="144"/>
      <c r="K87" s="144"/>
      <c r="L87" s="144"/>
      <c r="M87" s="144"/>
      <c r="N87" s="144"/>
      <c r="O87" s="144"/>
      <c r="P87" s="144"/>
      <c r="Q87" s="144"/>
      <c r="R87" s="144"/>
      <c r="S87" s="144"/>
      <c r="T87" s="144"/>
      <c r="U87" s="144"/>
      <c r="V87" s="144"/>
      <c r="W87" s="144"/>
      <c r="X87" s="144"/>
      <c r="Y87" s="144"/>
    </row>
    <row r="88" spans="1:25" ht="13.15" x14ac:dyDescent="0.4">
      <c r="A88" s="219"/>
      <c r="B88" s="213" t="s">
        <v>107</v>
      </c>
      <c r="C88" s="214">
        <v>173</v>
      </c>
      <c r="D88" s="215">
        <v>47.2</v>
      </c>
      <c r="E88" s="215">
        <v>34.1</v>
      </c>
      <c r="F88" s="215">
        <v>47.7</v>
      </c>
      <c r="G88" s="215">
        <v>72.66</v>
      </c>
      <c r="H88" s="216">
        <v>374.66181315894545</v>
      </c>
      <c r="I88" s="144"/>
      <c r="J88" s="144"/>
      <c r="K88" s="144"/>
      <c r="L88" s="144"/>
      <c r="M88" s="144"/>
      <c r="N88" s="144"/>
      <c r="O88" s="144"/>
      <c r="P88" s="144"/>
      <c r="Q88" s="144"/>
      <c r="R88" s="144"/>
      <c r="S88" s="144"/>
      <c r="T88" s="144"/>
      <c r="U88" s="144"/>
      <c r="V88" s="144"/>
      <c r="W88" s="144"/>
      <c r="X88" s="144"/>
      <c r="Y88" s="144"/>
    </row>
    <row r="89" spans="1:25" ht="13.15" x14ac:dyDescent="0.4">
      <c r="A89" s="219"/>
      <c r="B89" s="213" t="s">
        <v>163</v>
      </c>
      <c r="C89" s="214">
        <v>1788.2</v>
      </c>
      <c r="D89" s="215">
        <v>850.4</v>
      </c>
      <c r="E89" s="215">
        <v>1000.1</v>
      </c>
      <c r="F89" s="215">
        <v>553.79999999999995</v>
      </c>
      <c r="G89" s="215">
        <v>2101.94</v>
      </c>
      <c r="H89" s="216">
        <v>6294.4367280582746</v>
      </c>
      <c r="I89" s="144"/>
      <c r="J89" s="144"/>
      <c r="K89" s="144"/>
      <c r="L89" s="144"/>
      <c r="M89" s="144"/>
      <c r="N89" s="144"/>
      <c r="O89" s="144"/>
      <c r="P89" s="144"/>
      <c r="Q89" s="144"/>
      <c r="R89" s="144"/>
      <c r="S89" s="144"/>
      <c r="T89" s="144"/>
      <c r="U89" s="144"/>
      <c r="V89" s="144"/>
      <c r="W89" s="144"/>
      <c r="X89" s="144"/>
      <c r="Y89" s="144"/>
    </row>
    <row r="90" spans="1:25" ht="13.5" thickBot="1" x14ac:dyDescent="0.45">
      <c r="A90" s="219"/>
      <c r="B90" s="213" t="s">
        <v>182</v>
      </c>
      <c r="C90" s="220">
        <v>20.696999999999999</v>
      </c>
      <c r="D90" s="221">
        <v>3.1</v>
      </c>
      <c r="E90" s="221">
        <v>4.7</v>
      </c>
      <c r="F90" s="221">
        <v>8.1999999999999993</v>
      </c>
      <c r="G90" s="221">
        <v>52.71</v>
      </c>
      <c r="H90" s="222">
        <v>89.406386700806209</v>
      </c>
      <c r="I90" s="144"/>
      <c r="J90" s="144"/>
      <c r="K90" s="144"/>
      <c r="L90" s="144"/>
      <c r="M90" s="144"/>
      <c r="N90" s="144"/>
      <c r="O90" s="144"/>
      <c r="P90" s="144"/>
      <c r="Q90" s="144"/>
      <c r="R90" s="144"/>
      <c r="S90" s="144"/>
      <c r="T90" s="144"/>
      <c r="U90" s="144"/>
      <c r="V90" s="144"/>
      <c r="W90" s="144"/>
      <c r="X90" s="144"/>
      <c r="Y90" s="144"/>
    </row>
    <row r="91" spans="1:25" ht="13.15" x14ac:dyDescent="0.4">
      <c r="A91" s="223" t="s">
        <v>184</v>
      </c>
      <c r="B91" s="224" t="s">
        <v>160</v>
      </c>
      <c r="C91" s="214">
        <v>50</v>
      </c>
      <c r="D91" s="215">
        <v>3</v>
      </c>
      <c r="E91" s="215">
        <v>6.3</v>
      </c>
      <c r="F91" s="215">
        <v>0.1</v>
      </c>
      <c r="G91" s="215">
        <v>0</v>
      </c>
      <c r="H91" s="216">
        <v>59.4</v>
      </c>
      <c r="I91" s="144"/>
      <c r="J91" s="144"/>
      <c r="K91" s="144"/>
      <c r="L91" s="144"/>
      <c r="M91" s="144"/>
      <c r="N91" s="144"/>
      <c r="O91" s="144"/>
      <c r="P91" s="144"/>
      <c r="Q91" s="144"/>
      <c r="R91" s="144"/>
      <c r="S91" s="144"/>
      <c r="T91" s="144"/>
      <c r="U91" s="144"/>
      <c r="V91" s="144"/>
      <c r="W91" s="144"/>
      <c r="X91" s="144"/>
      <c r="Y91" s="144"/>
    </row>
    <row r="92" spans="1:25" ht="13.15" x14ac:dyDescent="0.4">
      <c r="A92" s="217" t="s">
        <v>186</v>
      </c>
      <c r="B92" s="213" t="s">
        <v>68</v>
      </c>
      <c r="C92" s="214">
        <v>444.6</v>
      </c>
      <c r="D92" s="215">
        <v>57.9</v>
      </c>
      <c r="E92" s="215">
        <v>104.1</v>
      </c>
      <c r="F92" s="215">
        <v>70.8</v>
      </c>
      <c r="G92" s="215">
        <v>296.42</v>
      </c>
      <c r="H92" s="216">
        <v>973.81600000000003</v>
      </c>
      <c r="I92" s="144"/>
      <c r="J92" s="144"/>
      <c r="K92" s="144"/>
      <c r="L92" s="144"/>
      <c r="M92" s="144"/>
      <c r="N92" s="144"/>
      <c r="O92" s="144"/>
      <c r="P92" s="144"/>
      <c r="Q92" s="144"/>
      <c r="R92" s="144"/>
      <c r="S92" s="144"/>
      <c r="T92" s="144"/>
      <c r="U92" s="144"/>
      <c r="V92" s="144"/>
      <c r="W92" s="144"/>
      <c r="X92" s="144"/>
      <c r="Y92" s="144"/>
    </row>
    <row r="93" spans="1:25" ht="13.15" x14ac:dyDescent="0.4">
      <c r="A93" s="219"/>
      <c r="B93" s="213" t="s">
        <v>66</v>
      </c>
      <c r="C93" s="214">
        <v>91.1</v>
      </c>
      <c r="D93" s="215">
        <v>4.7</v>
      </c>
      <c r="E93" s="215">
        <v>4</v>
      </c>
      <c r="F93" s="215">
        <v>14</v>
      </c>
      <c r="G93" s="215">
        <v>12.8</v>
      </c>
      <c r="H93" s="216">
        <v>126.6</v>
      </c>
      <c r="I93" s="211"/>
      <c r="J93" s="211"/>
      <c r="K93" s="211"/>
      <c r="L93" s="211"/>
      <c r="M93" s="211"/>
      <c r="N93" s="211"/>
      <c r="O93" s="144"/>
      <c r="P93" s="144"/>
      <c r="Q93" s="144"/>
      <c r="R93" s="144"/>
      <c r="S93" s="144"/>
      <c r="T93" s="144"/>
      <c r="U93" s="144"/>
      <c r="V93" s="144"/>
      <c r="W93" s="144"/>
      <c r="X93" s="144"/>
      <c r="Y93" s="144"/>
    </row>
    <row r="94" spans="1:25" ht="13.15" x14ac:dyDescent="0.4">
      <c r="A94" s="219"/>
      <c r="B94" s="213" t="s">
        <v>65</v>
      </c>
      <c r="C94" s="214">
        <v>11.499999999999989</v>
      </c>
      <c r="D94" s="215">
        <v>1.3</v>
      </c>
      <c r="E94" s="215">
        <v>0.2</v>
      </c>
      <c r="F94" s="215">
        <v>0.4</v>
      </c>
      <c r="G94" s="215">
        <v>3</v>
      </c>
      <c r="H94" s="216">
        <v>16.399999999999999</v>
      </c>
      <c r="I94" s="144"/>
      <c r="J94" s="144"/>
      <c r="K94" s="144"/>
      <c r="L94" s="144"/>
      <c r="M94" s="144"/>
      <c r="N94" s="144"/>
      <c r="O94" s="144"/>
      <c r="P94" s="144"/>
      <c r="Q94" s="144"/>
      <c r="R94" s="144"/>
      <c r="S94" s="144"/>
      <c r="T94" s="144"/>
      <c r="U94" s="144"/>
      <c r="V94" s="144"/>
      <c r="W94" s="144"/>
      <c r="X94" s="144"/>
      <c r="Y94" s="144"/>
    </row>
    <row r="95" spans="1:25" ht="13.15" x14ac:dyDescent="0.4">
      <c r="A95" s="219"/>
      <c r="B95" s="213" t="s">
        <v>107</v>
      </c>
      <c r="C95" s="214">
        <v>9.8000000000000007</v>
      </c>
      <c r="D95" s="215">
        <v>1.1000000000000001</v>
      </c>
      <c r="E95" s="215">
        <v>2</v>
      </c>
      <c r="F95" s="215">
        <v>3.7</v>
      </c>
      <c r="G95" s="215">
        <v>0</v>
      </c>
      <c r="H95" s="216">
        <v>16.600000000000001</v>
      </c>
      <c r="I95" s="144"/>
      <c r="J95" s="144"/>
      <c r="K95" s="144"/>
      <c r="L95" s="144"/>
      <c r="M95" s="144"/>
      <c r="N95" s="144"/>
      <c r="O95" s="144"/>
      <c r="P95" s="144"/>
      <c r="Q95" s="144"/>
      <c r="R95" s="144"/>
      <c r="S95" s="144"/>
      <c r="T95" s="144"/>
      <c r="U95" s="144"/>
      <c r="V95" s="144"/>
      <c r="W95" s="144"/>
      <c r="X95" s="144"/>
      <c r="Y95" s="144"/>
    </row>
    <row r="96" spans="1:25" ht="13.15" x14ac:dyDescent="0.4">
      <c r="A96" s="228"/>
      <c r="B96" s="229" t="s">
        <v>163</v>
      </c>
      <c r="C96" s="230">
        <v>41.900000000000048</v>
      </c>
      <c r="D96" s="231">
        <v>24.9</v>
      </c>
      <c r="E96" s="231">
        <v>34.700000000000003</v>
      </c>
      <c r="F96" s="231">
        <v>19.7</v>
      </c>
      <c r="G96" s="231">
        <v>68.262</v>
      </c>
      <c r="H96" s="232">
        <v>189.46199999999999</v>
      </c>
      <c r="I96" s="211"/>
      <c r="J96" s="211"/>
      <c r="K96" s="211"/>
      <c r="L96" s="211"/>
      <c r="M96" s="211"/>
      <c r="N96" s="211"/>
      <c r="O96" s="144"/>
      <c r="P96" s="144"/>
      <c r="Q96" s="144"/>
      <c r="R96" s="144"/>
      <c r="S96" s="144"/>
      <c r="T96" s="144"/>
      <c r="U96" s="144"/>
      <c r="V96" s="144"/>
      <c r="W96" s="144"/>
      <c r="X96" s="144"/>
      <c r="Y96" s="144"/>
    </row>
    <row r="97" spans="1:25" ht="13.15" x14ac:dyDescent="0.4">
      <c r="A97" s="194"/>
      <c r="B97" s="144"/>
      <c r="C97" s="144"/>
      <c r="D97" s="144"/>
      <c r="E97" s="144"/>
      <c r="F97" s="144"/>
      <c r="G97" s="144"/>
      <c r="H97" s="144"/>
      <c r="I97" s="144"/>
      <c r="J97" s="144"/>
      <c r="K97" s="144"/>
      <c r="L97" s="144"/>
      <c r="M97" s="144"/>
      <c r="N97" s="144"/>
      <c r="O97" s="144"/>
      <c r="P97" s="144"/>
      <c r="Q97" s="144"/>
      <c r="R97" s="144"/>
      <c r="S97" s="144"/>
      <c r="T97" s="144"/>
      <c r="U97" s="144"/>
      <c r="V97" s="144"/>
      <c r="W97" s="144"/>
      <c r="X97" s="144"/>
      <c r="Y97" s="144"/>
    </row>
    <row r="98" spans="1:25" ht="13.15" x14ac:dyDescent="0.4">
      <c r="A98" s="194"/>
      <c r="B98" s="144"/>
      <c r="C98" s="144"/>
      <c r="D98" s="144"/>
      <c r="E98" s="144"/>
      <c r="F98" s="144"/>
      <c r="G98" s="144"/>
      <c r="H98" s="144"/>
      <c r="I98" s="144"/>
      <c r="J98" s="144"/>
      <c r="K98" s="144"/>
      <c r="L98" s="144"/>
      <c r="M98" s="144"/>
      <c r="N98" s="144"/>
      <c r="O98" s="144"/>
      <c r="P98" s="144"/>
      <c r="Q98" s="144"/>
      <c r="R98" s="144"/>
      <c r="S98" s="144"/>
      <c r="T98" s="144"/>
      <c r="U98" s="144"/>
      <c r="V98" s="144"/>
      <c r="W98" s="144"/>
      <c r="X98" s="144"/>
      <c r="Y98" s="144"/>
    </row>
    <row r="99" spans="1:25" ht="15.75" x14ac:dyDescent="0.5">
      <c r="A99" s="233" t="s">
        <v>187</v>
      </c>
      <c r="B99" s="144"/>
      <c r="C99" s="234"/>
      <c r="D99" s="234"/>
      <c r="E99" s="234"/>
      <c r="F99" s="234"/>
      <c r="G99" s="234"/>
      <c r="H99" s="144"/>
      <c r="I99" s="144"/>
      <c r="J99" s="144"/>
      <c r="K99" s="144"/>
      <c r="L99" s="144"/>
      <c r="M99" s="144"/>
      <c r="N99" s="144"/>
      <c r="O99" s="144"/>
      <c r="P99" s="144"/>
      <c r="Q99" s="144"/>
      <c r="R99" s="144"/>
      <c r="S99" s="144"/>
      <c r="T99" s="144"/>
      <c r="U99" s="144"/>
      <c r="V99" s="144"/>
      <c r="W99" s="144"/>
      <c r="X99" s="144"/>
      <c r="Y99" s="144"/>
    </row>
    <row r="100" spans="1:25" ht="13.15" x14ac:dyDescent="0.4">
      <c r="A100" s="144" t="s">
        <v>188</v>
      </c>
      <c r="B100" s="144"/>
      <c r="C100" s="144"/>
      <c r="D100" s="144"/>
      <c r="E100" s="144"/>
      <c r="F100" s="144"/>
      <c r="G100" s="144"/>
      <c r="H100" s="144"/>
      <c r="I100" s="206" t="s">
        <v>189</v>
      </c>
      <c r="J100" s="144"/>
      <c r="K100" s="144"/>
      <c r="L100" s="144"/>
      <c r="M100" s="144"/>
      <c r="N100" s="144"/>
      <c r="O100" s="144"/>
      <c r="R100" s="144"/>
      <c r="S100" s="144"/>
      <c r="T100" s="144"/>
      <c r="U100" s="144"/>
      <c r="V100" s="144"/>
      <c r="W100" s="144"/>
      <c r="X100" s="144"/>
      <c r="Y100" s="144"/>
    </row>
    <row r="101" spans="1:25" ht="24" customHeight="1" thickBot="1" x14ac:dyDescent="0.45">
      <c r="A101" s="235" t="s">
        <v>190</v>
      </c>
      <c r="B101" s="235" t="s">
        <v>122</v>
      </c>
      <c r="C101" s="236"/>
      <c r="D101" s="237">
        <v>1990</v>
      </c>
      <c r="E101" s="238" t="s">
        <v>191</v>
      </c>
      <c r="F101" s="238" t="s">
        <v>192</v>
      </c>
      <c r="G101" s="238" t="s">
        <v>193</v>
      </c>
      <c r="H101" s="238">
        <v>2015</v>
      </c>
      <c r="I101" s="238">
        <v>2018</v>
      </c>
      <c r="K101" s="144"/>
      <c r="L101" s="144"/>
      <c r="M101" s="144"/>
      <c r="N101" s="144"/>
      <c r="O101" s="144"/>
      <c r="R101" s="144"/>
      <c r="S101" s="144"/>
      <c r="T101" s="144"/>
      <c r="U101" s="144"/>
      <c r="V101" s="144"/>
      <c r="W101" s="144"/>
      <c r="X101" s="144"/>
      <c r="Y101" s="144"/>
    </row>
    <row r="102" spans="1:25" ht="13.15" x14ac:dyDescent="0.4">
      <c r="A102" s="239" t="s">
        <v>194</v>
      </c>
      <c r="B102" s="240" t="s">
        <v>195</v>
      </c>
      <c r="C102" s="241"/>
      <c r="D102" s="242">
        <v>23.4</v>
      </c>
      <c r="E102" s="243">
        <v>21.158258000000004</v>
      </c>
      <c r="F102" s="243">
        <v>17.926399</v>
      </c>
      <c r="G102" s="243">
        <v>16.744186046511629</v>
      </c>
      <c r="H102" s="243">
        <v>16.67011627906977</v>
      </c>
      <c r="I102" s="243">
        <v>17.893999999999998</v>
      </c>
      <c r="K102" s="144"/>
      <c r="L102" s="244"/>
      <c r="M102" s="144"/>
      <c r="N102" s="144"/>
      <c r="O102" s="144"/>
      <c r="R102" s="144"/>
      <c r="S102" s="144"/>
      <c r="T102" s="144"/>
      <c r="U102" s="144"/>
      <c r="V102" s="144"/>
      <c r="W102" s="144"/>
      <c r="X102" s="144"/>
      <c r="Y102" s="144"/>
    </row>
    <row r="103" spans="1:25" ht="14.25" x14ac:dyDescent="0.45">
      <c r="A103" s="245"/>
      <c r="B103" s="246" t="s">
        <v>196</v>
      </c>
      <c r="C103" s="247"/>
      <c r="D103" s="248" t="s">
        <v>133</v>
      </c>
      <c r="E103" s="249">
        <v>3.5937199999999998</v>
      </c>
      <c r="F103" s="249">
        <v>3.4509289999999999</v>
      </c>
      <c r="G103" s="249">
        <v>3.4938372093023258</v>
      </c>
      <c r="H103" s="249">
        <v>3.7677906976744184</v>
      </c>
      <c r="I103" s="249">
        <v>4.0789999999999997</v>
      </c>
      <c r="K103" s="144"/>
      <c r="L103" s="250"/>
      <c r="M103" s="144"/>
      <c r="N103" s="144"/>
      <c r="O103" s="144"/>
      <c r="R103" s="144"/>
      <c r="S103" s="144"/>
      <c r="T103" s="144"/>
      <c r="U103" s="144"/>
      <c r="V103" s="144"/>
      <c r="W103" s="144"/>
      <c r="X103" s="144"/>
      <c r="Y103" s="144"/>
    </row>
    <row r="104" spans="1:25" ht="13.5" thickBot="1" x14ac:dyDescent="0.45">
      <c r="A104" s="251" t="s">
        <v>197</v>
      </c>
      <c r="B104" s="251"/>
      <c r="C104" s="252"/>
      <c r="D104" s="253">
        <v>23.4</v>
      </c>
      <c r="E104" s="254">
        <v>21.158258000000004</v>
      </c>
      <c r="F104" s="254">
        <v>17.926399</v>
      </c>
      <c r="G104" s="254">
        <v>16.744186046511629</v>
      </c>
      <c r="H104" s="254">
        <v>16.67011627906977</v>
      </c>
      <c r="I104" s="254">
        <v>17.893999999999998</v>
      </c>
      <c r="K104" s="144"/>
      <c r="L104" s="255"/>
      <c r="M104" s="144"/>
      <c r="N104" s="144"/>
      <c r="O104" s="144"/>
      <c r="R104" s="144"/>
      <c r="S104" s="144"/>
      <c r="T104" s="144"/>
      <c r="U104" s="144"/>
      <c r="V104" s="144"/>
      <c r="W104" s="144"/>
      <c r="X104" s="144"/>
      <c r="Y104" s="144"/>
    </row>
    <row r="105" spans="1:25" ht="13.15" x14ac:dyDescent="0.4">
      <c r="A105" s="256" t="s">
        <v>198</v>
      </c>
      <c r="B105" s="240" t="s">
        <v>195</v>
      </c>
      <c r="C105" s="241"/>
      <c r="D105" s="242">
        <v>12.6</v>
      </c>
      <c r="E105" s="257">
        <v>5.710928</v>
      </c>
      <c r="F105" s="257">
        <v>2.5095350000000001</v>
      </c>
      <c r="G105" s="257">
        <v>1.9809302325581397</v>
      </c>
      <c r="H105" s="257">
        <v>1.8006976744186047</v>
      </c>
      <c r="I105" s="257">
        <v>1.77</v>
      </c>
      <c r="K105" s="144"/>
      <c r="L105" s="250"/>
      <c r="M105" s="144"/>
      <c r="N105" s="144"/>
      <c r="O105" s="144"/>
      <c r="R105" s="144"/>
      <c r="S105" s="144"/>
      <c r="T105" s="144"/>
      <c r="U105" s="144"/>
      <c r="V105" s="144"/>
      <c r="W105" s="144"/>
      <c r="X105" s="144"/>
      <c r="Y105" s="144"/>
    </row>
    <row r="106" spans="1:25" ht="14.25" x14ac:dyDescent="0.45">
      <c r="A106" s="245"/>
      <c r="B106" s="246" t="s">
        <v>196</v>
      </c>
      <c r="C106" s="247"/>
      <c r="D106" s="248" t="s">
        <v>133</v>
      </c>
      <c r="E106" s="249">
        <v>8.4766999999999995E-2</v>
      </c>
      <c r="F106" s="249">
        <v>4.1163000000000005E-2</v>
      </c>
      <c r="G106" s="249">
        <v>1.1279069767441861E-2</v>
      </c>
      <c r="H106" s="249">
        <v>1.1046511627906977E-2</v>
      </c>
      <c r="I106" s="249">
        <v>1.2E-2</v>
      </c>
      <c r="K106" s="144"/>
      <c r="L106" s="250"/>
      <c r="M106" s="144"/>
      <c r="N106" s="144"/>
      <c r="O106" s="144"/>
      <c r="R106" s="144"/>
      <c r="S106" s="144"/>
      <c r="T106" s="144"/>
      <c r="U106" s="144"/>
      <c r="V106" s="144"/>
      <c r="W106" s="144"/>
      <c r="X106" s="144"/>
      <c r="Y106" s="144"/>
    </row>
    <row r="107" spans="1:25" ht="13.5" thickBot="1" x14ac:dyDescent="0.45">
      <c r="A107" s="251" t="s">
        <v>199</v>
      </c>
      <c r="B107" s="251"/>
      <c r="C107" s="252"/>
      <c r="D107" s="258">
        <v>12.6</v>
      </c>
      <c r="E107" s="259">
        <v>5.710928</v>
      </c>
      <c r="F107" s="259">
        <v>2.5095350000000001</v>
      </c>
      <c r="G107" s="259">
        <v>1.9809302325581397</v>
      </c>
      <c r="H107" s="259">
        <v>1.8006976744186047</v>
      </c>
      <c r="I107" s="259">
        <v>1.77</v>
      </c>
      <c r="K107" s="144"/>
      <c r="L107" s="144"/>
      <c r="M107" s="144"/>
      <c r="N107" s="144"/>
      <c r="O107" s="144"/>
      <c r="R107" s="144"/>
      <c r="S107" s="144"/>
      <c r="T107" s="144"/>
      <c r="U107" s="144"/>
      <c r="V107" s="144"/>
      <c r="W107" s="144"/>
      <c r="X107" s="144"/>
      <c r="Y107" s="144"/>
    </row>
    <row r="108" spans="1:25" ht="13.15" x14ac:dyDescent="0.4">
      <c r="A108" s="256" t="s">
        <v>66</v>
      </c>
      <c r="B108" s="240" t="s">
        <v>195</v>
      </c>
      <c r="C108" s="241"/>
      <c r="D108" s="260">
        <v>107.4</v>
      </c>
      <c r="E108" s="261">
        <v>101.52208899999999</v>
      </c>
      <c r="F108" s="261">
        <v>92.22942500000002</v>
      </c>
      <c r="G108" s="261">
        <v>66.464883720930231</v>
      </c>
      <c r="H108" s="261">
        <v>48.948604651162789</v>
      </c>
      <c r="I108" s="261">
        <v>41.386000000000003</v>
      </c>
      <c r="K108" s="144"/>
      <c r="L108" s="144"/>
      <c r="M108" s="144"/>
      <c r="N108" s="144"/>
      <c r="O108" s="144"/>
      <c r="R108" s="144"/>
      <c r="S108" s="144"/>
      <c r="T108" s="144"/>
      <c r="U108" s="144"/>
      <c r="V108" s="144"/>
      <c r="W108" s="144"/>
      <c r="X108" s="144"/>
      <c r="Y108" s="144"/>
    </row>
    <row r="109" spans="1:25" ht="14.25" x14ac:dyDescent="0.45">
      <c r="A109" s="245"/>
      <c r="B109" s="246" t="s">
        <v>196</v>
      </c>
      <c r="C109" s="247"/>
      <c r="D109" s="248" t="s">
        <v>133</v>
      </c>
      <c r="E109" s="249">
        <v>10.986861000000001</v>
      </c>
      <c r="F109" s="249">
        <v>8.8015109999999996</v>
      </c>
      <c r="G109" s="249">
        <v>6.2123255813953486</v>
      </c>
      <c r="H109" s="249">
        <v>5.9098837209302326</v>
      </c>
      <c r="I109" s="249">
        <v>5.2480000000000002</v>
      </c>
      <c r="K109" s="144"/>
      <c r="L109" s="144"/>
      <c r="M109" s="144"/>
      <c r="N109" s="144"/>
      <c r="O109" s="144"/>
      <c r="R109" s="144"/>
      <c r="S109" s="144"/>
      <c r="T109" s="144"/>
      <c r="U109" s="144"/>
      <c r="V109" s="144"/>
      <c r="W109" s="144"/>
      <c r="X109" s="144"/>
      <c r="Y109" s="144"/>
    </row>
    <row r="110" spans="1:25" ht="13.5" thickBot="1" x14ac:dyDescent="0.45">
      <c r="A110" s="251" t="s">
        <v>200</v>
      </c>
      <c r="B110" s="251"/>
      <c r="C110" s="252"/>
      <c r="D110" s="258">
        <v>107.4</v>
      </c>
      <c r="E110" s="259">
        <v>101.52208899999999</v>
      </c>
      <c r="F110" s="259">
        <v>92.22942500000002</v>
      </c>
      <c r="G110" s="259">
        <v>66.464883720930231</v>
      </c>
      <c r="H110" s="259">
        <v>48.948604651162789</v>
      </c>
      <c r="I110" s="259">
        <v>41.386000000000003</v>
      </c>
      <c r="K110" s="144"/>
      <c r="L110" s="144"/>
      <c r="M110" s="144"/>
      <c r="N110" s="144"/>
      <c r="O110" s="144"/>
      <c r="R110" s="144"/>
      <c r="S110" s="144"/>
      <c r="T110" s="144"/>
      <c r="U110" s="144"/>
      <c r="V110" s="144"/>
      <c r="W110" s="144"/>
      <c r="X110" s="144"/>
      <c r="Y110" s="144"/>
    </row>
    <row r="111" spans="1:25" ht="13.15" x14ac:dyDescent="0.4">
      <c r="A111" s="256" t="s">
        <v>201</v>
      </c>
      <c r="B111" s="240" t="s">
        <v>195</v>
      </c>
      <c r="C111" s="241"/>
      <c r="D111" s="260">
        <v>98</v>
      </c>
      <c r="E111" s="261">
        <v>132.77520000000001</v>
      </c>
      <c r="F111" s="261">
        <v>148.68359999999998</v>
      </c>
      <c r="G111" s="261">
        <v>136.28880000000001</v>
      </c>
      <c r="H111" s="261">
        <v>122.4027</v>
      </c>
      <c r="I111" s="261">
        <v>118.292</v>
      </c>
      <c r="K111" s="144"/>
      <c r="L111" s="144"/>
      <c r="M111" s="144"/>
      <c r="N111" s="144"/>
      <c r="O111" s="195"/>
      <c r="R111" s="144"/>
      <c r="S111" s="144"/>
      <c r="T111" s="144"/>
      <c r="U111" s="144"/>
      <c r="V111" s="144"/>
      <c r="W111" s="144"/>
      <c r="X111" s="144"/>
      <c r="Y111" s="144"/>
    </row>
    <row r="112" spans="1:25" ht="14.25" x14ac:dyDescent="0.45">
      <c r="A112" s="262"/>
      <c r="B112" s="263" t="s">
        <v>196</v>
      </c>
      <c r="C112" s="241"/>
      <c r="D112" s="264" t="s">
        <v>133</v>
      </c>
      <c r="E112" s="265">
        <v>10.285200000000001</v>
      </c>
      <c r="F112" s="265">
        <v>13.560300000000002</v>
      </c>
      <c r="G112" s="265">
        <v>13.335300000000002</v>
      </c>
      <c r="H112" s="265">
        <v>12.418200000000001</v>
      </c>
      <c r="I112" s="265">
        <v>12.71</v>
      </c>
      <c r="K112" s="144"/>
      <c r="L112" s="144"/>
      <c r="M112" s="144"/>
      <c r="N112" s="144"/>
      <c r="O112" s="144"/>
      <c r="R112" s="144"/>
      <c r="S112" s="144"/>
      <c r="T112" s="144"/>
      <c r="U112" s="144"/>
      <c r="V112" s="144"/>
      <c r="W112" s="144"/>
      <c r="X112" s="144"/>
      <c r="Y112" s="144"/>
    </row>
    <row r="113" spans="1:25" ht="14.25" x14ac:dyDescent="0.45">
      <c r="A113" s="262"/>
      <c r="B113" s="240" t="s">
        <v>202</v>
      </c>
      <c r="C113" s="241"/>
      <c r="D113" s="242">
        <v>5.7</v>
      </c>
      <c r="E113" s="243">
        <v>3.6800999999999995</v>
      </c>
      <c r="F113" s="243">
        <v>3.0644999999999993</v>
      </c>
      <c r="G113" s="243">
        <v>2.2284000000000002</v>
      </c>
      <c r="H113" s="243">
        <v>1.7027999999999999</v>
      </c>
      <c r="I113" s="243">
        <v>1.667</v>
      </c>
      <c r="K113" s="144"/>
      <c r="L113" s="144"/>
      <c r="M113" s="144"/>
      <c r="N113" s="144"/>
      <c r="O113" s="144"/>
      <c r="R113" s="144"/>
      <c r="S113" s="144"/>
      <c r="T113" s="144"/>
      <c r="U113" s="144"/>
      <c r="V113" s="144"/>
      <c r="W113" s="144"/>
      <c r="X113" s="144"/>
      <c r="Y113" s="144"/>
    </row>
    <row r="114" spans="1:25" ht="14.25" x14ac:dyDescent="0.45">
      <c r="A114" s="245"/>
      <c r="B114" s="266" t="s">
        <v>203</v>
      </c>
      <c r="C114" s="247"/>
      <c r="D114" s="267">
        <v>8.6</v>
      </c>
      <c r="E114" s="268">
        <v>9.1935000000000002</v>
      </c>
      <c r="F114" s="268">
        <v>10.484099999999998</v>
      </c>
      <c r="G114" s="268">
        <v>9.4122000000000003</v>
      </c>
      <c r="H114" s="268">
        <v>7.8822000000000001</v>
      </c>
      <c r="I114" s="268">
        <v>7.8109999999999999</v>
      </c>
      <c r="K114" s="144"/>
      <c r="L114" s="144"/>
      <c r="M114" s="144"/>
      <c r="N114" s="144"/>
      <c r="O114" s="144"/>
      <c r="R114" s="144"/>
      <c r="S114" s="144"/>
      <c r="T114" s="144"/>
      <c r="U114" s="144"/>
      <c r="V114" s="144"/>
      <c r="W114" s="144"/>
      <c r="X114" s="144"/>
      <c r="Y114" s="144"/>
    </row>
    <row r="115" spans="1:25" ht="13.5" thickBot="1" x14ac:dyDescent="0.45">
      <c r="A115" s="251" t="s">
        <v>204</v>
      </c>
      <c r="B115" s="251"/>
      <c r="C115" s="252"/>
      <c r="D115" s="258">
        <v>112.3</v>
      </c>
      <c r="E115" s="259"/>
      <c r="F115" s="259">
        <v>162.23219999999998</v>
      </c>
      <c r="G115" s="259">
        <v>147.92940000000002</v>
      </c>
      <c r="H115" s="259">
        <v>131.98769999999999</v>
      </c>
      <c r="I115" s="259">
        <v>127.77</v>
      </c>
      <c r="K115" s="144"/>
      <c r="L115" s="144"/>
      <c r="M115" s="144"/>
      <c r="N115" s="144"/>
      <c r="O115" s="144"/>
      <c r="R115" s="144"/>
      <c r="S115" s="144"/>
      <c r="T115" s="144"/>
      <c r="U115" s="144"/>
      <c r="V115" s="144"/>
      <c r="W115" s="144"/>
      <c r="X115" s="144"/>
      <c r="Y115" s="144"/>
    </row>
    <row r="116" spans="1:25" ht="13.15" x14ac:dyDescent="0.4">
      <c r="A116" s="256" t="s">
        <v>205</v>
      </c>
      <c r="B116" s="240" t="s">
        <v>195</v>
      </c>
      <c r="C116" s="241"/>
      <c r="D116" s="260">
        <v>6</v>
      </c>
      <c r="E116" s="261">
        <v>8.8424420000000001</v>
      </c>
      <c r="F116" s="261">
        <v>7.2769789999999999</v>
      </c>
      <c r="G116" s="261">
        <v>4.893372093023256</v>
      </c>
      <c r="H116" s="261">
        <v>3.5770930232558138</v>
      </c>
      <c r="I116" s="261">
        <v>3.2909999999999999</v>
      </c>
      <c r="K116" s="144"/>
      <c r="L116" s="144"/>
      <c r="M116" s="144"/>
      <c r="N116" s="144"/>
      <c r="O116" s="195"/>
      <c r="R116" s="144"/>
      <c r="S116" s="144"/>
      <c r="T116" s="144"/>
      <c r="U116" s="144"/>
      <c r="V116" s="144"/>
      <c r="W116" s="144"/>
      <c r="X116" s="144"/>
      <c r="Y116" s="144"/>
    </row>
    <row r="117" spans="1:25" ht="14.25" x14ac:dyDescent="0.45">
      <c r="A117" s="262"/>
      <c r="B117" s="263" t="s">
        <v>196</v>
      </c>
      <c r="C117" s="241"/>
      <c r="D117" s="264" t="s">
        <v>133</v>
      </c>
      <c r="E117" s="265">
        <v>0.89290800000000004</v>
      </c>
      <c r="F117" s="265">
        <v>0.88209500000000007</v>
      </c>
      <c r="G117" s="265">
        <v>0.58267441860465119</v>
      </c>
      <c r="H117" s="265">
        <v>0.45744186046511631</v>
      </c>
      <c r="I117" s="265">
        <v>0.439</v>
      </c>
      <c r="K117" s="144"/>
      <c r="L117" s="144"/>
      <c r="M117" s="144"/>
      <c r="N117" s="144"/>
      <c r="O117" s="144"/>
      <c r="R117" s="144"/>
      <c r="S117" s="144"/>
      <c r="T117" s="144"/>
      <c r="U117" s="144"/>
      <c r="V117" s="144"/>
      <c r="W117" s="144"/>
      <c r="X117" s="144"/>
      <c r="Y117" s="144"/>
    </row>
    <row r="118" spans="1:25" ht="14.25" x14ac:dyDescent="0.45">
      <c r="A118" s="262"/>
      <c r="B118" s="240" t="s">
        <v>202</v>
      </c>
      <c r="C118" s="241"/>
      <c r="D118" s="242">
        <v>2.7</v>
      </c>
      <c r="E118" s="243">
        <v>0.95720999999999989</v>
      </c>
      <c r="F118" s="243">
        <v>0.52220800000000001</v>
      </c>
      <c r="G118" s="243">
        <v>0.33872093023255812</v>
      </c>
      <c r="H118" s="243">
        <v>0.26360465116279069</v>
      </c>
      <c r="I118" s="243">
        <v>0.26</v>
      </c>
      <c r="K118" s="144"/>
      <c r="L118" s="144"/>
      <c r="M118" s="144"/>
      <c r="N118" s="144"/>
      <c r="O118" s="144"/>
      <c r="R118" s="144"/>
      <c r="S118" s="144"/>
      <c r="T118" s="144"/>
      <c r="U118" s="144"/>
      <c r="V118" s="144"/>
      <c r="W118" s="144"/>
      <c r="X118" s="144"/>
      <c r="Y118" s="144"/>
    </row>
    <row r="119" spans="1:25" ht="14.25" x14ac:dyDescent="0.45">
      <c r="A119" s="245"/>
      <c r="B119" s="266" t="s">
        <v>203</v>
      </c>
      <c r="C119" s="247"/>
      <c r="D119" s="267">
        <v>9.6</v>
      </c>
      <c r="E119" s="268">
        <v>8.9236050000000002</v>
      </c>
      <c r="F119" s="268">
        <v>7.342325999999999</v>
      </c>
      <c r="G119" s="268">
        <v>5.7783720930232558</v>
      </c>
      <c r="H119" s="268">
        <v>4.9915116279069762</v>
      </c>
      <c r="I119" s="268">
        <v>4.548</v>
      </c>
      <c r="K119" s="144"/>
      <c r="L119" s="144"/>
      <c r="M119" s="144"/>
      <c r="N119" s="144"/>
      <c r="O119" s="144"/>
      <c r="R119" s="144"/>
      <c r="S119" s="144"/>
      <c r="T119" s="144"/>
      <c r="U119" s="144"/>
      <c r="V119" s="144"/>
      <c r="W119" s="144"/>
      <c r="X119" s="144"/>
      <c r="Y119" s="144"/>
    </row>
    <row r="120" spans="1:25" ht="13.5" thickBot="1" x14ac:dyDescent="0.45">
      <c r="A120" s="251" t="s">
        <v>206</v>
      </c>
      <c r="B120" s="251"/>
      <c r="C120" s="252"/>
      <c r="D120" s="258">
        <v>18.399999999999999</v>
      </c>
      <c r="E120" s="259">
        <v>18.723257</v>
      </c>
      <c r="F120" s="259">
        <v>15.141513</v>
      </c>
      <c r="G120" s="259">
        <v>11.01046511627907</v>
      </c>
      <c r="H120" s="259">
        <v>8.8322093023255803</v>
      </c>
      <c r="I120" s="259">
        <v>8.0990000000000002</v>
      </c>
      <c r="K120" s="144"/>
      <c r="L120" s="144"/>
      <c r="M120" s="144"/>
      <c r="N120" s="144"/>
      <c r="O120" s="144"/>
      <c r="R120" s="144"/>
      <c r="S120" s="144"/>
      <c r="T120" s="144"/>
      <c r="U120" s="144"/>
      <c r="V120" s="144"/>
      <c r="W120" s="144"/>
      <c r="X120" s="144"/>
      <c r="Y120" s="144"/>
    </row>
    <row r="121" spans="1:25" ht="13.15" x14ac:dyDescent="0.4">
      <c r="A121" s="256" t="s">
        <v>207</v>
      </c>
      <c r="B121" s="240" t="s">
        <v>208</v>
      </c>
      <c r="C121" s="241"/>
      <c r="D121" s="260">
        <v>99.7</v>
      </c>
      <c r="E121" s="261">
        <v>80.623488999999992</v>
      </c>
      <c r="F121" s="261">
        <v>70.833227999999991</v>
      </c>
      <c r="G121" s="261">
        <v>72.248765400000011</v>
      </c>
      <c r="H121" s="261">
        <v>83.898944099999994</v>
      </c>
      <c r="I121" s="261">
        <v>79.953000000000003</v>
      </c>
      <c r="K121" s="144"/>
      <c r="L121" s="144"/>
      <c r="M121" s="144"/>
      <c r="N121" s="144"/>
      <c r="O121" s="144"/>
      <c r="R121" s="144"/>
      <c r="S121" s="144"/>
      <c r="T121" s="144"/>
      <c r="U121" s="144"/>
      <c r="V121" s="144"/>
      <c r="W121" s="144"/>
      <c r="X121" s="144"/>
      <c r="Y121" s="144"/>
    </row>
    <row r="122" spans="1:25" ht="14.25" x14ac:dyDescent="0.45">
      <c r="A122" s="245"/>
      <c r="B122" s="246" t="s">
        <v>196</v>
      </c>
      <c r="C122" s="247"/>
      <c r="D122" s="248" t="s">
        <v>133</v>
      </c>
      <c r="E122" s="249">
        <v>1.005976</v>
      </c>
      <c r="F122" s="249">
        <v>0.72845300000000002</v>
      </c>
      <c r="G122" s="249">
        <v>0.56816459999999991</v>
      </c>
      <c r="H122" s="249">
        <v>0.4562793</v>
      </c>
      <c r="I122" s="249">
        <v>0.39900000000000002</v>
      </c>
      <c r="K122" s="144"/>
      <c r="L122" s="144"/>
      <c r="M122" s="144"/>
      <c r="N122" s="144"/>
      <c r="O122" s="144"/>
      <c r="R122" s="144"/>
      <c r="S122" s="144"/>
      <c r="T122" s="144"/>
      <c r="U122" s="144"/>
      <c r="V122" s="144"/>
      <c r="W122" s="144"/>
      <c r="X122" s="144"/>
      <c r="Y122" s="144"/>
    </row>
    <row r="123" spans="1:25" ht="13.5" thickBot="1" x14ac:dyDescent="0.45">
      <c r="A123" s="251" t="s">
        <v>209</v>
      </c>
      <c r="B123" s="251"/>
      <c r="C123" s="252"/>
      <c r="D123" s="258">
        <v>99.7</v>
      </c>
      <c r="E123" s="259">
        <v>80.623488999999992</v>
      </c>
      <c r="F123" s="259">
        <v>70.833227999999991</v>
      </c>
      <c r="G123" s="259">
        <v>72.248765400000011</v>
      </c>
      <c r="H123" s="259">
        <v>83.898944099999994</v>
      </c>
      <c r="I123" s="259">
        <v>79.953000000000003</v>
      </c>
      <c r="K123" s="144"/>
      <c r="L123" s="144"/>
      <c r="M123" s="144"/>
      <c r="N123" s="144"/>
      <c r="O123" s="144"/>
      <c r="R123" s="144"/>
      <c r="S123" s="144"/>
      <c r="T123" s="144"/>
      <c r="U123" s="144"/>
      <c r="V123" s="144"/>
      <c r="W123" s="144"/>
      <c r="X123" s="144"/>
      <c r="Y123" s="144"/>
    </row>
    <row r="124" spans="1:25" ht="13.15" x14ac:dyDescent="0.4">
      <c r="A124" s="256" t="s">
        <v>210</v>
      </c>
      <c r="B124" s="240" t="s">
        <v>211</v>
      </c>
      <c r="C124" s="241"/>
      <c r="D124" s="260">
        <v>36.4</v>
      </c>
      <c r="E124" s="261">
        <v>36.997</v>
      </c>
      <c r="F124" s="261">
        <v>38.854999999999997</v>
      </c>
      <c r="G124" s="261">
        <v>38.875</v>
      </c>
      <c r="H124" s="261">
        <v>32.997</v>
      </c>
      <c r="I124" s="261">
        <v>33.162999999999997</v>
      </c>
      <c r="K124" s="144"/>
      <c r="L124" s="144"/>
      <c r="M124" s="144"/>
      <c r="N124" s="144"/>
      <c r="O124" s="195"/>
      <c r="R124" s="144"/>
      <c r="S124" s="144"/>
      <c r="T124" s="144"/>
      <c r="U124" s="144"/>
      <c r="V124" s="144"/>
      <c r="W124" s="144"/>
      <c r="X124" s="144"/>
      <c r="Y124" s="144"/>
    </row>
    <row r="125" spans="1:25" ht="14.25" x14ac:dyDescent="0.45">
      <c r="A125" s="262"/>
      <c r="B125" s="240" t="s">
        <v>202</v>
      </c>
      <c r="C125" s="241"/>
      <c r="D125" s="242">
        <v>13.6</v>
      </c>
      <c r="E125" s="243">
        <v>17.933</v>
      </c>
      <c r="F125" s="243">
        <v>18.282</v>
      </c>
      <c r="G125" s="243">
        <v>20.768000000000001</v>
      </c>
      <c r="H125" s="243">
        <v>23.393000000000001</v>
      </c>
      <c r="I125" s="243">
        <v>22.459</v>
      </c>
      <c r="K125" s="144"/>
      <c r="L125" s="144"/>
      <c r="M125" s="144"/>
      <c r="N125" s="144"/>
      <c r="O125" s="144"/>
      <c r="R125" s="144"/>
      <c r="S125" s="144"/>
      <c r="T125" s="144"/>
      <c r="U125" s="144"/>
      <c r="V125" s="144"/>
      <c r="W125" s="144"/>
      <c r="X125" s="144"/>
      <c r="Y125" s="144"/>
    </row>
    <row r="126" spans="1:25" ht="14.25" x14ac:dyDescent="0.45">
      <c r="A126" s="262"/>
      <c r="B126" s="240" t="s">
        <v>203</v>
      </c>
      <c r="C126" s="241"/>
      <c r="D126" s="242">
        <v>6.3</v>
      </c>
      <c r="E126" s="243">
        <v>9.4269999999999996</v>
      </c>
      <c r="F126" s="243">
        <v>9.7070000000000007</v>
      </c>
      <c r="G126" s="243">
        <v>10.978999999999999</v>
      </c>
      <c r="H126" s="243">
        <v>10.734999999999999</v>
      </c>
      <c r="I126" s="243">
        <v>10.853999999999999</v>
      </c>
      <c r="K126" s="144"/>
      <c r="L126" s="144"/>
      <c r="M126" s="144"/>
      <c r="N126" s="144"/>
      <c r="O126" s="144"/>
      <c r="R126" s="144"/>
      <c r="S126" s="144"/>
      <c r="T126" s="144"/>
      <c r="U126" s="144"/>
      <c r="V126" s="144"/>
      <c r="W126" s="144"/>
      <c r="X126" s="144"/>
      <c r="Y126" s="144"/>
    </row>
    <row r="127" spans="1:25" ht="14.25" x14ac:dyDescent="0.45">
      <c r="A127" s="245"/>
      <c r="B127" s="266" t="s">
        <v>212</v>
      </c>
      <c r="C127" s="247"/>
      <c r="D127" s="267">
        <v>41.5</v>
      </c>
      <c r="E127" s="268">
        <v>56.68</v>
      </c>
      <c r="F127" s="268">
        <v>67.421000000000006</v>
      </c>
      <c r="G127" s="268">
        <v>74.272999999999996</v>
      </c>
      <c r="H127" s="268">
        <v>72.466999999999999</v>
      </c>
      <c r="I127" s="268">
        <v>72.12</v>
      </c>
      <c r="K127" s="144"/>
      <c r="L127" s="144"/>
      <c r="M127" s="144"/>
      <c r="N127" s="144"/>
      <c r="O127" s="144"/>
      <c r="R127" s="144"/>
      <c r="S127" s="144"/>
      <c r="T127" s="144"/>
      <c r="U127" s="144"/>
      <c r="V127" s="144"/>
      <c r="W127" s="144"/>
      <c r="X127" s="144"/>
      <c r="Y127" s="144"/>
    </row>
    <row r="128" spans="1:25" ht="13.5" thickBot="1" x14ac:dyDescent="0.45">
      <c r="A128" s="251" t="s">
        <v>213</v>
      </c>
      <c r="B128" s="251"/>
      <c r="C128" s="252"/>
      <c r="D128" s="269">
        <v>97.8</v>
      </c>
      <c r="E128" s="254">
        <v>121.03700000000001</v>
      </c>
      <c r="F128" s="254">
        <v>134.26499999999999</v>
      </c>
      <c r="G128" s="254">
        <v>144.89499999999998</v>
      </c>
      <c r="H128" s="254">
        <v>139.59199999999998</v>
      </c>
      <c r="I128" s="254">
        <v>138.596</v>
      </c>
      <c r="K128" s="144"/>
      <c r="L128" s="144"/>
      <c r="M128" s="144"/>
      <c r="N128" s="144"/>
      <c r="O128" s="144"/>
      <c r="R128" s="144"/>
      <c r="S128" s="144"/>
      <c r="T128" s="144"/>
      <c r="U128" s="144"/>
      <c r="V128" s="144"/>
      <c r="W128" s="144"/>
      <c r="X128" s="144"/>
      <c r="Y128" s="144"/>
    </row>
    <row r="129" spans="1:25" ht="13.15" x14ac:dyDescent="0.4">
      <c r="A129" s="270" t="s">
        <v>214</v>
      </c>
      <c r="B129" s="271" t="s">
        <v>195</v>
      </c>
      <c r="C129" s="272"/>
      <c r="D129" s="273">
        <v>383.5</v>
      </c>
      <c r="E129" s="274">
        <v>387.62940600000002</v>
      </c>
      <c r="F129" s="274">
        <v>378.314166</v>
      </c>
      <c r="G129" s="274">
        <v>337.49593749302329</v>
      </c>
      <c r="H129" s="274">
        <v>310.295155727907</v>
      </c>
      <c r="I129" s="274">
        <v>295.74799999999999</v>
      </c>
      <c r="K129" s="144"/>
      <c r="L129" s="144"/>
      <c r="M129" s="144"/>
      <c r="N129" s="144"/>
      <c r="O129" s="195"/>
      <c r="R129" s="144"/>
      <c r="S129" s="144"/>
      <c r="T129" s="144"/>
      <c r="U129" s="144"/>
      <c r="V129" s="144"/>
      <c r="W129" s="144"/>
      <c r="X129" s="144"/>
      <c r="Y129" s="144"/>
    </row>
    <row r="130" spans="1:25" ht="13.15" x14ac:dyDescent="0.4">
      <c r="A130" s="275" t="s">
        <v>215</v>
      </c>
      <c r="B130" s="276" t="s">
        <v>196</v>
      </c>
      <c r="C130" s="277"/>
      <c r="D130" s="278" t="s">
        <v>133</v>
      </c>
      <c r="E130" s="279">
        <v>26.849432000000004</v>
      </c>
      <c r="F130" s="279">
        <v>27.464451000000004</v>
      </c>
      <c r="G130" s="279">
        <v>24.203580879069769</v>
      </c>
      <c r="H130" s="279">
        <v>23.020642090697674</v>
      </c>
      <c r="I130" s="279">
        <v>22.887</v>
      </c>
      <c r="K130" s="144"/>
      <c r="L130" s="144"/>
      <c r="M130" s="144"/>
      <c r="N130" s="144"/>
      <c r="O130" s="144"/>
      <c r="R130" s="144"/>
      <c r="S130" s="144"/>
      <c r="T130" s="144"/>
      <c r="U130" s="144"/>
      <c r="V130" s="144"/>
      <c r="W130" s="144"/>
      <c r="X130" s="144"/>
      <c r="Y130" s="144"/>
    </row>
    <row r="131" spans="1:25" ht="14.25" x14ac:dyDescent="0.45">
      <c r="A131" s="262"/>
      <c r="B131" s="280" t="s">
        <v>202</v>
      </c>
      <c r="C131" s="281"/>
      <c r="D131" s="282">
        <v>22</v>
      </c>
      <c r="E131" s="283">
        <v>22.570309999999999</v>
      </c>
      <c r="F131" s="283">
        <v>21.868707999999998</v>
      </c>
      <c r="G131" s="283">
        <v>23.335120930232559</v>
      </c>
      <c r="H131" s="283">
        <v>25.359404651162791</v>
      </c>
      <c r="I131" s="283">
        <v>24.385999999999999</v>
      </c>
      <c r="K131" s="144"/>
      <c r="L131" s="144"/>
      <c r="M131" s="144"/>
      <c r="N131" s="144"/>
      <c r="O131" s="144"/>
      <c r="R131" s="144"/>
      <c r="S131" s="144"/>
      <c r="T131" s="144"/>
      <c r="U131" s="144"/>
      <c r="V131" s="144"/>
      <c r="W131" s="144"/>
      <c r="X131" s="144"/>
      <c r="Y131" s="144"/>
    </row>
    <row r="132" spans="1:25" ht="14.25" x14ac:dyDescent="0.45">
      <c r="A132" s="262"/>
      <c r="B132" s="280" t="s">
        <v>203</v>
      </c>
      <c r="C132" s="281"/>
      <c r="D132" s="282">
        <v>24.5</v>
      </c>
      <c r="E132" s="283">
        <v>27.544105000000002</v>
      </c>
      <c r="F132" s="283">
        <v>27.533425999999999</v>
      </c>
      <c r="G132" s="283">
        <v>26.169572093023255</v>
      </c>
      <c r="H132" s="283">
        <v>23.608711627906978</v>
      </c>
      <c r="I132" s="283">
        <v>23.213000000000001</v>
      </c>
      <c r="K132" s="144"/>
      <c r="L132" s="144"/>
      <c r="M132" s="144"/>
      <c r="N132" s="144"/>
      <c r="O132" s="144"/>
      <c r="R132" s="144"/>
      <c r="S132" s="144"/>
      <c r="T132" s="144"/>
      <c r="U132" s="144"/>
      <c r="V132" s="144"/>
      <c r="W132" s="144"/>
      <c r="X132" s="144"/>
      <c r="Y132" s="144"/>
    </row>
    <row r="133" spans="1:25" ht="14.25" x14ac:dyDescent="0.45">
      <c r="A133" s="262"/>
      <c r="B133" s="280" t="s">
        <v>212</v>
      </c>
      <c r="C133" s="281"/>
      <c r="D133" s="282">
        <v>41.5</v>
      </c>
      <c r="E133" s="283">
        <v>56.68</v>
      </c>
      <c r="F133" s="283">
        <v>67.421000000000006</v>
      </c>
      <c r="G133" s="283">
        <v>74.272999999999996</v>
      </c>
      <c r="H133" s="283">
        <v>72.466999999999999</v>
      </c>
      <c r="I133" s="283">
        <v>72.12</v>
      </c>
      <c r="K133" s="144"/>
      <c r="L133" s="144"/>
      <c r="M133" s="144"/>
      <c r="N133" s="144"/>
      <c r="O133" s="144"/>
      <c r="R133" s="144"/>
      <c r="S133" s="144"/>
      <c r="T133" s="144"/>
      <c r="U133" s="144"/>
      <c r="V133" s="144"/>
      <c r="W133" s="144"/>
      <c r="X133" s="144"/>
      <c r="Y133" s="144"/>
    </row>
    <row r="134" spans="1:25" ht="24" customHeight="1" x14ac:dyDescent="0.4">
      <c r="A134" s="284" t="s">
        <v>216</v>
      </c>
      <c r="B134" s="284"/>
      <c r="C134" s="285"/>
      <c r="D134" s="286">
        <v>471.5</v>
      </c>
      <c r="E134" s="287">
        <v>494.42382100000003</v>
      </c>
      <c r="F134" s="287">
        <v>495.13729999999998</v>
      </c>
      <c r="G134" s="287">
        <v>461.27363051627913</v>
      </c>
      <c r="H134" s="368">
        <v>431.73027200697675</v>
      </c>
      <c r="I134" s="287">
        <v>415.46699999999998</v>
      </c>
      <c r="K134" s="144"/>
      <c r="L134" s="144"/>
      <c r="M134" s="144"/>
      <c r="N134" s="144"/>
      <c r="O134" s="144"/>
      <c r="R134" s="144"/>
      <c r="S134" s="144"/>
      <c r="T134" s="144"/>
      <c r="U134" s="144"/>
      <c r="V134" s="144"/>
      <c r="W134" s="144"/>
      <c r="X134" s="144"/>
      <c r="Y134" s="144"/>
    </row>
    <row r="135" spans="1:25" ht="15.75" x14ac:dyDescent="0.5">
      <c r="A135" s="194" t="s">
        <v>166</v>
      </c>
      <c r="B135" s="144" t="s">
        <v>217</v>
      </c>
      <c r="C135" s="144"/>
      <c r="D135" s="144"/>
      <c r="E135" s="144"/>
      <c r="F135" s="144"/>
      <c r="G135" s="144"/>
      <c r="H135" s="144"/>
      <c r="I135" s="144"/>
      <c r="J135" s="144"/>
      <c r="K135" s="144"/>
      <c r="L135" s="144"/>
      <c r="M135" s="144"/>
      <c r="N135" s="144"/>
      <c r="O135" s="144"/>
      <c r="P135" s="144"/>
      <c r="Q135" s="144"/>
      <c r="R135" s="144"/>
      <c r="S135" s="144"/>
      <c r="T135" s="144"/>
      <c r="U135" s="144"/>
      <c r="V135" s="144"/>
      <c r="W135" s="144"/>
      <c r="X135" s="144"/>
      <c r="Y135" s="144"/>
    </row>
    <row r="136" spans="1:25" ht="13.15" x14ac:dyDescent="0.4">
      <c r="A136" s="144"/>
      <c r="B136" s="144"/>
      <c r="C136" s="144"/>
      <c r="D136" s="144"/>
      <c r="E136" s="144"/>
      <c r="F136" s="144"/>
      <c r="G136" s="144"/>
      <c r="H136" s="144"/>
      <c r="I136" s="144"/>
      <c r="J136" s="144"/>
      <c r="K136" s="144"/>
      <c r="L136" s="144"/>
      <c r="M136" s="144"/>
      <c r="N136" s="144"/>
      <c r="O136" s="144"/>
      <c r="P136" s="144"/>
      <c r="Q136" s="144"/>
      <c r="R136" s="144"/>
      <c r="S136" s="144"/>
      <c r="T136" s="144"/>
      <c r="U136" s="144"/>
      <c r="V136" s="144"/>
      <c r="W136" s="144"/>
      <c r="X136" s="144"/>
      <c r="Y136" s="144"/>
    </row>
    <row r="137" spans="1:25" ht="15.75" x14ac:dyDescent="0.5">
      <c r="A137" s="145" t="s">
        <v>218</v>
      </c>
      <c r="B137" s="144"/>
      <c r="C137" s="144"/>
      <c r="D137" s="144"/>
      <c r="E137" s="144"/>
      <c r="F137" s="144"/>
      <c r="G137" s="144"/>
      <c r="H137" s="144"/>
      <c r="I137" s="144"/>
      <c r="J137" s="144"/>
      <c r="K137" s="144"/>
      <c r="L137" s="144"/>
      <c r="M137" s="144"/>
      <c r="N137" s="144"/>
      <c r="O137" s="144"/>
      <c r="P137" s="144"/>
      <c r="Q137" s="144"/>
      <c r="R137" s="144"/>
      <c r="S137" s="144"/>
      <c r="T137" s="144"/>
      <c r="U137" s="144"/>
      <c r="V137" s="144"/>
      <c r="W137" s="144"/>
      <c r="X137" s="144"/>
      <c r="Y137" s="144"/>
    </row>
    <row r="138" spans="1:25" ht="13.15" x14ac:dyDescent="0.4">
      <c r="A138" s="144" t="s">
        <v>188</v>
      </c>
      <c r="B138" s="144"/>
      <c r="C138" s="144"/>
      <c r="D138" s="144"/>
      <c r="E138" s="144"/>
      <c r="F138" s="144"/>
      <c r="G138" s="144"/>
      <c r="H138" s="144"/>
      <c r="I138" s="206"/>
      <c r="J138" s="144"/>
      <c r="K138" s="144"/>
      <c r="L138" s="144"/>
      <c r="M138" s="144"/>
      <c r="N138" s="144"/>
      <c r="O138" s="144"/>
      <c r="P138" s="144"/>
      <c r="Q138" s="144"/>
      <c r="R138" s="144"/>
      <c r="S138" s="144"/>
      <c r="T138" s="144"/>
      <c r="U138" s="144"/>
      <c r="V138" s="144"/>
      <c r="W138" s="144"/>
      <c r="X138" s="144"/>
      <c r="Y138" s="144"/>
    </row>
    <row r="139" spans="1:25" ht="14.25" x14ac:dyDescent="0.45">
      <c r="A139" s="288"/>
      <c r="B139" s="288"/>
      <c r="C139" s="288"/>
      <c r="D139" s="288"/>
      <c r="E139" s="289" t="s">
        <v>219</v>
      </c>
      <c r="F139" s="290"/>
      <c r="G139" s="290"/>
      <c r="H139" s="290"/>
      <c r="I139" s="291"/>
      <c r="J139" s="144"/>
      <c r="K139" s="144"/>
      <c r="L139" s="144"/>
      <c r="M139" s="144"/>
      <c r="N139" s="144"/>
      <c r="O139" s="144"/>
      <c r="P139" s="144"/>
      <c r="Q139" s="144"/>
      <c r="R139" s="144"/>
      <c r="S139" s="144"/>
      <c r="T139" s="144"/>
      <c r="U139" s="144"/>
      <c r="V139" s="144"/>
      <c r="W139" s="144"/>
      <c r="X139" s="144"/>
      <c r="Y139" s="144"/>
    </row>
    <row r="140" spans="1:25" ht="39.75" thickBot="1" x14ac:dyDescent="0.45">
      <c r="A140" s="292" t="s">
        <v>99</v>
      </c>
      <c r="B140" s="293" t="s">
        <v>93</v>
      </c>
      <c r="C140" s="294" t="s">
        <v>220</v>
      </c>
      <c r="D140" s="294" t="s">
        <v>221</v>
      </c>
      <c r="E140" s="295" t="s">
        <v>222</v>
      </c>
      <c r="F140" s="296" t="s">
        <v>223</v>
      </c>
      <c r="G140" s="296" t="s">
        <v>224</v>
      </c>
      <c r="H140" s="296" t="s">
        <v>225</v>
      </c>
      <c r="I140" s="297" t="s">
        <v>226</v>
      </c>
      <c r="J140" s="144"/>
      <c r="K140" s="144"/>
      <c r="L140" s="144"/>
      <c r="M140" s="144"/>
      <c r="N140" s="144"/>
      <c r="O140" s="144"/>
      <c r="P140" s="144"/>
      <c r="Q140" s="144"/>
      <c r="R140" s="144"/>
      <c r="S140" s="144"/>
      <c r="T140" s="144"/>
      <c r="U140" s="144"/>
      <c r="V140" s="144"/>
      <c r="W140" s="144"/>
      <c r="X140" s="144"/>
      <c r="Y140" s="144"/>
    </row>
    <row r="141" spans="1:25" ht="13.15" x14ac:dyDescent="0.4">
      <c r="A141" s="298" t="s">
        <v>157</v>
      </c>
      <c r="B141" s="299" t="s">
        <v>227</v>
      </c>
      <c r="C141" s="300">
        <v>6935.8990000000003</v>
      </c>
      <c r="D141" s="300">
        <v>436.42500000000001</v>
      </c>
      <c r="E141" s="301">
        <v>75.486000000000004</v>
      </c>
      <c r="F141" s="301">
        <v>37.456000000000003</v>
      </c>
      <c r="G141" s="301">
        <v>21.419</v>
      </c>
      <c r="H141" s="301">
        <v>4.1230000000000002</v>
      </c>
      <c r="I141" s="302">
        <v>12.488</v>
      </c>
      <c r="J141" s="195"/>
      <c r="K141" s="144"/>
      <c r="L141" s="144"/>
      <c r="M141" s="144"/>
      <c r="N141" s="144"/>
      <c r="O141" s="144"/>
      <c r="P141" s="211"/>
      <c r="Q141" s="144"/>
      <c r="R141" s="144"/>
      <c r="S141" s="144"/>
      <c r="T141" s="144"/>
      <c r="U141" s="144"/>
      <c r="V141" s="144"/>
      <c r="W141" s="144"/>
      <c r="X141" s="144"/>
      <c r="Y141" s="144"/>
    </row>
    <row r="142" spans="1:25" ht="14.25" x14ac:dyDescent="0.45">
      <c r="A142" s="303"/>
      <c r="B142" s="299" t="s">
        <v>228</v>
      </c>
      <c r="C142" s="300">
        <v>3171</v>
      </c>
      <c r="D142" s="300">
        <v>200.14099999999999</v>
      </c>
      <c r="E142" s="301">
        <v>28.331499999999998</v>
      </c>
      <c r="F142" s="301">
        <v>12.14</v>
      </c>
      <c r="G142" s="301">
        <v>10.992000000000001</v>
      </c>
      <c r="H142" s="301">
        <v>1.0157</v>
      </c>
      <c r="I142" s="302">
        <v>4.1829999999999998</v>
      </c>
      <c r="J142" s="244"/>
      <c r="K142" s="144"/>
      <c r="L142" s="144"/>
      <c r="M142" s="144"/>
      <c r="N142" s="144"/>
      <c r="O142" s="144"/>
      <c r="P142" s="144"/>
      <c r="Q142" s="144"/>
      <c r="R142" s="144"/>
      <c r="S142" s="144"/>
      <c r="T142" s="144"/>
      <c r="U142" s="144"/>
      <c r="V142" s="144"/>
      <c r="W142" s="144"/>
      <c r="X142" s="144"/>
      <c r="Y142" s="144"/>
    </row>
    <row r="143" spans="1:25" ht="14.25" x14ac:dyDescent="0.45">
      <c r="A143" s="303"/>
      <c r="B143" s="299" t="s">
        <v>229</v>
      </c>
      <c r="C143" s="300">
        <v>2545.549</v>
      </c>
      <c r="D143" s="300">
        <v>164.035</v>
      </c>
      <c r="E143" s="301">
        <v>22.134599999999999</v>
      </c>
      <c r="F143" s="301">
        <v>8.9480000000000004</v>
      </c>
      <c r="G143" s="301">
        <v>9.7240000000000002</v>
      </c>
      <c r="H143" s="301">
        <v>0.215</v>
      </c>
      <c r="I143" s="302">
        <v>3.2469999999999999</v>
      </c>
      <c r="J143" s="250"/>
      <c r="K143" s="144"/>
      <c r="L143" s="144"/>
      <c r="M143" s="144"/>
      <c r="N143" s="144"/>
      <c r="O143" s="144"/>
      <c r="P143" s="144"/>
      <c r="Q143" s="144"/>
      <c r="R143" s="144"/>
      <c r="S143" s="144"/>
      <c r="T143" s="144"/>
      <c r="U143" s="144"/>
      <c r="V143" s="144"/>
      <c r="W143" s="144"/>
      <c r="X143" s="144"/>
      <c r="Y143" s="144"/>
    </row>
    <row r="144" spans="1:25" ht="14.65" thickBot="1" x14ac:dyDescent="0.5">
      <c r="A144" s="304"/>
      <c r="B144" s="305" t="s">
        <v>0</v>
      </c>
      <c r="C144" s="306">
        <v>12652.449000000001</v>
      </c>
      <c r="D144" s="307">
        <v>800.6</v>
      </c>
      <c r="E144" s="308">
        <v>125.952</v>
      </c>
      <c r="F144" s="308">
        <v>58.545000000000002</v>
      </c>
      <c r="G144" s="308">
        <v>42.134999999999998</v>
      </c>
      <c r="H144" s="308">
        <v>5.3536999999999999</v>
      </c>
      <c r="I144" s="309">
        <v>19.918399999999998</v>
      </c>
      <c r="J144" s="250"/>
      <c r="K144" s="144"/>
      <c r="L144" s="144"/>
      <c r="M144" s="144"/>
      <c r="N144" s="144"/>
      <c r="O144" s="144"/>
      <c r="P144" s="144"/>
      <c r="Q144" s="144"/>
      <c r="R144" s="144"/>
      <c r="S144" s="144"/>
      <c r="T144" s="144"/>
      <c r="U144" s="144"/>
      <c r="V144" s="144"/>
      <c r="W144" s="144"/>
      <c r="X144" s="144"/>
      <c r="Y144" s="144"/>
    </row>
    <row r="145" spans="1:25" ht="13.15" x14ac:dyDescent="0.4">
      <c r="A145" s="310" t="s">
        <v>230</v>
      </c>
      <c r="B145" s="299" t="s">
        <v>227</v>
      </c>
      <c r="C145" s="300">
        <v>7647.3969999999999</v>
      </c>
      <c r="D145" s="300">
        <v>844.92</v>
      </c>
      <c r="E145" s="301">
        <v>150.1627</v>
      </c>
      <c r="F145" s="301">
        <v>42.334516308540941</v>
      </c>
      <c r="G145" s="301">
        <v>38.588000000000001</v>
      </c>
      <c r="H145" s="301">
        <v>25.449000000000002</v>
      </c>
      <c r="I145" s="302">
        <v>43.790700000000001</v>
      </c>
      <c r="J145" s="250"/>
      <c r="K145" s="144"/>
      <c r="L145" s="144"/>
      <c r="M145" s="144"/>
      <c r="N145" s="144"/>
      <c r="O145" s="144"/>
      <c r="P145" s="144"/>
      <c r="Q145" s="144"/>
      <c r="R145" s="144"/>
      <c r="S145" s="144"/>
      <c r="T145" s="144"/>
      <c r="U145" s="144"/>
      <c r="V145" s="144"/>
      <c r="W145" s="144"/>
      <c r="X145" s="144"/>
      <c r="Y145" s="144"/>
    </row>
    <row r="146" spans="1:25" ht="14.25" x14ac:dyDescent="0.45">
      <c r="A146" s="303"/>
      <c r="B146" s="299" t="s">
        <v>228</v>
      </c>
      <c r="C146" s="300">
        <v>4986.3999999999996</v>
      </c>
      <c r="D146" s="300">
        <v>569.94799999999998</v>
      </c>
      <c r="E146" s="301">
        <v>84.296999999999997</v>
      </c>
      <c r="F146" s="301">
        <v>16.087699914980625</v>
      </c>
      <c r="G146" s="301">
        <v>32.241</v>
      </c>
      <c r="H146" s="301">
        <v>8.1440000000000001</v>
      </c>
      <c r="I146" s="302">
        <v>27.8248</v>
      </c>
      <c r="J146" s="250"/>
      <c r="K146" s="144"/>
      <c r="L146" s="144"/>
      <c r="M146" s="144"/>
      <c r="N146" s="144"/>
      <c r="O146" s="144"/>
      <c r="P146" s="144"/>
      <c r="Q146" s="144"/>
      <c r="R146" s="144"/>
      <c r="S146" s="144"/>
      <c r="T146" s="144"/>
      <c r="U146" s="144"/>
      <c r="V146" s="144"/>
      <c r="W146" s="144"/>
      <c r="X146" s="144"/>
      <c r="Y146" s="144"/>
    </row>
    <row r="147" spans="1:25" ht="14.25" x14ac:dyDescent="0.45">
      <c r="A147" s="311"/>
      <c r="B147" s="312" t="s">
        <v>229</v>
      </c>
      <c r="C147" s="300">
        <v>3751.1439999999998</v>
      </c>
      <c r="D147" s="300">
        <v>437.31060759584898</v>
      </c>
      <c r="E147" s="301">
        <v>55.006500000000003</v>
      </c>
      <c r="F147" s="301">
        <v>10.803075451672068</v>
      </c>
      <c r="G147" s="301">
        <v>25.582999999999998</v>
      </c>
      <c r="H147" s="301">
        <v>2.4386292381398604</v>
      </c>
      <c r="I147" s="302">
        <v>16.181640000000002</v>
      </c>
      <c r="J147" s="250"/>
      <c r="K147" s="144"/>
      <c r="L147" s="144"/>
      <c r="M147" s="144"/>
      <c r="N147" s="144"/>
      <c r="O147" s="144"/>
      <c r="P147" s="144"/>
      <c r="Q147" s="144"/>
      <c r="R147" s="144"/>
      <c r="S147" s="144"/>
      <c r="T147" s="144"/>
      <c r="U147" s="144"/>
      <c r="V147" s="144"/>
      <c r="W147" s="144"/>
      <c r="X147" s="144"/>
      <c r="Y147" s="144"/>
    </row>
    <row r="148" spans="1:25" ht="14.25" x14ac:dyDescent="0.45">
      <c r="A148" s="313"/>
      <c r="B148" s="314" t="s">
        <v>0</v>
      </c>
      <c r="C148" s="315">
        <v>16384.940999999999</v>
      </c>
      <c r="D148" s="315">
        <v>1852.1780000000001</v>
      </c>
      <c r="E148" s="316">
        <v>289.46620000000001</v>
      </c>
      <c r="F148" s="316">
        <v>69.225291675193631</v>
      </c>
      <c r="G148" s="316">
        <v>96.411948296342402</v>
      </c>
      <c r="H148" s="316">
        <v>36.031999999999996</v>
      </c>
      <c r="I148" s="317">
        <v>87.797137328919959</v>
      </c>
      <c r="J148" s="144"/>
      <c r="K148" s="144"/>
      <c r="L148" s="144"/>
      <c r="M148" s="144"/>
      <c r="N148" s="144"/>
      <c r="O148" s="144"/>
      <c r="P148" s="144"/>
      <c r="Q148" s="144"/>
      <c r="R148" s="144"/>
      <c r="S148" s="144"/>
      <c r="T148" s="144"/>
      <c r="U148" s="144"/>
      <c r="V148" s="144"/>
      <c r="W148" s="144"/>
      <c r="X148" s="144"/>
      <c r="Y148" s="144"/>
    </row>
    <row r="149" spans="1:25" ht="13.15" x14ac:dyDescent="0.4">
      <c r="A149" s="194" t="s">
        <v>166</v>
      </c>
      <c r="B149" s="144"/>
      <c r="C149" s="211"/>
      <c r="D149" s="144"/>
      <c r="E149" s="195"/>
      <c r="F149" s="195"/>
      <c r="G149" s="195"/>
      <c r="H149" s="318"/>
      <c r="I149" s="318"/>
      <c r="J149" s="144"/>
      <c r="K149" s="144"/>
      <c r="L149" s="144"/>
      <c r="M149" s="144"/>
      <c r="N149" s="144"/>
      <c r="O149" s="144"/>
      <c r="P149" s="144"/>
      <c r="Q149" s="144"/>
      <c r="R149" s="144"/>
      <c r="S149" s="144"/>
      <c r="T149" s="144"/>
      <c r="U149" s="144"/>
      <c r="V149" s="144"/>
      <c r="W149" s="144"/>
      <c r="X149" s="144"/>
      <c r="Y149" s="144"/>
    </row>
    <row r="150" spans="1:25" ht="13.15" x14ac:dyDescent="0.4">
      <c r="A150" s="144"/>
      <c r="B150" s="144"/>
      <c r="C150" s="211"/>
      <c r="D150" s="319"/>
      <c r="E150" s="195"/>
      <c r="F150" s="195"/>
      <c r="G150" s="195"/>
      <c r="H150" s="318"/>
      <c r="I150" s="318"/>
      <c r="J150" s="144"/>
      <c r="K150" s="144"/>
      <c r="L150" s="144"/>
      <c r="M150" s="144"/>
      <c r="N150" s="144"/>
      <c r="O150" s="144"/>
      <c r="P150" s="144"/>
      <c r="Q150" s="144"/>
      <c r="R150" s="144"/>
      <c r="S150" s="144"/>
      <c r="T150" s="144"/>
      <c r="U150" s="144"/>
      <c r="V150" s="144"/>
      <c r="W150" s="144"/>
      <c r="X150" s="144"/>
      <c r="Y150" s="144"/>
    </row>
    <row r="155" spans="1:25" x14ac:dyDescent="0.35">
      <c r="C155" s="320"/>
    </row>
  </sheetData>
  <mergeCells count="3">
    <mergeCell ref="A62:B62"/>
    <mergeCell ref="A63:B63"/>
    <mergeCell ref="A64:B64"/>
  </mergeCells>
  <pageMargins left="0" right="0" top="0.74803149606299213" bottom="0.74803149606299213" header="0.31496062992125984" footer="0.31496062992125984"/>
  <pageSetup paperSize="8" scale="42" orientation="landscape"/>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L44"/>
  <sheetViews>
    <sheetView showGridLines="0" workbookViewId="0">
      <pane ySplit="6" topLeftCell="A7" activePane="bottomLeft" state="frozen"/>
      <selection activeCell="O31" sqref="O31"/>
      <selection pane="bottomLeft" activeCell="K45" sqref="K45"/>
    </sheetView>
  </sheetViews>
  <sheetFormatPr defaultColWidth="11.46484375" defaultRowHeight="14.25" x14ac:dyDescent="0.45"/>
  <cols>
    <col min="1" max="1" width="2.796875" customWidth="1"/>
    <col min="2" max="2" width="19.6640625" customWidth="1"/>
    <col min="3" max="3" width="22.33203125" bestFit="1" customWidth="1"/>
    <col min="4" max="12" width="12.1328125" customWidth="1"/>
  </cols>
  <sheetData>
    <row r="1" spans="2:12" x14ac:dyDescent="0.45">
      <c r="G1" s="44"/>
      <c r="H1" s="44"/>
      <c r="I1" s="44"/>
      <c r="J1" s="44"/>
      <c r="K1" s="44"/>
    </row>
    <row r="2" spans="2:12" x14ac:dyDescent="0.45">
      <c r="B2" s="47" t="s">
        <v>111</v>
      </c>
      <c r="C2" s="47"/>
      <c r="D2" s="47"/>
      <c r="E2" s="47"/>
      <c r="F2" s="47"/>
      <c r="G2" s="44"/>
      <c r="H2" s="44"/>
      <c r="I2" s="44"/>
      <c r="J2" s="44"/>
      <c r="K2" s="44"/>
    </row>
    <row r="3" spans="2:12" x14ac:dyDescent="0.45">
      <c r="B3" s="47" t="s">
        <v>112</v>
      </c>
      <c r="C3" s="47"/>
      <c r="D3" s="47"/>
      <c r="E3" s="47"/>
      <c r="F3" s="47"/>
      <c r="G3" s="44"/>
      <c r="H3" s="44"/>
      <c r="I3" s="44"/>
      <c r="J3" s="44"/>
      <c r="K3" s="44"/>
    </row>
    <row r="4" spans="2:12" x14ac:dyDescent="0.45">
      <c r="B4" s="48"/>
      <c r="C4" s="48"/>
      <c r="D4" s="48"/>
      <c r="E4" s="48"/>
      <c r="F4" s="48"/>
      <c r="G4" s="49"/>
      <c r="H4" s="49"/>
      <c r="I4" s="49"/>
      <c r="J4" s="49"/>
      <c r="K4" s="49"/>
      <c r="L4" s="48"/>
    </row>
    <row r="5" spans="2:12" x14ac:dyDescent="0.45">
      <c r="C5" s="50"/>
      <c r="D5" s="429">
        <v>2018</v>
      </c>
      <c r="E5" s="429"/>
      <c r="F5" s="418"/>
      <c r="G5" s="429">
        <v>2017</v>
      </c>
      <c r="H5" s="429"/>
      <c r="I5" s="418"/>
      <c r="J5" s="419">
        <v>2016</v>
      </c>
      <c r="K5" s="419"/>
      <c r="L5" s="419"/>
    </row>
    <row r="6" spans="2:12" x14ac:dyDescent="0.45">
      <c r="B6" s="103" t="s">
        <v>74</v>
      </c>
      <c r="C6" s="104" t="s">
        <v>113</v>
      </c>
      <c r="D6" s="105" t="s">
        <v>114</v>
      </c>
      <c r="E6" s="105" t="s">
        <v>115</v>
      </c>
      <c r="F6" s="106" t="s">
        <v>116</v>
      </c>
      <c r="G6" s="105" t="s">
        <v>114</v>
      </c>
      <c r="H6" s="105" t="s">
        <v>115</v>
      </c>
      <c r="I6" s="106" t="s">
        <v>116</v>
      </c>
      <c r="J6" s="105" t="s">
        <v>114</v>
      </c>
      <c r="K6" s="105" t="s">
        <v>115</v>
      </c>
      <c r="L6" s="107" t="s">
        <v>116</v>
      </c>
    </row>
    <row r="7" spans="2:12" x14ac:dyDescent="0.45">
      <c r="B7" s="44" t="s">
        <v>79</v>
      </c>
      <c r="C7" s="78" t="s">
        <v>80</v>
      </c>
      <c r="D7" s="108">
        <v>0.25801760750306757</v>
      </c>
      <c r="E7" s="108">
        <v>2.0830915772381841E-2</v>
      </c>
      <c r="F7" s="109">
        <v>0.2788485232754494</v>
      </c>
      <c r="G7" s="108">
        <v>0.26349735068551117</v>
      </c>
      <c r="H7" s="108">
        <v>2.1179397942687701E-2</v>
      </c>
      <c r="I7" s="109">
        <v>0.28467674862819886</v>
      </c>
      <c r="J7" s="108">
        <v>0.27006514162149736</v>
      </c>
      <c r="K7" s="108">
        <v>2.1795996613623275E-2</v>
      </c>
      <c r="L7" s="108">
        <v>0.29186113823512067</v>
      </c>
    </row>
    <row r="8" spans="2:12" x14ac:dyDescent="0.45">
      <c r="B8" s="44" t="s">
        <v>79</v>
      </c>
      <c r="C8" s="110" t="s">
        <v>68</v>
      </c>
      <c r="D8" s="108">
        <v>1.2056996436188312</v>
      </c>
      <c r="E8" s="108">
        <v>0.66839425201607694</v>
      </c>
      <c r="F8" s="109">
        <v>1.8740938956349082</v>
      </c>
      <c r="G8" s="108">
        <v>1.2562059701572368</v>
      </c>
      <c r="H8" s="108">
        <v>0.69995759114488232</v>
      </c>
      <c r="I8" s="109">
        <v>1.9561635613021189</v>
      </c>
      <c r="J8" s="108">
        <v>1.2865223363848508</v>
      </c>
      <c r="K8" s="108">
        <v>0.72150279956375774</v>
      </c>
      <c r="L8" s="108">
        <v>2.0080251359486088</v>
      </c>
    </row>
    <row r="9" spans="2:12" x14ac:dyDescent="0.45">
      <c r="B9" s="44" t="s">
        <v>79</v>
      </c>
      <c r="C9" s="110" t="s">
        <v>117</v>
      </c>
      <c r="D9" s="111">
        <v>7.1699430976283937E-2</v>
      </c>
      <c r="E9" s="111">
        <v>0.21304973775810068</v>
      </c>
      <c r="F9" s="109">
        <v>0.28474916873438461</v>
      </c>
      <c r="G9" s="111">
        <v>6.7677972680651413E-2</v>
      </c>
      <c r="H9" s="111">
        <v>0.20110026167965059</v>
      </c>
      <c r="I9" s="109">
        <v>0.26877823436030202</v>
      </c>
      <c r="J9" s="111">
        <v>6.5065468000667231E-2</v>
      </c>
      <c r="K9" s="111">
        <v>0.19333739063055452</v>
      </c>
      <c r="L9" s="108">
        <v>0.25840285863122175</v>
      </c>
    </row>
    <row r="10" spans="2:12" x14ac:dyDescent="0.45">
      <c r="B10" s="44" t="s">
        <v>79</v>
      </c>
      <c r="C10" s="57" t="s">
        <v>81</v>
      </c>
      <c r="D10" s="108">
        <v>12.121825375901091</v>
      </c>
      <c r="E10" s="108">
        <v>4.7559324358005837</v>
      </c>
      <c r="F10" s="109">
        <v>16.877757811701674</v>
      </c>
      <c r="G10" s="108">
        <v>12.189607510895199</v>
      </c>
      <c r="H10" s="108">
        <v>4.7915906294351931</v>
      </c>
      <c r="I10" s="109">
        <v>16.981198140330395</v>
      </c>
      <c r="J10" s="108">
        <v>12.270127946468687</v>
      </c>
      <c r="K10" s="108">
        <v>4.8308602678163135</v>
      </c>
      <c r="L10" s="108">
        <v>17.100988214285</v>
      </c>
    </row>
    <row r="11" spans="2:12" x14ac:dyDescent="0.45">
      <c r="B11" s="44" t="s">
        <v>79</v>
      </c>
      <c r="C11" s="57" t="s">
        <v>82</v>
      </c>
      <c r="D11" s="108">
        <v>28.151389188213404</v>
      </c>
      <c r="E11" s="108">
        <v>13.936681158252012</v>
      </c>
      <c r="F11" s="109">
        <v>42.088070346465422</v>
      </c>
      <c r="G11" s="108">
        <v>28.315937960345277</v>
      </c>
      <c r="H11" s="108">
        <v>14.056808403507189</v>
      </c>
      <c r="I11" s="109">
        <v>42.372746363852464</v>
      </c>
      <c r="J11" s="108">
        <v>28.709860552919331</v>
      </c>
      <c r="K11" s="108">
        <v>14.290372675092344</v>
      </c>
      <c r="L11" s="108">
        <v>43.000233228011673</v>
      </c>
    </row>
    <row r="12" spans="2:12" x14ac:dyDescent="0.45">
      <c r="B12" s="44" t="s">
        <v>79</v>
      </c>
      <c r="C12" s="64" t="s">
        <v>83</v>
      </c>
      <c r="D12" s="112">
        <v>3.5849715488141969E-2</v>
      </c>
      <c r="E12" s="112">
        <v>0.10652486887905034</v>
      </c>
      <c r="F12" s="113">
        <v>0.1423745843671923</v>
      </c>
      <c r="G12" s="112">
        <v>3.3838986340325707E-2</v>
      </c>
      <c r="H12" s="112">
        <v>0.10055013083982529</v>
      </c>
      <c r="I12" s="113">
        <v>0.13438911718015101</v>
      </c>
      <c r="J12" s="112">
        <v>3.2532734000333616E-2</v>
      </c>
      <c r="K12" s="112">
        <v>9.6668695315277262E-2</v>
      </c>
      <c r="L12" s="114">
        <v>0.12920142931561088</v>
      </c>
    </row>
    <row r="13" spans="2:12" x14ac:dyDescent="0.45">
      <c r="B13" s="44" t="s">
        <v>79</v>
      </c>
      <c r="C13" s="57" t="s">
        <v>84</v>
      </c>
      <c r="D13" s="108">
        <v>3.333129876656002</v>
      </c>
      <c r="E13" s="108">
        <v>1.9988115992069544</v>
      </c>
      <c r="F13" s="109">
        <v>5.3319414758629566</v>
      </c>
      <c r="G13" s="108">
        <v>3.7639450701828649</v>
      </c>
      <c r="H13" s="108">
        <v>2.2632920003568326</v>
      </c>
      <c r="I13" s="109">
        <v>6.0272370705396972</v>
      </c>
      <c r="J13" s="108">
        <v>4.053598262742991</v>
      </c>
      <c r="K13" s="108">
        <v>2.4448473540278162</v>
      </c>
      <c r="L13" s="108">
        <v>6.4984456167708071</v>
      </c>
    </row>
    <row r="14" spans="2:12" x14ac:dyDescent="0.45">
      <c r="B14" s="44" t="s">
        <v>79</v>
      </c>
      <c r="C14" s="57" t="s">
        <v>85</v>
      </c>
      <c r="D14" s="108">
        <v>42.693684070966036</v>
      </c>
      <c r="E14" s="108">
        <v>22.113773910628336</v>
      </c>
      <c r="F14" s="109">
        <v>64.807457981594368</v>
      </c>
      <c r="G14" s="108">
        <v>44.391713009333905</v>
      </c>
      <c r="H14" s="108">
        <v>23.057861212693791</v>
      </c>
      <c r="I14" s="109">
        <v>67.449574222027707</v>
      </c>
      <c r="J14" s="108">
        <v>45.970352370162907</v>
      </c>
      <c r="K14" s="108">
        <v>23.924594637937844</v>
      </c>
      <c r="L14" s="108">
        <v>69.894947008100743</v>
      </c>
    </row>
    <row r="15" spans="2:12" x14ac:dyDescent="0.45">
      <c r="B15" s="49" t="s">
        <v>79</v>
      </c>
      <c r="C15" s="68" t="s">
        <v>86</v>
      </c>
      <c r="D15" s="115">
        <v>0.56876182654649554</v>
      </c>
      <c r="E15" s="115">
        <v>0.26652873699985097</v>
      </c>
      <c r="F15" s="116">
        <v>0.83529056354634645</v>
      </c>
      <c r="G15" s="115">
        <v>0.58841582602582931</v>
      </c>
      <c r="H15" s="115">
        <v>0.2776513130400638</v>
      </c>
      <c r="I15" s="116">
        <v>0.86606713906589317</v>
      </c>
      <c r="J15" s="115">
        <v>0.60263630878779983</v>
      </c>
      <c r="K15" s="115">
        <v>0.28764051312426958</v>
      </c>
      <c r="L15" s="115">
        <v>0.89027682191206936</v>
      </c>
    </row>
    <row r="16" spans="2:12" x14ac:dyDescent="0.45">
      <c r="B16" s="44" t="s">
        <v>87</v>
      </c>
      <c r="C16" s="78" t="s">
        <v>80</v>
      </c>
      <c r="D16" s="108">
        <v>0.79949145405193878</v>
      </c>
      <c r="E16" s="108">
        <v>1.6521097025261</v>
      </c>
      <c r="F16" s="109">
        <v>2.4516011565780387</v>
      </c>
      <c r="G16" s="108">
        <v>0.77067560189411044</v>
      </c>
      <c r="H16" s="108">
        <v>1.7067242900782735</v>
      </c>
      <c r="I16" s="109">
        <v>2.4773998919723841</v>
      </c>
      <c r="J16" s="108">
        <v>0.74019668142777251</v>
      </c>
      <c r="K16" s="108">
        <v>1.7890359715965396</v>
      </c>
      <c r="L16" s="108">
        <v>2.5292326530243123</v>
      </c>
    </row>
    <row r="17" spans="2:12" x14ac:dyDescent="0.45">
      <c r="B17" s="44" t="s">
        <v>87</v>
      </c>
      <c r="C17" s="110" t="s">
        <v>68</v>
      </c>
      <c r="D17" s="108">
        <v>10.76617257442695</v>
      </c>
      <c r="E17" s="108">
        <v>66.990453852042648</v>
      </c>
      <c r="F17" s="109">
        <v>77.756626426469595</v>
      </c>
      <c r="G17" s="108">
        <v>11.376998113531675</v>
      </c>
      <c r="H17" s="108">
        <v>70.899321857759233</v>
      </c>
      <c r="I17" s="109">
        <v>82.276319971290917</v>
      </c>
      <c r="J17" s="108">
        <v>12.005055065522907</v>
      </c>
      <c r="K17" s="108">
        <v>74.887711364656425</v>
      </c>
      <c r="L17" s="108">
        <v>86.892766430179321</v>
      </c>
    </row>
    <row r="18" spans="2:12" x14ac:dyDescent="0.45">
      <c r="B18" s="44" t="s">
        <v>87</v>
      </c>
      <c r="C18" s="110" t="s">
        <v>117</v>
      </c>
      <c r="D18" s="111">
        <v>0.39300538685398168</v>
      </c>
      <c r="E18" s="111">
        <v>9.6937881341641319</v>
      </c>
      <c r="F18" s="109">
        <v>10.086793521018112</v>
      </c>
      <c r="G18" s="111">
        <v>0.37042537982777685</v>
      </c>
      <c r="H18" s="111">
        <v>9.1368344345414538</v>
      </c>
      <c r="I18" s="109">
        <v>9.5072598143692311</v>
      </c>
      <c r="J18" s="111">
        <v>0.35144477973733046</v>
      </c>
      <c r="K18" s="111">
        <v>8.668662948626368</v>
      </c>
      <c r="L18" s="108">
        <v>9.0201077283636995</v>
      </c>
    </row>
    <row r="19" spans="2:12" x14ac:dyDescent="0.45">
      <c r="B19" s="44" t="s">
        <v>87</v>
      </c>
      <c r="C19" s="57" t="s">
        <v>81</v>
      </c>
      <c r="D19" s="111">
        <v>0</v>
      </c>
      <c r="E19" s="111">
        <v>0</v>
      </c>
      <c r="F19" s="109">
        <v>0</v>
      </c>
      <c r="G19" s="111">
        <v>0</v>
      </c>
      <c r="H19" s="111">
        <v>0</v>
      </c>
      <c r="I19" s="109">
        <v>0</v>
      </c>
      <c r="J19" s="111">
        <v>0</v>
      </c>
      <c r="K19" s="111">
        <v>0</v>
      </c>
      <c r="L19" s="108">
        <v>0</v>
      </c>
    </row>
    <row r="20" spans="2:12" x14ac:dyDescent="0.45">
      <c r="B20" s="44" t="s">
        <v>87</v>
      </c>
      <c r="C20" s="57" t="s">
        <v>82</v>
      </c>
      <c r="D20" s="108">
        <v>13.158431968626612</v>
      </c>
      <c r="E20" s="108">
        <v>83.144147603149761</v>
      </c>
      <c r="F20" s="109">
        <v>96.302579571776363</v>
      </c>
      <c r="G20" s="108">
        <v>13.205690762034399</v>
      </c>
      <c r="H20" s="108">
        <v>83.720472062145006</v>
      </c>
      <c r="I20" s="109">
        <v>96.926162824179414</v>
      </c>
      <c r="J20" s="108">
        <v>13.430031173490141</v>
      </c>
      <c r="K20" s="108">
        <v>85.369090212574463</v>
      </c>
      <c r="L20" s="108">
        <v>98.799121386064598</v>
      </c>
    </row>
    <row r="21" spans="2:12" x14ac:dyDescent="0.45">
      <c r="B21" s="44" t="s">
        <v>87</v>
      </c>
      <c r="C21" s="64" t="s">
        <v>83</v>
      </c>
      <c r="D21" s="112">
        <v>0.19650269342699084</v>
      </c>
      <c r="E21" s="112">
        <v>4.8468940670820659</v>
      </c>
      <c r="F21" s="113">
        <v>5.0433967605090562</v>
      </c>
      <c r="G21" s="112">
        <v>0.18521268991388842</v>
      </c>
      <c r="H21" s="112">
        <v>4.5684172172707269</v>
      </c>
      <c r="I21" s="113">
        <v>4.7536299071846155</v>
      </c>
      <c r="J21" s="112">
        <v>0.17572238986866523</v>
      </c>
      <c r="K21" s="112">
        <v>4.334331474313184</v>
      </c>
      <c r="L21" s="114">
        <v>4.5100538641818497</v>
      </c>
    </row>
    <row r="22" spans="2:12" x14ac:dyDescent="0.45">
      <c r="B22" s="44" t="s">
        <v>87</v>
      </c>
      <c r="C22" s="57" t="s">
        <v>84</v>
      </c>
      <c r="D22" s="108">
        <v>3.2944463189458295</v>
      </c>
      <c r="E22" s="108">
        <v>32.586384567250221</v>
      </c>
      <c r="F22" s="109">
        <v>35.880830886196044</v>
      </c>
      <c r="G22" s="108">
        <v>3.6808755189738833</v>
      </c>
      <c r="H22" s="108">
        <v>36.391706617428</v>
      </c>
      <c r="I22" s="109">
        <v>40.072582136401877</v>
      </c>
      <c r="J22" s="108">
        <v>3.953113825582327</v>
      </c>
      <c r="K22" s="108">
        <v>39.021496870158742</v>
      </c>
      <c r="L22" s="108">
        <v>42.974610695741063</v>
      </c>
    </row>
    <row r="23" spans="2:12" x14ac:dyDescent="0.45">
      <c r="B23" s="44" t="s">
        <v>87</v>
      </c>
      <c r="C23" s="57" t="s">
        <v>85</v>
      </c>
      <c r="D23" s="108">
        <v>11.668506642054862</v>
      </c>
      <c r="E23" s="108">
        <v>64.932609646869707</v>
      </c>
      <c r="F23" s="109">
        <v>76.601116288924572</v>
      </c>
      <c r="G23" s="108">
        <v>12.20475678596106</v>
      </c>
      <c r="H23" s="108">
        <v>68.150843527606852</v>
      </c>
      <c r="I23" s="109">
        <v>80.355600313567905</v>
      </c>
      <c r="J23" s="108">
        <v>12.677941205732404</v>
      </c>
      <c r="K23" s="108">
        <v>70.953071612629429</v>
      </c>
      <c r="L23" s="108">
        <v>83.631012818361839</v>
      </c>
    </row>
    <row r="24" spans="2:12" x14ac:dyDescent="0.45">
      <c r="B24" s="49" t="s">
        <v>87</v>
      </c>
      <c r="C24" s="68" t="s">
        <v>86</v>
      </c>
      <c r="D24" s="115">
        <v>0.80256714683825936</v>
      </c>
      <c r="E24" s="115">
        <v>6.4466927867245944</v>
      </c>
      <c r="F24" s="116">
        <v>7.2492599335628531</v>
      </c>
      <c r="G24" s="115">
        <v>0.83335024910787658</v>
      </c>
      <c r="H24" s="115">
        <v>6.7334674241422912</v>
      </c>
      <c r="I24" s="116">
        <v>7.5668176732501671</v>
      </c>
      <c r="J24" s="115">
        <v>0.86224565613665261</v>
      </c>
      <c r="K24" s="115">
        <v>7.0079132847830019</v>
      </c>
      <c r="L24" s="115">
        <v>7.8701589409196542</v>
      </c>
    </row>
    <row r="25" spans="2:12" x14ac:dyDescent="0.45">
      <c r="B25" s="74" t="s">
        <v>88</v>
      </c>
      <c r="C25" s="75" t="s">
        <v>80</v>
      </c>
      <c r="D25" s="117">
        <f t="shared" ref="D25:L33" si="0">D16+D7</f>
        <v>1.0575090615550065</v>
      </c>
      <c r="E25" s="117">
        <f t="shared" si="0"/>
        <v>1.6729406182984818</v>
      </c>
      <c r="F25" s="109">
        <f t="shared" si="0"/>
        <v>2.7304496798534883</v>
      </c>
      <c r="G25" s="117">
        <f t="shared" si="0"/>
        <v>1.0341729525796217</v>
      </c>
      <c r="H25" s="117">
        <f t="shared" si="0"/>
        <v>1.7279036880209613</v>
      </c>
      <c r="I25" s="109">
        <f t="shared" si="0"/>
        <v>2.7620766406005828</v>
      </c>
      <c r="J25" s="117">
        <f t="shared" si="0"/>
        <v>1.0102618230492699</v>
      </c>
      <c r="K25" s="117">
        <f t="shared" si="0"/>
        <v>1.8108319682101628</v>
      </c>
      <c r="L25" s="108">
        <f t="shared" si="0"/>
        <v>2.8210937912594329</v>
      </c>
    </row>
    <row r="26" spans="2:12" x14ac:dyDescent="0.45">
      <c r="B26" t="s">
        <v>88</v>
      </c>
      <c r="C26" s="110" t="s">
        <v>68</v>
      </c>
      <c r="D26" s="108">
        <f t="shared" si="0"/>
        <v>11.971872218045782</v>
      </c>
      <c r="E26" s="108">
        <f t="shared" si="0"/>
        <v>67.65884810405872</v>
      </c>
      <c r="F26" s="109">
        <f t="shared" si="0"/>
        <v>79.630720322104509</v>
      </c>
      <c r="G26" s="108">
        <f t="shared" si="0"/>
        <v>12.633204083688913</v>
      </c>
      <c r="H26" s="108">
        <f t="shared" si="0"/>
        <v>71.599279448904113</v>
      </c>
      <c r="I26" s="109">
        <f t="shared" si="0"/>
        <v>84.232483532593037</v>
      </c>
      <c r="J26" s="108">
        <f t="shared" si="0"/>
        <v>13.291577401907757</v>
      </c>
      <c r="K26" s="108">
        <f t="shared" si="0"/>
        <v>75.609214164220177</v>
      </c>
      <c r="L26" s="108">
        <f t="shared" si="0"/>
        <v>88.900791566127936</v>
      </c>
    </row>
    <row r="27" spans="2:12" x14ac:dyDescent="0.45">
      <c r="B27" t="s">
        <v>88</v>
      </c>
      <c r="C27" s="110" t="s">
        <v>117</v>
      </c>
      <c r="D27" s="108">
        <f t="shared" si="0"/>
        <v>0.46470481783026563</v>
      </c>
      <c r="E27" s="108">
        <f t="shared" si="0"/>
        <v>9.9068378719222334</v>
      </c>
      <c r="F27" s="109">
        <f t="shared" si="0"/>
        <v>10.371542689752497</v>
      </c>
      <c r="G27" s="108">
        <f t="shared" si="0"/>
        <v>0.43810335250842825</v>
      </c>
      <c r="H27" s="108">
        <f t="shared" si="0"/>
        <v>9.3379346962211045</v>
      </c>
      <c r="I27" s="109">
        <f t="shared" si="0"/>
        <v>9.7760380487295322</v>
      </c>
      <c r="J27" s="108">
        <f t="shared" si="0"/>
        <v>0.41651024773799772</v>
      </c>
      <c r="K27" s="108">
        <f t="shared" si="0"/>
        <v>8.8620003392569231</v>
      </c>
      <c r="L27" s="108">
        <f t="shared" si="0"/>
        <v>9.2785105869949209</v>
      </c>
    </row>
    <row r="28" spans="2:12" x14ac:dyDescent="0.45">
      <c r="B28" t="s">
        <v>88</v>
      </c>
      <c r="C28" s="57" t="s">
        <v>81</v>
      </c>
      <c r="D28" s="108">
        <f t="shared" si="0"/>
        <v>12.121825375901091</v>
      </c>
      <c r="E28" s="108">
        <f t="shared" si="0"/>
        <v>4.7559324358005837</v>
      </c>
      <c r="F28" s="109">
        <f t="shared" si="0"/>
        <v>16.877757811701674</v>
      </c>
      <c r="G28" s="108">
        <f t="shared" si="0"/>
        <v>12.189607510895199</v>
      </c>
      <c r="H28" s="108">
        <f t="shared" si="0"/>
        <v>4.7915906294351931</v>
      </c>
      <c r="I28" s="109">
        <f t="shared" si="0"/>
        <v>16.981198140330395</v>
      </c>
      <c r="J28" s="108">
        <f t="shared" si="0"/>
        <v>12.270127946468687</v>
      </c>
      <c r="K28" s="108">
        <f t="shared" si="0"/>
        <v>4.8308602678163135</v>
      </c>
      <c r="L28" s="108">
        <f t="shared" si="0"/>
        <v>17.100988214285</v>
      </c>
    </row>
    <row r="29" spans="2:12" x14ac:dyDescent="0.45">
      <c r="B29" t="s">
        <v>88</v>
      </c>
      <c r="C29" s="57" t="s">
        <v>82</v>
      </c>
      <c r="D29" s="108">
        <f t="shared" si="0"/>
        <v>41.309821156840016</v>
      </c>
      <c r="E29" s="108">
        <f t="shared" si="0"/>
        <v>97.080828761401776</v>
      </c>
      <c r="F29" s="109">
        <f t="shared" si="0"/>
        <v>138.39064991824179</v>
      </c>
      <c r="G29" s="108">
        <f t="shared" si="0"/>
        <v>41.521628722379674</v>
      </c>
      <c r="H29" s="108">
        <f t="shared" si="0"/>
        <v>97.777280465652197</v>
      </c>
      <c r="I29" s="109">
        <f t="shared" si="0"/>
        <v>139.29890918803187</v>
      </c>
      <c r="J29" s="108">
        <f t="shared" si="0"/>
        <v>42.139891726409473</v>
      </c>
      <c r="K29" s="108">
        <f t="shared" si="0"/>
        <v>99.659462887666805</v>
      </c>
      <c r="L29" s="108">
        <f t="shared" si="0"/>
        <v>141.79935461407626</v>
      </c>
    </row>
    <row r="30" spans="2:12" x14ac:dyDescent="0.45">
      <c r="B30" t="s">
        <v>88</v>
      </c>
      <c r="C30" s="64" t="s">
        <v>83</v>
      </c>
      <c r="D30" s="114">
        <f t="shared" si="0"/>
        <v>0.23235240891513281</v>
      </c>
      <c r="E30" s="114">
        <f t="shared" si="0"/>
        <v>4.9534189359611167</v>
      </c>
      <c r="F30" s="113">
        <f t="shared" si="0"/>
        <v>5.1857713448762484</v>
      </c>
      <c r="G30" s="114">
        <f t="shared" si="0"/>
        <v>0.21905167625421412</v>
      </c>
      <c r="H30" s="114">
        <f t="shared" si="0"/>
        <v>4.6689673481105523</v>
      </c>
      <c r="I30" s="113">
        <f t="shared" si="0"/>
        <v>4.8880190243647661</v>
      </c>
      <c r="J30" s="114">
        <f t="shared" si="0"/>
        <v>0.20825512386899886</v>
      </c>
      <c r="K30" s="114">
        <f t="shared" si="0"/>
        <v>4.4310001696284615</v>
      </c>
      <c r="L30" s="114">
        <f t="shared" si="0"/>
        <v>4.6392552934974605</v>
      </c>
    </row>
    <row r="31" spans="2:12" x14ac:dyDescent="0.45">
      <c r="B31" t="s">
        <v>88</v>
      </c>
      <c r="C31" s="57" t="s">
        <v>84</v>
      </c>
      <c r="D31" s="108">
        <f t="shared" si="0"/>
        <v>6.6275761956018311</v>
      </c>
      <c r="E31" s="108">
        <f t="shared" si="0"/>
        <v>34.585196166457173</v>
      </c>
      <c r="F31" s="109">
        <f t="shared" si="0"/>
        <v>41.212772362058999</v>
      </c>
      <c r="G31" s="108">
        <f t="shared" si="0"/>
        <v>7.4448205891567483</v>
      </c>
      <c r="H31" s="108">
        <f t="shared" si="0"/>
        <v>38.654998617784834</v>
      </c>
      <c r="I31" s="109">
        <f t="shared" si="0"/>
        <v>46.099819206941575</v>
      </c>
      <c r="J31" s="108">
        <f t="shared" si="0"/>
        <v>8.0067120883253189</v>
      </c>
      <c r="K31" s="108">
        <f t="shared" si="0"/>
        <v>41.466344224186557</v>
      </c>
      <c r="L31" s="108">
        <f t="shared" si="0"/>
        <v>49.473056312511872</v>
      </c>
    </row>
    <row r="32" spans="2:12" x14ac:dyDescent="0.45">
      <c r="B32" t="s">
        <v>88</v>
      </c>
      <c r="C32" s="57" t="s">
        <v>85</v>
      </c>
      <c r="D32" s="108">
        <f t="shared" si="0"/>
        <v>54.362190713020894</v>
      </c>
      <c r="E32" s="108">
        <f t="shared" si="0"/>
        <v>87.046383557498046</v>
      </c>
      <c r="F32" s="109">
        <f t="shared" si="0"/>
        <v>141.40857427051895</v>
      </c>
      <c r="G32" s="108">
        <f t="shared" si="0"/>
        <v>56.596469795294965</v>
      </c>
      <c r="H32" s="108">
        <f t="shared" si="0"/>
        <v>91.208704740300647</v>
      </c>
      <c r="I32" s="109">
        <f t="shared" si="0"/>
        <v>147.8051745355956</v>
      </c>
      <c r="J32" s="108">
        <f t="shared" si="0"/>
        <v>58.648293575895309</v>
      </c>
      <c r="K32" s="108">
        <f t="shared" si="0"/>
        <v>94.877666250567273</v>
      </c>
      <c r="L32" s="108">
        <f t="shared" si="0"/>
        <v>153.52595982646258</v>
      </c>
    </row>
    <row r="33" spans="2:12" x14ac:dyDescent="0.45">
      <c r="B33" s="48" t="s">
        <v>88</v>
      </c>
      <c r="C33" s="68" t="s">
        <v>86</v>
      </c>
      <c r="D33" s="115">
        <f t="shared" si="0"/>
        <v>1.3713289733847549</v>
      </c>
      <c r="E33" s="115">
        <f t="shared" si="0"/>
        <v>6.713221523724445</v>
      </c>
      <c r="F33" s="116">
        <f t="shared" si="0"/>
        <v>8.0845504971092002</v>
      </c>
      <c r="G33" s="115">
        <f t="shared" si="0"/>
        <v>1.4217660751337058</v>
      </c>
      <c r="H33" s="115">
        <f t="shared" si="0"/>
        <v>7.0111187371823549</v>
      </c>
      <c r="I33" s="116">
        <f t="shared" si="0"/>
        <v>8.4328848123160611</v>
      </c>
      <c r="J33" s="115">
        <f t="shared" si="0"/>
        <v>1.4648819649244524</v>
      </c>
      <c r="K33" s="115">
        <f t="shared" si="0"/>
        <v>7.2955537979072718</v>
      </c>
      <c r="L33" s="115">
        <f t="shared" si="0"/>
        <v>8.7604357628317242</v>
      </c>
    </row>
    <row r="34" spans="2:12" x14ac:dyDescent="0.45">
      <c r="B34" t="s">
        <v>79</v>
      </c>
      <c r="C34" s="78" t="s">
        <v>118</v>
      </c>
      <c r="D34" s="108">
        <v>84.134838613284614</v>
      </c>
      <c r="E34" s="108">
        <v>41.762625355371455</v>
      </c>
      <c r="F34" s="109">
        <v>125.89746396865608</v>
      </c>
      <c r="G34" s="108">
        <v>86.397829369373099</v>
      </c>
      <c r="H34" s="108">
        <v>43.063654688530917</v>
      </c>
      <c r="I34" s="109">
        <v>129.46148405790402</v>
      </c>
      <c r="J34" s="108">
        <v>88.631193150072448</v>
      </c>
      <c r="K34" s="108">
        <v>44.322492171012748</v>
      </c>
      <c r="L34" s="108">
        <v>132.95368532108517</v>
      </c>
    </row>
    <row r="35" spans="2:12" x14ac:dyDescent="0.45">
      <c r="B35" s="48" t="s">
        <v>87</v>
      </c>
      <c r="C35" s="80" t="s">
        <v>118</v>
      </c>
      <c r="D35" s="115">
        <v>39.715770827592941</v>
      </c>
      <c r="E35" s="115">
        <v>258.95292532804018</v>
      </c>
      <c r="F35" s="116">
        <v>298.66869615563314</v>
      </c>
      <c r="G35" s="115">
        <v>41.222296732734677</v>
      </c>
      <c r="H35" s="115">
        <v>269.92428586094042</v>
      </c>
      <c r="I35" s="116">
        <v>311.14658259367508</v>
      </c>
      <c r="J35" s="115">
        <v>42.752234267056302</v>
      </c>
      <c r="K35" s="115">
        <v>280.60167510376203</v>
      </c>
      <c r="L35" s="115">
        <v>323.35390937081831</v>
      </c>
    </row>
    <row r="36" spans="2:12" x14ac:dyDescent="0.45">
      <c r="B36" s="48" t="s">
        <v>88</v>
      </c>
      <c r="C36" s="80" t="s">
        <v>118</v>
      </c>
      <c r="D36" s="115">
        <f>D35+D34</f>
        <v>123.85060944087755</v>
      </c>
      <c r="E36" s="115">
        <f t="shared" ref="E36:L36" si="1">E35+E34</f>
        <v>300.71555068341161</v>
      </c>
      <c r="F36" s="116">
        <f t="shared" si="1"/>
        <v>424.56616012428924</v>
      </c>
      <c r="G36" s="115">
        <f t="shared" si="1"/>
        <v>127.62012610210778</v>
      </c>
      <c r="H36" s="115">
        <f t="shared" si="1"/>
        <v>312.98794054947132</v>
      </c>
      <c r="I36" s="116">
        <f t="shared" si="1"/>
        <v>440.60806665157907</v>
      </c>
      <c r="J36" s="115">
        <f t="shared" si="1"/>
        <v>131.38342741712876</v>
      </c>
      <c r="K36" s="115">
        <f t="shared" si="1"/>
        <v>324.92416727477479</v>
      </c>
      <c r="L36" s="366">
        <f t="shared" si="1"/>
        <v>456.30759469190349</v>
      </c>
    </row>
    <row r="37" spans="2:12" x14ac:dyDescent="0.45">
      <c r="G37" s="60"/>
      <c r="H37" s="60"/>
    </row>
    <row r="38" spans="2:12" ht="60" customHeight="1" x14ac:dyDescent="0.45">
      <c r="B38" s="430" t="s">
        <v>119</v>
      </c>
      <c r="C38" s="430"/>
      <c r="D38" s="430"/>
      <c r="E38" s="430"/>
      <c r="F38" s="430"/>
      <c r="G38" s="430"/>
      <c r="H38" s="430"/>
      <c r="I38" s="430"/>
      <c r="J38" s="430"/>
      <c r="K38" s="430"/>
      <c r="L38" s="430"/>
    </row>
    <row r="39" spans="2:12" x14ac:dyDescent="0.45">
      <c r="B39" t="s">
        <v>91</v>
      </c>
      <c r="G39" s="60"/>
      <c r="H39" s="60"/>
    </row>
    <row r="40" spans="2:12" x14ac:dyDescent="0.45">
      <c r="B40" t="s">
        <v>92</v>
      </c>
      <c r="G40" s="60"/>
      <c r="H40" s="60"/>
    </row>
    <row r="41" spans="2:12" x14ac:dyDescent="0.45">
      <c r="G41" s="60"/>
      <c r="H41" s="60"/>
    </row>
    <row r="42" spans="2:12" x14ac:dyDescent="0.45">
      <c r="G42" s="60"/>
      <c r="H42" s="60"/>
    </row>
    <row r="43" spans="2:12" x14ac:dyDescent="0.45">
      <c r="G43" s="60"/>
      <c r="H43" s="60"/>
    </row>
    <row r="44" spans="2:12" x14ac:dyDescent="0.45">
      <c r="G44" s="60"/>
      <c r="H44" s="60"/>
    </row>
  </sheetData>
  <mergeCells count="4">
    <mergeCell ref="D5:F5"/>
    <mergeCell ref="G5:I5"/>
    <mergeCell ref="J5:L5"/>
    <mergeCell ref="B38:L38"/>
  </mergeCell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M64"/>
  <sheetViews>
    <sheetView showGridLines="0" workbookViewId="0">
      <pane ySplit="6" topLeftCell="A7" activePane="bottomLeft" state="frozen"/>
      <selection activeCell="O31" sqref="O31"/>
      <selection pane="bottomLeft" activeCell="K39" sqref="K39"/>
    </sheetView>
  </sheetViews>
  <sheetFormatPr defaultColWidth="11.46484375" defaultRowHeight="14.25" x14ac:dyDescent="0.45"/>
  <cols>
    <col min="1" max="1" width="2.796875" customWidth="1"/>
    <col min="2" max="2" width="20.33203125" customWidth="1"/>
    <col min="3" max="3" width="24.46484375" customWidth="1"/>
    <col min="4" max="12" width="13.6640625" customWidth="1"/>
    <col min="13" max="13" width="13.796875" customWidth="1"/>
  </cols>
  <sheetData>
    <row r="1" spans="2:13" x14ac:dyDescent="0.45">
      <c r="G1" s="44"/>
      <c r="H1" s="44"/>
      <c r="I1" s="44"/>
      <c r="J1" s="44"/>
      <c r="K1" s="44"/>
      <c r="L1" s="44"/>
      <c r="M1" s="44"/>
    </row>
    <row r="2" spans="2:13" x14ac:dyDescent="0.45">
      <c r="B2" s="47" t="s">
        <v>120</v>
      </c>
      <c r="C2" s="47"/>
      <c r="D2" s="47"/>
      <c r="E2" s="47"/>
      <c r="F2" s="47"/>
      <c r="G2" s="44"/>
      <c r="H2" s="44"/>
      <c r="I2" s="44"/>
      <c r="J2" s="44"/>
      <c r="K2" s="44"/>
      <c r="L2" s="44"/>
      <c r="M2" s="44"/>
    </row>
    <row r="3" spans="2:13" x14ac:dyDescent="0.45">
      <c r="B3" s="47" t="s">
        <v>121</v>
      </c>
      <c r="C3" s="47"/>
      <c r="D3" s="47"/>
      <c r="E3" s="47"/>
      <c r="F3" s="47"/>
      <c r="G3" s="44"/>
      <c r="H3" s="44"/>
      <c r="I3" s="44"/>
      <c r="J3" s="44"/>
      <c r="K3" s="44"/>
      <c r="L3" s="44"/>
      <c r="M3" s="44"/>
    </row>
    <row r="4" spans="2:13" x14ac:dyDescent="0.45">
      <c r="B4" s="48"/>
      <c r="C4" s="48"/>
      <c r="D4" s="48"/>
      <c r="E4" s="48"/>
      <c r="F4" s="48"/>
      <c r="G4" s="49"/>
      <c r="H4" s="49"/>
      <c r="I4" s="49"/>
      <c r="J4" s="49"/>
      <c r="K4" s="49"/>
      <c r="L4" s="49"/>
      <c r="M4" s="44"/>
    </row>
    <row r="5" spans="2:13" x14ac:dyDescent="0.45">
      <c r="C5" s="50"/>
      <c r="D5" s="431">
        <v>2018</v>
      </c>
      <c r="E5" s="431"/>
      <c r="F5" s="409"/>
      <c r="G5" s="431">
        <v>2017</v>
      </c>
      <c r="H5" s="431"/>
      <c r="I5" s="409"/>
      <c r="J5" s="410">
        <v>2016</v>
      </c>
      <c r="K5" s="410"/>
      <c r="L5" s="410"/>
    </row>
    <row r="6" spans="2:13" x14ac:dyDescent="0.45">
      <c r="B6" s="103" t="s">
        <v>122</v>
      </c>
      <c r="C6" s="104" t="s">
        <v>113</v>
      </c>
      <c r="D6" s="105" t="s">
        <v>79</v>
      </c>
      <c r="E6" s="105" t="s">
        <v>87</v>
      </c>
      <c r="F6" s="118" t="s">
        <v>123</v>
      </c>
      <c r="G6" s="105" t="s">
        <v>79</v>
      </c>
      <c r="H6" s="105" t="s">
        <v>87</v>
      </c>
      <c r="I6" s="118" t="s">
        <v>123</v>
      </c>
      <c r="J6" s="105" t="s">
        <v>79</v>
      </c>
      <c r="K6" s="105" t="s">
        <v>87</v>
      </c>
      <c r="L6" s="105" t="s">
        <v>123</v>
      </c>
    </row>
    <row r="7" spans="2:13" x14ac:dyDescent="0.45">
      <c r="B7" s="430" t="s">
        <v>124</v>
      </c>
      <c r="C7" s="57" t="s">
        <v>80</v>
      </c>
      <c r="D7" s="108">
        <v>0.25856369897731368</v>
      </c>
      <c r="E7" s="108">
        <v>2.32379392625282</v>
      </c>
      <c r="F7" s="109">
        <f>D7+E7</f>
        <v>2.5823576252301335</v>
      </c>
      <c r="G7" s="108">
        <v>0.26452770860199559</v>
      </c>
      <c r="H7" s="108">
        <v>2.3551476181271362</v>
      </c>
      <c r="I7" s="109">
        <f>G7+H7</f>
        <v>2.6196753267291317</v>
      </c>
      <c r="J7" s="108">
        <v>0.27205604385416721</v>
      </c>
      <c r="K7" s="108">
        <v>2.419439739935167</v>
      </c>
      <c r="L7" s="108">
        <v>2.6914957837893345</v>
      </c>
    </row>
    <row r="8" spans="2:13" x14ac:dyDescent="0.45">
      <c r="B8" s="430"/>
      <c r="C8" s="110" t="s">
        <v>68</v>
      </c>
      <c r="D8" s="108">
        <v>1.8619093126296167</v>
      </c>
      <c r="E8" s="108">
        <v>77.031667242135498</v>
      </c>
      <c r="F8" s="109">
        <f t="shared" ref="F8:F30" si="0">D8+E8</f>
        <v>78.893576554765119</v>
      </c>
      <c r="G8" s="108">
        <v>1.9433376844544437</v>
      </c>
      <c r="H8" s="108">
        <v>81.524186615761366</v>
      </c>
      <c r="I8" s="109">
        <f t="shared" ref="I8:I30" si="1">G8+H8</f>
        <v>83.467524300215814</v>
      </c>
      <c r="J8" s="108">
        <v>1.9936772115997734</v>
      </c>
      <c r="K8" s="108">
        <v>86.076667373220715</v>
      </c>
      <c r="L8" s="108">
        <v>88.070344584820489</v>
      </c>
    </row>
    <row r="9" spans="2:13" x14ac:dyDescent="0.45">
      <c r="B9" s="430"/>
      <c r="C9" s="110" t="s">
        <v>117</v>
      </c>
      <c r="D9" s="111">
        <v>0.28474916873438461</v>
      </c>
      <c r="E9" s="111">
        <v>10.086793521018112</v>
      </c>
      <c r="F9" s="119">
        <f t="shared" si="0"/>
        <v>10.371542689752497</v>
      </c>
      <c r="G9" s="111">
        <v>0.26877823436030202</v>
      </c>
      <c r="H9" s="111">
        <v>9.5072598143692311</v>
      </c>
      <c r="I9" s="119">
        <f t="shared" si="1"/>
        <v>9.7760380487295322</v>
      </c>
      <c r="J9" s="111">
        <v>0.25840285863122175</v>
      </c>
      <c r="K9" s="111">
        <v>9.0201077283636995</v>
      </c>
      <c r="L9" s="111">
        <v>9.2785105869949209</v>
      </c>
    </row>
    <row r="10" spans="2:13" x14ac:dyDescent="0.45">
      <c r="B10" s="430"/>
      <c r="C10" s="57" t="s">
        <v>81</v>
      </c>
      <c r="D10" s="108">
        <v>12.934917855571657</v>
      </c>
      <c r="E10" s="108">
        <v>0</v>
      </c>
      <c r="F10" s="109">
        <f t="shared" si="0"/>
        <v>12.934917855571657</v>
      </c>
      <c r="G10" s="108">
        <v>13.099616507002914</v>
      </c>
      <c r="H10" s="108">
        <v>0</v>
      </c>
      <c r="I10" s="109">
        <f t="shared" si="1"/>
        <v>13.099616507002914</v>
      </c>
      <c r="J10" s="108">
        <v>13.369195460101238</v>
      </c>
      <c r="K10" s="108">
        <v>0</v>
      </c>
      <c r="L10" s="108">
        <v>13.369195460101238</v>
      </c>
    </row>
    <row r="11" spans="2:13" x14ac:dyDescent="0.45">
      <c r="B11" s="430"/>
      <c r="C11" s="57" t="s">
        <v>82</v>
      </c>
      <c r="D11" s="108">
        <v>9.9380484108009171</v>
      </c>
      <c r="E11" s="108">
        <v>23.019871838578798</v>
      </c>
      <c r="F11" s="109">
        <f t="shared" si="0"/>
        <v>32.957920249379711</v>
      </c>
      <c r="G11" s="108">
        <v>10.309798220699014</v>
      </c>
      <c r="H11" s="108">
        <v>23.442331995617096</v>
      </c>
      <c r="I11" s="109">
        <f t="shared" si="1"/>
        <v>33.752130216316111</v>
      </c>
      <c r="J11" s="108">
        <v>11.096046124010588</v>
      </c>
      <c r="K11" s="108">
        <v>24.574265604855654</v>
      </c>
      <c r="L11" s="108">
        <v>35.670311728866238</v>
      </c>
    </row>
    <row r="12" spans="2:13" x14ac:dyDescent="0.45">
      <c r="B12" s="430"/>
      <c r="C12" s="64" t="s">
        <v>83</v>
      </c>
      <c r="D12" s="112">
        <v>0.1423745843671923</v>
      </c>
      <c r="E12" s="112">
        <v>5.0433967605090562</v>
      </c>
      <c r="F12" s="120">
        <f t="shared" si="0"/>
        <v>5.1857713448762484</v>
      </c>
      <c r="G12" s="112">
        <v>0.13438911718015101</v>
      </c>
      <c r="H12" s="112">
        <v>4.7536299071846155</v>
      </c>
      <c r="I12" s="120">
        <f t="shared" si="1"/>
        <v>4.8880190243647661</v>
      </c>
      <c r="J12" s="112">
        <v>0.12920142931561088</v>
      </c>
      <c r="K12" s="112">
        <v>4.5100538641818497</v>
      </c>
      <c r="L12" s="112">
        <v>4.6392552934974605</v>
      </c>
    </row>
    <row r="13" spans="2:13" x14ac:dyDescent="0.45">
      <c r="B13" s="430"/>
      <c r="C13" s="57" t="s">
        <v>84</v>
      </c>
      <c r="D13" s="108">
        <v>4.5404274789987316</v>
      </c>
      <c r="E13" s="108">
        <v>31.424677154513994</v>
      </c>
      <c r="F13" s="109">
        <f t="shared" si="0"/>
        <v>35.965104633512723</v>
      </c>
      <c r="G13" s="108">
        <v>5.1886655447664545</v>
      </c>
      <c r="H13" s="108">
        <v>35.386164016446003</v>
      </c>
      <c r="I13" s="109">
        <f t="shared" si="1"/>
        <v>40.574829561212454</v>
      </c>
      <c r="J13" s="108">
        <v>5.6384533247936668</v>
      </c>
      <c r="K13" s="108">
        <v>38.210661708310937</v>
      </c>
      <c r="L13" s="108">
        <v>43.84911503310461</v>
      </c>
    </row>
    <row r="14" spans="2:13" x14ac:dyDescent="0.45">
      <c r="B14" s="430"/>
      <c r="C14" s="57" t="s">
        <v>85</v>
      </c>
      <c r="D14" s="108">
        <v>52.040813339226943</v>
      </c>
      <c r="E14" s="108">
        <v>64.714278685967727</v>
      </c>
      <c r="F14" s="109">
        <f t="shared" si="0"/>
        <v>116.75509202519467</v>
      </c>
      <c r="G14" s="108">
        <v>54.765133427990158</v>
      </c>
      <c r="H14" s="108">
        <v>68.508726600835402</v>
      </c>
      <c r="I14" s="109">
        <f t="shared" si="1"/>
        <v>123.27386002882557</v>
      </c>
      <c r="J14" s="108">
        <v>57.319922195577625</v>
      </c>
      <c r="K14" s="108">
        <v>71.799457324780207</v>
      </c>
      <c r="L14" s="108">
        <v>129.11937952035782</v>
      </c>
    </row>
    <row r="15" spans="2:13" x14ac:dyDescent="0.45">
      <c r="B15" s="430"/>
      <c r="C15" s="68" t="s">
        <v>86</v>
      </c>
      <c r="D15" s="115">
        <v>5.6217346118452305E-2</v>
      </c>
      <c r="E15" s="115">
        <v>2.7813194816549371</v>
      </c>
      <c r="F15" s="116">
        <f t="shared" si="0"/>
        <v>2.8375368277733894</v>
      </c>
      <c r="G15" s="115">
        <v>6.3583025796220549E-2</v>
      </c>
      <c r="H15" s="115">
        <v>2.9746293825094594</v>
      </c>
      <c r="I15" s="116">
        <f t="shared" si="1"/>
        <v>3.0382124083056801</v>
      </c>
      <c r="J15" s="115">
        <v>7.3122432658750069E-2</v>
      </c>
      <c r="K15" s="115">
        <v>3.1841145717714636</v>
      </c>
      <c r="L15" s="115">
        <v>3.2572370044302135</v>
      </c>
    </row>
    <row r="16" spans="2:13" x14ac:dyDescent="0.45">
      <c r="B16" s="432"/>
      <c r="C16" s="68" t="s">
        <v>118</v>
      </c>
      <c r="D16" s="115">
        <v>76.711565277135335</v>
      </c>
      <c r="E16" s="115">
        <v>204.9109739815251</v>
      </c>
      <c r="F16" s="116">
        <f t="shared" si="0"/>
        <v>281.62253925866042</v>
      </c>
      <c r="G16" s="115">
        <v>80.42692701087249</v>
      </c>
      <c r="H16" s="115">
        <v>216.84757338358219</v>
      </c>
      <c r="I16" s="116">
        <f t="shared" si="1"/>
        <v>297.27450039445466</v>
      </c>
      <c r="J16" s="115">
        <f>SUM(J7:J15)-J12-J14+0.9*J14</f>
        <v>84.288883431669262</v>
      </c>
      <c r="K16" s="115">
        <f>SUM(K7:K15)-K12-K14+0.9*K14</f>
        <v>228.10476831875982</v>
      </c>
      <c r="L16" s="115">
        <f>SUM(L7:L15)-L12-L14+0.9*L14</f>
        <v>312.39365175042911</v>
      </c>
    </row>
    <row r="17" spans="2:13" x14ac:dyDescent="0.45">
      <c r="B17" s="430" t="s">
        <v>125</v>
      </c>
      <c r="C17" s="57" t="s">
        <v>80</v>
      </c>
      <c r="D17" s="108">
        <v>2.0284824298135731E-2</v>
      </c>
      <c r="E17" s="108">
        <v>0.12780723032521904</v>
      </c>
      <c r="F17" s="109">
        <f t="shared" si="0"/>
        <v>0.14809205462335479</v>
      </c>
      <c r="G17" s="108">
        <v>2.0149040026203307E-2</v>
      </c>
      <c r="H17" s="108">
        <v>0.12225227384524689</v>
      </c>
      <c r="I17" s="109">
        <f t="shared" si="1"/>
        <v>0.14240131387145019</v>
      </c>
      <c r="J17" s="108">
        <v>1.9805094380953504E-2</v>
      </c>
      <c r="K17" s="108">
        <v>0.10979291308914628</v>
      </c>
      <c r="L17" s="108">
        <v>0.12959800747009978</v>
      </c>
    </row>
    <row r="18" spans="2:13" x14ac:dyDescent="0.45">
      <c r="B18" s="430"/>
      <c r="C18" s="57" t="s">
        <v>68</v>
      </c>
      <c r="D18" s="108">
        <v>1.2184583005291615E-2</v>
      </c>
      <c r="E18" s="108">
        <v>0.72495918433411299</v>
      </c>
      <c r="F18" s="109">
        <f t="shared" si="0"/>
        <v>0.73714376733940457</v>
      </c>
      <c r="G18" s="108">
        <v>1.2825876847675315E-2</v>
      </c>
      <c r="H18" s="108">
        <v>0.75213335552951466</v>
      </c>
      <c r="I18" s="109">
        <f t="shared" si="1"/>
        <v>0.76495923237718999</v>
      </c>
      <c r="J18" s="108">
        <v>1.4347924348835675E-2</v>
      </c>
      <c r="K18" s="108">
        <v>0.81609905695863605</v>
      </c>
      <c r="L18" s="108">
        <v>0.83044698130747174</v>
      </c>
    </row>
    <row r="19" spans="2:13" x14ac:dyDescent="0.45">
      <c r="B19" s="430"/>
      <c r="C19" s="57" t="s">
        <v>81</v>
      </c>
      <c r="D19" s="108">
        <v>3.9428399561300185</v>
      </c>
      <c r="E19" s="108">
        <v>0</v>
      </c>
      <c r="F19" s="109">
        <f t="shared" si="0"/>
        <v>3.9428399561300185</v>
      </c>
      <c r="G19" s="108">
        <v>3.8815816333274795</v>
      </c>
      <c r="H19" s="108">
        <v>0</v>
      </c>
      <c r="I19" s="109">
        <f t="shared" si="1"/>
        <v>3.8815816333274795</v>
      </c>
      <c r="J19" s="108">
        <v>3.7317927541837612</v>
      </c>
      <c r="K19" s="108">
        <v>0</v>
      </c>
      <c r="L19" s="108">
        <v>3.7317927541837612</v>
      </c>
    </row>
    <row r="20" spans="2:13" x14ac:dyDescent="0.45">
      <c r="B20" s="430"/>
      <c r="C20" s="57" t="s">
        <v>82</v>
      </c>
      <c r="D20" s="108">
        <v>5.5652200539517054</v>
      </c>
      <c r="E20" s="108">
        <v>16.893992166264447</v>
      </c>
      <c r="F20" s="109">
        <f t="shared" si="0"/>
        <v>22.459212220216152</v>
      </c>
      <c r="G20" s="108">
        <v>5.5915731257450361</v>
      </c>
      <c r="H20" s="108">
        <v>17.017615020946764</v>
      </c>
      <c r="I20" s="109">
        <f t="shared" si="1"/>
        <v>22.6091881466918</v>
      </c>
      <c r="J20" s="108">
        <v>5.5926716683761173</v>
      </c>
      <c r="K20" s="108">
        <v>17.305893776484904</v>
      </c>
      <c r="L20" s="108">
        <v>22.898565444861021</v>
      </c>
    </row>
    <row r="21" spans="2:13" x14ac:dyDescent="0.45">
      <c r="B21" s="430"/>
      <c r="C21" s="57" t="s">
        <v>84</v>
      </c>
      <c r="D21" s="108">
        <v>0.7915139968642243</v>
      </c>
      <c r="E21" s="108">
        <v>4.4561537316820505</v>
      </c>
      <c r="F21" s="109">
        <f t="shared" si="0"/>
        <v>5.2476677285462747</v>
      </c>
      <c r="G21" s="108">
        <v>0.83857152577324401</v>
      </c>
      <c r="H21" s="108">
        <v>4.6864181199558788</v>
      </c>
      <c r="I21" s="109">
        <f t="shared" si="1"/>
        <v>5.5249896457291232</v>
      </c>
      <c r="J21" s="108">
        <v>0.85999229197713767</v>
      </c>
      <c r="K21" s="108">
        <v>4.7639489874301324</v>
      </c>
      <c r="L21" s="108">
        <v>5.6239412794072701</v>
      </c>
    </row>
    <row r="22" spans="2:13" x14ac:dyDescent="0.45">
      <c r="B22" s="430"/>
      <c r="C22" s="57" t="s">
        <v>85</v>
      </c>
      <c r="D22" s="108">
        <v>8.1902703771652305</v>
      </c>
      <c r="E22" s="108">
        <v>7.7842287844536564</v>
      </c>
      <c r="F22" s="109">
        <f t="shared" si="0"/>
        <v>15.974499161618887</v>
      </c>
      <c r="G22" s="108">
        <v>8.1036953341980666</v>
      </c>
      <c r="H22" s="108">
        <v>7.7305201395866696</v>
      </c>
      <c r="I22" s="109">
        <f t="shared" si="1"/>
        <v>15.834215473784736</v>
      </c>
      <c r="J22" s="108">
        <v>8.0058536443387496</v>
      </c>
      <c r="K22" s="108">
        <v>7.6917188858149768</v>
      </c>
      <c r="L22" s="108">
        <v>15.697572530153728</v>
      </c>
    </row>
    <row r="23" spans="2:13" x14ac:dyDescent="0.45">
      <c r="B23" s="430"/>
      <c r="C23" s="68" t="s">
        <v>86</v>
      </c>
      <c r="D23" s="115">
        <v>4.6702285047979006E-2</v>
      </c>
      <c r="E23" s="115">
        <v>0.65252600978555786</v>
      </c>
      <c r="F23" s="116">
        <f t="shared" si="0"/>
        <v>0.69922829483353688</v>
      </c>
      <c r="G23" s="115">
        <v>4.7020666027583535E-2</v>
      </c>
      <c r="H23" s="115">
        <v>0.65745090841784626</v>
      </c>
      <c r="I23" s="116">
        <f t="shared" si="1"/>
        <v>0.70447157444542974</v>
      </c>
      <c r="J23" s="115">
        <v>4.7079497854323464E-2</v>
      </c>
      <c r="K23" s="115">
        <v>0.66093473380724999</v>
      </c>
      <c r="L23" s="115">
        <v>0.70801423166157351</v>
      </c>
    </row>
    <row r="24" spans="2:13" x14ac:dyDescent="0.45">
      <c r="B24" s="432"/>
      <c r="C24" s="68" t="s">
        <v>118</v>
      </c>
      <c r="D24" s="115">
        <v>17.749989038746065</v>
      </c>
      <c r="E24" s="115">
        <v>29.861244228399677</v>
      </c>
      <c r="F24" s="116">
        <f t="shared" si="0"/>
        <v>47.611233267145742</v>
      </c>
      <c r="G24" s="115">
        <v>17.685047668525485</v>
      </c>
      <c r="H24" s="115">
        <v>30.193337804323257</v>
      </c>
      <c r="I24" s="116">
        <f t="shared" si="1"/>
        <v>47.878385472848741</v>
      </c>
      <c r="J24" s="115">
        <f>SUM(J17:J23)-J22+0.9*J22</f>
        <v>17.470957511026</v>
      </c>
      <c r="K24" s="115">
        <f>SUM(K17:K23)-K22+0.9*K22</f>
        <v>30.579216465003551</v>
      </c>
      <c r="L24" s="115">
        <f>SUM(L17:L23)-L22+0.9*L22</f>
        <v>48.050173976029548</v>
      </c>
    </row>
    <row r="25" spans="2:13" x14ac:dyDescent="0.45">
      <c r="B25" s="430" t="s">
        <v>126</v>
      </c>
      <c r="C25" s="57" t="s">
        <v>82</v>
      </c>
      <c r="D25" s="108">
        <v>3.6156198760313338</v>
      </c>
      <c r="E25" s="108">
        <v>7.2380613565451926</v>
      </c>
      <c r="F25" s="109">
        <f t="shared" si="0"/>
        <v>10.853681232576527</v>
      </c>
      <c r="G25" s="108">
        <v>3.5904478911300095</v>
      </c>
      <c r="H25" s="108">
        <v>7.1773678152399274</v>
      </c>
      <c r="I25" s="109">
        <f t="shared" si="1"/>
        <v>10.767815706369937</v>
      </c>
      <c r="J25" s="108">
        <v>3.5489442852196973</v>
      </c>
      <c r="K25" s="108">
        <v>7.1178946803714194</v>
      </c>
      <c r="L25" s="108">
        <v>10.666838965591117</v>
      </c>
    </row>
    <row r="26" spans="2:13" x14ac:dyDescent="0.45">
      <c r="B26" s="430"/>
      <c r="C26" s="57" t="s">
        <v>85</v>
      </c>
      <c r="D26" s="108">
        <v>4.5763742652021984</v>
      </c>
      <c r="E26" s="108">
        <v>4.102608818503227</v>
      </c>
      <c r="F26" s="109">
        <f t="shared" si="0"/>
        <v>8.6789830837054254</v>
      </c>
      <c r="G26" s="108">
        <v>4.5807454598394699</v>
      </c>
      <c r="H26" s="108">
        <v>4.1163535731458314</v>
      </c>
      <c r="I26" s="109">
        <f t="shared" si="1"/>
        <v>8.6970990329853013</v>
      </c>
      <c r="J26" s="108">
        <v>4.5691711681843712</v>
      </c>
      <c r="K26" s="108">
        <v>4.1398366077666662</v>
      </c>
      <c r="L26" s="108">
        <v>8.7090077759510365</v>
      </c>
    </row>
    <row r="27" spans="2:13" x14ac:dyDescent="0.45">
      <c r="B27" s="430"/>
      <c r="C27" s="68" t="s">
        <v>86</v>
      </c>
      <c r="D27" s="115">
        <v>0.73237093237991546</v>
      </c>
      <c r="E27" s="115">
        <v>3.8154144421223601</v>
      </c>
      <c r="F27" s="116">
        <f t="shared" si="0"/>
        <v>4.5477853745022756</v>
      </c>
      <c r="G27" s="115">
        <v>0.75546344724208891</v>
      </c>
      <c r="H27" s="115">
        <v>3.9347373823228611</v>
      </c>
      <c r="I27" s="116">
        <f t="shared" si="1"/>
        <v>4.69020082956495</v>
      </c>
      <c r="J27" s="115">
        <v>0.77007489139899576</v>
      </c>
      <c r="K27" s="115">
        <v>4.0251096353409412</v>
      </c>
      <c r="L27" s="115">
        <v>4.7951845267399378</v>
      </c>
    </row>
    <row r="28" spans="2:13" x14ac:dyDescent="0.45">
      <c r="B28" s="432"/>
      <c r="C28" s="68" t="s">
        <v>118</v>
      </c>
      <c r="D28" s="115">
        <v>8.4667276470932276</v>
      </c>
      <c r="E28" s="115">
        <v>14.745823735320457</v>
      </c>
      <c r="F28" s="116">
        <f t="shared" si="0"/>
        <v>23.212551382413686</v>
      </c>
      <c r="G28" s="115">
        <v>8.4685822522276215</v>
      </c>
      <c r="H28" s="115">
        <v>14.816823413394037</v>
      </c>
      <c r="I28" s="116">
        <f t="shared" si="1"/>
        <v>23.28540566562166</v>
      </c>
      <c r="J28" s="115">
        <f>SUM(J25:J27)-J26+0.9*J26</f>
        <v>8.4312732279846294</v>
      </c>
      <c r="K28" s="115">
        <f>SUM(K25:K27)-K26+0.9*K26</f>
        <v>14.86885726270236</v>
      </c>
      <c r="L28" s="115">
        <f>SUM(L25:L27)-L26+0.9*L26</f>
        <v>23.300130490686989</v>
      </c>
    </row>
    <row r="29" spans="2:13" x14ac:dyDescent="0.45">
      <c r="B29" s="48" t="s">
        <v>127</v>
      </c>
      <c r="C29" s="68" t="s">
        <v>82</v>
      </c>
      <c r="D29" s="115">
        <v>22.864872367445386</v>
      </c>
      <c r="E29" s="115">
        <v>48.376163848623989</v>
      </c>
      <c r="F29" s="116">
        <f t="shared" si="0"/>
        <v>71.241036216069375</v>
      </c>
      <c r="G29" s="115">
        <v>22.790718517881249</v>
      </c>
      <c r="H29" s="115">
        <v>48.619056600772772</v>
      </c>
      <c r="I29" s="116">
        <f t="shared" si="1"/>
        <v>71.409775118654025</v>
      </c>
      <c r="J29" s="115">
        <v>22.672671150405279</v>
      </c>
      <c r="K29" s="115">
        <v>49.133567324352619</v>
      </c>
      <c r="L29" s="115">
        <v>71.806238474757905</v>
      </c>
    </row>
    <row r="30" spans="2:13" x14ac:dyDescent="0.45">
      <c r="B30" s="48" t="s">
        <v>128</v>
      </c>
      <c r="C30" s="68" t="s">
        <v>82</v>
      </c>
      <c r="D30" s="115">
        <v>0.1043096382360708</v>
      </c>
      <c r="E30" s="115">
        <v>0.77449036176392938</v>
      </c>
      <c r="F30" s="116">
        <f t="shared" si="0"/>
        <v>0.87880000000000014</v>
      </c>
      <c r="G30" s="115">
        <v>9.0208608397148157E-2</v>
      </c>
      <c r="H30" s="115">
        <v>0.66979139160285195</v>
      </c>
      <c r="I30" s="116">
        <f t="shared" si="1"/>
        <v>0.76000000000000012</v>
      </c>
      <c r="J30" s="115">
        <v>8.9900000000000008E-2</v>
      </c>
      <c r="K30" s="115">
        <v>0.66749999999999998</v>
      </c>
      <c r="L30" s="115">
        <v>0.75739999999999996</v>
      </c>
      <c r="M30" s="367">
        <f>SUM(L16,L24,L28,L29,L30)</f>
        <v>456.30759469190355</v>
      </c>
    </row>
    <row r="31" spans="2:13" x14ac:dyDescent="0.45">
      <c r="H31" s="60"/>
      <c r="I31" s="60"/>
      <c r="J31" s="44"/>
      <c r="M31" s="44"/>
    </row>
    <row r="32" spans="2:13" ht="60" customHeight="1" x14ac:dyDescent="0.45">
      <c r="B32" s="430" t="s">
        <v>119</v>
      </c>
      <c r="C32" s="430"/>
      <c r="D32" s="430"/>
      <c r="E32" s="430"/>
      <c r="F32" s="430"/>
      <c r="G32" s="430"/>
      <c r="H32" s="430"/>
      <c r="I32" s="430"/>
      <c r="J32" s="430"/>
      <c r="K32" s="430"/>
      <c r="L32" s="430"/>
      <c r="M32" s="44"/>
    </row>
    <row r="33" spans="2:13" x14ac:dyDescent="0.45">
      <c r="B33" t="s">
        <v>91</v>
      </c>
      <c r="H33" s="60"/>
      <c r="I33" s="60"/>
      <c r="J33" s="44"/>
      <c r="M33" s="44"/>
    </row>
    <row r="34" spans="2:13" x14ac:dyDescent="0.45">
      <c r="B34" t="s">
        <v>92</v>
      </c>
      <c r="H34" s="60"/>
      <c r="I34" s="60"/>
      <c r="J34" s="44"/>
      <c r="M34" s="44"/>
    </row>
    <row r="35" spans="2:13" x14ac:dyDescent="0.45">
      <c r="H35" s="60"/>
      <c r="I35" s="60"/>
      <c r="J35" s="44"/>
      <c r="M35" s="44"/>
    </row>
    <row r="36" spans="2:13" x14ac:dyDescent="0.45">
      <c r="H36" s="60"/>
      <c r="I36" s="60"/>
      <c r="J36" s="44"/>
      <c r="M36" s="44"/>
    </row>
    <row r="37" spans="2:13" x14ac:dyDescent="0.45">
      <c r="H37" s="60"/>
      <c r="I37" s="60"/>
      <c r="J37" s="44"/>
      <c r="M37" s="44"/>
    </row>
    <row r="38" spans="2:13" x14ac:dyDescent="0.45">
      <c r="H38" s="60"/>
      <c r="I38" s="60"/>
      <c r="J38" s="44"/>
      <c r="M38" s="44"/>
    </row>
    <row r="39" spans="2:13" x14ac:dyDescent="0.45">
      <c r="H39" s="60"/>
      <c r="I39" s="60"/>
      <c r="J39" s="44"/>
      <c r="M39" s="44"/>
    </row>
    <row r="40" spans="2:13" x14ac:dyDescent="0.45">
      <c r="H40" s="60"/>
      <c r="I40" s="60"/>
      <c r="J40" s="44"/>
      <c r="M40" s="44"/>
    </row>
    <row r="41" spans="2:13" x14ac:dyDescent="0.45">
      <c r="H41" s="60"/>
      <c r="I41" s="60"/>
      <c r="J41" s="44"/>
      <c r="M41" s="44"/>
    </row>
    <row r="42" spans="2:13" x14ac:dyDescent="0.45">
      <c r="H42" s="60"/>
      <c r="I42" s="60"/>
      <c r="J42" s="44"/>
      <c r="M42" s="44"/>
    </row>
    <row r="43" spans="2:13" x14ac:dyDescent="0.45">
      <c r="H43" s="60"/>
      <c r="I43" s="60"/>
      <c r="J43" s="44"/>
      <c r="M43" s="44"/>
    </row>
    <row r="44" spans="2:13" x14ac:dyDescent="0.45">
      <c r="H44" s="60"/>
      <c r="I44" s="60"/>
      <c r="J44" s="44"/>
      <c r="M44" s="44"/>
    </row>
    <row r="45" spans="2:13" x14ac:dyDescent="0.45">
      <c r="H45" s="60"/>
      <c r="I45" s="60"/>
      <c r="J45" s="44"/>
      <c r="M45" s="44"/>
    </row>
    <row r="46" spans="2:13" x14ac:dyDescent="0.45">
      <c r="H46" s="60"/>
      <c r="I46" s="60"/>
      <c r="J46" s="44"/>
      <c r="M46" s="44"/>
    </row>
    <row r="47" spans="2:13" x14ac:dyDescent="0.45">
      <c r="H47" s="60"/>
      <c r="I47" s="60"/>
      <c r="J47" s="44"/>
      <c r="M47" s="44"/>
    </row>
    <row r="48" spans="2:13" x14ac:dyDescent="0.45">
      <c r="H48" s="60"/>
      <c r="I48" s="60"/>
      <c r="J48" s="44"/>
      <c r="M48" s="44"/>
    </row>
    <row r="49" spans="7:13" x14ac:dyDescent="0.45">
      <c r="H49" s="60"/>
      <c r="I49" s="60"/>
      <c r="J49" s="44"/>
      <c r="M49" s="44"/>
    </row>
    <row r="50" spans="7:13" x14ac:dyDescent="0.45">
      <c r="H50" s="60"/>
      <c r="I50" s="60"/>
      <c r="J50" s="44"/>
      <c r="M50" s="44"/>
    </row>
    <row r="51" spans="7:13" x14ac:dyDescent="0.45">
      <c r="H51" s="60"/>
      <c r="I51" s="60"/>
      <c r="J51" s="44"/>
      <c r="M51" s="44"/>
    </row>
    <row r="52" spans="7:13" x14ac:dyDescent="0.45">
      <c r="G52" s="44"/>
      <c r="H52" s="44"/>
      <c r="I52" s="44"/>
      <c r="J52" s="44"/>
      <c r="K52" s="44"/>
      <c r="L52" s="44"/>
      <c r="M52" s="44"/>
    </row>
    <row r="53" spans="7:13" x14ac:dyDescent="0.45">
      <c r="G53" s="44"/>
      <c r="H53" s="44"/>
      <c r="I53" s="44"/>
      <c r="J53" s="44"/>
      <c r="K53" s="44"/>
      <c r="L53" s="44"/>
      <c r="M53" s="44"/>
    </row>
    <row r="54" spans="7:13" x14ac:dyDescent="0.45">
      <c r="G54" s="44"/>
      <c r="H54" s="44"/>
      <c r="I54" s="44"/>
      <c r="J54" s="44"/>
      <c r="K54" s="44"/>
      <c r="L54" s="44"/>
      <c r="M54" s="44"/>
    </row>
    <row r="55" spans="7:13" x14ac:dyDescent="0.45">
      <c r="G55" s="44"/>
      <c r="H55" s="44"/>
      <c r="I55" s="44"/>
      <c r="J55" s="44"/>
      <c r="K55" s="44"/>
      <c r="L55" s="44"/>
      <c r="M55" s="44"/>
    </row>
    <row r="56" spans="7:13" x14ac:dyDescent="0.45">
      <c r="G56" s="44"/>
      <c r="H56" s="44"/>
      <c r="I56" s="44"/>
      <c r="J56" s="44"/>
      <c r="K56" s="44"/>
      <c r="L56" s="44"/>
      <c r="M56" s="44"/>
    </row>
    <row r="57" spans="7:13" x14ac:dyDescent="0.45">
      <c r="G57" s="44"/>
      <c r="H57" s="44"/>
      <c r="I57" s="44"/>
      <c r="J57" s="44"/>
      <c r="K57" s="44"/>
      <c r="L57" s="44"/>
      <c r="M57" s="44"/>
    </row>
    <row r="58" spans="7:13" x14ac:dyDescent="0.45">
      <c r="G58" s="44"/>
      <c r="H58" s="44"/>
      <c r="I58" s="44"/>
      <c r="J58" s="44"/>
      <c r="K58" s="44"/>
      <c r="L58" s="44"/>
      <c r="M58" s="44"/>
    </row>
    <row r="59" spans="7:13" x14ac:dyDescent="0.45">
      <c r="G59" s="44"/>
      <c r="H59" s="44"/>
      <c r="I59" s="44"/>
      <c r="J59" s="44"/>
      <c r="K59" s="44"/>
      <c r="L59" s="44"/>
      <c r="M59" s="44"/>
    </row>
    <row r="60" spans="7:13" x14ac:dyDescent="0.45">
      <c r="G60" s="44"/>
      <c r="H60" s="44"/>
      <c r="I60" s="44"/>
      <c r="J60" s="44"/>
      <c r="K60" s="44"/>
      <c r="L60" s="44"/>
      <c r="M60" s="44"/>
    </row>
    <row r="61" spans="7:13" x14ac:dyDescent="0.45">
      <c r="G61" s="44"/>
      <c r="H61" s="44"/>
      <c r="I61" s="44"/>
      <c r="J61" s="44"/>
      <c r="K61" s="44"/>
      <c r="L61" s="44"/>
      <c r="M61" s="44"/>
    </row>
    <row r="62" spans="7:13" x14ac:dyDescent="0.45">
      <c r="G62" s="44"/>
      <c r="H62" s="44"/>
      <c r="I62" s="44"/>
      <c r="J62" s="44"/>
      <c r="K62" s="44"/>
      <c r="L62" s="44"/>
      <c r="M62" s="44"/>
    </row>
    <row r="63" spans="7:13" x14ac:dyDescent="0.45">
      <c r="G63" s="44"/>
      <c r="H63" s="44"/>
      <c r="I63" s="44"/>
      <c r="J63" s="44"/>
      <c r="K63" s="44"/>
      <c r="L63" s="44"/>
      <c r="M63" s="44"/>
    </row>
    <row r="64" spans="7:13" x14ac:dyDescent="0.45">
      <c r="G64" s="44"/>
      <c r="H64" s="44"/>
      <c r="I64" s="44"/>
      <c r="J64" s="44"/>
      <c r="K64" s="44"/>
      <c r="L64" s="44"/>
      <c r="M64" s="44"/>
    </row>
  </sheetData>
  <mergeCells count="7">
    <mergeCell ref="B32:L32"/>
    <mergeCell ref="D5:F5"/>
    <mergeCell ref="G5:I5"/>
    <mergeCell ref="J5:L5"/>
    <mergeCell ref="B7:B16"/>
    <mergeCell ref="B17:B24"/>
    <mergeCell ref="B25:B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BUILDING</vt:lpstr>
      <vt:lpstr>BUILDING_AJT</vt:lpstr>
      <vt:lpstr>BUILDING_OLD</vt:lpstr>
      <vt:lpstr>exo_realistic_BUILDING</vt:lpstr>
      <vt:lpstr>Conso par classe et par vecteur</vt:lpstr>
      <vt:lpstr>Parc par classe</vt:lpstr>
      <vt:lpstr>Parc et conso par vecteur_CEREN</vt:lpstr>
      <vt:lpstr>Conso 1982-2018_CEREN</vt:lpstr>
      <vt:lpstr>Parc et conso par vecteur bis_C</vt:lpstr>
      <vt:lpstr>Conso par statut d'occup_CEREN</vt:lpstr>
      <vt:lpstr>Conso par usage_CEREN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2023-01-31T19:56:11Z</dcterms:modified>
</cp:coreProperties>
</file>